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硕士\m6A与前列腺炎\文献计量学\2024-9-19返修\返修文件\WOS\"/>
    </mc:Choice>
  </mc:AlternateContent>
  <xr:revisionPtr revIDLastSave="0" documentId="13_ncr:1_{3C58BB0E-B41B-4470-BF5C-A29ADEF720C1}" xr6:coauthVersionLast="47" xr6:coauthVersionMax="47" xr10:uidLastSave="{00000000-0000-0000-0000-000000000000}"/>
  <bookViews>
    <workbookView xWindow="-108" yWindow="-108" windowWidth="23256" windowHeight="12576" xr2:uid="{00000000-000D-0000-FFFF-FFFF00000000}"/>
  </bookViews>
  <sheets>
    <sheet name="savedrecs"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X262" i="1" l="1"/>
  <c r="AB262" i="1"/>
  <c r="X8" i="1"/>
  <c r="AB8" i="1"/>
  <c r="X307" i="1"/>
  <c r="AB307" i="1"/>
  <c r="X255" i="1"/>
  <c r="AB255" i="1"/>
  <c r="X217" i="1"/>
  <c r="AB217" i="1"/>
  <c r="X349" i="1"/>
  <c r="AB349" i="1"/>
  <c r="X137" i="1"/>
  <c r="AB137" i="1"/>
  <c r="X191" i="1"/>
  <c r="AB191" i="1"/>
  <c r="X263" i="1"/>
  <c r="AB263" i="1"/>
  <c r="X265" i="1"/>
  <c r="AB265" i="1"/>
  <c r="X352" i="1"/>
  <c r="AB352" i="1"/>
  <c r="X55" i="1"/>
  <c r="AB55" i="1"/>
  <c r="X306" i="1"/>
  <c r="AB306" i="1"/>
  <c r="X171" i="1"/>
  <c r="AB171" i="1"/>
  <c r="X365" i="1"/>
  <c r="AB365" i="1"/>
  <c r="X275" i="1"/>
  <c r="AB275" i="1"/>
  <c r="X17" i="1"/>
  <c r="AB17" i="1"/>
  <c r="X155" i="1"/>
  <c r="AB155" i="1"/>
  <c r="X386" i="1"/>
  <c r="AB386" i="1"/>
  <c r="X200" i="1"/>
  <c r="AB200" i="1"/>
  <c r="X372" i="1"/>
  <c r="AB372" i="1"/>
  <c r="X182" i="1"/>
  <c r="AB182" i="1"/>
  <c r="X130" i="1"/>
  <c r="AB130" i="1"/>
  <c r="X18" i="1"/>
  <c r="AB18" i="1"/>
  <c r="X193" i="1"/>
  <c r="AB193" i="1"/>
  <c r="X321" i="1"/>
  <c r="AB321" i="1"/>
  <c r="X381" i="1"/>
  <c r="AB381" i="1"/>
  <c r="X56" i="1"/>
  <c r="AB56" i="1"/>
  <c r="X3" i="1"/>
  <c r="AB3" i="1"/>
  <c r="X78" i="1"/>
  <c r="AB78" i="1"/>
  <c r="X98" i="1"/>
  <c r="AB98" i="1"/>
  <c r="AB135" i="1"/>
  <c r="X127" i="1"/>
  <c r="AB127" i="1"/>
  <c r="X298" i="1"/>
  <c r="AB298" i="1"/>
  <c r="X274" i="1"/>
  <c r="AB274" i="1"/>
  <c r="X7" i="1"/>
  <c r="AB7" i="1"/>
  <c r="X159" i="1"/>
  <c r="AB159" i="1"/>
  <c r="X170" i="1"/>
  <c r="AB170" i="1"/>
  <c r="X358" i="1"/>
  <c r="AB358" i="1"/>
  <c r="X304" i="1"/>
  <c r="AB304" i="1"/>
  <c r="X311" i="1"/>
  <c r="AB311" i="1"/>
  <c r="X220" i="1"/>
  <c r="AB220" i="1"/>
  <c r="X242" i="1"/>
  <c r="AB242" i="1"/>
  <c r="X93" i="1"/>
  <c r="AB93" i="1"/>
  <c r="X126" i="1"/>
  <c r="AB126" i="1"/>
  <c r="X123" i="1"/>
  <c r="AB123" i="1"/>
  <c r="X196" i="1"/>
  <c r="AB196" i="1"/>
  <c r="X254" i="1"/>
  <c r="AB254" i="1"/>
  <c r="X183" i="1"/>
  <c r="AB183" i="1"/>
  <c r="X216" i="1"/>
  <c r="AB216" i="1"/>
  <c r="X253" i="1"/>
  <c r="AB253" i="1"/>
  <c r="X272" i="1"/>
  <c r="AB272" i="1"/>
  <c r="X261" i="1"/>
  <c r="AB261" i="1"/>
  <c r="X158" i="1"/>
  <c r="AB158" i="1"/>
  <c r="X105" i="1"/>
  <c r="AB105" i="1"/>
  <c r="X325" i="1"/>
  <c r="AB325" i="1"/>
  <c r="X391" i="1"/>
  <c r="AB391" i="1"/>
  <c r="X178" i="1"/>
  <c r="AB178" i="1"/>
  <c r="X234" i="1"/>
  <c r="AB234" i="1"/>
  <c r="X264" i="1"/>
  <c r="AB264" i="1"/>
  <c r="X241" i="1"/>
  <c r="AB241" i="1"/>
  <c r="X250" i="1"/>
  <c r="AB250" i="1"/>
  <c r="X289" i="1"/>
  <c r="AB289" i="1"/>
  <c r="X279" i="1"/>
  <c r="AB279" i="1"/>
  <c r="X257" i="1"/>
  <c r="AB257" i="1"/>
  <c r="X378" i="1"/>
  <c r="AB378" i="1"/>
  <c r="X333" i="1"/>
  <c r="AB333" i="1"/>
  <c r="X237" i="1"/>
  <c r="AB237" i="1"/>
  <c r="X277" i="1"/>
  <c r="AB277" i="1"/>
  <c r="X246" i="1"/>
  <c r="AB246" i="1"/>
  <c r="X350" i="1"/>
  <c r="AB350" i="1"/>
  <c r="AB91" i="1"/>
  <c r="X175" i="1"/>
  <c r="AB175" i="1"/>
  <c r="X348" i="1"/>
  <c r="AB348" i="1"/>
  <c r="X370" i="1"/>
  <c r="AB370" i="1"/>
  <c r="X24" i="1"/>
  <c r="AB24" i="1"/>
  <c r="X245" i="1"/>
  <c r="AB245" i="1"/>
  <c r="X259" i="1"/>
  <c r="AB259" i="1"/>
  <c r="X167" i="1"/>
  <c r="AB167" i="1"/>
  <c r="X141" i="1"/>
  <c r="AB141" i="1"/>
  <c r="X293" i="1"/>
  <c r="AB293" i="1"/>
  <c r="X199" i="1"/>
  <c r="AB199" i="1"/>
  <c r="X281" i="1"/>
  <c r="AB281" i="1"/>
  <c r="X40" i="1"/>
  <c r="AB40" i="1"/>
  <c r="X322" i="1"/>
  <c r="AB322" i="1"/>
  <c r="X283" i="1"/>
  <c r="AB283" i="1"/>
  <c r="X104" i="1"/>
  <c r="AB104" i="1"/>
  <c r="X357" i="1"/>
  <c r="AB357" i="1"/>
  <c r="X36" i="1"/>
  <c r="AB36" i="1"/>
  <c r="X205" i="1"/>
  <c r="AB205" i="1"/>
  <c r="X41" i="1"/>
  <c r="AB41" i="1"/>
  <c r="X360" i="1"/>
  <c r="AB360" i="1"/>
  <c r="X221" i="1"/>
  <c r="AB221" i="1"/>
  <c r="X11" i="1"/>
  <c r="AB11" i="1"/>
  <c r="X395" i="1"/>
  <c r="AB395" i="1"/>
  <c r="X385" i="1"/>
  <c r="AB385" i="1"/>
  <c r="X353" i="1"/>
  <c r="AB353" i="1"/>
  <c r="X260" i="1"/>
  <c r="AB260" i="1"/>
  <c r="AB108" i="1"/>
  <c r="X374" i="1"/>
  <c r="AB374" i="1"/>
  <c r="X62" i="1"/>
  <c r="AB62" i="1"/>
  <c r="X399" i="1"/>
  <c r="AB399" i="1"/>
  <c r="X59" i="1"/>
  <c r="AB59" i="1"/>
  <c r="X21" i="1"/>
  <c r="AB21" i="1"/>
  <c r="X142" i="1"/>
  <c r="AB142" i="1"/>
  <c r="X336" i="1"/>
  <c r="AB336" i="1"/>
  <c r="X214" i="1"/>
  <c r="AB214" i="1"/>
  <c r="X266" i="1"/>
  <c r="AB266" i="1"/>
  <c r="X252" i="1"/>
  <c r="AB252" i="1"/>
  <c r="X278" i="1"/>
  <c r="AB278" i="1"/>
  <c r="X198" i="1"/>
  <c r="AB198" i="1"/>
  <c r="X96" i="1"/>
  <c r="AB96" i="1"/>
  <c r="X240" i="1"/>
  <c r="AB240" i="1"/>
  <c r="AB320" i="1"/>
  <c r="X229" i="1"/>
  <c r="AB229" i="1"/>
  <c r="X110" i="1"/>
  <c r="AB110" i="1"/>
  <c r="X84" i="1"/>
  <c r="AB84" i="1"/>
  <c r="X10" i="1"/>
  <c r="AB10" i="1"/>
  <c r="X210" i="1"/>
  <c r="AB210" i="1"/>
  <c r="X359" i="1"/>
  <c r="AB359" i="1"/>
  <c r="X347" i="1"/>
  <c r="AB347" i="1"/>
  <c r="X379" i="1"/>
  <c r="AB379" i="1"/>
  <c r="X44" i="1"/>
  <c r="AB44" i="1"/>
  <c r="X302" i="1"/>
  <c r="AB302" i="1"/>
  <c r="X223" i="1"/>
  <c r="AB223" i="1"/>
  <c r="X114" i="1"/>
  <c r="AB114" i="1"/>
  <c r="X209" i="1"/>
  <c r="AB209" i="1"/>
  <c r="X323" i="1"/>
  <c r="AB323" i="1"/>
  <c r="X249" i="1"/>
  <c r="AB249" i="1"/>
  <c r="AB377" i="1"/>
  <c r="X338" i="1"/>
  <c r="AB338" i="1"/>
  <c r="X282" i="1"/>
  <c r="AB282" i="1"/>
  <c r="X140" i="1"/>
  <c r="AB140" i="1"/>
  <c r="X121" i="1"/>
  <c r="AB121" i="1"/>
  <c r="X373" i="1"/>
  <c r="AB373" i="1"/>
  <c r="X251" i="1"/>
  <c r="AB251" i="1"/>
  <c r="X128" i="1"/>
  <c r="AB128" i="1"/>
  <c r="X337" i="1"/>
  <c r="AB337" i="1"/>
  <c r="X236" i="1"/>
  <c r="AB236" i="1"/>
  <c r="X131" i="1"/>
  <c r="AB131" i="1"/>
  <c r="X63" i="1"/>
  <c r="AB63" i="1"/>
  <c r="AB286" i="1"/>
  <c r="X76" i="1"/>
  <c r="AB76" i="1"/>
  <c r="X100" i="1"/>
  <c r="AB100" i="1"/>
  <c r="X99" i="1"/>
  <c r="AB99" i="1"/>
  <c r="X163" i="1"/>
  <c r="AB163" i="1"/>
  <c r="X389" i="1"/>
  <c r="AB389" i="1"/>
  <c r="X213" i="1"/>
  <c r="AB213" i="1"/>
  <c r="X116" i="1"/>
  <c r="AB116" i="1"/>
  <c r="X297" i="1"/>
  <c r="AB297" i="1"/>
  <c r="X371" i="1"/>
  <c r="AB371" i="1"/>
  <c r="X165" i="1"/>
  <c r="AB165" i="1"/>
  <c r="X33" i="1"/>
  <c r="AB33" i="1"/>
  <c r="X75" i="1"/>
  <c r="AB75" i="1"/>
  <c r="X233" i="1"/>
  <c r="AB233" i="1"/>
  <c r="X375" i="1"/>
  <c r="AB375" i="1"/>
  <c r="X48" i="1"/>
  <c r="AB48" i="1"/>
  <c r="X157" i="1"/>
  <c r="AB157" i="1"/>
  <c r="X364" i="1"/>
  <c r="AB364" i="1"/>
  <c r="X268" i="1"/>
  <c r="AB268" i="1"/>
  <c r="X125" i="1"/>
  <c r="AB125" i="1"/>
  <c r="X343" i="1"/>
  <c r="AB343" i="1"/>
  <c r="X146" i="1"/>
  <c r="AB146" i="1"/>
  <c r="X285" i="1"/>
  <c r="AB285" i="1"/>
  <c r="X94" i="1"/>
  <c r="AB94" i="1"/>
  <c r="AB138" i="1"/>
  <c r="X269" i="1"/>
  <c r="AB269" i="1"/>
  <c r="X89" i="1"/>
  <c r="AB89" i="1"/>
  <c r="X247" i="1"/>
  <c r="AB247" i="1"/>
  <c r="X26" i="1"/>
  <c r="AB26" i="1"/>
  <c r="X342" i="1"/>
  <c r="AB342" i="1"/>
  <c r="X119" i="1"/>
  <c r="AB119" i="1"/>
  <c r="X267" i="1"/>
  <c r="AB267" i="1"/>
  <c r="X166" i="1"/>
  <c r="AB166" i="1"/>
  <c r="X407" i="1"/>
  <c r="AB407" i="1"/>
  <c r="X73" i="1"/>
  <c r="AB73" i="1"/>
  <c r="X134" i="1"/>
  <c r="AB134" i="1"/>
  <c r="X318" i="1"/>
  <c r="AB318" i="1"/>
  <c r="X310" i="1"/>
  <c r="AB310" i="1"/>
  <c r="X248" i="1"/>
  <c r="AB248" i="1"/>
  <c r="X149" i="1"/>
  <c r="AB149" i="1"/>
  <c r="X291" i="1"/>
  <c r="AB291" i="1"/>
  <c r="X90" i="1"/>
  <c r="AB90" i="1"/>
  <c r="X173" i="1"/>
  <c r="AB173" i="1"/>
  <c r="X312" i="1"/>
  <c r="AB312" i="1"/>
  <c r="X361" i="1"/>
  <c r="AB361" i="1"/>
  <c r="X244" i="1"/>
  <c r="AB244" i="1"/>
  <c r="X334" i="1"/>
  <c r="AB334" i="1"/>
  <c r="X398" i="1"/>
  <c r="AB398" i="1"/>
  <c r="X29" i="1"/>
  <c r="AB29" i="1"/>
  <c r="X22" i="1"/>
  <c r="AB22" i="1"/>
  <c r="X179" i="1"/>
  <c r="AB179" i="1"/>
  <c r="X403" i="1"/>
  <c r="AB403" i="1"/>
  <c r="X54" i="1"/>
  <c r="AB54" i="1"/>
  <c r="X153" i="1"/>
  <c r="AB153" i="1"/>
  <c r="X88" i="1"/>
  <c r="AB88" i="1"/>
  <c r="X180" i="1"/>
  <c r="AB180" i="1"/>
  <c r="X394" i="1"/>
  <c r="AB394" i="1"/>
  <c r="X67" i="1"/>
  <c r="AB67" i="1"/>
  <c r="X4" i="1"/>
  <c r="AB4" i="1"/>
  <c r="X380" i="1"/>
  <c r="AB380" i="1"/>
  <c r="X112" i="1"/>
  <c r="AB112" i="1"/>
  <c r="X106" i="1"/>
  <c r="AB106" i="1"/>
  <c r="X42" i="1"/>
  <c r="AB42" i="1"/>
  <c r="X341" i="1"/>
  <c r="AB341" i="1"/>
  <c r="X206" i="1"/>
  <c r="AB206" i="1"/>
  <c r="X139" i="1"/>
  <c r="AB139" i="1"/>
  <c r="X271" i="1"/>
  <c r="AB271" i="1"/>
  <c r="X118" i="1"/>
  <c r="AB118" i="1"/>
  <c r="X331" i="1"/>
  <c r="AB331" i="1"/>
  <c r="X410" i="1"/>
  <c r="AB410" i="1"/>
  <c r="X148" i="1"/>
  <c r="AB148" i="1"/>
  <c r="X103" i="1"/>
  <c r="AB103" i="1"/>
  <c r="X102" i="1"/>
  <c r="AB102" i="1"/>
  <c r="X345" i="1"/>
  <c r="AB345" i="1"/>
  <c r="X154" i="1"/>
  <c r="AB154" i="1"/>
  <c r="X276" i="1"/>
  <c r="AB276" i="1"/>
  <c r="X239" i="1"/>
  <c r="AB239" i="1"/>
  <c r="X363" i="1"/>
  <c r="AB363" i="1"/>
  <c r="X319" i="1"/>
  <c r="AB319" i="1"/>
  <c r="X382" i="1"/>
  <c r="AB382" i="1"/>
  <c r="X218" i="1"/>
  <c r="AB218" i="1"/>
  <c r="X162" i="1"/>
  <c r="AB162" i="1"/>
  <c r="X256" i="1"/>
  <c r="AB256" i="1"/>
  <c r="X195" i="1"/>
  <c r="AB195" i="1"/>
  <c r="X38" i="1"/>
  <c r="AB38" i="1"/>
  <c r="X152" i="1"/>
  <c r="AB152" i="1"/>
  <c r="X177" i="1"/>
  <c r="AB177" i="1"/>
  <c r="X290" i="1"/>
  <c r="AB290" i="1"/>
  <c r="X280" i="1"/>
  <c r="AB280" i="1"/>
  <c r="X330" i="1"/>
  <c r="AB330" i="1"/>
  <c r="X176" i="1"/>
  <c r="AB176" i="1"/>
  <c r="X14" i="1"/>
  <c r="AB14" i="1"/>
  <c r="X235" i="1"/>
  <c r="AB235" i="1"/>
  <c r="X164" i="1"/>
  <c r="AB164" i="1"/>
  <c r="X95" i="1"/>
  <c r="AB95" i="1"/>
  <c r="X30" i="1"/>
  <c r="AB30" i="1"/>
  <c r="X101" i="1"/>
  <c r="AB101" i="1"/>
  <c r="X327" i="1"/>
  <c r="AB327" i="1"/>
  <c r="X133" i="1"/>
  <c r="AB133" i="1"/>
  <c r="X113" i="1"/>
  <c r="AB113" i="1"/>
  <c r="X243" i="1"/>
  <c r="AB243" i="1"/>
  <c r="X190" i="1"/>
  <c r="AB190" i="1"/>
  <c r="X82" i="1"/>
  <c r="AB82" i="1"/>
  <c r="X16" i="1"/>
  <c r="AB16" i="1"/>
  <c r="X39" i="1"/>
  <c r="AB39" i="1"/>
  <c r="X69" i="1"/>
  <c r="AB69" i="1"/>
  <c r="X58" i="1"/>
  <c r="AB58" i="1"/>
  <c r="X340" i="1"/>
  <c r="AB340" i="1"/>
  <c r="X314" i="1"/>
  <c r="AB314" i="1"/>
  <c r="X169" i="1"/>
  <c r="AB169" i="1"/>
  <c r="X408" i="1"/>
  <c r="AB408" i="1"/>
  <c r="X53" i="1"/>
  <c r="AB53" i="1"/>
  <c r="X387" i="1"/>
  <c r="AB387" i="1"/>
  <c r="X225" i="1"/>
  <c r="AB225" i="1"/>
  <c r="X109" i="1"/>
  <c r="AB109" i="1"/>
  <c r="X13" i="1"/>
  <c r="AB13" i="1"/>
  <c r="X329" i="1"/>
  <c r="AB329" i="1"/>
  <c r="X31" i="1"/>
  <c r="AB31" i="1"/>
  <c r="X362" i="1"/>
  <c r="AB362" i="1"/>
  <c r="X390" i="1"/>
  <c r="AB390" i="1"/>
  <c r="X71" i="1"/>
  <c r="AB71" i="1"/>
  <c r="X188" i="1"/>
  <c r="AB188" i="1"/>
  <c r="X355" i="1"/>
  <c r="AB355" i="1"/>
  <c r="X368" i="1"/>
  <c r="AB368" i="1"/>
  <c r="X339" i="1"/>
  <c r="AB339" i="1"/>
  <c r="X117" i="1"/>
  <c r="AB117" i="1"/>
  <c r="X332" i="1"/>
  <c r="AB332" i="1"/>
  <c r="X115" i="1"/>
  <c r="AB115" i="1"/>
  <c r="X28" i="1"/>
  <c r="AB28" i="1"/>
  <c r="X174" i="1"/>
  <c r="AB174" i="1"/>
  <c r="AB35" i="1"/>
  <c r="X156" i="1"/>
  <c r="AB156" i="1"/>
  <c r="X227" i="1"/>
  <c r="AB227" i="1"/>
  <c r="X294" i="1"/>
  <c r="AB294" i="1"/>
  <c r="X202" i="1"/>
  <c r="AB202" i="1"/>
  <c r="X72" i="1"/>
  <c r="AB72" i="1"/>
  <c r="X189" i="1"/>
  <c r="AB189" i="1"/>
  <c r="X230" i="1"/>
  <c r="AB230" i="1"/>
  <c r="X296" i="1"/>
  <c r="AB296" i="1"/>
  <c r="X335" i="1"/>
  <c r="AB335" i="1"/>
  <c r="X74" i="1"/>
  <c r="AB74" i="1"/>
  <c r="X129" i="1"/>
  <c r="AB129" i="1"/>
  <c r="X392" i="1"/>
  <c r="AB392" i="1"/>
  <c r="X258" i="1"/>
  <c r="AB258" i="1"/>
  <c r="AB181" i="1"/>
  <c r="X354" i="1"/>
  <c r="AB354" i="1"/>
  <c r="X204" i="1"/>
  <c r="AB204" i="1"/>
  <c r="X313" i="1"/>
  <c r="AB313" i="1"/>
  <c r="X168" i="1"/>
  <c r="AB168" i="1"/>
  <c r="X52" i="1"/>
  <c r="AB52" i="1"/>
  <c r="X212" i="1"/>
  <c r="AB212" i="1"/>
  <c r="X25" i="1"/>
  <c r="AB25" i="1"/>
  <c r="X144" i="1"/>
  <c r="AB144" i="1"/>
  <c r="X402" i="1"/>
  <c r="AB402" i="1"/>
  <c r="X303" i="1"/>
  <c r="AB303" i="1"/>
  <c r="X207" i="1"/>
  <c r="AB207" i="1"/>
  <c r="X161" i="1"/>
  <c r="AB161" i="1"/>
  <c r="X160" i="1"/>
  <c r="AB160" i="1"/>
  <c r="X203" i="1"/>
  <c r="AB203" i="1"/>
  <c r="X122" i="1"/>
  <c r="AB122" i="1"/>
  <c r="X50" i="1"/>
  <c r="AB50" i="1"/>
  <c r="X192" i="1"/>
  <c r="AB192" i="1"/>
  <c r="X172" i="1"/>
  <c r="AB172" i="1"/>
  <c r="X292" i="1"/>
  <c r="AB292" i="1"/>
  <c r="X409" i="1"/>
  <c r="AB409" i="1"/>
  <c r="X120" i="1"/>
  <c r="AB120" i="1"/>
  <c r="X34" i="1"/>
  <c r="AB34" i="1"/>
  <c r="X143" i="1"/>
  <c r="AB143" i="1"/>
  <c r="X87" i="1"/>
  <c r="AB87" i="1"/>
  <c r="X231" i="1"/>
  <c r="AB231" i="1"/>
  <c r="X37" i="1"/>
  <c r="AB37" i="1"/>
  <c r="X150" i="1"/>
  <c r="AB150" i="1"/>
  <c r="X47" i="1"/>
  <c r="AB47" i="1"/>
  <c r="X79" i="1"/>
  <c r="AB79" i="1"/>
  <c r="X300" i="1"/>
  <c r="AB300" i="1"/>
  <c r="X356" i="1"/>
  <c r="AB356" i="1"/>
  <c r="X404" i="1"/>
  <c r="AB404" i="1"/>
  <c r="X147" i="1"/>
  <c r="AB147" i="1"/>
  <c r="X60" i="1"/>
  <c r="AB60" i="1"/>
  <c r="X70" i="1"/>
  <c r="AB70" i="1"/>
  <c r="X273" i="1"/>
  <c r="AB273" i="1"/>
  <c r="X46" i="1"/>
  <c r="AB46" i="1"/>
  <c r="X15" i="1"/>
  <c r="AB15" i="1"/>
  <c r="X19" i="1"/>
  <c r="AB19" i="1"/>
  <c r="X400" i="1"/>
  <c r="AB400" i="1"/>
  <c r="X208" i="1"/>
  <c r="AB208" i="1"/>
  <c r="X27" i="1"/>
  <c r="AB27" i="1"/>
  <c r="X396" i="1"/>
  <c r="AB396" i="1"/>
  <c r="X66" i="1"/>
  <c r="AB66" i="1"/>
  <c r="X226" i="1"/>
  <c r="AB226" i="1"/>
  <c r="X270" i="1"/>
  <c r="AB270" i="1"/>
  <c r="X187" i="1"/>
  <c r="AB187" i="1"/>
  <c r="X85" i="1"/>
  <c r="AB85" i="1"/>
  <c r="X317" i="1"/>
  <c r="AB317" i="1"/>
  <c r="AB211" i="1"/>
  <c r="X151" i="1"/>
  <c r="AB151" i="1"/>
  <c r="X197" i="1"/>
  <c r="AB197" i="1"/>
  <c r="X224" i="1"/>
  <c r="AB224" i="1"/>
  <c r="X384" i="1"/>
  <c r="AB384" i="1"/>
  <c r="X107" i="1"/>
  <c r="AB107" i="1"/>
  <c r="X366" i="1"/>
  <c r="AB366" i="1"/>
  <c r="X194" i="1"/>
  <c r="AB194" i="1"/>
  <c r="X61" i="1"/>
  <c r="AB61" i="1"/>
  <c r="X383" i="1"/>
  <c r="AB383" i="1"/>
  <c r="X77" i="1"/>
  <c r="AB77" i="1"/>
  <c r="X388" i="1"/>
  <c r="AB388" i="1"/>
  <c r="X316" i="1"/>
  <c r="AB316" i="1"/>
  <c r="X393" i="1"/>
  <c r="AB393" i="1"/>
  <c r="X49" i="1"/>
  <c r="AB49" i="1"/>
  <c r="X184" i="1"/>
  <c r="AB184" i="1"/>
  <c r="X315" i="1"/>
  <c r="AB315" i="1"/>
  <c r="X43" i="1"/>
  <c r="AB43" i="1"/>
  <c r="X219" i="1"/>
  <c r="AB219" i="1"/>
  <c r="X185" i="1"/>
  <c r="AB185" i="1"/>
  <c r="X186" i="1"/>
  <c r="AB186" i="1"/>
  <c r="X369" i="1"/>
  <c r="AB369" i="1"/>
  <c r="X80" i="1"/>
  <c r="AB80" i="1"/>
  <c r="X308" i="1"/>
  <c r="AB308" i="1"/>
  <c r="X406" i="1"/>
  <c r="AB406" i="1"/>
  <c r="X97" i="1"/>
  <c r="AB97" i="1"/>
  <c r="X57" i="1"/>
  <c r="AB57" i="1"/>
  <c r="X201" i="1"/>
  <c r="AB201" i="1"/>
  <c r="X346" i="1"/>
  <c r="AB346" i="1"/>
  <c r="X228" i="1"/>
  <c r="AB228" i="1"/>
  <c r="X305" i="1"/>
  <c r="AB305" i="1"/>
  <c r="X111" i="1"/>
  <c r="AB111" i="1"/>
  <c r="X376" i="1"/>
  <c r="AB376" i="1"/>
  <c r="X324" i="1"/>
  <c r="AB324" i="1"/>
  <c r="X124" i="1"/>
  <c r="AB124" i="1"/>
  <c r="X301" i="1"/>
  <c r="AB301" i="1"/>
  <c r="X145" i="1"/>
  <c r="AB145" i="1"/>
  <c r="X6" i="1"/>
  <c r="AB6" i="1"/>
  <c r="X232" i="1"/>
  <c r="AB232" i="1"/>
  <c r="X132" i="1"/>
  <c r="AB132" i="1"/>
  <c r="X64" i="1"/>
  <c r="AB64" i="1"/>
  <c r="X51" i="1"/>
  <c r="AB51" i="1"/>
  <c r="X68" i="1"/>
  <c r="AB68" i="1"/>
  <c r="X351" i="1"/>
  <c r="AB351" i="1"/>
  <c r="X288" i="1"/>
  <c r="AB288" i="1"/>
  <c r="X295" i="1"/>
  <c r="AB295" i="1"/>
  <c r="X238" i="1"/>
  <c r="AB238" i="1"/>
  <c r="X86" i="1"/>
  <c r="AB86" i="1"/>
  <c r="X12" i="1"/>
  <c r="AB12" i="1"/>
  <c r="X326" i="1"/>
  <c r="AB326" i="1"/>
  <c r="X136" i="1"/>
  <c r="AB136" i="1"/>
  <c r="X344" i="1"/>
  <c r="AB344" i="1"/>
  <c r="X23" i="1"/>
  <c r="AB23" i="1"/>
  <c r="X92" i="1"/>
  <c r="AB92" i="1"/>
  <c r="X215" i="1"/>
  <c r="AB215" i="1"/>
  <c r="X45" i="1"/>
  <c r="AB45" i="1"/>
  <c r="X299" i="1"/>
  <c r="AB299" i="1"/>
  <c r="X32" i="1"/>
  <c r="AB32" i="1"/>
  <c r="X5" i="1"/>
  <c r="AB5" i="1"/>
  <c r="X2" i="1"/>
  <c r="AB2" i="1"/>
  <c r="X367" i="1"/>
  <c r="AB367" i="1"/>
  <c r="X284" i="1"/>
  <c r="AB284" i="1"/>
  <c r="X397" i="1"/>
  <c r="AB397" i="1"/>
  <c r="X309" i="1"/>
  <c r="AB309" i="1"/>
  <c r="X20" i="1"/>
  <c r="AB20" i="1"/>
  <c r="X401" i="1"/>
  <c r="AB401" i="1"/>
  <c r="X222" i="1"/>
  <c r="AB222" i="1"/>
  <c r="X405" i="1"/>
  <c r="AB405" i="1"/>
  <c r="X83" i="1"/>
  <c r="AB83" i="1"/>
  <c r="X65" i="1"/>
  <c r="AB65" i="1"/>
  <c r="X328" i="1"/>
  <c r="AB328" i="1"/>
  <c r="X81" i="1"/>
  <c r="AB81" i="1"/>
  <c r="X287" i="1"/>
  <c r="AB287" i="1"/>
  <c r="X9" i="1"/>
  <c r="AB9" i="1"/>
</calcChain>
</file>

<file path=xl/sharedStrings.xml><?xml version="1.0" encoding="utf-8"?>
<sst xmlns="http://schemas.openxmlformats.org/spreadsheetml/2006/main" count="8221" uniqueCount="4722">
  <si>
    <t>Publication Type</t>
  </si>
  <si>
    <t>Author Full Names</t>
  </si>
  <si>
    <t>Article Title</t>
  </si>
  <si>
    <t>Source Title</t>
  </si>
  <si>
    <t>Language</t>
  </si>
  <si>
    <t>Document Type</t>
  </si>
  <si>
    <t>Author Keywords</t>
  </si>
  <si>
    <t>Keywords Plus</t>
  </si>
  <si>
    <t>Abstract</t>
  </si>
  <si>
    <t>Addresses</t>
  </si>
  <si>
    <t>Affiliations</t>
  </si>
  <si>
    <t>Reprint Addresses</t>
  </si>
  <si>
    <t>Email Addresses</t>
  </si>
  <si>
    <t>Cited Reference Count</t>
  </si>
  <si>
    <t>Times Cited, WoS Core</t>
  </si>
  <si>
    <t>Times Cited, All Databases</t>
  </si>
  <si>
    <t>Publisher</t>
  </si>
  <si>
    <t>Publisher City</t>
  </si>
  <si>
    <t>Journal Abbreviation</t>
  </si>
  <si>
    <t>Publication Date</t>
  </si>
  <si>
    <t>Publication Year</t>
  </si>
  <si>
    <t>Volume</t>
  </si>
  <si>
    <t>DOI</t>
  </si>
  <si>
    <t>DOI Link</t>
  </si>
  <si>
    <t>WoS Categories</t>
  </si>
  <si>
    <t>Web of Science Index</t>
  </si>
  <si>
    <t>Pubmed Id</t>
  </si>
  <si>
    <t>Web of Science Record</t>
  </si>
  <si>
    <t>J</t>
  </si>
  <si>
    <t/>
  </si>
  <si>
    <t>Luo, Jiahui; Xu, Tao; Sun, Kai</t>
  </si>
  <si>
    <t>N6-Methyladenosine RNA Modification in Inflammation: Roles, Mechanisms, and Applications</t>
  </si>
  <si>
    <t>FRONTIERS IN CELL AND DEVELOPMENTAL BIOLOGY</t>
  </si>
  <si>
    <t>English</t>
  </si>
  <si>
    <t>Review</t>
  </si>
  <si>
    <t>N6-methyladenosine; RNA modification; epigenetics; inflammation; inflammatory disease</t>
  </si>
  <si>
    <t>C-REACTIVE PROTEIN; BODY-MASS INDEX; MESSENGER-RNA; M(6)A METHYLTRANSFERASE; COMPREHENSIVE ANALYSIS; EPITHELIAL-CELLS; GUT MICROBIOTA; NUCLEAR-RNA; METHYLATION; N-6-METHYLADENOSINE</t>
  </si>
  <si>
    <t>N6-methyladenosine (m6A) is the most prevalent internal mRNA modification. m6A can be installed by the methyltransferase complex and removed by demethylases, which are involved in regulating post-transcriptional expression of target genes. RNA methylation is linked to various inflammatory states, including autoimmunity, infection, metabolic disease, cancer, neurodegenerative diseases, heart diseases, and bone diseases. However, systematic knowledge of the relationship between m6A modification and inflammation in human diseases remains unclear. In this review, we will discuss the association between m6A modification and inflammatory response in diseases, especially the role, mechanisms, and potential clinical application of m6A as a biomarker and therapeutic target for inflammatory diseases.</t>
  </si>
  <si>
    <t>[Luo, Jiahui] Huazhong Univ Sci &amp; Technol, Tongji Hosp, Tongji Med Coll, Ctr Biomed Res, Wuhan, Peoples R China; [Xu, Tao] Huazhong Univ Sci &amp; Technol, Tongji Hosp, Tongji Med Coll, Dept Rehabil, Wuhan, Peoples R China; [Sun, Kai] Huazhong Univ Sci &amp; Technol, Tongji Hosp, Tongji Med Coll, Dept Orthoped, Wuhan, Peoples R China</t>
  </si>
  <si>
    <t>Huazhong University of Science &amp; Technology; Huazhong University of Science &amp; Technology; Huazhong University of Science &amp; Technology</t>
  </si>
  <si>
    <t>Xu, T (corresponding author), Huazhong Univ Sci &amp; Technol, Tongji Hosp, Tongji Med Coll, Dept Rehabil, Wuhan, Peoples R China.;Sun, K (corresponding author), Huazhong Univ Sci &amp; Technol, Tongji Hosp, Tongji Med Coll, Dept Orthoped, Wuhan, Peoples R China.</t>
  </si>
  <si>
    <t>xutao0101@yeah.netet; 1085844308@qq.com</t>
  </si>
  <si>
    <t>FRONTIERS MEDIA SA</t>
  </si>
  <si>
    <t>LAUSANNE</t>
  </si>
  <si>
    <t>FRONT CELL DEV BIOL</t>
  </si>
  <si>
    <t>JUN 4</t>
  </si>
  <si>
    <t>10.3389/fcell.2021.670711</t>
  </si>
  <si>
    <t>Cell Biology; Developmental Biology</t>
  </si>
  <si>
    <t>Science Citation Index Expanded (SCI-EXPANDED)</t>
  </si>
  <si>
    <t>Zhang, Caiyan; Fu, Jinrong; Zhou, Yufeng</t>
  </si>
  <si>
    <t>A Review in Research Progress Concerning m6A Methylation and Immunoregulation</t>
  </si>
  <si>
    <t>FRONTIERS IN IMMUNOLOGY</t>
  </si>
  <si>
    <t>N6-methyladenosine; binding proteins; mechanisms; immunoregulation; cellular functions</t>
  </si>
  <si>
    <t>MESSENGER-RNA METHYLATION; INDUCED INFLAMMATORY RESPONSE; SINGLE-NUCLEOTIDE-RESOLUTION; N-6-METHYLADENOSINE M(6)A; NUCLEAR-RNA; I INTERFERON; N6-METHYLADENOSINE; REVEALS; TRANSLATION; SEQUENCES</t>
  </si>
  <si>
    <t>Over 100 types of cellular RNA modifications have been identified in both coding and a variety of non-coding RNAs. N6-methyladenosine (m6A) is the most prevalent and abundant post-transcriptional RNA modification on eukaryote mRNA, and its biological functions are mediated by special binding proteins (i.e., methyltransferases, demethylases, and effectors) that recognize this modification. The presence of m6A on transcripts contributes to diverse fundamental cellular functions, such as pre-mRNA splicing, nuclear transport, stability, translation, and microRNA biogenesis, implying an association with numerous human diseases. This review principally summarizes recent progress in the study of m6A methylation mechanisms and relevant roles they play in immunoregulation.</t>
  </si>
  <si>
    <t>[Zhang, Caiyan; Fu, Jinrong; Zhou, Yufeng] Fudan Univ, Childrens Hosp, Shanghai, Peoples R China; [Zhang, Caiyan; Fu, Jinrong; Zhou, Yufeng] Fudan Univ, Inst Biomed Sci, Shanghai, Peoples R China; [Zhou, Yufeng] Fudan Univ, NHC Key Lab Neonatal Dis, Shanghai, Peoples R China</t>
  </si>
  <si>
    <t>Fudan University; Fudan University; Fudan University</t>
  </si>
  <si>
    <t>Zhou, YF (corresponding author), Fudan Univ, Childrens Hosp, Shanghai, Peoples R China.;Zhou, YF (corresponding author), Fudan Univ, Inst Biomed Sci, Shanghai, Peoples R China.;Zhou, YF (corresponding author), Fudan Univ, NHC Key Lab Neonatal Dis, Shanghai, Peoples R China.</t>
  </si>
  <si>
    <t>yfzhou1@fudan.edu.cn</t>
  </si>
  <si>
    <t>FRONT IMMUNOL</t>
  </si>
  <si>
    <t>APR 26</t>
  </si>
  <si>
    <t>10.3389/fimmu.2019.00922</t>
  </si>
  <si>
    <t>Immunology</t>
  </si>
  <si>
    <t>Hao, Wei-Yuan; Lou, Yan; Hu, Guo-Ying; Qian, Chao-Yi; Liang, Wei-Ren; Zhao, Jun; Wang, Xiao-Hong</t>
  </si>
  <si>
    <t>RNA m6A reader YTHDF1 facilitates inflammation via enhancing NLRP3 translation</t>
  </si>
  <si>
    <t>BIOCHEMICAL AND BIOPHYSICAL RESEARCH COMMUNICATIONS</t>
  </si>
  <si>
    <t>Article</t>
  </si>
  <si>
    <t>YTHDF1; N-6-methyladenosine; Inflammation; NLRP3</t>
  </si>
  <si>
    <t>NUCLEAR-RNA</t>
  </si>
  <si>
    <t>N6-methyladenosine (m6A) modification of mRNAs is involved in multiple essential biological processes, dynamically regulated by m6A writers, erasers, and readers. Yet, the detailed functional roles of RNA m6A reader proteins, such as YTHDFs, are largely unknown. Herein we show that YTHDF1 promotes pro-inflammatory IL-1 beta production in macrophages during bacterial infections. YTHDF1 overexpression promotes NLRP3 translation. In vivo knockdown of YTHDF1 facilitates survival in a mouse model of sepsis. Thus, YTHDF1 participates in inflammatory responses and subsequent injuries, serving as a new potential therapeutic target in clinical treatment of inflammatory diseases. (C) 2022 Published by Elsevier Inc.</t>
  </si>
  <si>
    <t>[Hao, Wei-Yuan; Qian, Chao-Yi; Liang, Wei-Ren] Chinese Acad Sci, Univ Chinese Acad Sci, Dept InterventCanc Hosp, Zhejiang Canc Hosp,Inst Canc &amp; Basic Med ICBM, 1 East Banshan Rd, Hangzhou 310022, Zhejiang, Peoples R China; [Lou, Yan] Hangzhou Hosp, Dept Intens Care Unit, Zhejiang Canc Hosp, Cooperat Hosp,Zhejiang Med &amp; Hlth Grp, 1 Banshan Rd, Hangzhou 310022, Zhejiang, Peoples R China; [Hu, Guo-Ying] Hangzhou Hosp, Dept Infect Dis, Zhejiang Canc Hosp, Cooperat Hosp,Zhejiang Med &amp; Hlth Grp, 1 Banshan Rd, Hangzhou 310022, Zhejiang, Peoples R China; [Zhao, Jun] Hangzhou Hosp, Dept Respirat &amp; Crit Care Med, Zhejiang Canc Hosp, Cooperat Hosp,Zhejiang Med &amp; Hlth Grp, 1 Banshan Rd, Hangzhou 310022, Zhejiang, Peoples R China; [Wang, Xiao-Hong] Chinese Acad Sci, Univ Chinese Acad Sci, Inst Canc &amp; Basic Med ICBM, Dept Intestinal Oncol,Canc Hosp,Zhejiang Canc Hos, 1 East Banshan Rd, Hangzhou 310022, Zhejiang, Peoples R China</t>
  </si>
  <si>
    <t>Zhejiang Cancer Hospital; Chinese Academy of Sciences; University of Chinese Academy of Sciences, CAS; Zhejiang Cancer Hospital; Zhejiang Cancer Hospital; Zhejiang Cancer Hospital; Chinese Academy of Sciences; University of Chinese Academy of Sciences, CAS</t>
  </si>
  <si>
    <t>Zhao, J (corresponding author), Hangzhou Hosp, Dept Respirat &amp; Crit Care Med, Zhejiang Canc Hosp, Cooperat Hosp,Zhejiang Med &amp; Hlth Grp, 1 Banshan Rd, Hangzhou 310022, Zhejiang, Peoples R China.;Wang, XH (corresponding author), Chinese Acad Sci, Univ Chinese Acad Sci, Inst Canc &amp; Basic Med ICBM, Dept Intestinal Oncol,Canc Hosp,Zhejiang Canc Hos, 1 East Banshan Rd, Hangzhou 310022, Zhejiang, Peoples R China.</t>
  </si>
  <si>
    <t>lingyi910@163.com; 33431353@qq.com; ygdx2009@126.com; 86236264@163.com; zjulwr2013@foxmail.com; zhaojun_hangzhou@sina.com; xhwang2022@sina.com</t>
  </si>
  <si>
    <t>ACADEMIC PRESS INC ELSEVIER SCIENCE</t>
  </si>
  <si>
    <t>SAN DIEGO</t>
  </si>
  <si>
    <t>BIOCHEM BIOPH RES CO</t>
  </si>
  <si>
    <t>AUG 6</t>
  </si>
  <si>
    <t>10.1016/j.bbrc.2022.05.076</t>
  </si>
  <si>
    <t>Biochemistry &amp; Molecular Biology; Biophysics</t>
  </si>
  <si>
    <t>Zhao, Wanzhen; Li, Jianjun; Ma, Qiang; Cai, Jijie; Li, Aixin; Wu, Weijun; Lv, Yuncheng; Cai, Manbo</t>
  </si>
  <si>
    <t>N6-methyladenosine modification participates in neoplastic immunoregulation and tumorigenesis</t>
  </si>
  <si>
    <t>JOURNAL OF CELLULAR PHYSIOLOGY</t>
  </si>
  <si>
    <t>breast cancer; gastric cancer; hepatocellular carcinoma; m6A modification; tumor immunity</t>
  </si>
  <si>
    <t>STRUCTURAL BASIS; RNA; METHYLATION; N-6-METHYLADENOSINE; SUBSTRATE; SUBUNIT; OBESITY; FUTURE; METTL3</t>
  </si>
  <si>
    <t>This review aims to provide insight into the role of N6-methyladenosine (m6A) modification in neoplastic immunity and subsequent tumorigenesis. m6A modification, which is catalyzed by methyltransferases, demethylases and reader proteins, has emerged as a widespread regulatory mechanism that controls immune-related gene expression and immune reactions during tumorigenesis. Aberrant m6A modification changes the neoplastic immune response in multiple cancers by regulating immune cell infiltration, tumor-promoting inflammation, immunosuppression, immune surveillance, and antitumor immune responses. m6A modification affects immune cell recruitment and cancer-promoting inflammation in hepatocellular carcinoma (HCC) to alter the progression of HCC. m6A modification has been implicated in the infiltration of immune cells and the activation of immune pathways, changing the proliferation and metastasis of gastric cancer. Immune surveillance and the antitumor immune response in breast cancer were enhanced via m6A modification, which inhibited tumor proliferation. m6A modification participates in neoplastic immunoregulation to influence tumor progression.</t>
  </si>
  <si>
    <t>[Zhao, Wanzhen; Li, Aixin; Wu, Weijun; Cai, Manbo] Univ South China, Affiliated Hosp 1, Hengyang Med Sch, Dept Radiotherapy, Hengyang, Hunan, Peoples R China; [Li, Jianjun] Univ South China, Affiliated Hosp 2, Hengyang Med Sch, Dept Urol Surg, Hengyang, Hunan, Peoples R China; [Ma, Qiang] First Peoples Hosp Shaoyang, Shaoyang, Hunan, Peoples R China; [Cai, Jijie] Changsha Med Coll, Clin Coll 1, Class 8,Grade 2019, Changsha, Hunan, Peoples R China; [Lv, Yuncheng] Guilin Med Univ, Fac Basic Med Sci, Guangxi Key Lab Diabet Syst Med, Guilin 541199, Guangxi, Peoples R China</t>
  </si>
  <si>
    <t>University of South China; University of South China; Changsha Medical University; Guilin Medical University</t>
  </si>
  <si>
    <t>Lv, YC (corresponding author), Guilin Med Univ, Fac Basic Med Sci, Guangxi Key Lab Diabet Syst Med, Guilin 541199, Guangxi, Peoples R China.;Cai, MB (corresponding author), Univ South China, Affiliated Hosp 1, Hengyang Med Sch, Radiotherapy Dept, Hengyang 421001, Peoples R China.</t>
  </si>
  <si>
    <t>112019066@glmc.edu.cn; 2018012078@usc.edu.cn</t>
  </si>
  <si>
    <t>WILEY</t>
  </si>
  <si>
    <t>HOBOKEN</t>
  </si>
  <si>
    <t>J CELL PHYSIOL</t>
  </si>
  <si>
    <t>JUL</t>
  </si>
  <si>
    <t>10.1002/jcp.30730</t>
  </si>
  <si>
    <t>Cell Biology; Physiology</t>
  </si>
  <si>
    <t>Feng, Zhihui; Li, Qimeng; Meng, Runsha; Yi, Baicheng; Xu, Qiong</t>
  </si>
  <si>
    <t>METTL3 regulates alternative splicing of MyD88 upon the lipopolysaccharide-induced inflammatory response in human dental pulp cells</t>
  </si>
  <si>
    <t>JOURNAL OF CELLULAR AND MOLECULAR MEDICINE</t>
  </si>
  <si>
    <t>N6-methyladenosine; METTL3; alternative splicing; MyD88; lipopolysaccharide; dental pulp inflammation</t>
  </si>
  <si>
    <t>NF-KAPPA-B; MESSENGER-RNA METHYLATION; PORPHYROMONAS-GINGIVALIS LIPOPOLYSACCHARIDE; NUCLEAR-RNA; N-6-METHYLADENOSINE; N6-METHYLADENOSINE; IDENTIFICATION; NUCLEOSIDES; INHIBITION; EXPRESSION</t>
  </si>
  <si>
    <t>Dental pulp inflammation is a widespread public health problem caused by oral bacterial infections and can progress to pulp necrosis and periapical diseases. N6-methyladenosine (m6A) is a prevalent epitranscriptomic modification in mRNA. Previous studies have demonstrated that m6A methylation plays important roles in cell differentiation, embryonic development and stress responses. However, whether m6A modification affects dental pulp inflammation remains unknown. To address this issue, we investigated the expression of m6A and N6-adenosine methyltransferase (METTL3, METTL14) as well as demethylases (FTO, ALKBH5) and found that the levels of m6A and METTL3 were up-regulated in human dental pulp cells (HDPCs) stimulated by lipopolysaccharide (LPS). Furthermore, we knocked down METTL3 and demonstrated that METTL3 depletion decreased the expression of inflammatory cytokines and the phosphorylation of IKK alpha/beta, p65 and I kappa B alpha in the NF-kappa B signalling pathway as well as p38, ERK and JNK in the MAPK signalling pathway in LPS-induced HDPCs. The RNA sequencing analysis revealed that the vast number of genes affected by METTL3 depletion was associated with the inflammatory response. Previous research has shown that METTL3-dependent N6-adenosine methylation plays an important role in mRNA splicing. In this study, we found that METTL3 knockdown facilitated the expression of MyD88S, a splice variant of MyD88 that inhibits inflammatory cytokine production, suggesting that METTL3 might inhibit the LPS-induced inflammatory response of HDPCs by regulating alternative splicing of MyD88. These data shed light on new findings in epitranscriptomic regulation of the inflammatory response and open new avenues for research into the molecular mechanisms of dental pulp inflammation.</t>
  </si>
  <si>
    <t>[Feng, Zhihui; Li, Qimeng; Meng, Runsha; Yi, Baicheng; Xu, Qiong] Sun Yat Sen Univ, Guangdong Prov Key Lab Stomatol, Guanghua Sch Stomatol, Guangzhou, Guangdong, Peoples R China</t>
  </si>
  <si>
    <t>Sun Yat Sen University</t>
  </si>
  <si>
    <t>Xu, Q (corresponding author), Sun Yat Sen Univ, Guangdong Prov Key Lab Stomatol, Guanghua Sch Stomatol, Guangzhou, Guangdong, Peoples R China.</t>
  </si>
  <si>
    <t>xqiong@mail.sysu.edu.cn</t>
  </si>
  <si>
    <t>J CELL MOL MED</t>
  </si>
  <si>
    <t>MAY</t>
  </si>
  <si>
    <t>10.1111/jcmm.13491</t>
  </si>
  <si>
    <t>Cell Biology; Medicine, Research &amp; Experimental</t>
  </si>
  <si>
    <t>Chen, Zhaolin; Hu, Ying; Jin, Le; Yang, Fan; Ding, Haiwen; Zhang, Lei; Li, Lili; Pan, Tingting</t>
  </si>
  <si>
    <t>The Emerging Role of N6-Methyladenosine RNA Methylation as Regulators in Cancer Therapy and Drug Resistance</t>
  </si>
  <si>
    <t>FRONTIERS IN PHARMACOLOGY</t>
  </si>
  <si>
    <t>N6-methyladenosine (m6A); RNA methylation; inflammation; cancer; therapeutic targets</t>
  </si>
  <si>
    <t>N-6-METHYLADENOSINE BINDING-PROTEIN; METTL3-MEDIATED M(6)A MODIFICATION; YTH FAMILY PROTEINS; STEM-LIKE CELLS; MESSENGER-RNA; HEPATOCELLULAR-CARCINOMA; BREAST-CANCER; DEMETHYLASE FTO; CERVICAL-CANCER; OVARIAN-CANCER</t>
  </si>
  <si>
    <t>N6-methyladenosine (m(6)A) RNA methylation has been considered the most prevalent, abundant, and conserved internal transcriptional modification throughout the eukaryotic mRNAs. Typically, m(6)A RNA methylation is catalyzed by the RNA methyltransferases (writers), is removed by its demethylases (erasers), and interacts with m(6)A-binding proteins (readers). Accumulating evidence shows that abnormal changes in the m(6)A levels of these regulators are increasingly associated with human tumorigenesis and drug resistance. However, the molecular mechanisms underlying m(6)A RNA methylation in tumor occurrence and development have not been comprehensively clarified. We reviewed the recent findings on biological regulation of m(6)A RNA methylation and summarized its potential therapeutic strategies in various human cancers.</t>
  </si>
  <si>
    <t>[Chen, Zhaolin; Jin, Le; Ding, Haiwen; Zhang, Lei] Univ Sci &amp; Technol China, Affiliated Hosp USTC 1, Anhui Prov Hosp, Dept Pharm, Hefei, Peoples R China; [Hu, Ying] Anhui Med Univ, Sch Pharm, Inflammat &amp; Immune Mediated Dis Lab Anhui Prov, Hefei, Peoples R China; [Yang, Fan] Anhui Med Univ, Clin Med Coll 1, Dept Clin Med, Hefei, Peoples R China; [Li, Lili] Anhui Med Univ, Affiliated Hosp 1, Dept Hematopathol, Hefei, Peoples R China; [Pan, Tingting] Univ Sci &amp; Technol China, Affiliated Hosp USTC 1, Anhui Prov Hosp, Diag &amp; Therapy Ctr Thyroid &amp; Breast,Div Life Sci &amp;, Hefei, Peoples R China</t>
  </si>
  <si>
    <t>Chinese Academy of Sciences; University of Science &amp; Technology of China, CAS; Anhui Medical University; Anhui Medical University; Anhui Medical University; Chinese Academy of Sciences; University of Science &amp; Technology of China, CAS</t>
  </si>
  <si>
    <t>Li, LL (corresponding author), Anhui Med Univ, Affiliated Hosp 1, Dept Hematopathol, Hefei, Peoples R China.;Pan, TT (corresponding author), Univ Sci &amp; Technol China, Affiliated Hosp USTC 1, Anhui Prov Hosp, Diag &amp; Therapy Ctr Thyroid &amp; Breast,Div Life Sci &amp;, Hefei, Peoples R China.</t>
  </si>
  <si>
    <t>clover198825@163.com; pantingting@ustc.edu.cn</t>
  </si>
  <si>
    <t>FRONT PHARMACOL</t>
  </si>
  <si>
    <t>APR 6</t>
  </si>
  <si>
    <t>10.3389/fphar.2022.873030</t>
  </si>
  <si>
    <t>Pharmacology &amp; Pharmacy</t>
  </si>
  <si>
    <t>Shen, Jianxiao; Wang, Wanpeng; Shao, Xinghua; Wu, Jingkui; Li, Shu; Che, Xiajing; Ni, Zhaohui</t>
  </si>
  <si>
    <t>Integrated Analysis of m6A Methylome in Cisplatin-Induced Acute Kidney Injury and Berberine Alleviation in Mouse</t>
  </si>
  <si>
    <t>FRONTIERS IN GENETICS</t>
  </si>
  <si>
    <t>M6A; cisplatin induced nephrotoxicity; berberine; FGA; Havcr1</t>
  </si>
  <si>
    <t>RNA; N-6-METHYLADENOSINE; N6-METHYLADENOSINE; COTRANSPORTER; METABOLISM</t>
  </si>
  <si>
    <t>Background N6-methyladenosine (m6A) is the most abundant modification known in mRNAs. It participates in a variety of physiological and pathological processes, such as metabolism, inflammation, and apoptosis. Aims To explore the mechanism of m6A in cisplatin-induced acute kidney injury (AKI) and berberine alleviation in mouse. Methods This study investigated the N6-methyladenosine (m6A) methylome of kidneys from three mouse groups: C57 mice (controls), those with CI-AKI (injury group, IG), and those pretreated with berberine (treatment group, TG). Methylated RNA Immunoprecipitation Next Generation Sequencing (MeRIP-seq) and RNA-seq were performed to identify the differences between the injury group and the control group (IvC) and between the treatment group and the injury group (TvI). Western blotting was performed to identify the protein levels of candidate genes. Results In IvC, differentially methylated genes (DMGs) were enriched in metabolic processes and cell death. In TvI, DMGs were enriched in tissue development. Several genes involved in important pathways related to CI-AKI showed opposite methylation and expression trends in the IvC and TvI comparisons. Conclusion m6A plays an important role in cisplatin induced AKI and berberine may alleviate this process.</t>
  </si>
  <si>
    <t>[Shen, Jianxiao; Shao, Xinghua; Wu, Jingkui; Li, Shu; Che, Xiajing; Ni, Zhaohui] Shanghai Jiao Tong Univ, Renji Hosp, Dept Nephrol, Sch Med, Shanghai, Peoples R China; [Wang, Wanpeng] Lianshui Peoples Hosp, Dept Nephrol, Lianshui, Peoples R China</t>
  </si>
  <si>
    <t>Shanghai Jiao Tong University</t>
  </si>
  <si>
    <t>Che, XJ; Ni, ZH (corresponding author), Shanghai Jiao Tong Univ, Renji Hosp, Dept Nephrol, Sch Med, Shanghai, Peoples R China.</t>
  </si>
  <si>
    <t>chexj@126.com; profnizh@126.com</t>
  </si>
  <si>
    <t>FRONT GENET</t>
  </si>
  <si>
    <t>NOV 20</t>
  </si>
  <si>
    <t>10.3389/fgene.2020.584460</t>
  </si>
  <si>
    <t>Genetics &amp; Heredity</t>
  </si>
  <si>
    <t>He, Xiang; Zhang, Lei; Liu, Shengbin; Wang, Junyi; Liu, Yao; Xiong, Anying; Jiang, Manling; Luo, Li; Ying, Xiong; Li, Guoping</t>
  </si>
  <si>
    <t>Methyltransferase-like 3 leads to lung injury by up-regulation of interleukin 24 through N6-methyladenosine-dependent mRNA stability and translation efficiency in mice exposed to fine particulate matter 2.5</t>
  </si>
  <si>
    <t>ENVIRONMENTAL POLLUTION</t>
  </si>
  <si>
    <t>PM2; 5; METTL3; YTHDF1; IL24; Epigenetics; Lung injury</t>
  </si>
  <si>
    <t>AIR-POLLUTION; M(6)A RNA; N-6-METHYLADENOSINE; INFLAMMATION; METHYLATION; DYSFUNCTION; BINDING; FAMILY; DAMAGE</t>
  </si>
  <si>
    <t>Fine particulate matter 2.5 (PM2.5) exposure leads to the progress of pulmonary disease. It has been reported that N6-methyladenosine (m6A) modification was involved in various biological processes and diseases. However, the critical role of m6A modification in pulmonary disease during PM2.5 exposure remains elusive. Here, we revealed that lung inflammation and mucus production caused by PM2.5 were associated with m6A modification. Both in vivo and in vitro assays demonstrated that PM2.5 exposure elevated the total level of m6A modification as well as the methyltransferase like 3 (METTL3) expression. Integration analysis of m6A RNA immunoprecipitation-seq (meRIP-seq) and RNA-seq discovered that METTL3 up-regulated the expression level and the m6A modification of Interleukin 24 (IL24). Importantly, we explored that the stability of IL24 mRNA was enhanced due to the increased m6A modification. Moreover, the data from qRT-PCR showed that PM2.5 also increased YTH N6-Methyladenosine RNA Binding Protein 1 (YTHDF1) expression, and the up-regulated YTHDF1 augmented IL24 mRNA translation efficiency. Down-regulation of Mettl3 reduced Il24 expression and ameliorated the pulmonary inflammation and mucus secretion in mice exposed to PM2.5. Taken together, our finding provided a comprehensive insight for revealing the significant role of m6A regulators in the lung injury via METTL3/YTHDF1-coupled epitranscriptomal regulation of IL24.</t>
  </si>
  <si>
    <t>[He, Xiang; Zhang, Lei; Liu, Shengbin; Wang, Junyi; Liu, Yao; Xiong, Anying; Jiang, Manling; Luo, Li; Li, Guoping] Southwest Jiaotong Univ, Peoples Hosp Chengdu 3, Chengdu Inst Resp Hlth, Lab Allergy &amp; Precis Med,Affiliated Hosp, Chengdu 610031, Peoples R China; [He, Xiang; Zhang, Lei; Liu, Shengbin; Wang, Junyi; Liu, Yao; Xiong, Anying; Jiang, Manling; Luo, Li; Li, Guoping] ChongQing Med Univ, Natl Clin Res Ctr Resp Dis, Dept Pulm &amp; Crit Care Med, Affiliated Hosp,Chengdu Peoples Hosp Branch 3, Chengdu 610031, Peoples R China; [Ying, Xiong] Sichuan Friendship Hosp, Dept Pulm &amp; Crit Care Med, Chengdu 610000, Peoples R China</t>
  </si>
  <si>
    <t>Southwest Jiaotong University; Chongqing Medical University</t>
  </si>
  <si>
    <t>Li, GP (corresponding author), Southwest Jiaotong Univ, Peoples Hosp Chengdu 3, Chengdu Inst Resp Hlth, Lab Allergy &amp; Precis Med,Affiliated Hosp, Chengdu 610031, Peoples R China.</t>
  </si>
  <si>
    <t>liguoping@swjtu.edu.cn</t>
  </si>
  <si>
    <t>ELSEVIER SCI LTD</t>
  </si>
  <si>
    <t>OXFORD</t>
  </si>
  <si>
    <t>ENVIRON POLLUT</t>
  </si>
  <si>
    <t>SEP 1</t>
  </si>
  <si>
    <t>10.1016/j.envpol.2022.119607</t>
  </si>
  <si>
    <t>Environmental Sciences</t>
  </si>
  <si>
    <t>Zhang, Haocheng; Gu, Yan; Gang, Qiaojian; Huang, Jing; Xiao, Qian; Ha, Xiaoqin</t>
  </si>
  <si>
    <t>N6-methyladenosine RNA modification: an emerging molecule in type 2 diabetes metabolism</t>
  </si>
  <si>
    <t>FRONTIERS IN ENDOCRINOLOGY</t>
  </si>
  <si>
    <t>insulin resistance; metabolism; m6A modification; signaling pathway; type 2 diabetes</t>
  </si>
  <si>
    <t>MESSENGER-RNA; SKELETAL-MUSCLE; INSULIN-RESISTANCE; ADIPOSE-TISSUE; LIPID-METABOLISM; N-6-METHYLADENOSINE MODIFICATION; DOWN-REGULATION; FTO; INFLAMMATION; EXPRESSION</t>
  </si>
  <si>
    <t>Type 2 diabetes (T2D) is a metabolic disease with an increasing rate of incidence worldwide. Despite the considerable progress in the prevention and intervention, T2D and its complications cannot be reversed easily after diagnosis, thereby necessitating an in-depth investigation of the pathophysiology. In recent years, the role of epigenetics has been increasingly demonstrated in the disease, of which N6-methyladenosine (m6A) is one of the most common post-transcriptional modifications. Interestingly, patients with T2D show a low m6A abundance. Thus, a comprehensive analysis and understanding of this phenomenon would improve our understanding of the pathophysiology, as well as the search for new biomarkers and therapeutic approaches for T2D. In this review, we systematically introduced the metabolic roles of m6A modification in organs, the metabolic signaling pathways involved, and the effects of clinical drugs on T2D.</t>
  </si>
  <si>
    <t>[Zhang, Haocheng; Gang, Qiaojian; Ha, Xiaoqin] Lanzhou Univ, Sch Clin Med 2, Lanzhou, Gansu, Peoples R China; [Zhang, Haocheng; Ha, Xiaoqin] 940th Hosp Joint Logist Support Force Chinese Peop, Dept Clin Lab, Lanzhou, Gansu, Peoples R China; [Zhang, Haocheng; Ha, Xiaoqin] Key Lab Stem Cells &amp; Gene Drugs Gansu Prov, Lanzhou, Gansu, Peoples R China; [Gu, Yan] Gansu Agr Univ, Coll Vet Med, Lanzhou, Gansu, Peoples R China; [Huang, Jing; Xiao, Qian] Gansu Univ Tradit Chinese Med, Sch Publ Hlth, Lanzhou, Gansu, Peoples R China</t>
  </si>
  <si>
    <t>Lanzhou University; Gansu Agricultural University; Gansu University of Chinese Medicine</t>
  </si>
  <si>
    <t>Ha, X (corresponding author), Lanzhou Univ, Sch Clin Med 2, Lanzhou, Gansu, Peoples R China.;Ha, X (corresponding author), 940th Hosp Joint Logist Support Force Chinese Peop, Dept Clin Lab, Lanzhou, Gansu, Peoples R China.;Ha, X (corresponding author), Key Lab Stem Cells &amp; Gene Drugs Gansu Prov, Lanzhou, Gansu, Peoples R China.</t>
  </si>
  <si>
    <t>haxiaoqin2013@163.com</t>
  </si>
  <si>
    <t>FRONT ENDOCRINOL</t>
  </si>
  <si>
    <t>JUL 7</t>
  </si>
  <si>
    <t>10.3389/fendo.2023.1166756</t>
  </si>
  <si>
    <t>Endocrinology &amp; Metabolism</t>
  </si>
  <si>
    <t>Hu, Tingting; Xu, Lijuan; Jiang, Min; Zhang, Fengbo; Li, Qifeng; Li, Zhiwei; Wu, Chao; Ding, Jianbing; Li, Fengsen; Wang, Jing</t>
  </si>
  <si>
    <t>N6-methyladenosine-methylomic landscape of lung tissues of mice with chronic obstructive pulmonary disease</t>
  </si>
  <si>
    <t>COPD; mouse; lung tissue; m6A; N6-methyladenosine; MeRIP-seq</t>
  </si>
  <si>
    <t>CIGARETTE-SMOKE; RNA; M(6)A; COPD; N-6-METHYLADENOSINE; IL-1-BETA; NFKBIA</t>
  </si>
  <si>
    <t>Chronic obstructive pulmonary disease (COPD), a common respiratory disease, can be divided into stable phase and acute exacerbation phase (AECOPD) and is characterized by inflammation and hyper-immunity. Methylation of N6-methyladenosine (m6A) is an epigenetic modification that regulates the expression and functions of genes by influencing post-transcriptional RNA modifications. Its influence on the immune regulation mechanism has attracted great attention. Herein, we present the m6Amethylomic landscape and observe how the methylation of m6A participates in the pathological process of COPD. The m6A modification of 430 genes increased and that of 3995 genes decreased in the lung tissues of mice with stable COPD. The lung tissues of mice with AECOPD exhibited 740 genes with hypermethylated m6A peak and 1373 genes with low m6A peak. These differentially methylated genes participated in signaling pathways related to immune functions. To further clarify the expression levels of differentially methylated genes, RNA immunoprecipitation sequencing (MeRIP-seq) and RNA-sequencing data were jointly analyzed. In the stable COPD group, 119 hypermethylated mRNAs (82 upregulated and 37 downregulated mRNAs) and 867 hypomethylated mRNAs (419 upregulated and 448 downregulated mRNAs) were differentially expressed. In the AECOPD group, 87 hypermethylated mRNAs (71 upregulated and 16 downregulated mRNAs) and 358 hypomethylated mRNAs (115 upregulated and 243 downregulated mRNAs) showed differential expression. Many mRNAs were related to immune function and inflammation. Together, this study provides important evidence on the role of RNA methylation of m6A in COPD.</t>
  </si>
  <si>
    <t>[Hu, Tingting; Jiang, Min; Li, Fengsen; Wang, Jing] Xinjiang Med Univ, Tradit Chinese Med Hosp Affiliated, Xinjiang Lab Resp Dis Res, Urumqi, Peoples R China; [Xu, Lijuan] Xinjiang Med Univ, Clin Med Coll 4, Urumqi, Peoples R China; [Zhang, Fengbo] Xinjiang Med Univ, Affiliated Hosp 1, Dept Clin Lab, Urumqi, Peoples R China; [Li, Qifeng] Childrens Hosp Xinjiang Uygur Autonomous Reg, Xinjiang Inst Pediat, Urumqi, Peoples R China; [Li, Zhiwei] Peoples Hosp Xinjiang Uygur Autonomous Reg, Clin Lab Ctr, Urumqi, Peoples R China; [Wu, Chao] Peoples Hosp Xinjiang Uygur Autonomous Reg, Dept Resp &amp; Crit Care Med, Urumqi, Peoples R China; [Ding, Jianbing] Xinjiang Med Univ, Sch Basic Med Sci, Dept Immunol, Urumqi, Peoples R China</t>
  </si>
  <si>
    <t>Xinjiang Medical University; Xinjiang Medical University; Xinjiang Medical University; Xinjiang Medical University</t>
  </si>
  <si>
    <t>Wang, J (corresponding author), Xinjiang Med Univ, Tradit Chinese Med Hosp Affiliated, Xinjiang Lab Resp Dis Res, Urumqi, Peoples R China.</t>
  </si>
  <si>
    <t>jingw_xj@163.com</t>
  </si>
  <si>
    <t>MAR 28</t>
  </si>
  <si>
    <t>10.3389/fimmu.2023.1137195</t>
  </si>
  <si>
    <t>Li, Xiaohua; Ma, Binyun; Zhang, Wenfang; Song, Zongming; Zhang, Xiaodan; Liao, Mengyu; Li, Xue; Zhao, Xueru; Du, Mei; Yu, Jinguo; He, Shikun; Yan, Hua</t>
  </si>
  <si>
    <t>The essential role of N6-methyladenosine RNA methylation in complex eye diseases</t>
  </si>
  <si>
    <t>GENES &amp; DISEASES</t>
  </si>
  <si>
    <t>Degeneration; Eye diseases; Fibrosis; Inflammation; m6A RNA methylation; Tumor</t>
  </si>
  <si>
    <t>LENS EPITHELIAL-CELLS; MACULAR DEGENERATION; DNA METHYLATION; GENE-EXPRESSION; TGF-BETA; DIABETIC-RETINOPATHY; AMYLOID-BETA; PATHOGENESIS; M(6)A; N-6-METHYLADENOSINE</t>
  </si>
  <si>
    <t>There are many complex eye diseases which are the leading causes of blindness, however, the pathogenesis of the complex eye diseases is not fully understood, especially the underlying molecular mechanisms of N6-methyladenosine (m6A) RNA methylation in the eye diseases have not been extensive clarified. Our review summarizes the latest advances in the studies of m6A modification in the pathogenesis of the complex eye diseases, including cornea disease, cataract, diabetic retinopathy, age-related macular degeneration, prolifera- tive vitreoretinopathy, Graves' disease, uveal melanoma, retinoblastoma, and traumatic optic neuropathy. We further discuss the possibility of developing m6A modification signatures as biomarkers for the diagnosis of the eye diseases, as well as potential therapeutic approaches.(c) 2022 The Authors. Publishing services by Elsevier B.V. on behalf of KeAi Communications Co., Ltd. This is an open access article under the CC BY-NC-ND license (http://creativecommons. org/licenses/by-nc-nd/4.0/).</t>
  </si>
  <si>
    <t>[Li, Xiaohua; Song, Zongming; Li, Xue; Zhao, Xueru; He, Shikun] Peoples Hosp Henan Univ, Peoples Hosp Zhengzhou Univ, Henan Prov Peoples Hosp, Henan Eye Hosp,Henan Eye Inst,Henan Key Lab Ophtha, Zhengzhou 450003, Henan, Peoples R China; [Ma, Binyun] Univ Southern Calif, Keck Sch Med, Dept Med Hematol, Los Angeles, CA 90033 USA; [Zhang, Wenfang] Lanzhou Univ, Hosp 2, Dept Ophthalmol, Lanzhou 730030, Gansu, Peoples R China; [Liao, Mengyu; Du, Mei; Yu, Jinguo; He, Shikun; Yan, Hua] Tianjin Med Univ, Gen Hosp, Dept Ophthalmol, Tianjin 300052, Peoples R China; [Zhang, Xiaodan; Liao, Mengyu; Du, Mei; Yu, Jinguo; He, Shikun; Yan, Hua] Tianjin Med Univ, Sch Basic Med Sci, Tianjin Key Lab Inflammat Biol, Tianjin 300052, Peoples R China; [He, Shikun] Univ Southern Calif, USC Roski Eye Inst, Keck Sch Med, Dept Pathol &amp; Ophthalmol, Los Angeles, CA 90033 USA; [Yan, Hua] Tianjin Med Univ, Gen Hosp, Dept Ophthalmol, Tianjin 300052, Peoples R China; [He, Shikun] Univ Southern Calif, Keck Sch Med, Dept Pathol &amp; Ophthalmol, 2011 Zonal Ave, Los Angeles, CA 90033 USA</t>
  </si>
  <si>
    <t>Zhengzhou University; University of Southern California; Lanzhou University; Tianjin Medical University; Tianjin Medical University; University of Southern California; Tianjin Medical University; University of Southern California</t>
  </si>
  <si>
    <t>Li, XH; He, SK (corresponding author), Peoples Hosp Henan Univ, Peoples Hosp Zhengzhou Univ, Henan Prov Peoples Hosp, Henan Eye Hosp,Henan Eye Inst,Henan Key Lab Ophtha, Zhengzhou 450003, Henan, Peoples R China.;Yan, H (corresponding author), Tianjin Med Univ, Gen Hosp, Dept Ophthalmol, Tianjin 300052, Peoples R China.;He, SK (corresponding author), Univ Southern Calif, Keck Sch Med, Dept Pathol &amp; Ophthalmol, 2011 Zonal Ave, Los Angeles, CA 90033 USA.</t>
  </si>
  <si>
    <t>xhl_6116@163.com; shikunhe@usc.edu; zyyyanhua@tmu.edu.cn</t>
  </si>
  <si>
    <t>KEAI PUBLISHING LTD</t>
  </si>
  <si>
    <t>BEIJING</t>
  </si>
  <si>
    <t>GENES DIS</t>
  </si>
  <si>
    <t>MAR</t>
  </si>
  <si>
    <t>10.1016/j.gendis.2022.05.008</t>
  </si>
  <si>
    <t>Biochemistry &amp; Molecular Biology; Genetics &amp; Heredity</t>
  </si>
  <si>
    <t>Tian, Mi; Mao, Lei; Zhang, Li</t>
  </si>
  <si>
    <t>Crosstalk among N6-methyladenosine modification and RNAs in central nervous system injuries</t>
  </si>
  <si>
    <t>FRONTIERS IN CELLULAR NEUROSCIENCE</t>
  </si>
  <si>
    <t>central nervous system injuries; m6A modification; neurological impairment; apoptosis; inflammation; downstream molecules</t>
  </si>
  <si>
    <t>SINGLE-NUCLEOTIDE-RESOLUTION; TRAUMATIC BRAIN-INJURY; M(6)A READER YTHDC1; MESSENGER-RNA; N-6-METHYLADENOSINE MODIFICATION; COMPREHENSIVE ANALYSIS; AXON REGENERATION; EMERGING ROLES; MECHANISMS; METHYLATION</t>
  </si>
  <si>
    <t>Central nervous system (CNS) injuries, including traumatic brain injury (TBI), intracerebral hemorrhage (ICH) and ischemic stroke, are the most common cause of death and disability around the world. As the most common modification on ribonucleic acids (RNAs), N6-methyladenosine (m6A) modification has recently attracted great attentions due to its functions in determining the fate of RNAs through changes in splicing, translation, degradation and stability. A large number of studies have suggested that m6A modification played an important role in brain development and involved in many neurological disorders, particularly in CNS injuries. It has been proposed that m6A modification could improve neurological impairment, inhibit apoptosis, suppress inflammation, reduce pyroptosis and attenuate ferroptosis in CNS injuries via different molecules including phosphatase and tensin homolog (PTEN), NLR family pyrin domain containing 3 (NLRP3), B-cell lymphoma 2 (Bcl-2), glutathione peroxidase 4 (GPX4), and long non-coding RNA (lncRNA). Therefore, m6A modification showed great promise as potential targets in CNS injuries. In this article, we present a review highlighting the role of m6A modification in CNS injuries. Hence, on the basis of these properties and effects, m6A modification may be developed as therapeutic agents for CNS injury patients.</t>
  </si>
  <si>
    <t>[Tian, Mi] Southeast Univ, Affiliated Zhongda Hosp, Dept Anesthesiol, Nanjing, Jiangsu, Peoples R China; [Mao, Lei; Zhang, Li] Nanjing Univ, Jinling Hosp, Sch Med, Dept Neurosurg, Nanjing, Jiangsu, Peoples R China</t>
  </si>
  <si>
    <t>Southeast University - China; Nanjing University</t>
  </si>
  <si>
    <t>Zhang, L (corresponding author), Nanjing Univ, Jinling Hosp, Sch Med, Dept Neurosurg, Nanjing, Jiangsu, Peoples R China.</t>
  </si>
  <si>
    <t>zhangli2007js@126.com</t>
  </si>
  <si>
    <t>FRONT CELL NEUROSCI</t>
  </si>
  <si>
    <t>SEP 29</t>
  </si>
  <si>
    <t>10.3389/fncel.2022.1013450</t>
  </si>
  <si>
    <t>Neurosciences</t>
  </si>
  <si>
    <t>Yin, Huilong; Zhang, Xiang; Yang, Pengyuan; Zhang, Xiaofang; Peng, Yingran; Li, Da; Yu, Yanping; Wu, Ye; Wang, Yidi; Zhang, Jinbao; Ding, Xiaochen; Wang, Xiangpeng; Yang, Angang; Zhang, Rui</t>
  </si>
  <si>
    <t>RNA m6A methylation orchestrates cancer growth and metastasis via macrophage reprogramming</t>
  </si>
  <si>
    <t>NATURE COMMUNICATIONS</t>
  </si>
  <si>
    <t>TUMOR-ASSOCIATED MACROPHAGES; STEM-LIKE CELLS; MYELOID CELLS; N-6-METHYLADENOSINE; INFLAMMATION; ACTIVATION; IMMUNITY; POLARIZATION; TRANSLATION; DEMETHYLASE</t>
  </si>
  <si>
    <t>N6-methyladenosine (m6A) is a reversible mRNA modification that has been shown to play important roles in various biological processes. However, the roles of m6A modification in macrophages are still unknown. Here, we discover that ablation of Mettl3 in myeloid cells promotes tumour growth and metastasis in vivo. In contrast to wild-type mice, Mettl3-deficient mice show increased M1/M2-like tumour-associated macrophage and regulatory T cell infiltration into tumours. m6A sequencing reveals that loss of METTL3 impairs the YTHDF1-mediated translation of SPRED2, which enhances the activation of NF-kB and STAT3 through the ERK pathway, leading to increased tumour growth and metastasis. Furthermore, the therapeutic efficacy of PD-1 checkpoint blockade is attenuated in Mettl3-deficient mice, identifying METTL3 as a potential therapeutic target for tumour immunotherapy. N6-methyladenosine (m6A) is a reversible mRNA modification with important roles in cancer biology and immunoregulation. Here, the authors show that myeloid-specific deletion of Mettl3, the catalytic subunit of the methyltransferase complex, promotes tumor growth and metastasis in preclinical tumor models, influencing macrophage reprogramming and attenuating PD-1 blockade.</t>
  </si>
  <si>
    <t>[Yin, Huilong; Yang, Angang; Zhang, Rui] Fourth Mil Med Univ, Dept Immunol, State Key Lab Canc Biol, Xian, Shaanxi, Peoples R China; [Yin, Huilong; Wang, Xiangpeng; Yang, Angang] Xinxiang Med Univ, Sch Lab Med, Henan Key Lab Immunol &amp; Targeted Therapy, Xinxiang, Henan, Peoples R China; [Yin, Huilong; Zhang, Xiang; Zhang, Xiaofang; Peng, Yingran; Li, Da; Wu, Ye; Zhang, Jinbao; Zhang, Rui] Fourth Mil Med Univ, Dept Biochem &amp; Mol Biol, State Key Lab Canc Biol, Xian, Shaanxi, Peoples R China; [Yin, Huilong; Wang, Xiangpeng; Yang, Angang] Xinxiang Med Univ, Henan Collaborat Innovat Ctr Mol Diag &amp; Lab Med, Sch Lab Med, Xinxiang, Henan, Peoples R China; [Yang, Pengyuan] Chinese Acad Sci, Univ Chinese Acad Sci, CAS Ctr Excellence Biomacromol, Inst Biophys,Key Lab Infect &amp; Immun CAS, Beijing, Peoples R China; [Yu, Yanping] Shaanxi Prov Tumor Hosp, Ward Gynecol Tumor 2, Xian, Shaanxi, Peoples R China; [Wang, Yidi] Fourth Mil Med Univ, Xijing Hosp, Dept Thyroid Breast &amp; Vasc Surg, Xian, Peoples R China; [Ding, Xiaochen] Fourth Mil Med Univ, Xijing Hosp, Dept Expt Surg, Xian, Shaanxi, Peoples R China</t>
  </si>
  <si>
    <t>Air Force Military Medical University; Xinxiang Medical University; Air Force Military Medical University; Xinxiang Medical University; Chinese Academy of Sciences; University of Chinese Academy of Sciences, CAS; Institute of Biophysics, CAS; Air Force Military Medical University; Air Force Military Medical University</t>
  </si>
  <si>
    <t>Yang, AG; Zhang, R (corresponding author), Fourth Mil Med Univ, Dept Immunol, State Key Lab Canc Biol, Xian, Shaanxi, Peoples R China.;Yang, AG (corresponding author), Xinxiang Med Univ, Sch Lab Med, Henan Key Lab Immunol &amp; Targeted Therapy, Xinxiang, Henan, Peoples R China.;Zhang, R (corresponding author), Fourth Mil Med Univ, Dept Biochem &amp; Mol Biol, State Key Lab Canc Biol, Xian, Shaanxi, Peoples R China.;Yang, AG (corresponding author), Xinxiang Med Univ, Henan Collaborat Innovat Ctr Mol Diag &amp; Lab Med, Sch Lab Med, Xinxiang, Henan, Peoples R China.</t>
  </si>
  <si>
    <t>agyang@fmmu.edu.cn; ruizhang@fmmu.edu.cn</t>
  </si>
  <si>
    <t>NATURE PORTFOLIO</t>
  </si>
  <si>
    <t>BERLIN</t>
  </si>
  <si>
    <t>NAT COMMUN</t>
  </si>
  <si>
    <t>MAR 2</t>
  </si>
  <si>
    <t>10.1038/s41467-021-21514-8</t>
  </si>
  <si>
    <t>Multidisciplinary Sciences</t>
  </si>
  <si>
    <t>Wardowska, Anna</t>
  </si>
  <si>
    <t>m6A RNA Methylation in Systemic Autoimmune Diseases-A New Target for Epigenetic-Based Therapy?</t>
  </si>
  <si>
    <t>PHARMACEUTICALS</t>
  </si>
  <si>
    <t>epigenetic; autoimmune disease; RNA methylome; m6A; N6-methyladenosine; epidrugs</t>
  </si>
  <si>
    <t>OBESITY-ASSOCIATED GENE; N-6-METHYLADENOSINE M(6)A METHYLATION; HISTONE DEACETYLASE INHIBITOR; SINGLE-NUCLEOTIDE-RESOLUTION; FIBROBLAST-LIKE SYNOVIOCYTES; MESSENGER-RNA; MULTIPLE-SCLEROSIS; DNA METHYLATION; FAT MASS; T-CELLS</t>
  </si>
  <si>
    <t>The general background of autoimmune diseases is a combination of genetic, epigenetic and environmental factors, that lead to defective immune reactions. This erroneous immune cell activation results in an excessive production of autoantibodies and prolonged inflammation. During recent years epigenetic mechanisms have been extensively studied as potential culprits of autoreactivity. Alike DNA and proteins, also RNA molecules are subjected to an extensive repertoire of chemical modifications. N6-methyladenosine is the most prevalent form of internal mRNA modification in eukaryotic cells and attracts increasing attention due to its contribution to human health and disease. Even though m6A is confirmed as an essential player in immune response, little is known about its role in autoimmunity. Only few data have been published up to date in the field of RNA methylome. Moreover, only selected autoimmune diseases have been studied in respect of m6A role in their pathogenesis. In this review, I attempt to present all available research data regarding m6A alterations in autoimmune disorders and appraise its role as a potential target for epigenetic-based therapies.</t>
  </si>
  <si>
    <t>[Wardowska, Anna] Med Univ Gdansk, Dept Embryol, PL-80210 Gdansk, Poland</t>
  </si>
  <si>
    <t>Fahrenheit Universities; Medical University Gdansk</t>
  </si>
  <si>
    <t>Wardowska, A (corresponding author), Med Univ Gdansk, Dept Embryol, PL-80210 Gdansk, Poland.</t>
  </si>
  <si>
    <t>anna.wardowska@gumed.edu.pl</t>
  </si>
  <si>
    <t>MDPI</t>
  </si>
  <si>
    <t>BASEL</t>
  </si>
  <si>
    <t>PHARMACEUTICALS-BASE</t>
  </si>
  <si>
    <t>10.3390/ph14030218</t>
  </si>
  <si>
    <t>Chemistry, Medicinal; Pharmacology &amp; Pharmacy</t>
  </si>
  <si>
    <t>Tan, Quandan; He, Song; Leng, Xinyi; Zheng, Danni; Mao, Fengkai; Hao, Junli; Chen, Kejie; Jiang, Haisong; Lin, Yapeng; Yang, Jie</t>
  </si>
  <si>
    <t>The Mechanism and Role of N6-Methyladenosine (m6A) Modification in Atherosclerosis and Atherosclerotic Diseases</t>
  </si>
  <si>
    <t>JOURNAL OF CARDIOVASCULAR DEVELOPMENT AND DISEASE</t>
  </si>
  <si>
    <t>N-6-methyladenosine (m(6)A); atherosclerosis; atherosclerotic diseases; diagnostic biomarkers; targeted therapeutics</t>
  </si>
  <si>
    <t>MESSENGER-RNA; ALLEVIATES ATHEROSCLEROSIS; CHOLESTEROL EFFLUX; NUCLEAR-RNA; FOAM CELLS; FAT MASS; FTO GENE; METHYLATION; METTL3; N6-METHYLADENOSINE</t>
  </si>
  <si>
    <t>N-6-methyladenosine (m(6)A) modification is a newly discovered regulatory mechanism in eukaryotes. As one of the most common epigenetic mechanisms, m(6)A's role in the development of atherosclerosis (AS) and atherosclerotic diseases (AD) has also received increasing attention. Herein, we elucidate the effect of m(6)A on major risk factors for AS, including lipid metabolism disorders, hypertension, and hyperglycemia. We also describe how m(6)A methylation contributes to endothelial cell injury, macrophage response, inflammation, and smooth muscle cell response in AS and AD. Subsequently, we illustrate the m(6)A-mediated aberrant biological role in the pathogenesis of AS and AD, and analyze the levels of m(6)A methylation in peripheral blood or local tissues of AS and AD, which helps to further discuss the diagnostic and therapeutic potential of m(6)A regulation for AS and AD. In summary, studies on m(6)A methylation provide new insights into the pathophysiologic mechanisms of AS and AD, and m(6)A methylation could be a novel diagnostic biomarker and therapeutic target for AS and AD.</t>
  </si>
  <si>
    <t>[Tan, Quandan; He, Song; Mao, Fengkai; Lin, Yapeng] Chengdu Med Coll, Affiliated Hosp 1, Dept Neurol, Chengdu 610072, Peoples R China; [Leng, Xinyi] Chinese Univ Hong Kong, Dept Med &amp; Therapeut, Hong Kong 999077, Peoples R China; [Zheng, Danni] Univ Sydney, Sch Med Sci, Biomed Informat &amp; Digital Hlth, Sydney, NSW 2050, Australia; [Hao, Junli] Chengdu Med Coll, Sch Biomed Sci &amp; Technol, Chengdu 610072, Peoples R China; [Chen, Kejie] Chengdu Med Coll, Sch Publ Hlth, Chengdu 610072, Peoples R China; [Jiang, Haisong; Yang, Jie] Univ Elect Sci &amp; Technol China, Sichuan Prov Peoples Hosp, Dept Neurol, Chengdu 610072, Peoples R China; [Lin, Yapeng] Chengdu Med Coll, Int Clin Res Ctr, Chengdu 610072, Peoples R China</t>
  </si>
  <si>
    <t>Chengdu Medical College; Chinese University of Hong Kong; University of Sydney; Chengdu Medical College; Chengdu Medical College; University of Electronic Science &amp; Technology of China; Sichuan Provincial People's Hospital; Chengdu Medical College</t>
  </si>
  <si>
    <t>Lin, YP (corresponding author), Chengdu Med Coll, Affiliated Hosp 1, Dept Neurol, Chengdu 610072, Peoples R China.;Yang, J (corresponding author), Univ Elect Sci &amp; Technol China, Sichuan Prov Peoples Hosp, Dept Neurol, Chengdu 610072, Peoples R China.;Lin, YP (corresponding author), Chengdu Med Coll, Int Clin Res Ctr, Chengdu 610072, Peoples R China.</t>
  </si>
  <si>
    <t>linyapengsjnk@163.com; yangjie1126@163.com</t>
  </si>
  <si>
    <t>J CARDIOVASC DEV DIS</t>
  </si>
  <si>
    <t>NOV</t>
  </si>
  <si>
    <t>10.3390/jcdd9110367</t>
  </si>
  <si>
    <t>Cardiac &amp; Cardiovascular Systems</t>
  </si>
  <si>
    <t>Han, Juanjuan; Kong, Hui; Wang, Xueqiang; Zhang, Xin-an</t>
  </si>
  <si>
    <t>Novel insights into the interaction between N6-methyladenosine methylation and noncoding RNAs in musculoskeletal disorders</t>
  </si>
  <si>
    <t>CELL PROLIFERATION</t>
  </si>
  <si>
    <t>MESENCHYMAL STEM-CELLS; INTERVERTEBRAL DISC DEGENERATION; MESSENGER-RNA; M6A MODIFICATION; RIBOSOMAL-RNA; M(6)A METHYLTRANSFERASE; XENOPUS-LAEVIS; N-6-METHYLADENOSINE; OSTEOPOROSIS; TRANSLATION</t>
  </si>
  <si>
    <t>Background Musculoskeletal disorder (MSD) are a class of inflammatory and degener-ative diseases, but the precise molecular mechanisms are still poorly understood. Noncoding RNA (ncRNA) N6-methyladenosine (m6A) modification plays an essential role in the pathophysiological process of MSD. This review summarized the interaction be-tween m6A RNA methylation and ncRNAs in the molecular regulatory mechanism of MSD. It provides a new perspective for the pathophysiological mechanism and ncRNA m6A targeted therapy of MSD. Methods A comprehensive search of databases was conducted with musculoskeletal disorders, noncoding RNA, N6-methyladenosine, intervertebral disc degeneration, oste-oporosis, osteosarcoma, osteoarthritis, skeletal muscle, bone, and cartilage as the key-words. Then, summarized all the relevant articles. Results Intervertebral disc degeneration (IDD), osteoporosis (OP), osteosarcoma (OS), and osteoarthritis (OA) are common MSDs that affect muscle, bone, cartilage, and joint, leading to limited movement, pain, and disability. However, the precise pathogenesis remains unclear, and no effective treatment and drug is available at present. Numerous studies confirmed that the mutual regulation between m6A and ncRNAs (i.e., microRNAs, long ncRNAs, and circular RNAs) was found in MSD, m6A modification can regulate ncRNAs, and ncRNAs can also target m6A regulators. ncRNA m6A modification plays an essential role in the pathophysiological process of MSDs by regulating the homeostasis of skeletal muscle, bone, and cartilage. Conclusion m6A interacts with ncRNAs to regulate multiple biological processes and plays important roles in IDD, OP, OS, and OA. These studies provide new insights into the pathophysiological mechanism of MSD and targeting m6A-modified ncRNAs may be a promising therapy approach.</t>
  </si>
  <si>
    <t>[Han, Juanjuan; Kong, Hui; Zhang, Xin-an] Shenyang Sport Univ, Coll Kinesiol, Shenyang 110100, Peoples R China; [Han, Juanjuan; Wang, Xueqiang] Shanghai Univ Sport, Dept Sport Rehabil, Shanghai 200438, Peoples R China; [Wang, Xueqiang] Shanghai Shangti Orthopaed Hosp, Dept Rehabil Med, Shanghai, Peoples R China</t>
  </si>
  <si>
    <t>Shenyang Sport University; Shanghai University of Sport</t>
  </si>
  <si>
    <t>Zhang, XA (corresponding author), Shenyang Sport Univ, Coll Kinesiol, Shenyang 110100, Peoples R China.;Wang, XQ (corresponding author), Shanghai Univ Sport, Dept Sport Rehabil, Shanghai 200438, Peoples R China.</t>
  </si>
  <si>
    <t>qiang897@163.com; zhangxa2725@163.com</t>
  </si>
  <si>
    <t>CELL PROLIFERAT</t>
  </si>
  <si>
    <t>OCT</t>
  </si>
  <si>
    <t>10.1111/cpr.13294</t>
  </si>
  <si>
    <t>Cell Biology</t>
  </si>
  <si>
    <t>Yi, Dazhuang; Wang, Qunhui; Zhao, Yuhao; Song, Yu; You, Hong; Wang, Jian; Liu, Renjie; Shi, Zhongqiang; Chen, Xuan; Luo, Qi</t>
  </si>
  <si>
    <t>Alteration of N6 -Methyladenosine mRNA Methylation in a Rat Model of Cerebral Ischemia-Reperfusion Injury</t>
  </si>
  <si>
    <t>FRONTIERS IN NEUROSCIENCE</t>
  </si>
  <si>
    <t>cerebral ischemia reperfusion injury; MCAO; R; N-6-methyladenosine; FTO; key genes</t>
  </si>
  <si>
    <t>NEURONS</t>
  </si>
  <si>
    <t>Aim This study was conducted in order to reveal the alterations in the N-6-methyladenosine (m6A) modification profile of cerebral ischemia-reperfusion injury model rats. Materials and Methods Rats were used to establish the middle cerebral artery occlusion and reperfusion (MCAO/R) model. MeRIP-seq and RNA-seq were performed to identify differences in m6A methylation and gene expression. The expression of m6A methylation regulators was analyzed in three datasets and detected by quantitative real-time polymerase chain reaction, western blot, and immunofluorescence. Results We identified 1,160 differentially expressed genes with hypermethylated or hypomethylated m6A modifications. The differentially expressed genes with hypermethylated m6A modifications were involved in the pathways associated with inflammation, while hypomethylated differentially expressed genes were related to neurons and nerve synapses. Among the m6A regulators, FTO was specifically localized in neurons and significantly downregulated after MCAO/R. Conclusion Our study provided an m6A transcriptome-wide map of the MACO/R rat samples, which might provide new insights into the mechanisms of cerebral ischemia-reperfusion injury.</t>
  </si>
  <si>
    <t>[Yi, Dazhuang; Wang, Qunhui; Zhao, Yuhao; You, Hong; Wang, Jian; Liu, Renjie; Shi, Zhongqiang; Chen, Xuan; Luo, Qi] First Hosp Jilin Univ, Dept Neurosurg, Changchun, Peoples R China; [Song, Yu] Tongji Univ, Sch Med, Shanghai Peoples Hosp 10, Dept Neurosurg, Shanghai, Peoples R China</t>
  </si>
  <si>
    <t>Jilin University; Tongji University</t>
  </si>
  <si>
    <t>Chen, X; Luo, Q (corresponding author), First Hosp Jilin Univ, Dept Neurosurg, Changchun, Peoples R China.</t>
  </si>
  <si>
    <t>83823095@qq.com; Liluoqi@163.com</t>
  </si>
  <si>
    <t>FRONT NEUROSCI-SWITZ</t>
  </si>
  <si>
    <t>MAR 16</t>
  </si>
  <si>
    <t>10.3389/fnins.2021.605654</t>
  </si>
  <si>
    <t>Li, Longbo; Xu, Nannan; Liu, Jia; Chen, Zhenzhen; Liu, Xu; Wang, Junnan</t>
  </si>
  <si>
    <t>m6A Methylation in Cardiovascular Diseases: From Mechanisms to Therapeutic Potential</t>
  </si>
  <si>
    <t>epigenetics; cardiovascular pathophysiology; cardiovascular diseases; m6A demethylase; m6A methyltransferase; m6A</t>
  </si>
  <si>
    <t>MESSENGER-RNA METHYLATION; M(6)A METHYLTRANSFERASE; CELL PROLIFERATION; N-6-METHYLADENOSINE; TRANSLATION; PROTEIN; FTO; REVEALS; IDENTIFICATION; ALKBH5</t>
  </si>
  <si>
    <t>Cardiovascular disease (CVD) is a leading cause of morbidity and mortality worldwide. Recent studies have shown that n6-methyladenosine (m6A) plays a major role in cardiovascular homeostasis and pathophysiology. These studies have confirmed that m6A methylation affects the pathophysiology of cardiovascular diseases by regulating cellular processes such as differentiation, proliferation, inflammation, autophagy, and apoptosis. Moreover, plenty of research has confirmed that m6A modification can delay the progression of CVD via the post-transcriptional regulation of RNA. However, there are few available summaries of m6A modification regarding CVD. In this review, we highlight advances in CVD-specific research concerning m6A modification, summarize the mechanisms underlying the involvement of m6A modification during the development of CVD, and discuss the potential of m6A modification as a therapeutic target of CVD.</t>
  </si>
  <si>
    <t>[Li, Longbo; Xu, Nannan; Liu, Jia; Chen, Zhenzhen; Liu, Xu; Wang, Junnan] Second Hosp Jilin Univ, Dept Cardiol, Changchun, Peoples R China</t>
  </si>
  <si>
    <t>Jilin University</t>
  </si>
  <si>
    <t>Wang, JN (corresponding author), Second Hosp Jilin Univ, Dept Cardiol, Changchun, Peoples R China.</t>
  </si>
  <si>
    <t>jdeywjn@163.com</t>
  </si>
  <si>
    <t>JUN 28</t>
  </si>
  <si>
    <t>10.3389/fgene.2022.908976</t>
  </si>
  <si>
    <t>Li, Zhijia; Zhang, Litian; Jiang, Yinbo; Lin, Xiaoxin; Liao, Yuhui; Yang, Bin; Teng, Muzhou</t>
  </si>
  <si>
    <t>Transcriptome-wide assessment of N6-methyladenosine modification identifies different gene expression and infection-associated pathways in Treponema pallidum-infected macrophage</t>
  </si>
  <si>
    <t>JOURNAL OF DERMATOLOGICAL SCIENCE</t>
  </si>
  <si>
    <t>N6-methyladenosine modification; Macrophage; Treponema pallidum; MeRIP-seq; RNA-seq; Infection -associated pathways</t>
  </si>
  <si>
    <t>RNA METHYLATION; MESSENGER-RNA; SYPHILIS; N-6-METHYLADENOSINE</t>
  </si>
  <si>
    <t>Background: Treponema pallidum (Tp) is a widespread and destructive pathogen that leads to syphilis. As the acknowledged executor of host immunity, macrophage plays vital roles in combating the invasion and migration of Tp. However, the mechanisms of these processes are largely unknown, especially the critical driver genes and associated modifications.Objective: We aimed to systematically dissect the global N6-methyladenosine (m6A) RNA modification patterns in Tp-infected macrophages.Methods: The RNA of Tp-infected/non-infected macrophage was extracted, followed by mRNA sequencing and methylated RNA immunoprecipitation (MeRIP) sequencing. Bioinformatics analysis was executed by m6A peaks and motifs identification, Gene ontology and signaling pathways analysis of differentially ex-pressed genes, and comprehensive comparison. The m6A levels were measured by RNA Methylation Assay, and m6A modified genes were determined by qPCR.Results: Totally, 2623 unique and 3509 common m6A peaks were proved along with related transcripts in Tp-infected macrophages. The common m6A-related genes were enriched in the signals of oxidative stress, cell differentiation, and angiogenesis, while unique genes in those of metabolism, inflammation, and in-fection. And differentially expressed transcripts revealed various biological processes and pathways asso-ciated with catabolic and infection. They also experienced comprehensive analysis due to hyper-/hypo-methylation. And the m6A level of macrophage was elevated, along with qPCR validation of specific genes.Conclusion: With a particular m6A transcriptome-wide map, our study provides unprecedented insights into the RNA modification of macrophage stimulated by Tp in vitro, which partially differs from other infections and may provide clues to explore the immune process for syphilis.(c) 2023 Japanese Society for Investigative Dermatology. Published by Elsevier B.V. All rights reserved.</t>
  </si>
  <si>
    <t>[Li, Zhijia; Zhang, Litian; Jiang, Yinbo; Lin, Xiaoxin; Liao, Yuhui; Yang, Bin; Teng, Muzhou] Southern Med Univ, Dermatol Hosp, Guangzhou, Peoples R China; [Teng, Muzhou] Lanzhou Univ, Hosp 2, Lanzhou, Peoples R China; [Teng, Muzhou] Lanzhou Univ, Clin Med Coll 2, Lanzhou, Peoples R China</t>
  </si>
  <si>
    <t>Southern Medical University - China; Lanzhou University; Lanzhou University</t>
  </si>
  <si>
    <t>Yang, B; Teng, MZ (corresponding author), Southern Med Univ, Dermatol Hosp, Guangzhou, Peoples R China.</t>
  </si>
  <si>
    <t>yangbin1@smu.edu.cn; smutmz@126.com</t>
  </si>
  <si>
    <t>ELSEVIER IRELAND LTD</t>
  </si>
  <si>
    <t>CLARE</t>
  </si>
  <si>
    <t>J DERMATOL SCI</t>
  </si>
  <si>
    <t>10.1016/j.jdermsci.2023.02.004</t>
  </si>
  <si>
    <t>Dermatology</t>
  </si>
  <si>
    <t>Li, Qian; Yu, Liwen; Gao, Amy; Ren, Ruiqing; Zhang, Jianlin; Cao, Lei; Wang, Xiaohong; Liu, Yapeng; Qi, Wenqian; Cai, Liangyu; Li, Wei; Wang, Weiwei; Guo, Xiaobin; Su, Guohai; Yu, Xiao; Zhang, Jie; Xi, Bo; Zhang, Yun; Zhang, Meng; Zhang, Cheng</t>
  </si>
  <si>
    <t>METTL3 (Methyltransferase Like 3)-Dependent N6-Methyladenosine Modification on Braf mRNA Promotes Macrophage Inflammatory Response and Atherosclerosis in Mice</t>
  </si>
  <si>
    <t>ARTERIOSCLEROSIS THROMBOSIS AND VASCULAR BIOLOGY</t>
  </si>
  <si>
    <t>atherosclerosis; ERK phosphorylation; inflammation; macrophage; methylation</t>
  </si>
  <si>
    <t>KAPPA-B; PROLIFERATION; N-6-METHYLADENOSINE; CELLS</t>
  </si>
  <si>
    <t>Background:Atherosclerosis is a chronic inflammatory disease, in which macrophages determine the progression of atherosclerotic plaques. However, no studies have investigated how METTL3 (methyltransferase like 3) in macrophages affects atherosclerotic plaque formation in vivo. Additionally, whether Braf mRNA is modified by METTL3-dependent N6-methyladenosine (m6A) methylation remains unknown. Methods:We analyzed single-cell sequencing data of atherosclerotic plaques in mice fed with a high fat diet for different periods. Mettl3(fl/fl) Lyz2(cre) Apoe(-/-) mice and littermate control Mettl3(fl/fl) Apoe(-/-) mice were generated and fed high fat diet for 14 weeks. In vitro, we stimulated peritoneal macrophages with ox-LDL (oxidized low-density lipoprotein) and tested the mRNA and protein expression levels of inflammatory factors and molecules regulating ERK (extracellular signal-regulated kinase) phosphorylation. To find METTL3 targets in macrophages, we performed m6A-methylated RNA immunoprecipitation sequencing and m6A-methylated RNA immunoprecipitation-qPCR. Further, point mutation experiments were used to explore m6A-methylated adenine. Using RNA immunoprecipitation assay, we explored m6A methylation-writing protein bound to Braf mRNA. Results:In vivo, METTL3 expression in macrophages increased with the progression of atherosclerosis. Myeloid cell-specific METTL3 deletion negatively regulated atherosclerosis progression and the inflammatory response. In vitro, METTL3 knockdown or knockout in macrophages attenuated ox-LDL-mediated ERK phosphorylation rather than JNK (c-Jun N-terminal kinase) and p38 phosphorylation and reduced the level of inflammatory factors by affecting BRAF protein expression. The negative regulation of inflammation response caused by METTL3 knockout was rescued by overexpression of BRAF. In mechanism, METTL3 targeted adenine (39725126 in chromosome 6) on the Braf mRNA. Then, YTHDF1 could bind to m6A-methylated Braf mRNA and promoted its translation. Conclusions:Myeloid cell-specific Mettl3 deficiency suppressed hyperlipidemia-induced atherosclerotic plaque formation and attenuated atherosclerotic inflammation. We identified Braf mRNA as a novel target of METTL3 in the activation of the ox-LDL-induced ERK pathway and inflammatory response in macrophages. METTL3 may represent a potential target for the treatment of atherosclerosis.</t>
  </si>
  <si>
    <t>[Zhang, Meng; Zhang, Cheng] Shandong Univ, Qilu Hosp, Dept Cardiol, Jinan 250012, Shandong, Peoples R China; [Zhang, Meng; Zhang, Cheng] Shandong First Med Univ, Shandong Univ, Cent Hosp, Cardiovasc Dis Res Ctr, Jinan, Peoples R China; [Li, Qian; Yu, Liwen; Gao, Amy; Ren, Ruiqing; Zhang, Jianlin; Cao, Lei; Wang, Xiaohong; Liu, Yapeng; Qi, Wenqian; Cai, Liangyu; Li, Wei; Wang, Weiwei; Zhang, Jie; Zhang, Yun; Zhang, Meng; Zhang, Cheng] Shandong Univ, Chinese Natl Hlth Commiss, Key Lab Cardiovasc Remodeling &amp; Funct Res, Chinese Minist Educ, Jinan, Shandong, Peoples R China; [Li, Qian; Yu, Liwen; Gao, Amy; Ren, Ruiqing; Zhang, Jianlin; Cao, Lei; Wang, Xiaohong; Liu, Yapeng; Qi, Wenqian; Cai, Liangyu; Li, Wei; Wang, Weiwei; Zhang, Jie; Zhang, Yun; Zhang, Meng; Zhang, Cheng] Shandong Univ, Chinese Acad Med Sci, Qilu Hosp, Cheeloo Coll Med,State &amp; Shandong Prov Joint Key L, Jinan, Shandong, Peoples R China; [Guo, Xiaobin; Su, Guohai; Zhang, Yun; Zhang, Meng; Zhang, Cheng] Shandong First Med Univ, Jinan Cent Hosp, Cardiovasc Dis Res Ctr, Jinan, Peoples R China; [Yu, Xiao] Shandong Univ, Cheeloo Coll Med, Sch Basic Med Sci, Dept Physiol,Key Lab Expt Teratol,Minist Educ, Jinan, Peoples R China; [Xi, Bo] Shandong Univ, Cheeloo Coll Med, Sch Publ Hlth, Dept Epidemiol, Jinan, Peoples R China</t>
  </si>
  <si>
    <t>Shandong University; Shandong First Medical University &amp; Shandong Academy of Medical Sciences; Shandong University; Shandong University; Shandong University; Chinese Academy of Medical Sciences - Peking Union Medical College; Shandong First Medical University &amp; Shandong Academy of Medical Sciences; Shandong University; Shandong University</t>
  </si>
  <si>
    <t>Zhang, M; Zhang, C (corresponding author), Shandong Univ, Qilu Hosp, Dept Cardiol, Jinan 250012, Shandong, Peoples R China.;Zhang, M; Zhang, C (corresponding author), Shandong First Med Univ, Shandong Univ, Cent Hosp, Cardiovasc Dis Res Ctr, Jinan, Peoples R China.</t>
  </si>
  <si>
    <t>zhangmeng@sdu.edu.cn; zhangc@sdu.edu.cn</t>
  </si>
  <si>
    <t>LIPPINCOTT WILLIAMS &amp; WILKINS</t>
  </si>
  <si>
    <t>PHILADELPHIA</t>
  </si>
  <si>
    <t>ARTERIOSCL THROM VAS</t>
  </si>
  <si>
    <t>10.1161/ATVBAHA.122.318451</t>
  </si>
  <si>
    <t>Hematology; Peripheral Vascular Disease</t>
  </si>
  <si>
    <t>Kumari, Nidhi; Karmakar, Aditi; Khan, Md Maqsood Ahamad; Ganesan, Senthil Kumar</t>
  </si>
  <si>
    <t>The potential role of m6A RNA methylation in diabetic retinopathy</t>
  </si>
  <si>
    <t>EXPERIMENTAL EYE RESEARCH</t>
  </si>
  <si>
    <t>Diabetic retinopathy; Metabolic memory; m6A RNA methylation; Epitranscriptomics</t>
  </si>
  <si>
    <t>LONG NONCODING RNAS; M(6)A METHYLTRANSFERASE; NUCLEOTIDE-SEQUENCES; CIRCULAR RNAS; N-6-METHYLADENOSINE; FTO; STRESS; TRANSLATION; GENE; N6-METHYLADENOSINE</t>
  </si>
  <si>
    <t>Diabetic retinopathy (DR), a major microvascular complication of diabetes, affects most diabetic individuals and has become the leading cause of vision loss. Metabolic memory associated with diabetes retains the risk of disease occurrence even after the termination of glycemic insult. Further, various limitations associated with its current diagnostic and treatment strategies like unavailability of early diagnostic and treatment methods, variation in treatment response from patient to patient, and cost-effectiveness have driven the need to find alternative solutions. Post-transcriptional epigenetic modification of RNA mainly, N6-methyladenosine (m6A), is an emerging concept in the scientific community. It has an indispensable effect in various physiological and pathological conditions. m6A mediates its effect through the various reader, writer, and eraser proteins. Recent studies have shown the impact of m6A RNA modification on various disease conditions, including diabetes, but its role in diabetic retinopathy is still unclear. However, change in m6A levels has been observed in various prime aggravators of DR pathogenesis, such as inflammation, oxidative stress, and angiogenesis. Further, various noncoding RNAs like microRNA, lncRNA, and circRNA are also associated with DR, and m6A has been shown to affect all these non-coding RNAs. This review is concerned with the possible mechanisms through which alteration in m6A modification of RNA can participate in the DR progression and pathogenesis and its expected role in metabolic memory phenomena.</t>
  </si>
  <si>
    <t>[Kumari, Nidhi; Karmakar, Aditi; Ganesan, Senthil Kumar] CSIR Indian Inst Chem Biol, Dept Struct Biol &amp; Bioinformat, Kolkata, India; [Kumari, Nidhi; Karmakar, Aditi; Ganesan, Senthil Kumar] CSIR IICB Translat Res Unit Excellence True, Kolkata, India; [Kumari, Nidhi; Karmakar, Aditi; Ganesan, Senthil Kumar] Acad Sci &amp; Innovat Res AcSIR, Ghaziabad, India; [Khan, Md Maqsood Ahamad] Univ Allahabad, Ctr Bioinformat, Inst Interdisciplinary Studies, Prayagraj, India</t>
  </si>
  <si>
    <t>Council of Scientific &amp; Industrial Research (CSIR) - India; CSIR - Indian Institute of Chemical Biology (IICB); Council of Scientific &amp; Industrial Research (CSIR) - India; CSIR - Indian Institute of Chemical Biology (IICB); Academy of Scientific &amp; Innovative Research (AcSIR); University of Allahabad</t>
  </si>
  <si>
    <t>Ganesan, SK (corresponding author), CSIR Indian Inst Chem Biol, Dept Struct Biol &amp; Bioinformat, Kolkata, India.</t>
  </si>
  <si>
    <t>skumar@iicb.res.in</t>
  </si>
  <si>
    <t>ACADEMIC PRESS LTD- ELSEVIER SCIENCE LTD</t>
  </si>
  <si>
    <t>LONDON</t>
  </si>
  <si>
    <t>EXP EYE RES</t>
  </si>
  <si>
    <t>10.1016/j.exer.2021.108616</t>
  </si>
  <si>
    <t>Ophthalmology</t>
  </si>
  <si>
    <t>Wang, Lin; Fan, Yi-fu; Li, Bing-rui; Sun, Wen-hui; Wang, Li-na</t>
  </si>
  <si>
    <t>Maslinic Acid Suppresses High Glucose-induced Inflammation by Epigenetically Inhibiting TXNIP Expression</t>
  </si>
  <si>
    <t>CURRENT MEDICAL SCIENCE</t>
  </si>
  <si>
    <t>maslinic acid; inflammation; N6-methyladenosine; RNA demethylase ALKBH5</t>
  </si>
  <si>
    <t>DIABETES-MELLITUS; RNA; N-6-METHYLADENOSINE; STRESS</t>
  </si>
  <si>
    <t>Objective: Hyperglycemia-induced inflammation and subsequent endothelial injuries ultimately lead to the pathogenesis of cardiovascular diseases associated with high mortality, such as atherosclerosis. Maslinic acid (MA) is a phytochemical with anti-inflammatory activity. However, it remains unknown whether it can inhibit diabetes-associated cardiovascular inflammation. The present study aimed to determine the effect of MA on high glucose-induced endothelial inflammation and apoptosis in human umbilical vein endothelial cells (HUVECs) and to explore the underlying mechanism. Methods: HUVECs were treated with high glucose to induce inflammation and apoptosis. Apoptosis was determined by flow cytometry. CCK-8 assay was used to examine cell viability. Production levels of cytokines were detected by quantitative realtime PCR (qPCR) and ELISA. Protein expression levels and signaling pathways activation were detected by Western blotting. RNA immunoprecipitation and qPCR were used to determine the N-6-methyladenosine (m6A) levels of target mRNAs. Results: MA promoted the recruitment of RNA demethylase ALKBH5 to TXNIP mRNA, and subsequently enhanced its m6A demethylation. By this means, MA decreased the stability of TXNIP mRNA and downregulated its expression level. Subsequently, reactive oxygen species (ROS) and production of pro-inflammatory cytokines, including TNF-alpha, IL-6 and IL-1 ss, were inhibited. And high glucose-induced apoptosis in HUVECs was inhibited by MA. Conclusion: MA ameliorates high glucose-induced endothelial inflammation and injury, serving as a new potential therapeutic application for protecting against diabetesassociated atherosclerosis and other inflammatory diseases.</t>
  </si>
  <si>
    <t>[Wang, Lin; Fan, Yi-fu; Wang, Li-na] Naval Med Univ, Dept Tradit Chinese Med, Shanghai 200433, Peoples R China; [Li, Bing-rui; Sun, Wen-hui] Naval Med Univ, Sch Basic Med, Shanghai 200433, Peoples R China</t>
  </si>
  <si>
    <t>Naval Medical University; Naval Medical University</t>
  </si>
  <si>
    <t>Wang, LN (corresponding author), Naval Med Univ, Dept Tradit Chinese Med, Shanghai 200433, Peoples R China.</t>
  </si>
  <si>
    <t>wanglin1210@163.com; rena1022@163.com</t>
  </si>
  <si>
    <t>SPRINGER</t>
  </si>
  <si>
    <t>NEW YORK</t>
  </si>
  <si>
    <t>CURR MED SCI</t>
  </si>
  <si>
    <t>DEC</t>
  </si>
  <si>
    <t>10.1007/s11596-022-2657-6</t>
  </si>
  <si>
    <t>Medicine, Research &amp; Experimental</t>
  </si>
  <si>
    <t>Leseva, Milena N.; Buttari, Brigitta; Saso, Luciano; Dimitrova, Petya A.</t>
  </si>
  <si>
    <t>Infection Meets Inflammation: N6-Methyladenosine, an Internal Messenger RNA Modification as a Tool for Pharmacological Regulation of Host-Pathogen Interactions</t>
  </si>
  <si>
    <t>BIOMOLECULES</t>
  </si>
  <si>
    <t>epitranscriptome; N6-methyladenosine; m6A; host-pathogen interactions; immune cells; infectious disease; viral infection</t>
  </si>
  <si>
    <t>HEMATOPOIETIC STEM; ADENOSYLHOMOCYSTEINE HYDROLASE; ANTIVIRAL ACTIVITY; GENE-EXPRESSION; M(6)A; METHYLATION; VIRUS; 3-DEAZAADENOSINE; N-6-METHYLADENOSINE; METHYLTRANSFERASE</t>
  </si>
  <si>
    <t>The significance of internal mRNA modifications for the modulation of transcript stability, for regulation of nuclear export and translation efficiency, and their role in suppressing innate immunity is well documented. Over the years, the molecular complexes involved in the dynamic regulation of the most prevalent modifications have been characterized-we have a growing understanding of how each modification is set and erased, where it is placed, and in response to what cues. Remarkably, internal mRNA modifications, such as methylation, are emerging as an additional layer of regulation of immune cell homeostasis, differentiation, and function. A fascinating recent development is the investigation into the internal modifications of host/pathogen RNA, specifically N6-methyladenosine (m6A), its abundance and distribution during infection, and its role in disease pathogenesis and in shaping host immune responses. Low molecular weight compounds that target RNA-modifying enzymes have shown promising results in vitro and in animal models of different cancers and are expanding the tool-box in immuno-oncology. Excitingly, such modulators of host mRNA methyltransferase or demethylase activity hold profound implications for the development of new broad-spectrum therapeutic agents for infectious diseases as well. This review describes the newly uncovered role of internal mRNA modification in infection and in shaping the function of the immune system in response to invading pathogens. We will also discuss its potential as a therapeutic target and identify pitfalls that need to be overcome if it is to be effectively leveraged against infectious agents.</t>
  </si>
  <si>
    <t>[Leseva, Milena N.; Dimitrova, Petya A.] Bulgarian Acad Sci, Stephan Angeloff Inst Microbiol, Dept Immunol, Lab Expt Immunotherapy, Sofia 1113, Bulgaria; [Buttari, Brigitta] Ist Super Sanita, Dept Cardiovasc &amp; Endocrine Metab Dis &amp; Aging, I-00161 Rome, Italy; [Saso, Luciano] Univ Roma La Sapienza, Dept Physiol &amp; Pharmacol Vittorio Erspamer, I-00185 Rome, Italy</t>
  </si>
  <si>
    <t>Bulgarian Academy of Sciences; Stephan Angeloff Institute of Microbiology, Bulgarian Academy of Sciences; Istituto Superiore di Sanita (ISS); Sapienza University Rome</t>
  </si>
  <si>
    <t>Leseva, MN (corresponding author), Bulgarian Acad Sci, Stephan Angeloff Inst Microbiol, Dept Immunol, Lab Expt Immunotherapy, Sofia 1113, Bulgaria.</t>
  </si>
  <si>
    <t>mlesseva@microbio.bas.bg; brigitta.buttari@iss.it; luciano.saso@uniroma1.it; petya_dimitrova@web.de</t>
  </si>
  <si>
    <t>10.3390/biom13071060</t>
  </si>
  <si>
    <t>Biochemistry &amp; Molecular Biology</t>
  </si>
  <si>
    <t>Liu, Tao; Zhuang, Xing Xing; Qin, Xiu Juan; Wei, Liang Bing; Gao, Jia Rong</t>
  </si>
  <si>
    <t>Alteration of N6-methyladenosine epitranscriptome profile in lipopolysaccharide-induced mouse mesangial cells</t>
  </si>
  <si>
    <t>NAUNYN-SCHMIEDEBERGS ARCHIVES OF PHARMACOLOGY</t>
  </si>
  <si>
    <t>m6A methylation; m6A-seq; RNA-seq; Chronic glomerulonephritics; MMC cells</t>
  </si>
  <si>
    <t>RNA-METHYLATION; MECHANISMS; N-6-METHYLADENOSINE; DIFFERENTIATION; TRANSLATION; APOPTOSIS</t>
  </si>
  <si>
    <t>N6-Methyladenosine (m6A) is the most prevalent internal modification of messenger RNA (mRNA) in eukaryotes. The underlying molecular mechanisms of m6A modification in chronic glomerulonephritis (CGN) remain unexplored. Here, we performed methylated RNA immunoprecipitation sequencing (MeRIP-seq) and RNA sequencing (RNA-seq) analyses to assess the alterations of epitranscriptome-wide m6A profile in lipopolysaccharide (LPS)-induced mouse mesangial cells (MMC). The results of our data showed 2153 significantly differential m6A peaks and 358 significantly differentially expressed genes. Furthermore, integrated analysis from MeRIP-seq and RNA-seq identified a total of 64 genes with differential m6A modification and expressed levels, of which 5 genes displayed hypermethylation and upregulation, 42 genes displayed hypermethylation and downregulation, 11 genes displayed hypomethylation and upregulation, and 8 genes displayed hypomethylation and downregulation. Many of them (including Fosl1, Sorbs1, Ambp, Fgfr3, Nedd9, Fgg, Trim13, Fgf22, Mylk, and Muc6) are implicated in the regulation of the immune and inflammatory response. Kyoto Encyclopedia of Genes and Genomes (KEGG) and Gene Ontology (GO) analysis found that differential 64 genes were mainly enriched in fatty acid oxidation, apoptosis signaling pathway, complement and coagulation cascades, and PPAR signaling pathway. Together, our study provided a new perspective on the understanding of molecular features of m6A modification in CGN pathogenic pathogenesis.</t>
  </si>
  <si>
    <t>[Liu, Tao; Qin, Xiu Juan; Wei, Liang Bing; Gao, Jia Rong] Anhui Univ Chinese Med, Dept Pharm, Affiliated Hosp 1, Hefei 230012, Anhui, Peoples R China; [Liu, Tao; Zhuang, Xing Xing] Anhui Univ Chinese Med, Coll Pharm, Hefei 230011, Anhui, Peoples R China; [Zhuang, Xing Xing] Anhui Med Univ, Dept Pharm, Chaohu Hosp, Chaohu 238000, Anhui, Peoples R China; [Gao, Jia Rong] Anhui Prov Key Lab Chinese Med Formula, Hefei 230031, Anhui, Peoples R China</t>
  </si>
  <si>
    <t>Anhui University of Chinese Medicine; Anhui University of Chinese Medicine; Anhui Medical University</t>
  </si>
  <si>
    <t>Gao, JR (corresponding author), Anhui Univ Chinese Med, Dept Pharm, Affiliated Hosp 1, Hefei 230012, Anhui, Peoples R China.;Gao, JR (corresponding author), Anhui Prov Key Lab Chinese Med Formula, Hefei 230031, Anhui, Peoples R China.</t>
  </si>
  <si>
    <t>2020205219007@stu.ahtcm.edu.cn</t>
  </si>
  <si>
    <t>N-S ARCH PHARMACOL</t>
  </si>
  <si>
    <t>APR</t>
  </si>
  <si>
    <t>10.1007/s00210-022-02208-4</t>
  </si>
  <si>
    <t>Lu, Zhihui; Liu, Hong; Song, Nana; Liang, Yiran; Zhu, Jiaming; Chen, Jing; Ning, Yichun; Hu, Jiachang; Fang, Yi; Teng, Jie; Zou, Jianzhou; Dai, Yan; Ding, Xiaoqiang</t>
  </si>
  <si>
    <t>METTL14 aggravates podocyte injury and glomerulopathy progression through N6-methyladenosine-dependent downregulating of Sirt1</t>
  </si>
  <si>
    <t>CELL DEATH &amp; DISEASE</t>
  </si>
  <si>
    <t>ACUTE KIDNEY INJURY; NUCLEAR-RNA; AUTOPHAGY; M(6)A; PROTEINURIA; N6-METHYLADENOSINE; METHYLATION; PROTECT</t>
  </si>
  <si>
    <t>Podocytes are known to play a determining role in the progression of proteinuric kidney disease. N-6-methyladenosine (m6A), as the most abundant chemical modification in eukaryotic mRNA, has been reported to participate in various pathological processes. However, its role in podocyte injury remains unclear. In this study, we observed the elevated m6A RNA levels and the most upregulated METTL14 expression in kidneys of mice with adriamycin (ADR) and diabetic nephropathy. METTL14 was also evidently increased in renal biopsy samples from patients with focal segmental glomerulosclerosis (FSGS) and diabetic nephropathy and in cultured human podocytes with ADR or advanced glycation end product (AGE) treatment in vitro. Functionally, we generated mice with podocyte-specific METTL14 deletion, and identified METTL14 knockout in podocytes improved glomerular function and alleviated podocyte injury, characterized by activation of autophagy and inhibition of apoptosis and inflammation, in mice with ADR nephropathy. Similar to the results in vivo, knockdown of METTL14 facilitated autophagy and alleviated apoptosis and inflammation in podocytes under ADR or AGE condition in vitro. Mechanically, we identified METTL14 knockdown upregulated the level of Sirt1, a well-known protective deacetylase in proteinuric kidney diseases, in podocytes with ADR or AGE treatment. The results of MeRIP-qPCR and dual-luciferase reporter assay indicated METTL14 promoted Sirt1 mRNA m6A modification and degradation in injured podocytes. Our findings suggest METTL14-dependent RNA m6A modification contributes to podocyte injury through posttranscriptional regulation of Sirt1 mRNA, which provide a potential approach for the diagnosis and treatment of podocytopathies.</t>
  </si>
  <si>
    <t>[Lu, Zhihui; Liu, Hong; Song, Nana; Liang, Yiran; Zhu, Jiaming; Chen, Jing; Ning, Yichun; Hu, Jiachang; Fang, Yi; Teng, Jie; Zou, Jianzhou; Dai, Yan; Ding, Xiaoqiang] Fudan Univ, Zhongshan Hosp, Div Nephrol, Shanghai, Peoples R China; [Liu, Hong; Song, Nana; Zhu, Jiaming; Chen, Jing; Ning, Yichun; Hu, Jiachang; Fang, Yi; Teng, Jie; Zou, Jianzhou; Dai, Yan; Ding, Xiaoqiang] Shanghai Med Ctr Kidney, Shanghai, Peoples R China; [Liu, Hong; Song, Nana; Zhu, Jiaming; Chen, Jing; Ning, Yichun; Hu, Jiachang; Fang, Yi; Teng, Jie; Zou, Jianzhou; Dai, Yan; Ding, Xiaoqiang] Shanghai Inst Kidney &amp; Dialysis, Shanghai, Peoples R China; [Liu, Hong; Song, Nana; Zhu, Jiaming; Chen, Jing; Ning, Yichun; Hu, Jiachang; Fang, Yi; Teng, Jie; Zou, Jianzhou; Dai, Yan; Ding, Xiaoqiang] Shanghai Key Lab Kidney &amp; Blood Purificat, Shanghai, Peoples R China; [Liu, Hong; Song, Nana; Zhu, Jiaming; Chen, Jing; Ning, Yichun; Hu, Jiachang; Fang, Yi; Teng, Jie; Zou, Jianzhou; Dai, Yan; Ding, Xiaoqiang] Hemodialysis Qual Control Ctr Shanghai, Shanghai, Peoples R China</t>
  </si>
  <si>
    <t>Fudan University</t>
  </si>
  <si>
    <t>Dai, Y; Ding, XQ (corresponding author), Fudan Univ, Zhongshan Hosp, Div Nephrol, Shanghai, Peoples R China.;Dai, Y; Ding, XQ (corresponding author), Shanghai Med Ctr Kidney, Shanghai, Peoples R China.;Dai, Y; Ding, XQ (corresponding author), Shanghai Inst Kidney &amp; Dialysis, Shanghai, Peoples R China.;Dai, Y; Ding, XQ (corresponding author), Shanghai Key Lab Kidney &amp; Blood Purificat, Shanghai, Peoples R China.;Dai, Y; Ding, XQ (corresponding author), Hemodialysis Qual Control Ctr Shanghai, Shanghai, Peoples R China.</t>
  </si>
  <si>
    <t>dai.yan1@zs-hospital.sh.cn; dingxiaoqiang1965@126.com</t>
  </si>
  <si>
    <t>SPRINGERNATURE</t>
  </si>
  <si>
    <t>CELL DEATH DIS</t>
  </si>
  <si>
    <t>SEP 27</t>
  </si>
  <si>
    <t>10.1038/s41419-021-04156-y</t>
  </si>
  <si>
    <t>Zhang, Cheng; Dai, Dongjun; Zhang, Wangjian; Yang, Wenjun; Guo, Yinglu; Wei, Qichun</t>
  </si>
  <si>
    <t>Role of m6A RNA methylation in the development of hepatitis B virus-associated hepatocellular carcinoma</t>
  </si>
  <si>
    <t>JOURNAL OF GASTROENTEROLOGY AND HEPATOLOGY</t>
  </si>
  <si>
    <t>clinical implication; hepatitis B virus; hepatocellular carcinoma; m6A; RNA methylation</t>
  </si>
  <si>
    <t>MESSENGER-RNA; M(6)A MODIFICATION; NUCLEAR-RNA; DEMETHYLASE ALKBH5; N-6-METHYLADENOSINE MODIFICATION; U6 SNRNA; METHYLTRANSFERASE; TRANSLATION; PROTEINS; MECHANISMS</t>
  </si>
  <si>
    <t>Hepatocellular carcinoma (HCC) is the most common liver malignancy that can be developed from hepatitis B and cirrhosis. Many pathophysiological alterations, including hepatitis B virus (HBV) DNA integration, oxidative stress, cytokine release, telomerase homeostasis, mitochondrial damage, epigenetic modification, and tumor microenvironment, are involved in the biological process from hepatitis B to cirrhosis and HCC. N6-methyladenosine (m6A), as an epitranscriptomic modification of RNAs, can regulate the stability, splicing, degradation, transcription, and translation of downstream target RNAs in HBV and liver cancer cells. m6A regulators (writers, erasers, and readers) play an important role in the pathogenesis of HBV-associated HCC by regulating cell proliferation, apoptosis, migration, autophagy, differentiation, inflammation, angiogenesis, and tumor microenvironment. This review summarizes the current progress of m6A methylation in the molecular mechanisms, biological functions, and potential clinical implications of HBV-associated HCC.</t>
  </si>
  <si>
    <t>[Zhang, Cheng] Hangzhou Normal Univ, Dept Med Oncol, Affiliated Hosp, Hangzhou, Zhejiang, Peoples R China; [Yang, Wenjun] Hangzhou Normal Univ, Dept Pathol, Affiliated Hosp, Hangzhou, Zhejiang, Peoples R China; [Zhang, Cheng; Dai, Dongjun; Guo, Yinglu; Wei, Qichun] Zhejiang Univ, Affiliated Hosp 2, Dept Radiat Oncol, Sch Med, Hangzhou, Zhejiang, Peoples R China; [Zhang, Cheng; Dai, Dongjun; Guo, Yinglu; Wei, Qichun] Zhejiang Univ, Key Lab Canc Prevent &amp; Intervent, China Natl Minist Educ, Sch Med, Hangzhou, Zhejiang, Peoples R China; [Zhang, Wangjian] Sun Yat Sen Univ, Sch Publ Hlth, Guangzhou, Guangdong, Peoples R China</t>
  </si>
  <si>
    <t>Hangzhou Normal University; Hangzhou Normal University; Zhejiang University; Zhejiang University; Sun Yat Sen University</t>
  </si>
  <si>
    <t>Wei, QC (corresponding author), Zhejiang Univ, Affiliated Hosp 2, Dept Radiat Oncol, Sch Med, Hangzhou, Zhejiang, Peoples R China.</t>
  </si>
  <si>
    <t>qichun_wei@zju.edu.cn</t>
  </si>
  <si>
    <t>J GASTROEN HEPATOL</t>
  </si>
  <si>
    <t>10.1111/jgh.15999</t>
  </si>
  <si>
    <t>Gastroenterology &amp; Hepatology</t>
  </si>
  <si>
    <t>Chen, Lu; He, Ying; Zhu, Jinyu; Zhao, Shujuan; Qi, Shasha; Chen, Xudong; Zhang, Hao; Ni, Ziheng; Zhou, Yuan; Chen, Gongxing; Liu, Shuiping; Xie, Tian</t>
  </si>
  <si>
    <t>The roles and mechanism of m6A RNA methylation regulators in cancer immunity</t>
  </si>
  <si>
    <t>BIOMEDICINE &amp; PHARMACOTHERAPY</t>
  </si>
  <si>
    <t>M6A RNA methylation; Cancer immunity; Inflammation; Immunotherapy; Diagnosis; Prognosis</t>
  </si>
  <si>
    <t>M(6)A METHYLTRANSFERASE; MESSENGER-RNA; N-6-METHYLADENOSINE; TRANSLATION; PROGRESSION; DIFFERENTIATION; METASTASIS; PROGNOSIS; BIOMARKER; RESPONSES</t>
  </si>
  <si>
    <t>N6-methyladenosine (m6A), the most common internal modification in RNA, can be regulated by three types of regulators, including methyltransferases (writers), demethylases (erasers), and m6A binding proteins (readers). Recently, immunotherapy represented by immune checkpoint blocking has increasingly become an effective cancer treatment, and increasing shreds of evidence show that m6A RNA methylation affects cancer immunity in various cancers. Until now, there have been few reviews about the role and mechanism of m6A modification in cancer immunity. Here, we first summarized the regulation of m6A regulators on the expression of target messenger RNAs (mRNA) and their corresponding roles in inflammation, immunity response, immune process and immunotherapy in various cancer cells. Meanwhile, we described the roles and mechanisms of m6A RNA modification in tumor microenvironment and immune response by affecting the stability of non-coding RNA (ncRNA). Moreover, we also discussed the m6A regulators or its target RNAs which might be used as predictor of cancer diagnosis and prognosis, and shed light on the potentiality of m6A methylation regulators as therapeutic targets in cancer immunity.</t>
  </si>
  <si>
    <t>[Chen, Lu; He, Ying; Zhu, Jinyu; Zhao, Shujuan; Qi, Shasha; Chen, Xudong; Zhang, Hao; Ni, Ziheng; Zhou, Yuan; Chen, Gongxing; Liu, Shuiping; Xie, Tian] Hangzhou Normal Univ, Sch Pharm, Affiliated Hosp, Hangzhou 311121, Peoples R China; [Chen, Lu; He, Ying; Zhu, Jinyu; Zhao, Shujuan; Qi, Shasha; Chen, Xudong; Zhang, Hao; Ni, Ziheng; Zhou, Yuan; Chen, Gongxing; Liu, Shuiping; Xie, Tian] Hangzhou Normal Univ, Affiliated Hosp, Dept Resp Med, Hangzhou 311121, Peoples R China; [Chen, Lu; He, Ying; Zhu, Jinyu; Zhao, Shujuan; Qi, Shasha; Chen, Xudong; Zhang, Hao; Ni, Ziheng; Zhou, Yuan; Chen, Gongxing; Liu, Shuiping; Xie, Tian] Hangzhou Normal Univ, Collaborat Innovat Ctr Tradit Chinese Med Zhejiang, Key Lab Elemene Class Anticanc Chinese Med, Engn Lab Dev &amp; Applicat Tradit Chinese Med, Hangzhou 311121, Zhejiang, Peoples R China; [Chen, Gongxing; Liu, Shuiping; Xie, Tian] Hangzhou Normal Univ, Sch Pharm, Hangzhou 311121, Peoples R China</t>
  </si>
  <si>
    <t>Hangzhou Normal University; Hangzhou Normal University; Hangzhou Normal University; Hangzhou Normal University</t>
  </si>
  <si>
    <t>Chen, GX; Liu, SP; Xie, T (corresponding author), Hangzhou Normal Univ, Sch Pharm, Hangzhou 311121, Peoples R China.</t>
  </si>
  <si>
    <t>20070002@hznu.edu.cn; lsp@hznu.edu.cn; xbs@hznu.edu.cn</t>
  </si>
  <si>
    <t>ELSEVIER FRANCE-EDITIONS SCIENTIFIQUES MEDICALES ELSEVIER</t>
  </si>
  <si>
    <t>ISSY-LES-MOULINEAUX</t>
  </si>
  <si>
    <t>BIOMED PHARMACOTHER</t>
  </si>
  <si>
    <t>10.1016/j.biopha.2023.114839</t>
  </si>
  <si>
    <t>Medicine, Research &amp; Experimental; Pharmacology &amp; Pharmacy</t>
  </si>
  <si>
    <t>Wang, Dan; Han, Yingying; Peng, Lushan; Huang, Tao; He, Xiaoyun; Wang, Junpu; Ou, Chunlin</t>
  </si>
  <si>
    <t>Crosstalk between N6-methyladenosine (m6A) modification and noncoding RNA in tumor microenvironment</t>
  </si>
  <si>
    <t>INTERNATIONAL JOURNAL OF BIOLOGICAL SCIENCES</t>
  </si>
  <si>
    <t>m6A; ncRNA; exosome; tumor metastasis; tumor microenvironment; biomarker; targeted therapy</t>
  </si>
  <si>
    <t>CANCER-ASSOCIATED FIBROBLASTS; REGULATORY T-CELLS; STEM-LIKE CELLS; MESSENGER-RNA; NUCLEAR-RNA; N-6-METHYLADENOSINE RNA; SUPPRESSOR-CELLS; LIPID-METABOLISM; HUMAN BREAST; M(6)A</t>
  </si>
  <si>
    <t>N6-methyladenosine (m6A) is the most abundant RNA modification in eukaryotes, and it participates in the regulation of pathophysiological processes in various diseases, including malignant tumors, by regulating the expression and function of both coding and non-coding RNAs (ncRNAs). More and more studies demonstrated that m6A modification regulates the production, stability, and degradation of ncRNAs and that ncRNAs also regulate the expression of m6A-related proteins. Tumor microenvironment (TME) refers to the internal and external environment of tumor cells, which is composed of numerous tumor stromal cells, immune cells, immune factors, and inflammatory factors that are closely related to tumors occurrence and development. Recent studies have suggested that crosstalk between m6A modifications and ncRNAs plays an important role in the biological regulation of TME. In this review, we summarized and analyzed the effects of m6A modification-associated ncRNAs on TME from various perspectives, including tumor proliferation, angiogenesis, invasion and metastasis, and immune escape. Herein, we showed that m6A-related ncRNAs can not only be expected to become detection markers of tumor tissue samples, but can also be wrapped into exosomes and secreted into body fluids, thus exhibiting potential as markers for liquid biopsy. This review provides a deeper understanding of the relationship between m6A-related ncRNAs and TME, which is of great significance to the development of a new strategy for precise tumor therapy.</t>
  </si>
  <si>
    <t>[Wang, Dan; Han, Yingying; Peng, Lushan; Huang, Tao; Wang, Junpu; Ou, Chunlin] Cent South Univ, Xiangya Hosp, Dept Pathol, Changsha 410008, Hunan, Peoples R China; [He, Xiaoyun] Cent South Univ, Xiangya Hosp, Dept Ultrasound Imaging, Changsha 410008, Hunan, Peoples R China; [Wang, Junpu] Cent South Univ, Sch Basic Med, Dept Pathol, Changsha 410031, Hunan, Peoples R China; [Wang, Junpu] Cent South Univ, Xiangya Hosp, Key Lab Hunan Prov Neurodegenerat Disorders, Changsha 410008, Hunan, Peoples R China; [Ou, Chunlin] Cent South Univ, Xiangya Hosp, Natl Clin Res Ctr Geriatr Disorders, Changsha 410008, Hunan, Peoples R China</t>
  </si>
  <si>
    <t>Central South University; Central South University; Central South University; Central South University; Central South University</t>
  </si>
  <si>
    <t>Wang, JP; Ou, CL (corresponding author), Cent South Univ, Xiangya Hosp, Dept Pathol, Changsha 410008, Hunan, Peoples R China.;He, XY (corresponding author), Cent South Univ, Xiangya Hosp, Dept Ultrasound Imaging, Changsha 410008, Hunan, Peoples R China.</t>
  </si>
  <si>
    <t>hexiaoyun@csu.edu.cn; wang-jp2013@csu.edu.cn; ouchunlin@csu.edu.cn</t>
  </si>
  <si>
    <t>IVYSPRING INT PUBL</t>
  </si>
  <si>
    <t>LAKE HAVEN</t>
  </si>
  <si>
    <t>INT J BIOL SCI</t>
  </si>
  <si>
    <t>10.7150/ijbs.79651</t>
  </si>
  <si>
    <t>Biochemistry &amp; Molecular Biology; Biology</t>
  </si>
  <si>
    <t>Nie, Kai; Yi, Jun; Yang, Yuanyuan; Deng, Minzi; Yang, Yan; Wang, Tianyu; Chen, Xuejie; Zhang, Zhaoyu; Wang, Xiaoyan</t>
  </si>
  <si>
    <t>A Broad m6A Modification Landscape in Inflammatory Bowel Disease</t>
  </si>
  <si>
    <t>N6-methyladenosine; inflammatory bowel diseases; RNA modifications; epigenetics; biologics response</t>
  </si>
  <si>
    <t>MESSENGER-RNA; M(6)A; VARIANT; N-6-METHYLADENOSINE; VISUALIZATION; ASSOCIATION; IMMUNITY; COLITIS; CANCER; LOCI</t>
  </si>
  <si>
    <t>Background and Aims: N6-Methyladenosine (m6A) is the most common post-transcriptional modification on eukaryotic mRNA, affecting the mRNA's fate. The role of m6A regulation in inflammatory bowel disease is unclear. Here, we investigated the m6A landscape in inflammatory bowel diseases (IBD).Methods: Eleven human IBD microarray datasets were recruited from the Gene Expression Omnibus database and four were selected as discovery cohorts. An RNA-seq dataset from the Inflammatory Bowel Disease Multi'omics Database was used as a validation cohort. m6A regulators were measured in volunteers' colonic samples. Consensus clustering and immune scoring were used to estimate the characteristics of m6A regulation in IBD. m6A-related characteristics of different sub-phenotypes, sample sources, and biological therapeutic responses were determined using seven independent datasets.Results: m6A modification involves methyltransferases (writers), demethylases (erasers), and methylation-reading proteins (readers). A wide interaction exists between m6A regulators and IBD risk genes. The IBD risk loci can also be modified by m6A modifications in the public m6A sequencing data. Furthermore, m6A regulators displayed extensive differential expression in four independent discovery cohorts that share common differential genes (IGF2BP2, HNRNPA2B1, ZCCHC4, and EIF3I). In the validated cohort and enrolled volunteers' colonic biopsy samples, the differential m6A regulators were reconfirmed. Two clusters of consensus clustering exhibit different immune phenotypes. m6A-modified positions exist in the core IBD immune cytokines. Another set of IBD datasets revealed m6A-related differences across clinical phenotypes, biological samples, and therapeutic response subgroups in IBD patients.Conclusion: Regulation of m6A methylation is widely involved in IBD occurrence and development. m6A modifications in risk variants, core cytokines, immune cells, and other proteins may deeply influence the pathophysiology and clinical phenotypes. Further studies are needed to determine its role in IBD.</t>
  </si>
  <si>
    <t>[Nie, Kai; Yang, Yuanyuan; Deng, Minzi; Yang, Yan; Wang, Tianyu; Chen, Xuejie; Wang, Xiaoyan] Cent South Univ, Xiangya Hosp 3, Dept Gastroenterol, Changsha, Peoples R China; [Nie, Kai; Yang, Yuanyuan; Deng, Minzi; Zhang, Zhaoyu; Wang, Xiaoyan] Cent South Univ, Canc Res Inst, Hunan Key Lab Nonresolving Inflammat &amp; Canc, Changsha, Peoples R China; [Yi, Jun] Cent South Univ, Xiangya Hosp, Dept Gastroenterol, Changsha, Peoples R China; [Zhang, Zhaoyu] Cent South Univ, Canc Res Inst, Changsha, Peoples R China</t>
  </si>
  <si>
    <t>Central South University; Central South University; Central South University; Central South University</t>
  </si>
  <si>
    <t>Wang, XY (corresponding author), Cent South Univ, Xiangya Hosp 3, Dept Gastroenterol, Changsha, Peoples R China.;Zhang, ZY; Wang, XY (corresponding author), Cent South Univ, Canc Res Inst, Hunan Key Lab Nonresolving Inflammat &amp; Canc, Changsha, Peoples R China.;Zhang, ZY (corresponding author), Cent South Univ, Canc Res Inst, Changsha, Peoples R China.</t>
  </si>
  <si>
    <t>2511996036@qq.com; wxy220011@163.com</t>
  </si>
  <si>
    <t>JAN 19</t>
  </si>
  <si>
    <t>10.3389/fcell.2021.782636</t>
  </si>
  <si>
    <t>Xu, Zujie; Lv, Binbin; Qin, Ying; Zhang, Bing</t>
  </si>
  <si>
    <t>Emerging Roles and Mechanism of m6A Methylation in Cardiometabolic Diseases</t>
  </si>
  <si>
    <t>CELLS</t>
  </si>
  <si>
    <t>N6-Methyladenosine (m6A); cardiometabolic diseases (CMDs); RNA methylation</t>
  </si>
  <si>
    <t>MESSENGER-RNA; OBESITY CARDIOMYOPATHY; NUCLEAR-RNA; N6-METHYLADENOSINE; AUTOPHAGY; ALKBH5; PROLIFERATION; INFLAMMATION; TRANSLATION; EPIGENETICS</t>
  </si>
  <si>
    <t>Cardiometabolic diseases (CMDs) are currently the leading cause of death and disability worldwide, and their underlying regulatory mechanisms remain largely unknown. N6-methyladenosine (m6A) methylation, the most common and abundant epigenetic modification of eukaryotic mRNA, is regulated by m6A methyltransferase, demethylase, and the m6A binding protein, which affect the transcription, cleavage, translation, and degradation of target mRNA. m6A methylation plays a vital role in the physiological and pathological processes of CMDs. In this review, we summarize the role played by m6A methylation in CMDs, including obesity, hypertension, pulmonary hypertension, ischemic heart disease, myocardial hypertrophy, heart failure, and atherosclerosis. We also describe mechanisms that potentially involve the participation of m6A methylation, such as those driving calcium homeostasis, circadian rhythm, lipid metabolism, autophagy, macrophage response, and inflammation. m6A methylation and its regulators are expected to be targets for the treatment of CMDs.</t>
  </si>
  <si>
    <t>[Xu, Zujie; Lv, Binbin; Qin, Ying; Zhang, Bing] Tsinghua Univ, Div Sports Sci &amp; Phys Educ, Beijing 100084, Peoples R China</t>
  </si>
  <si>
    <t>Tsinghua University</t>
  </si>
  <si>
    <t>Zhang, B (corresponding author), Tsinghua Univ, Div Sports Sci &amp; Phys Educ, Beijing 100084, Peoples R China.</t>
  </si>
  <si>
    <t>xuzj20@mails.tsinghua.edu.cn; lbb20@mails.tsinghua.edu.cn; qin-y20@mails.tsinghua.edu.cn; bzhang@mail.tsinghua.edu.cn</t>
  </si>
  <si>
    <t>CELLS-BASEL</t>
  </si>
  <si>
    <t>10.3390/cells11071101</t>
  </si>
  <si>
    <t>Yu, Zhiyong; Zheng, Linbo; Geng, Yan; Zhang, Yuting; Wang, Yupeng; You, Guoxing; Cai, Mingsheng; Li, Meili; Cheng, Xiao; Zan, Jie</t>
  </si>
  <si>
    <t>FTO alleviates cerebral ischemia/reperfusion-induced neuroinflammation by decreasing cGAS mRNA stability in an m6A-dependent manner</t>
  </si>
  <si>
    <t>CELLULAR SIGNALLING</t>
  </si>
  <si>
    <t>Cerebral ischemia and reperfusion injury; N6-Methyladenosine; Fat mass and obesity -associated protein; Cyclic GMP-AMP synthase; Inflammation</t>
  </si>
  <si>
    <t>METTL3-METTL14 COMPLEX; NUCLEAR-RNA; N6-METHYLADENOSINE; INHIBITION; MICROGLIA</t>
  </si>
  <si>
    <t>Microglia-mediated inflammation is a major contributor to the brain damage in cerebral ischemia and reperfusion (I/R) injury, and N6-Methyladenosine (m6A) has been implicated in cerebral I/R injury. Here, we explored whether m6A modification is associated with microglia-mediated inflammation in cerebral I/R injury and its underlying regulatory mechanism using an in vivo mice model of intraluminal middle cerebral artery occlusion/reperfusion (MCAO/R) and in vitro models of primary isolated microglia and BV2 microglial cells subjected to oxygen-glucose deprivation and reoxygenation (OGD/R) were used. We found microglial m6A modification increased and microglial fat mass and obesity-associated protein (FTO) expression decreased in cerebral I/R injury in vivo and in vitro. Inhibition of m6A modification by intraperitoneal injection of Cycloleucine (Cyc) in vivo or transfection of FTO plasmid in vitro significantly alleviated brain injury and microgliamediated inflammatory response. Through Methylated RNA immunoprecipitation sequencing (MeRIP-Seq), RNA sequencing (RNA-Seq) and western blotting, we found that m6A modification promoted cerebral I/Rinduced microglial inflammation via increasing cGAS mRNA stability to aggravate Sting/NF-&amp; kappa;B signaling. In conclusion, this study deepens our understanding on the relationship of m6A modification and microgliamediated inflammation in cerebral I/R injury, and insights a novel m6A-based therapeutic for inhibiting inflammatory response against ischemic stroke.</t>
  </si>
  <si>
    <t>[Yu, Zhiyong; Zheng, Linbo; Geng, Yan; Zhang, Yuting; Wang, Yupeng; You, Guoxing; Li, Meili; Cheng, Xiao; Zan, Jie] Guangdong Univ Technol, Sch Biomed &amp; Pharmaceut Sci, Guangzhou 510006, Peoples R China; [Zheng, Linbo] Guangdong Second Prov Gen Hosp, Dept Tradit Chinese Med, Guangzhou 510310, Peoples R China; [Cai, Mingsheng; Li, Meili] Guangzhou Med Univ, Affiliated Hosp 6, Qingyuan Peoples Hosp, Dept Lab Med, Qingyuan, Guangdong, Peoples R China; [Cai, Mingsheng; Li, Meili] Guangzhou Med Univ, State Key Lab Resp Dis, Qingyuan 511518, Guangdong, Peoples R China; [Cheng, Xiao] Guangzhou Univ Chinese Med, Affiliated Hosp 2, State Key Lab Dampness Syndrome Chinese Med, Guangzhou, Guangdong, Peoples R China; [Li, Meili] Guangzhou Med Univ, Sch Basic Med Sci, Guangzhou Municipal &amp; Guangdong Prov Key Lab Prot, Guangzhou 511436, Peoples R China; [Cai, Mingsheng; Li, Meili] Guangzhou Med Univ, Sino French Hoffmann Inst, Sch Basic Med Sci, Dept Pathogen Biol &amp; Immunol, Guangzhou 511436, Guangdong, Peoples R China; [Cheng, Xiao] Prov Key Lab Res Emergency TCM, Guangzhou, Peoples R China; [Cheng, Xiao] Guangdong Prov Hosp Tradit Chinese Med, Dept Neurol, Guangzhou 510120, Peoples R China</t>
  </si>
  <si>
    <t>Guangdong University of Technology; Guangzhou Medical University; Guangzhou Medical University; Guangzhou University of Chinese Medicine; Guangzhou Medical University; Guangzhou Medical University; Guangzhou University of Chinese Medicine</t>
  </si>
  <si>
    <t>Li, ML; Cheng, X; Zan, J (corresponding author), Guangdong Univ Technol, Sch Biomed &amp; Pharmaceut Sci, Guangzhou 510006, Peoples R China.</t>
  </si>
  <si>
    <t>limeili@gzhmu.edu.cn; chengxiaolucky@126.com; zanj@gdut.edu.cn</t>
  </si>
  <si>
    <t>ELSEVIER SCIENCE INC</t>
  </si>
  <si>
    <t>CELL SIGNAL</t>
  </si>
  <si>
    <t>SEP</t>
  </si>
  <si>
    <t>10.1016/j.cellsig.2023.110751</t>
  </si>
  <si>
    <t>Zhang, YanJun; Zhan, Lijuan; Li, Jing; Jiang, Xue; Yin, Li</t>
  </si>
  <si>
    <t>Insights into N6-methyladenosine (m6A) modification of noncoding RNA in tumor microenvironment</t>
  </si>
  <si>
    <t>AGING-US</t>
  </si>
  <si>
    <t>m6A; ncRNA; tumor microenvironment; tumor metastasis; exosome; biomarker; targeted therapy</t>
  </si>
  <si>
    <t>CANCER-ASSOCIATED FIBROBLASTS; REGULATORY T-CELLS; STEM-LIKE CELLS; MESSENGER-RNA; BREAST-CANCER; NUCLEAR-RNA; N-6-METHYLADENOSINE RNA; SUPPRESSOR-CELLS; LIPID-METABOLISM; LUNG-CANCER</t>
  </si>
  <si>
    <t>[Zhang, YanJun; Zhan, Lijuan; Li, Jing; Jiang, Xue] Jiangsu Coll Nursing, Coll Pharm &amp; Tradit Chinese Med, Huaian 223005, Jiangsu, Peoples R China; [Yin, Li] Yulin Normal Univ, Dept Biopharmaceut, Yulin 537000, Guangxi, Peoples R China; [Yin, Li] Yulin Normal Univ, Bioengn &amp; Technol Ctr Native Med Resources Dev, Yulin 537000, Peoples R China</t>
  </si>
  <si>
    <t>Yulin Normal University; Yulin Normal University</t>
  </si>
  <si>
    <t>Yin, L (corresponding author), Yulin Normal Univ, Dept Biopharmaceut, Yulin 537000, Guangxi, Peoples R China.;Yin, L (corresponding author), Yulin Normal Univ, Bioengn &amp; Technol Ctr Native Med Resources Dev, Yulin 537000, Peoples R China.</t>
  </si>
  <si>
    <t>yinli@ylu.edu.cn</t>
  </si>
  <si>
    <t>IMPACT JOURNALS LLC</t>
  </si>
  <si>
    <t>ORCHARD PARK</t>
  </si>
  <si>
    <t>MAY 15</t>
  </si>
  <si>
    <t>Cell Biology; Geriatrics &amp; Gerontology</t>
  </si>
  <si>
    <t>He, Yuchen; Xing, Jia; Wang, Shiyue; Xin, Shijie; Han, Yanshuo; Zhang, Jian</t>
  </si>
  <si>
    <t>Increased m6A methylation level is associated with the progression of human abdominal aortic aneurysm</t>
  </si>
  <si>
    <t>ANNALS OF TRANSLATIONAL MEDICINE</t>
  </si>
  <si>
    <t>Abdominal aortic aneurysm (AAA); N6-methyladenosine modification (m6A modification); N6-methyladenosine RNA methyltransferase (m6A RNA methyltransferase); epigenetics</t>
  </si>
  <si>
    <t>MESSENGER-RNA; PRACTICE GUIDELINES; M(6)A; MANAGEMENT; MONOCYTES; SOCIETY; CELLS</t>
  </si>
  <si>
    <t>Background: The role of N6-methyladenosine (m6A) modification in abdominal aortic aneurysm (AAA) has not been extensively studied. This study therefore aimed to investigate m6A RNA methylation and the expressions of the corresponding modulators in AAA. Methods: A comparative study between AAA tissue samples (n=32) and healthy aortas (n=12) was performed using m6A methylation quantification for messenger RNA (mRNA) m6A status, quantitative polymerase chain reaction (qPCR), and western blot for the expressions of m6A modulators and immunohistochemistry (IHC) to detect locations of the modulators in AAA tissues. Results: The m6A level significantly increased in AAA as compared to healthy aorta tissues. Among AAA patients, the high m6A level represented an even greater risk of AAA rupture as compared to non-ruptured AAA [odds ratio (OR), 1.370; 95% confidence interval (CI), 1.007-1.870]. The major N6-adenosine modulators, including YTHDF1, YTHDF3, FTO, and METTL14, are the main factors involved in aberrant m6A modification and the expression of both was significantly correlated to the proportion of m6A in total mRNA. Clinically, YTHDF3 represented an even greater risk of rupture (OR, 1.036; 95% CI, 1.001-1.072). Regarding the cellular location, METTL14 seemed to be associated with inflammatory infiltrates and neovascularization. Furthermore, a strong correlation was seen between FTO and aneurysmal smooth muscle cells (SMCs), YTHDF3, and macrophage infiltrate. Conclusions: We were first to observe m6A modification in human AAA tissues. The results also reveal the important roles of m6A modulators, including YTHDF3, FTO, and METTL14, in the pathogenesis of human AAA and provide a new view on m6A modification in AAA. Our findings suggest a potential mechanism of epigenetic alterations in clinical AAA.</t>
  </si>
  <si>
    <t>[He, Yuchen; Wang, Shiyue; Xin, Shijie; Zhang, Jian] China Med Univ, Hosp 1, Dept Vasc Surg, Key Lab Pathogenesis Prevent &amp; Therapeut Aort Ane, Shenyang 110001, Liaoning, Peoples R China; [Xing, Jia] China Med Univ, Dept Histol &amp; Embryol, Shenyang 110122, Liaoning, Peoples R China; [Han, Yanshuo] China Med Univ, Dept Gen Surg, Shengjing Hosp, Shenyang 110004, Liaoning, Peoples R China; [Han, Yanshuo] DUT, Sch Life Sci &amp; Med, Panjin 124221, Peoples R China</t>
  </si>
  <si>
    <t>China Medical University; China Medical University; China Medical University</t>
  </si>
  <si>
    <t>Zhang, J (corresponding author), China Med Univ, Hosp 1, Dept Vasc Surg, Key Lab Pathogenesis Prevent &amp; Therapeut Aort Ane, Shenyang 110001, Liaoning, Peoples R China.;Han, YS (corresponding author), China Med Univ, Dept Gen Surg, Shengjing Hosp, Shenyang 110004, Liaoning, Peoples R China.</t>
  </si>
  <si>
    <t>yanshuohan@cmu.edu.cn; jianzhang@cmu.edu.cn</t>
  </si>
  <si>
    <t>AME PUBLISHING COMPANY</t>
  </si>
  <si>
    <t>SHATIN</t>
  </si>
  <si>
    <t>ANN TRANSL MED</t>
  </si>
  <si>
    <t>10.21037/atm.2019.12.65</t>
  </si>
  <si>
    <t>Oncology; Medicine, Research &amp; Experimental</t>
  </si>
  <si>
    <t>Zhang, Fangfang; Ran, Yuanyuan; Tahir, Muhammad; Li, Zihan; Wang, Jianan; Chen, Xuechai</t>
  </si>
  <si>
    <t>Regulation of N6-methyladenosine (m6A) RNA methylation in microglia-mediated inflammation and ischemic stroke</t>
  </si>
  <si>
    <t>RNA methylation; ischemic stroke; microglia; neuroinflammation; polarization</t>
  </si>
  <si>
    <t>MICROGLIA/MACROPHAGE POLARIZATION; ACTIVATION; MECHANISMS; NEUROGENESIS; PROTECTS; ASSOCIATION; PROGRESSION; PROTEINS; DISORDER; PROMOTES</t>
  </si>
  <si>
    <t>N6-methyladenosine (m6A) is the most abundant post-transcription modification, widely occurring in eukaryotic mRNA and non-coding RNA. m6A modification is highly enriched in the mammalian brain and is associated with neurological diseases like Alzheimer's disease (AD) and Parkinson's disease (PD). Ischemic stroke (IS) was discovered to alter the cerebral m6A epi-transcriptome, which might have functional implications in post-stroke pathophysiology. Moreover, it is observed that m6A modification could regulate microglia's pro-inflammatory and anti-inflammatory responses. Given the critical regulatory role of microglia in the inflammatory processes in the central nervous system (CNS), we speculate that m6A modification could modulate the post-stroke microglial inflammatory responses. This review summarizes the vital regulatory roles of m6A modification in microglia-mediated inflammation and IS. Stroke is associated with a high recurrence rate, understanding the relationship between m6A modification and stroke may help stroke rehabilitation and develop novel therapies in the future.</t>
  </si>
  <si>
    <t>[Zhang, Fangfang; Tahir, Muhammad; Li, Zihan; Wang, Jianan; Chen, Xuechai] Beijing Univ Technol, Fac Environm &amp; Life, Beijing Int Sci &amp; Technol Cooperat Base Antiviral, Beijing, Peoples R China; [Ran, Yuanyuan] Capital Med Univ, Beijing Rehabil Hosp, Dept Rehabil, Beijing, Peoples R China</t>
  </si>
  <si>
    <t>Beijing University of Technology; Capital Medical University</t>
  </si>
  <si>
    <t>Chen, XC (corresponding author), Beijing Univ Technol, Fac Environm &amp; Life, Beijing Int Sci &amp; Technol Cooperat Base Antiviral, Beijing, Peoples R China.</t>
  </si>
  <si>
    <t>chenxuechai@bjut.edu.cn</t>
  </si>
  <si>
    <t>AUG 4</t>
  </si>
  <si>
    <t>10.3389/fncel.2022.955222</t>
  </si>
  <si>
    <t>Wang, Kangjie; Kan, Qinghui; Ye, Yanchen; Qiu, Jiachong; Huang, Lin; Wu, Ridong; Yao, Chen</t>
  </si>
  <si>
    <t>Novel insight of N6-methyladenosine modified subtypes in abdominal aortic aneurysm</t>
  </si>
  <si>
    <t>N-6-methyladenosine; methylation; abdominal aortic aneurysm; immune infiltration; m6Asore</t>
  </si>
  <si>
    <t>CIRCULAR RNA; MECHANISMS; RUPTURE; PATHOGENESIS; INFLAMMATION; PROGRESSION; BIOMARKERS; EXPANSION</t>
  </si>
  <si>
    <t>Background: N-6-methyladenosine (m6A) is the most prevalent non-cap reversible modification present in messenger RNAs and long non-coding RNAs, and its dysregulation has been linked to multiple cardiovascular diseases, including cardiac hypertrophy and atherosclerosis. Although limited studies have suggested that m6A modification contributes to abdominal aortic aneurysm (AAA) development, the full landscape of m6A regulators that mediate modification patterns has not been revealed. Methods: To distinguish the m6A methylation subtypes in AAA patients, an unsupervised clustering method was carried out, based on the mRNA levels of 17 m6A methylation regulators. Differentially expressed genes were identified by comparing clusters. An m6Ascore model was calculated using principal component analysis and structured to assess the m6A methylation patterns of single samples. Subsequently, the relationship between the m6Ascore and immune cells and the hallmark gene set was analyzed. Finally, pairs of circRNA-m6A regulators and m6A regulators-m6A related genes were used to establish a network. Results: We identified three m6A methylation subtypes in the AAA samples. The m6Acluster A and C were characterized as more immunologically activated because of the higher abundance of immune cells than that in m6Acluster B. The m6Acluster B was less enriched in inflammatory pathways and more prevalent in pathways related to extracellular matrix stability. Subsequently, we divided the individual samples into two groups according to the m6Ascore, which suggested that a high m6Ascore predicted more active inflammatory pathways and higher inflammatory cell infiltration. A network consisting of 9 m6A regulators and 37 circRNAs was constructed. Conclusion: This work highlighted that m6A methylation modification was highly correlated with immune infiltration of AAA, which may promote the progression of AAA. We constructed an individualized m6Ascore model to provide evidence for individualized treatments in the future.</t>
  </si>
  <si>
    <t>[Wang, Kangjie; Kan, Qinghui; Ye, Yanchen; Huang, Lin; Wu, Ridong; Yao, Chen] Sun Yat Sen Univ, Affiliated Hosp 1, Div Vasc Surg, Guangzhou, Peoples R China; [Wang, Kangjie; Kan, Qinghui; Ye, Yanchen; Huang, Lin; Wu, Ridong; Yao, Chen] Sun Yat Sen Univ, Affiliated Hosp 1, Natl Guangdong Joint Engn Lab Diag &amp; Treatment Vas, Guangzhou, Peoples R China; [Qiu, Jiachong] Nanchang Univ, Dept Vasc Surg, Affiliated Hosp 2, Nanchang, Peoples R China</t>
  </si>
  <si>
    <t>Sun Yat Sen University; Sun Yat Sen University; Nanchang University</t>
  </si>
  <si>
    <t>Yao, C (corresponding author), Sun Yat Sen Univ, Affiliated Hosp 1, Div Vasc Surg, Guangzhou, Peoples R China.;Yao, C (corresponding author), Sun Yat Sen Univ, Affiliated Hosp 1, Natl Guangdong Joint Engn Lab Diag &amp; Treatment Vas, Guangzhou, Peoples R China.</t>
  </si>
  <si>
    <t>yaochen@mail.sysu.edu.cn</t>
  </si>
  <si>
    <t>NOV 22</t>
  </si>
  <si>
    <t>10.3389/fgene.2022.1055396</t>
  </si>
  <si>
    <t>Castellanos-Rubio, Ainara; Santin, Izortze; Olazagoitia-Garmendia, Ane; Romero-Garmendia, Irati; Jauregi-Miguel, Amaia; Legarda, Maria; Ramon Bilbao, Jose</t>
  </si>
  <si>
    <t>A novel RT-QPCR-based assay for the relative quantification of residue specific m6A RNA methylation</t>
  </si>
  <si>
    <t>SCIENTIFIC REPORTS</t>
  </si>
  <si>
    <t>SINGLE-NUCLEOTIDE-RESOLUTION; MESSENGER-RNA; DNA-POLYMERASE; M(6)A; N-6-METHYLADENOSINE</t>
  </si>
  <si>
    <t>N6-methyladenosine (m6A) is the most common and abundant RNA modification. Recent studies have shown its importance in the regulation of several biological processes, including the immune response, and different approaches have been developed in order to map and quantify m6A marks. However, site specific detection of m6A methylation has been technically challenging, and existing protocols are long and tedious and often involve next-generation sequencing. Here, we describe a simple RT-QPCR based approach for the relative quantification of candidate m6A regions that takes advantage of the diminished capacity of BstI enzyme to retrotranscribe m6A residues. Using this technique, we have been able to confirm the recently described m6A methylation in the 3'UTR of SOCS1 and SOCS3 transcripts. Moreover, using the method presented here, we have also observed alterations in the relative levels of m6A in specific motifs of SOCS genes in celiac disease patients and in pancreatic beta-cells exposed to inflammatory stimuli.</t>
  </si>
  <si>
    <t>[Castellanos-Rubio, Ainara; Olazagoitia-Garmendia, Ane; Romero-Garmendia, Irati; Jauregi-Miguel, Amaia; Ramon Bilbao, Jose] Univ Basque Country UPV EHU, Biocruces Bizkaia Hlth Res Inst, Dept Genet Phys Anthropol &amp; Anim Physiol, Leioa, Spain; [Castellanos-Rubio, Ainara] Ikerbasque, Basque Fdn Sci, Bilbao, Spain; [Santin, Izortze] Univ Basque Country UPV EHU, Endocrinol &amp; Diabet Res Grp, Dept Biochem &amp; Mol Biol, Biocruces Bizkaia Hlth Res Inst, Leioa, Spain; [Legarda, Maria] Univ Basque Country UPV EHU, Cruces Univ Hosp, Pediat Gastroenterol Unit, Baracaldo, Spain; [Castellanos-Rubio, Ainara; Santin, Izortze; Ramon Bilbao, Jose] Spanish Biomed Res Ctr Diabet &amp; Associated Metab, Madrid, Spain</t>
  </si>
  <si>
    <t>University of Basque Country; Basque Foundation for Science; University of Basque Country; Hospital Universitario Cruces; University of Basque Country</t>
  </si>
  <si>
    <t>Castellanos-Rubio, A; Bilbao, JR (corresponding author), Univ Basque Country UPV EHU, Biocruces Bizkaia Hlth Res Inst, Dept Genet Phys Anthropol &amp; Anim Physiol, Leioa, Spain.;Castellanos-Rubio, A (corresponding author), Ikerbasque, Basque Fdn Sci, Bilbao, Spain.;Castellanos-Rubio, A; Bilbao, JR (corresponding author), Spanish Biomed Res Ctr Diabet &amp; Associated Metab, Madrid, Spain.</t>
  </si>
  <si>
    <t>ainara.castellanos@ehu.eus; joseramon.bilbao@ehu.eus</t>
  </si>
  <si>
    <t>SCI REP-UK</t>
  </si>
  <si>
    <t>MAR 12</t>
  </si>
  <si>
    <t>10.1038/s41598-019-40018-6</t>
  </si>
  <si>
    <t>Zhang, Jiamin; Song, Bimei; Zeng, Yue; Xu, Chao; Gao, Liang; Guo, Yan; Liu, Jingbo</t>
  </si>
  <si>
    <t>m6A modification in inflammatory bowel disease provides new insights into clinical applications</t>
  </si>
  <si>
    <t>M6A modification; Inflammatory bowel disease; Intestinal immunity; Intestinal barrier; IBD therapy</t>
  </si>
  <si>
    <t>INTESTINAL EPITHELIAL BARRIER; M(6)A RNA METHYLATION; STEM-LIKE CELLS; MESSENGER-RNA; ULCERATIVE-COLITIS; NONCODING RNA; N-6-METHYLADENOSINE MODIFICATION; DENDRITIC CELLS; GUT MICROBIOTA; PROTEIN</t>
  </si>
  <si>
    <t>Inflammatory bowel disease (IBD) results from a complex interplay between genetic predisposition, environ-mental factors, and gut microbes. The role of N6-methyladenosine (m6A) methylation in the pathogenesis of IBD has attracted increasing attention. m6A modification not only regulates intestinal mucosal immunity and in-testinal barrier function, but also affects apoptosis and autophagy in intestinal epithelial cells. Additionally, m6A modification participated in the interaction between gut microbes and the host, providing a novel direction to explore the molecular mechanisms of IBD and the theoretical basis for specific microorganism-oriented pre-vention and treatment measures. m6A regulators are expected to be biomarkers for predicting the prognosis of IBD patients. m6A methylation may be utilized as a novel target in the management of IBD. This review focused on the recent advances in how m6A modification causes the initiation and development of IBD, and provided new insights into optimal prevention and treatment measures for IBD.</t>
  </si>
  <si>
    <t>[Zhang, Jiamin; Song, Bimei; Zeng, Yue; Xu, Chao; Gao, Liang; Liu, Jingbo] China Med Univ, Sch Stomatol, Dept Periodont, 117 Nanjing North St, Shenyang 110002, Peoples R China; [Guo, Yan] China Med Univ, Sch &amp; Hosp Stomatol, Dept Cent Lab, Liaoning Prov Key Lab Oral Dis, Shenyang 110002, Peoples R China; [Guo, Yan] China Med Univ, Sch &amp; Hosp Stomatol, Liaoning Prov Key Lab Oral Dis, Dept Oral Biol, Shenyang 110002, Peoples R China</t>
  </si>
  <si>
    <t>Liu, JB (corresponding author), China Med Univ, Sch Stomatol, Dept Periodont, 117 Nanjing North St, Shenyang 110002, Peoples R China.</t>
  </si>
  <si>
    <t>jingboliu_cmu@163.com</t>
  </si>
  <si>
    <t>10.1016/j.biopha.2023.114298</t>
  </si>
  <si>
    <t>Wang, Ye; Wang, Xinyi; Yang, Chenyi; Hua, Wei; Wang, Haiyun</t>
  </si>
  <si>
    <t>m6A Regulator-Mediated RNA Methylation Modification Patterns are Involved in the Pathogenesis and Immune Microenvironment of Depression</t>
  </si>
  <si>
    <t>depression; immune microenvironment; N6-methyladenosine; biomarker; epigenetics</t>
  </si>
  <si>
    <t>TRANSCRIPTOME ANALYSIS; PREFRONTAL CORTEX; SIGNALING PATHWAY; GENE; DISORDER; RATS; N-6-METHYLADENOSINE; HIPPOCAMPUS; INSIGHTS; PACKAGE</t>
  </si>
  <si>
    <t>Depression is a genetical disease characterized by neuroinflammatory symptoms and is difficult to diagnose and treat effectively. Recently, modification of N6-methyladenosine (m6A) at the gene level was shown to be closely related to immune regulation. This study was conducted to explore the effect of m6A modifications on the occurrence of depression and composition of the immune microenvironment. We downloaded gene expression profile data of healthy and depressed rats from the Gene Expression Omnibus. We described the overall expression of m6A regulators in animal models of depression and constructed risk and clinical prediction models using training and validation sets. Bioinformatics analysis was performed using gene ontology functions, gene set enrichment analysis, gene set variation analysis, weighted gene co-expression network analysis, and protein-protein interaction networks. We used CIBERSORT to identify immune-infiltrating cells in depression and perform correlation analysis. We then constructed two molecular subtypes of depression and assessed the correlation between the key genes and molecular subtypes. Through differential gene analysis of m6A regulators in depressed rats, we identified seven m6A regulators that were significantly upregulated in depressed rats and successfully constructed a clinical prediction model. Gene Ontology functional annotation showed that the m6A regulators enriched differentially expressed genes in biological processes, such as the regulation of mRNA metabolic processes. Further, 12 hub genes were selected from the protein-protein interaction network. Immune cell infiltration analysis showed that levels of inflammatory cells, such as CD4 T cells, were significantly increased in depressed rats and were significantly correlated with the depression hub genes. Depression was divided into two subtypes, and the correlation between hub genes and these two subtypes was clarified. We described the effect of m6A modification on the pathogenesis of depression, focusing on the role of inflammatory infiltration.</t>
  </si>
  <si>
    <t>[Wang, Ye; Wang, Xinyi; Yang, Chenyi; Hua, Wei; Wang, Haiyun] Tianjin Med Univ, Cent Clin Coll 3, Tianjin, Peoples R China; [Wang, Xinyi; Yang, Chenyi; Hua, Wei; Wang, Haiyun] Tianjin Key Lab Extracorporeal LifeSupport Crit Di, Tianjin, Peoples R China; [Wang, Xinyi; Yang, Chenyi; Hua, Wei; Wang, Haiyun] Artificial Cell Engn Technol Res Ctr, Tianjin, Peoples R China; [Wang, Xinyi; Yang, Chenyi; Hua, Wei; Wang, Haiyun] Tianjin Inst Hepatobiliary Dis, Tianjin, Peoples R China; [Wang, Xinyi; Yang, Chenyi; Hua, Wei; Wang, Haiyun] Nankai Univ, Affinity Third Cent Hosp, Tianjin, Peoples R China</t>
  </si>
  <si>
    <t>Tianjin Medical University; Nankai University</t>
  </si>
  <si>
    <t>Wang, HY (corresponding author), Tianjin Med Univ, Cent Clin Coll 3, Tianjin, Peoples R China.;Wang, HY (corresponding author), Tianjin Key Lab Extracorporeal LifeSupport Crit Di, Tianjin, Peoples R China.;Wang, HY (corresponding author), Artificial Cell Engn Technol Res Ctr, Tianjin, Peoples R China.;Wang, HY (corresponding author), Tianjin Inst Hepatobiliary Dis, Tianjin, Peoples R China.;Wang, HY (corresponding author), Nankai Univ, Affinity Third Cent Hosp, Tianjin, Peoples R China.</t>
  </si>
  <si>
    <t>why819@126.com</t>
  </si>
  <si>
    <t>APR 11</t>
  </si>
  <si>
    <t>10.3389/fgene.2022.865695</t>
  </si>
  <si>
    <t>Ma, Zhonghua; Gao, Xiangyu; Shuai, You; Xing, Xiaofang; Ji, Jiafu</t>
  </si>
  <si>
    <t>The m6A epitranscriptome opens a new charter in immune system logic</t>
  </si>
  <si>
    <t>EPIGENETICS</t>
  </si>
  <si>
    <t>N6-methyladenosine; Immune system; Anti-inflammatory immunity; Anti-viral immunity; Anti-tumour immunity</t>
  </si>
  <si>
    <t>DENDRITIC CELLS; RNA METHYLATION; INNATE IMMUNITY; B-CELLS; M(6)A; N6-METHYLADENOSINE; GENE; SEQUENCES; DYNAMICS; IMPACT</t>
  </si>
  <si>
    <t>N6-methyladenosine (m6A), the most prevalent RNA internal modification, is present in most eukaryotic species and prokaryotes. Studies have highlighted an intricate network architecture by which m6A epitranscriptome impacts on immune response and function. However, it was only until recently that the mechanisms underlying the involvement of m6A modification in immune system were uncovered. Here, we systematically review the m6A involvement in the regulation of innate and adaptive immune cells. Further, the interplay between m6A modification and anti-inflammatory, anti-viral and anti-tumour immunity is also comprehensively summarized. Finally, we focus on the future prospects of m6A modification in immune modulation. A better understanding of the crosstalk between m6A modification and immune system is of great significance to reveal new pathogenic pathways and to develop promising therapeutic targets of diseases.</t>
  </si>
  <si>
    <t>[Ma, Zhonghua; Gao, Xiangyu; Xing, Xiaofang; Ji, Jiafu] Peking Univ Canc Hosp &amp; Inst, Div Gastrointestinal Canc Translat Res Lab, Minist Educ, Key Lab Carcinogenesis &amp; Translat Res, 52 Fucheng Rd, Beijing, Peoples R China; [Shuai, You] Nanjing Med Univ, Affiliated Canc Hosp, Jiangsu Inst Canc Res, Dept Med Oncol,Jiangsu Canc Hosp, Nanjing, Peoples R China</t>
  </si>
  <si>
    <t>Nanjing Medical University</t>
  </si>
  <si>
    <t>Ji, JF (corresponding author), Peking Univ Canc Hosp &amp; Inst, Div Gastrointestinal Canc Translat Res Lab, Minist Educ, Key Lab Carcinogenesis &amp; Translat Res, 52 Fucheng Rd, Beijing, Peoples R China.;Xing, XF (corresponding author), 52 Fucheng Rd, Beijing, Peoples R China.</t>
  </si>
  <si>
    <t>xingxiaofang@bjmu.edu.cn; jijiafu@hsc.pku.edu.cn</t>
  </si>
  <si>
    <t>TAYLOR &amp; FRANCIS INC</t>
  </si>
  <si>
    <t>EPIGENETICS-US</t>
  </si>
  <si>
    <t>AUG 3</t>
  </si>
  <si>
    <t>10.1080/15592294.2020.1827722</t>
  </si>
  <si>
    <t>Liu, WenQiang; Zeng, Yue; Huang, LiHan; Zhang, XiaoZhe; Bi, LianRu; Fan, WenDong; Wu, GuiFu</t>
  </si>
  <si>
    <t>RHOJ as a novel mechanosensitive modulator of endothelial inflammation</t>
  </si>
  <si>
    <t>Shear stress; Vascular endothelial cells; Inflammation; Ras homolog family member J; N6-methyladenosine</t>
  </si>
  <si>
    <t>SMALL GTPASES; ANGIOGENESIS; ROLES; YAP</t>
  </si>
  <si>
    <t>Physiological high shear stress (HSS), a frictional force generated by flowing blood, is essential for endothelial homeostasis under normal physiological conditions. HSS suppresses atherosclerosis by inhibiting endothelial inflammation. However, the molecular mechanisms underlying this process have not been fully elucidated. Here, we report that HSS downregulated the mRNA and protein levels of ras homolog family member J (RHOJ) in endothelial cells (ECs). Silencing endogenous RHOJ expression decreased the mRNA and protein levels of proinflammatory vascular cell adhesion molecule 1 (VCAM-1) and intercellular cell adhesion molecule 1 (ICAM-1) in ECs, leading to a reduction in monocyte adhesion to ECs. Conversely, the overexpression of RHOJ had the opposite effect. RNA-sequencing analysis uncovered several differentially expressed genes (such as yes-associated protein 1 (YAP1),heme oxygenase1 (HO1), and monocyte chemoattractant protein-1 (MCP1)) and pathways (such as nuclear factor-kappa B (NF-KB), fluid shear stress and atherosclerosis, and cell adhesion pathways) as RHOJ targets. Additionally, HSS was observed to alleviate endothelial inflammation by inhibiting RHOJ expression. Finally, methylated RNA immunoprecipitation sequencing (MeRIP-seq) illustrated that fluid shear stress regulates RHOJ expression in an N6-methyladenosine (m6A)-dependent manner. Mechanistically, the RNA m6A writer, methyltransferase 3 (METTL3), and the RNA m6A readers, YTH N6-methyladenosine RNAbinding protein F 3 (YTHDF3) and YTH N6-methyladenosine RNA-binding protein C 1/2 (YTHDC1/2), are involved in this process. Taken together, our data demonstrate that HSS-induced downregulation of RHOJ contributes to endothelial homeostasis by suppressing endothelial inflammation and that RHOJ inhibition in ECs is a promising therapeutic strategy for endothelial dysfunction.&amp; COPY; 2023 Elsevier Inc. All rights reserved.</t>
  </si>
  <si>
    <t>[Liu, WenQiang; Zeng, Yue; Huang, LiHan; Zhang, XiaoZhe; Bi, LianRu; Wu, GuiFu] Sun Yat Sen Univ, Affiliated Hosp 8, Dept Cardiol, 3025 Shennan Zhong Rd, Shenzhen 518033, Guangdong, Peoples R China; [Fan, WenDong] Sun Yat Sen Univ, Affiliated Hosp 1, Dept Cardiol, 58 Zhongshan 2nd Rd, Guangzhou 510080, Guangdong, Peoples R China; [Liu, WenQiang; Zeng, Yue; Huang, LiHan; Zhang, XiaoZhe; Bi, LianRu; Fan, WenDong; Wu, GuiFu] Sun Yat Sen Univ, NHC Key Lab Assisted Circulat, Guangzhou, Peoples R China; [Wu, GuiFu] Guangdong Innovat Engn &amp; Technol Res Ctr Assisted, Guangzhou, Peoples R China</t>
  </si>
  <si>
    <t>Sun Yat Sen University; Sun Yat Sen University; Sun Yat Sen University</t>
  </si>
  <si>
    <t>Wu, GF (corresponding author), Sun Yat Sen Univ, Affiliated Hosp 8, Dept Cardiol, 3025 Shennan Zhong Rd, Shenzhen 518033, Guangdong, Peoples R China.;Fan, WD (corresponding author), Sun Yat Sen Univ, Affiliated Hosp 1, Dept Cardiol, 58 Zhongshan 2nd Rd, Guangzhou 510080, Guangdong, Peoples R China.</t>
  </si>
  <si>
    <t>fanwd3@mail.sysu.edu.cn; wuguifu@mail.sysu.edu.cn</t>
  </si>
  <si>
    <t>AUG 30</t>
  </si>
  <si>
    <t>10.1016/j.bbrc.2023.05.099</t>
  </si>
  <si>
    <t>Li, Huihuang; Hu, Jiao; Yu, Anze; Othmane, Belaydi; Guo, Tao; Liu, Jinhui; Cheng, Chunliang; Chen, Jinbo; Zu, Xiongbing</t>
  </si>
  <si>
    <t>RNA Modification of N6-Methyladenosine Predicts Immune Phenotypes and Therapeutic Opportunities in Kidney Renal Clear Cell Carcinoma</t>
  </si>
  <si>
    <t>FRONTIERS IN ONCOLOGY</t>
  </si>
  <si>
    <t>kidney renal clear cell carcinoma; N6-methyladenosine; immune phenotype; immune checkpoint blockade; tumor microenvironment</t>
  </si>
  <si>
    <t>METHYLATION REGULATORS; MALIGNANT PROGRESSION; CANCER-IMMUNOTHERAPY; M(6)A; EXPRESSION; PROGNOSIS; PROMOTES; FTO; ALKBH5</t>
  </si>
  <si>
    <t>RNA modification of N6-methyladenosine (m6A) plays critical roles in various biological processes, such as cancer development, inflammation, and the anticancer immune response. However, the role played by a comprehensive m6A modification pattern in regulating anticancer immunity in kidney renal clear cell carcinoma (KIRC) has not been fully elucidated. In this study, we identified two independent m6A modification patterns with distinct biological functions, immunological characteristics, and prognoses in KIRC. Next, we developed an m6A score algorithm to quantify an individual's m6A modification pattern, which was independently validated in external cohorts. The m6A cluster 1 and low m6A score groups were characterized by a hot tumor microenvironment with an increased infiltration level of cytotoxic immune cells, higher tumor mutation burden, higher immune checkpoint expression, and decreased stroma-associated signature enrichment. In general, the m6A cluster 1 and low m6A score groups reflected an inflammatory phenotype, which may be more sensitive to anticancer immunotherapy. The m6A cluster 2 and high m6A score groups indicated a non-inflammatory phenotype, which may not be sensitive to immunotherapy but rather to targeted therapy. In this study, we first identified m6A clusters and m6A scores to elucidate immune phenotypes and to predict the prognosis and immunotherapy response in KIRC, which can guide urologists for making more precise clinical decisions.</t>
  </si>
  <si>
    <t>[Li, Huihuang; Hu, Jiao; Yu, Anze; Othmane, Belaydi; Guo, Tao; Liu, Jinhui; Cheng, Chunliang; Chen, Jinbo; Zu, Xiongbing] Cent South Univ, Xiangya Hosp, Dept Urol, Changsha, Peoples R China; [Yu, Anze] Texas Med Ctr, Houston Methodist Res Inst, Immunobiol &amp; Transplant Sci Ctr, Houston, TX USA</t>
  </si>
  <si>
    <t>Central South University; Baylor College of Medicine; Houston Methodist Hospital; University of Texas System; University of Texas Health Science Center Houston</t>
  </si>
  <si>
    <t>Chen, JB; Zu, XB (corresponding author), Cent South Univ, Xiangya Hosp, Dept Urol, Changsha, Peoples R China.</t>
  </si>
  <si>
    <t>chenjinbo1989@yahoo.com; zuxbxyyy@126.com</t>
  </si>
  <si>
    <t>FRONT ONCOL</t>
  </si>
  <si>
    <t>MAR 18</t>
  </si>
  <si>
    <t>10.3389/fonc.2021.642159</t>
  </si>
  <si>
    <t>Oncology</t>
  </si>
  <si>
    <t>Cai, Yongjie; Yu, Ruiqing; Kong, Yiping; Feng, Zhihui; Xu, Qiong</t>
  </si>
  <si>
    <t>METTL3 regulates LPS-induced inflammatory response via the NOD1 signaling pathway</t>
  </si>
  <si>
    <t>METTL3; NOD1 signaling pathway; Inflammation; mRNA degradation; Macrophage</t>
  </si>
  <si>
    <t>MESSENGER-RNA; METHYLATION; M(6)A; N6-METHYLADENOSINE; WRITERS</t>
  </si>
  <si>
    <t>N-6-methyladenosine (m(6)A) is a prevalent mRNA modification that plays a crucial function in multiple biological processes. Methyltransferase-like 3 (METTL3), an m(6)A methyltransferase, is essential for the m(6)A modification. Recently, the effect of METTL3 on the immune response has been reported. However, the effect is unclear, and the results are contradictory. In the present study, the total m6A and the expression of METTL3 decreased in LPS-stimulated macrophages. METTL3 knockdown significantly upregulated expression of proinflammatory cytokines, including TNF-alpha, IL-6 and NO. RNA sequencing analysis showed that the upregulated genes were enriched in inflammation-related signaling pathways and that the NOD-like receptor signaling pathway might be the target molecules of METTL3. METTL3 depletion resulted in upregulation of the NOD1 pathway without impacting NOD2. Moreover, the increase in proinflammatory cytokines induced by METTL3 knockdown was reversed by blocking the NOD1 pathway using specific inhibitors. Mechanistically, METTL3 knockdown promoted the mRNA expression and stability of NOD1 and RIPK2, and the same results were detected in m(6)A-binding protein YTHDF1-or YTHDF2-silenced cells. All findings suggested that METTL3 depletion inhibits the degradation of NOD1 and RIPK2 mRNA mediated by YTHDF1 and YTHDF2, which upregulate the NOD1 pathway and subsequently promote the LPS-induced inflammatory response in macrophages.</t>
  </si>
  <si>
    <t>[Cai, Yongjie; Yu, Ruiqing; Kong, Yiping; Feng, Zhihui; Xu, Qiong] Sun Yat sen Univ, Hosp Stomatol, Guanghua Sch Stomatol, Guangdong Prov Key Lab Stomatol, Guangzhou 510055, Peoples R China</t>
  </si>
  <si>
    <t>Xu, Q (corresponding author), Sun Yat sen Univ, Hosp Stomatol, Guanghua Sch Stomatol, Guangdong Prov Key Lab Stomatol, Guangzhou 510055, Peoples R China.</t>
  </si>
  <si>
    <t>caiyj23@mail2.sysu.edu.cn; yuruiq@mail2.sysu.edu.cn; kongyp3@mail2.sysu.edu.cn; fengzhh8@mail.sysu.edu.cn; xqiong@mail.sysu.edu.cn</t>
  </si>
  <si>
    <t>10.1016/j.cellsig.2022.110283</t>
  </si>
  <si>
    <t>Teng, Yan; Yi, Jin; Chen, Junnian; Yang, Lu</t>
  </si>
  <si>
    <t>N6-methyladenosine (m6A) modification in Natural immune cell-mediated inflammatory diseases</t>
  </si>
  <si>
    <t>JOURNAL OF INNATE IMMUNITY</t>
  </si>
  <si>
    <t>m6A; Innate immune cell; Inflammatory disease</t>
  </si>
  <si>
    <t>HEPATITIS-B; MACROPHAGES; METHYLATION; RNAS</t>
  </si>
  <si>
    <t>The post-transcriptional N6-methyladenosine (m6A) modification of RNA influences stability, transport and translation with implications for various physiological and pathological processes. Immune cell development, differentiation and activation are also thought to be regulated by m6A and affect host defense against pathogens and inflammatory response with impacts on infectious, neoplastic, autoimmune, cardiovascular, hepatic and osteal diseases. The current review summarizes recent research on m6A in monocyte/macrophages, neutrophils, dendritic cells, natural killer cells and microglia and gives insights into epigenetic modifications of the immune system and novel therapeutic strategies for immune-related diseases.</t>
  </si>
  <si>
    <t>[Teng, Yan; Yang, Lu] Univ Elect Sci &amp; Technol China, Sichuan Prov Peoples Hosp, Inst Neurol, Chengdu 610072, Sichuan, Peoples R China; [Teng, Yan; Chen, Junnian; Yang, Lu] Univ Elect Sci &amp; Technol China, Sch Med, 4,Sect 2,North Jianshe Rd, Chengdu 610054, Sichuan, Peoples R China; [Yi, Jin] Univ Elect Sci &amp; Technol China, Ctr Informat Biol, Sch Life Sci &amp; Technol, Chengdu 640054, Sichuan, Peoples R China</t>
  </si>
  <si>
    <t>University of Electronic Science &amp; Technology of China; Sichuan Provincial People's Hospital; University of Electronic Science &amp; Technology of China; University of Electronic Science &amp; Technology of China</t>
  </si>
  <si>
    <t>Yang, L (corresponding author), Univ Elect Sci &amp; Technol China, Sch Med, 4,Sect 2,North Jianshe Rd, Chengdu 610054, Sichuan, Peoples R China.</t>
  </si>
  <si>
    <t>lyang@uestc.edu.cn</t>
  </si>
  <si>
    <t>KARGER</t>
  </si>
  <si>
    <t>J INNATE IMMUN</t>
  </si>
  <si>
    <t>JAN-DEC</t>
  </si>
  <si>
    <t>10.1159/000534162</t>
  </si>
  <si>
    <t>Ning, Jie; Yan, Jie; Yang, Huixia</t>
  </si>
  <si>
    <t>Exploring the role of m6A modification in the great obstetrical syndromes</t>
  </si>
  <si>
    <t>JOURNAL OF MATERNAL-FETAL &amp; NEONATAL MEDICINE</t>
  </si>
  <si>
    <t>m6A; placenta; mRNA; trophoblast; N6-methyladenosine</t>
  </si>
  <si>
    <t>GESTATIONAL DIABETES-MELLITUS; MESSENGER-RNA; INTERNATIONAL FEDERATION; TROPHOBLAST INVASION; GENE-EXPRESSION; PRAGMATIC GUIDE; NUCLEAR-RNA; METHYLATION; PREECLAMPSIA; DEMETHYLASE</t>
  </si>
  <si>
    <t>Background N6-methyladenosine (m6A) is one of the predominant RNA epigenetic modifications that modify RNAs reversibly and dynamically by writers (methyltransferase), erasers (demethylase), and readers. Objective This review aimed to provide a comprehensive understanding of the complexity of m6A regulation in the great obstetrical syndromes to understand its pathogenesis and potential therapeutic targets. Methods The terms placenta or trophoblast and m6A or N6-methyladenosine were searched in PubMed databases (June 2023). Results In this review, we discuss the regulatory role of m6A in the great obstetrical syndromes such as preeclampsia (PE), spontaneous abortion (SA), hyperglycemia in pregnancy (HIP) and fetal growth to emphasize the clinical relevance of m6A dysregulation in pregnancy. We also describe mechanisms that potentially involve the participation of m6A methylation, such as proliferation, invasion, migration, apoptosis, autophagy, endoplasmic reticulum stress, macrophage polarization, and inflammation. Conclusion We summarize the recent research progress on the role of m6A modification in the great obstetrical syndromes and placental function and provide a brief perspective on its prospective applications.</t>
  </si>
  <si>
    <t>[Ning, Jie; Yan, Jie; Yang, Huixia] Peking Univ First Hosp, Dept Obstet &amp; Gynecol, Beijing, Peoples R China; [Ning, Jie; Yan, Jie; Yang, Huixia] Beijing Key Lab Maternal Fetal Med Gestat Diabet M, Beijing, Peoples R China; [Ning, Jie; Yang, Huixia] Peking Univ, Beijing, Peoples R China</t>
  </si>
  <si>
    <t>Peking University; Peking University</t>
  </si>
  <si>
    <t>Yang, HX (corresponding author), Peking Univ First Hosp, Dept Obstet &amp; Gynecol, Beijing, Peoples R China.;Yang, HX (corresponding author), Beijing Key Lab Maternal Fetal Med Gestat Diabet M, Beijing, Peoples R China.;Yang, HX (corresponding author), Peking Univ, Beijing, Peoples R China.</t>
  </si>
  <si>
    <t>yanghuixia@bjmu.edu.cn</t>
  </si>
  <si>
    <t>TAYLOR &amp; FRANCIS LTD</t>
  </si>
  <si>
    <t>ABINGDON</t>
  </si>
  <si>
    <t>J MATERN-FETAL NEO M</t>
  </si>
  <si>
    <t>DEC 15</t>
  </si>
  <si>
    <t>10.1080/14767058.2023.2234541</t>
  </si>
  <si>
    <t>Obstetrics &amp; Gynecology</t>
  </si>
  <si>
    <t>Jabs, Sabrina; Biton, Anne; Becavin, Christophe; Nahori, Marie-Anne; Ghozlane, Amine; Pagliuso, Alessandro; Spano, Giulia; Guerineau, Vincent; Touboul, David; Gianetto, Quentin Giai; Chaze, Thibault; Matondo, Mariette; Dillies, Marie-Agnes; Cossart, Pascale</t>
  </si>
  <si>
    <t>Impact of the gut microbiota on the m6A epitranscriptome of mouse cecum and liver</t>
  </si>
  <si>
    <t>MESSENGER-RNA METHYLATION; AKKERMANSIA-MUCINIPHILA; COMPREHENSIVE ANALYSIS; FTO GENE; HOST; N-6-METHYLADENOSINE; METABOLISM; DISCOVERY; REVEALS; METTL16</t>
  </si>
  <si>
    <t>The intestinal microbiota modulates host physiology and gene expression via mechanisms that are not fully understood. Here we examine whether host epitranscriptomic marks are affected by the gut microbiota. We use methylated RNA-immunoprecipitation and sequencing (MeRIP-seq) to identify N6-methyladenosine (m(6)A) modifications in mRNA of mice carrying conventional, modified, or no microbiota. We find that variations in the gut microbiota correlate with m(6)A modifications in the cecum, and to a lesser extent in the liver, affecting pathways related to metabolism, inflammation and antimicrobial responses. We analyze expression levels of several known writer and eraser enzymes, and find that the methyltransferase Mettl16 is downregulated in absence of a microbiota, and one of its target mRNAs, encoding S-adenosylmethionine synthase Mat2a, is less methylated. We furthermore show that Akkermansia muciniphila and Lactobacillus plantarum affect specific m(6)A modifications in mono-associated mice. Our results highlight epitranscriptomic modifications as an additional level of interaction between commensal bacteria and their host.</t>
  </si>
  <si>
    <t>[Jabs, Sabrina; Nahori, Marie-Anne; Pagliuso, Alessandro; Spano, Giulia; Cossart, Pascale] Inst Pasteur, U604, INSERM, Unite Interact Bacteries Cellules,USC Inst Natl R, 25 Rue Dr Roux, F-75015 Paris, France; [Biton, Anne; Becavin, Christophe; Ghozlane, Amine; Gianetto, Quentin Giai; Dillies, Marie-Agnes] Inst Pasteur, Dept Biol Computat, Hub Bioinformat &amp; Biostat, USR 3756,CNRS, 28 Rue Dr Roux, F-75015 Paris, France; [Guerineau, Vincent; Touboul, David] Univ Paris Saclay, Univ Paris Sud, CNRS, Inst Chim Subst Nat,UPR 2301, F-91198 Gif Sur Yvette, France; [Gianetto, Quentin Giai; Chaze, Thibault; Matondo, Mariette] Inst Pasteur, CNRS, USR 2000, Unite Spectrometrie Masse &amp; Proteom, 28 Rue Dr Roux, F-75015 Paris, France</t>
  </si>
  <si>
    <t>Institut National de la Sante et de la Recherche Medicale (Inserm); Pasteur Network; Universite Paris Cite; Institut Pasteur Paris; Centre National de la Recherche Scientifique (CNRS); CNRS - National Institute for Biology (INSB); Pasteur Network; Universite Paris Cite; Institut Pasteur Paris; Universite Paris Cite; Universite Paris Saclay; Centre National de la Recherche Scientifique (CNRS); CNRS - Institute of Chemistry (INC); Centre National de la Recherche Scientifique (CNRS); CNRS - Institute of Chemistry (INC); Pasteur Network; Universite Paris Cite; Institut Pasteur Paris</t>
  </si>
  <si>
    <t>Jabs, S; Cossart, P (corresponding author), Inst Pasteur, U604, INSERM, Unite Interact Bacteries Cellules,USC Inst Natl R, 25 Rue Dr Roux, F-75015 Paris, France.</t>
  </si>
  <si>
    <t>sabrina.jabs@pasteur.fr; pcossart@pasteur.fr</t>
  </si>
  <si>
    <t>10.1038/s41467-020-15126-x</t>
  </si>
  <si>
    <t>Chen, Hongyan; Zhang, Xiaoting; Su, Hao; Zeng, Judeng; Chan, Hung; Li, Qing; Liu, Xiaodong; Zhang, Lin; Wu, William Ka Kei; Chan, Matthew Tak Vai; Chen, Huarong</t>
  </si>
  <si>
    <t>Immune dysregulation and RNA N6-methyladenosine modification in sepsis</t>
  </si>
  <si>
    <t>WILEY INTERDISCIPLINARY REVIEWS-RNA</t>
  </si>
  <si>
    <t>hyperinflammation; immunosuppression; N6-methyladenosine; reprogramming; sepsis</t>
  </si>
  <si>
    <t>NEUTROPHIL EXTRACELLULAR TRAPS; INNATE LYMPHOID-CELLS; SEPTIC SHOCK; MESSENGER-RNA; CRITICALLY-ILL; INDUCED IMMUNOSUPPRESSION; PERSISTENT INFLAMMATION; CRITICAL ILLNESS; GLOBAL BURDEN; METHYLATION</t>
  </si>
  <si>
    <t>Sepsis is defined as life-threatening organ dysfunction caused by the host immune dysregulation to infection. It is a highly heterogeneous syndrome with complex pathophysiological mechanisms. The host immune response to sepsis can be divided into hyper-inflammatory and immune-suppressive phases which could exist simultaneously. In the initial stage, systemic immune response is activated after exposure to pathogens. Both innate and adaptive immune cells undergo epigenomic, transcriptomic, and functional reprogramming, resulting in systemic and persistent inflammatory responses. Following the hyper-inflammatory phase, the body is in a state of continuous immunosuppression, which is related to immune cell apoptosis, metabolic failure, and epigenetic reprogramming. Immunosuppression leads to increased susceptibility to secondary infections in patients with sepsis. RNA N6-Methyladenosine (m6A) has been recognized as an indispensable epitranscriptomic modification involved in both physiological and pathological processes. Recent studies suggest that m6A could reprogram both innate and adaptive immune cells through posttranscriptional regulation of RNA metabolism. Dysregulated m6A modifications contribute to the pathogenesis of immune-related diseases. In this review, we summarize immune cell changes and the potential role of m6A modification in sepsis. This article is categorized under: RNA in Disease and Development &gt; RNA in Disease RNA Processing &gt; RNA Editing and Modification</t>
  </si>
  <si>
    <t>[Chen, Hongyan; Zhang, Xiaoting; Su, Hao; Zeng, Judeng; Chan, Hung; Li, Qing; Liu, Xiaodong; Zhang, Lin; Wu, William Ka Kei; Chan, Matthew Tak Vai; Chen, Huarong] Chinese Univ Hong Kong, Dept Anaesthesia &amp; Intens Care, Hong Kong, Peoples R China; [Chen, Hongyan; Zhang, Xiaoting; Su, Hao; Zeng, Judeng; Chan, Hung; Li, Qing; Liu, Xiaodong; Zhang, Lin; Wu, William Ka Kei; Chan, Matthew Tak Vai; Chen, Huarong] Chinese Univ Hong Kong, Peter Hung Pain Res Inst, Hong Kong, Peoples R China; [Chen, Hongyan; Zhang, Xiaoting; Su, Hao; Zeng, Judeng; Chan, Hung; Li, Qing; Liu, Xiaodong; Zhang, Lin; Wu, William Ka Kei; Chan, Matthew Tak Vai; Chen, Huarong] CUHK Shenzhen Res Inst, Shenzhen, Guangdong, Peoples R China; [Chen, Hongyan; Zhang, Xiaoting; Su, Hao; Zeng, Judeng; Chan, Hung; Li, Qing; Liu, Xiaodong; Zhang, Lin; Wu, William Ka Kei; Chan, Matthew Tak Vai; Chen, Huarong] Chinese Univ Hong Kong, Li Ka Shing Inst Hlth Sci, Hong Kong, Peoples R China; [Chen, Hongyan; Zhang, Xiaoting; Su, Hao; Li, Qing; Zhang, Lin; Wu, William Ka Kei; Chen, Huarong] Chinese Univ Hong Kong, State Key Lab Digest Dis, Hong Kong, Peoples R China</t>
  </si>
  <si>
    <t>Chinese University of Hong Kong; Chinese University of Hong Kong; The Chinese University of Hong Kong, Shenzhen; CUHK Shenzhen Research Institute; Chinese University of Hong Kong; Chinese University of Hong Kong</t>
  </si>
  <si>
    <t>Chan, MTV; Chen, HR (corresponding author), Chinese Univ Hong Kong, Dept Anaesthesia &amp; Intens Care, Hong Kong, Peoples R China.;Chan, MTV; Chen, HR (corresponding author), Chinese Univ Hong Kong, Peter Hung Pain Res Inst, Hong Kong, Peoples R China.</t>
  </si>
  <si>
    <t>mtvchan@cuhk.edu.hk; hchen2@cuhk.edu.hk</t>
  </si>
  <si>
    <t>WIRES RNA</t>
  </si>
  <si>
    <t>10.1002/wrna.1764</t>
  </si>
  <si>
    <t>Li, Manna; Deng, Le; Xu, Gaosi</t>
  </si>
  <si>
    <t>METTL14 promotes glomerular endothelial cell injury and diabetic nephropathy via m6A modification of α-klotho</t>
  </si>
  <si>
    <t>MOLECULAR MEDICINE</t>
  </si>
  <si>
    <t>Diabetic nephropathy; Glomerular endothelial cell injury; m6A; METTL14; alpha-Klotho</t>
  </si>
  <si>
    <t>N-6-METHYLADENOSINE; METHYLATION; RNA; PROLIFERATION; EXPRESSION; FTO</t>
  </si>
  <si>
    <t>Background: N6-Methyladenosine (m6A) modification has been implicated in many bioprocesses. However, its functions in diabetic nephropathy (DN) have not been determined. Here, we investigated the role of METTL14, a key component of the m6A methyltransferase complex, in DN. Methods: The expression of METTL14 was detected in DN patients and human renal glomerular endothelial cells (HRGECs). In vitro and in vivo experiments were performed to explore the functions of METTL14 on high glocse-induced HRGECs and renal injury of DN mice. We also investigated whether METTL14 works by regulating alpha-klotho expression through m6A modification. Results: METTL14 were highly expressed in kidneys of DN patients and high glocse-induced HRGECs both at the mRNA and protein level. Overexpression of METTL14 increased ROS, TNF-alpha and IL-6 levels and apoptosis in HRGECs. Conversely, METTL14 silence decreased the levels of ROS, TNF-alpha and IL-6 and cell apoptosis. We confirmed that METTL14 down-regulated alpha-klotho expression in an m6A-dependent manner. In addition, we also found that METTL14 aggravated renal injury and inflammation of db/db mice, which could partially rescued by alpha-klotho. Conclusion: Our data revealed that METTL14 plays a vital role in high glucose-induced glomerular endothelial cells and diabetic nephropathy through m6A modification of alpha-klotho.</t>
  </si>
  <si>
    <t>[Li, Manna; Deng, Le; Xu, Gaosi] Nanchang Univ, Dept Nephrol, Affiliated Hosp 2, 1 Minde Rd, Nanchang 330006, Jiangxi, Peoples R China</t>
  </si>
  <si>
    <t>Nanchang University</t>
  </si>
  <si>
    <t>Xu, GS (corresponding author), Nanchang Univ, Dept Nephrol, Affiliated Hosp 2, 1 Minde Rd, Nanchang 330006, Jiangxi, Peoples R China.</t>
  </si>
  <si>
    <t>gaosi_xu@126.com</t>
  </si>
  <si>
    <t>MOL MED</t>
  </si>
  <si>
    <t>10.1186/s10020-021-00365-5</t>
  </si>
  <si>
    <t>Biochemistry &amp; Molecular Biology; Cell Biology; Medicine, Research &amp; Experimental</t>
  </si>
  <si>
    <t>Wu, Jun; Guo, Xin; Wen, Yi; Huang, Shangqing; Yuan, Xiaohui; Tang, Lijun; Sun, Hongyu</t>
  </si>
  <si>
    <t>N6-Methyladenosine Modification Opens a New Chapter in Circular RNA Biology</t>
  </si>
  <si>
    <t>N6-methyladenosine; circular RNAs; metabolism; immunity; diseases</t>
  </si>
  <si>
    <t>MESSENGER-RNA; M(6)A METHYLTRANSFERASE; BINDING-PROTEIN; GENE-EXPRESSION; NUCLEAR-RNA; TRANSLATION; METHYLATION; IDENTIFICATION; REVEALS; INFLAMMATION</t>
  </si>
  <si>
    <t>As the most abundant internal modification in eukaryotic cells, N6-methyladenosine (m6A) in mRNA has shown widespread regulatory roles in a variety of physiological processes and disease progressions. Circular RNAs (circRNAs) are a class of covalently closed circular RNA molecules and play an essential role in the pathogenesis of various diseases. Recently, accumulating evidence has shown that m6A modification is widely existed in circRNAs and found its key biological functions in regulating circRNA metabolism, including biogenesis, translation, degradation and cellular localization. Through regulating circRNAs, studies have shown the important roles of m6A modification in circRNAs during immunity and multiple diseases, which represents a new layer of control in physiological processes and disease progressions. In this review, we focused on the roles played by m6A in circRNA metabolism, summarized the regulatory mechanisms of m6A-modified circRNAs in immunity and diseases, and discussed the current challenges to study m6A modification in circRNAs and the possible future directions, providing a comprehensive insight into understanding m6A modification of circRNAs in RNA epigenetics.</t>
  </si>
  <si>
    <t>[Wu, Jun; Wen, Yi; Huang, Shangqing; Yuan, Xiaohui; Tang, Lijun; Sun, Hongyu] Gen Hosp Western Theater Command, Dept Gen Surg, Chengdu, Peoples R China; [Wu, Jun; Wen, Yi; Huang, Shangqing; Yuan, Xiaohui; Tang, Lijun; Sun, Hongyu] Gen Hosp Western Theater Command, Pancreat Injury &amp; Repair Key Lab Sichuan Prov, Chengdu, Peoples R China; [Wu, Jun; Huang, Shangqing; Yuan, Xiaohui; Tang, Lijun; Sun, Hongyu] Southwest Jiaotong Univ, Coll Med, Chengdu, Peoples R China; [Guo, Xin; Sun, Hongyu] Gen Hosp Western Theater Command, Lab Basic Med, Chengdu, Peoples R China</t>
  </si>
  <si>
    <t>Southwest Jiaotong University</t>
  </si>
  <si>
    <t>Tang, LJ; Sun, HY (corresponding author), Gen Hosp Western Theater Command, Dept Gen Surg, Chengdu, Peoples R China.;Tang, LJ; Sun, HY (corresponding author), Gen Hosp Western Theater Command, Pancreat Injury &amp; Repair Key Lab Sichuan Prov, Chengdu, Peoples R China.;Tang, LJ; Sun, HY (corresponding author), Southwest Jiaotong Univ, Coll Med, Chengdu, Peoples R China.;Sun, HY (corresponding author), Gen Hosp Western Theater Command, Lab Basic Med, Chengdu, Peoples R China.</t>
  </si>
  <si>
    <t>tanglj2016@163.com; shongyu2008@163.com</t>
  </si>
  <si>
    <t>JUL 23</t>
  </si>
  <si>
    <t>10.3389/fcell.2021.709299</t>
  </si>
  <si>
    <t>Sun, Zewei; Chen, Wenjing; Wang, Zhen; Wang, Shuai; Zan, Jie; Zheng, Liangrong; Zhao, Wenting</t>
  </si>
  <si>
    <t>Matr3 reshapes m6A modification complex to alleviate macrophage inflammation during atherosclerosis</t>
  </si>
  <si>
    <t>CLINICAL IMMUNOLOGY</t>
  </si>
  <si>
    <t>Atherosclerosis; N6-methyladenosine (m6A) modification; Mettl14; Matrin-3; Macrophage</t>
  </si>
  <si>
    <t>RNA METHYLATION; MESSENGER-RNA; PATHOPHYSIOLOGY; CHOLESTEROL</t>
  </si>
  <si>
    <t>Atherosclerosis, characterized as the chronic inflammation of the arterial wall, is one of the leading causes of coronary artery disease (CAD), and macrophages are found to play essential roles in the initiation and pro-gression of inflammation in atherosclerosis. N6-methyladenosine (m6A) modification, as the most abundant epi-transcriptomic modification in mRNA, is found to mediate the atherogenic inflammatory cascades in vascular endothelium. The detailed molecular mechanism of m6A methylation regulating inflammatory response during atherosclerosis is still not fully known. In this study, we find oxidized low-density lipoprotein (oxLDL) stimu-lation increases methyltransferases Mettl3 and Mettl14 expressions in macrophages, whereas the total m6A modification level in macrophages decreases under oxLDL stimulation. Matrin-3 (Matr3), an RNA binding pro-tein, is identified to play a suppressive role on oxLDL-mediated macrophage inflammatory responses through inhibiting activation of pro-inflammatory signaling, mitogen-activated protein kinase (Mapk) by m6A-mediated mRNA decay via regulating the formation of Mettl3-Mettl14 complex. Moreover, we find that Matr3 expression decreases in the oxLDL-stimulated macrophages, and the peripheral blood-derived monocytes from patients with CAD, and overexpression of Matr3 significantly alleviates atherosclerosis development in vivo. Our study for the first time clarifies the role of Matr3 on macrophage inflammatory responses during atherosclerotic development, and supplies deep understanding on the relationship of m6A modification and inflammatory responses in atherosclerosis.</t>
  </si>
  <si>
    <t>[Sun, Zewei; Wang, Zhen; Zheng, Liangrong; Zhao, Wenting] Zhejiang Univ, Affiliated Hosp 1, Coll Med, Dept Cardiol, 79 Qingchun Rd, Hangzhou 310003, Peoples R China; [Chen, Wenjing] Zhejiang Univ, Affiliated Hosp 2, Sch Med, Ctr Neurosci,State Key Lab Modern Opt Instrumentat, Hangzhou 310058, Peoples R China; [Chen, Wenjing] Zhejiang Univ, Affiliated Hosp 2, Sch Med, Dept Neurobiol,State Key Lab Modern Opt Instrument, Hangzhou 310058, Peoples R China; [Wang, Shuai] Zhejiang Univ, Affiliated Hangzhou Peoples Hosp 1, Sch Med, Dept Hepatobiliary &amp; Pancreat Surg,Key Lab Integra, Hangzhou 310006, Peoples R China; [Zan, Jie] Guangdong Univ Technol, Sch Biomed &amp; Pharmaceut Sci, Guangzhou 510006, Peoples R China</t>
  </si>
  <si>
    <t>Zhejiang University; Zhejiang University; Zhejiang University; Zhejiang University; Guangdong University of Technology</t>
  </si>
  <si>
    <t>Zheng, LR; Zhao, WT (corresponding author), Zhejiang Univ, Affiliated Hosp 1, Coll Med, Dept Cardiol, 79 Qingchun Rd, Hangzhou 310003, Peoples R China.;Zan, J (corresponding author), Guangdong Univ Technol, Sch Biomed &amp; Pharmaceut Sci, Guangzhou 510006, Peoples R China.</t>
  </si>
  <si>
    <t>zanj@gdut.edu.cn; 1191066@zju.edu.cn; 11518182@zju.edu.cn</t>
  </si>
  <si>
    <t>CLIN IMMUNOL</t>
  </si>
  <si>
    <t>10.1016/j.clim.2022.109176</t>
  </si>
  <si>
    <t>Li, Zhenwei; Xu, Qingqing; Huangfu, Ning; Chen, Xiaomin; Zhu, Jianhua</t>
  </si>
  <si>
    <t>Mettl3 promotes oxLDL-mediated inflammation through activating STAT1 signaling</t>
  </si>
  <si>
    <t>JOURNAL OF CLINICAL LABORATORY ANALYSIS</t>
  </si>
  <si>
    <t>atherosclerosis; inflammation; methyltransferase-like protein 3; N6-methyladenosine; signal transducer and activator of transcription 1</t>
  </si>
  <si>
    <t>MESSENGER-RNA</t>
  </si>
  <si>
    <t>Background Atherosclerosis (AS) is the main cause of cerebrovascular diseases, and macrophages act important roles during the AS pathological process through regulating inflammation. Modification of the novel N(6)-methyladenine (m6A) RNA is reported to be associated with AS, but its role in AS is largely unknown. The aim of this study was to investigate the role and mechanism of m6A modification in inflammation triggered by oxidized low-density lipoprotein (oxLDL) in macrophages during AS. Methods RAW264.7 macrophage cells were stimulated with 40 mu g/ml ox-LDL, Dot blot, Immunoprecipitation, western blot, Rip and chip experiments were used in our study. Results We found oxLDL stimulation significantly promoted m6A modification level of mRNA in macrophages and knockdown of Methyltransferase-Like Protein 3 (Mettl3) inhibited oxLDL-induced m6A modification and inflammatory response. Mettl3 promoted oxLDL-induced inflammatory response in macrophages through regulating m6A modification of Signal transducer and activator of transcription 1 (STAT1) mRNA, thereby affecting STAT1 expression and activation. Moreover, oxLDL stimulation enhanced the interaction between Mettl3 and STAT1 protein, promoting STAT1 transcriptional regulation of inflammatory factor expression in macrophages eventually. Conclusions These results indicate that Mettl3 promotes oxLDL-triggered inflammation through interacting with STAT1 protein and mRNA in RAW264.7 macrophages, suggesting that Mettl3 may be as a potential target for the clinical treatment of AS.</t>
  </si>
  <si>
    <t>[Li, Zhenwei; Zhu, Jianhua] Zhejiang Univ, Affiliated Hosp 1, Dept Cardiol, Sch Med, Hangzhou 310003, Peoples R China; [Li, Zhenwei; Huangfu, Ning; Chen, Xiaomin] Zhejiang Univ, Ningbo Hosp, Dept Cardiol, Ningbo, Peoples R China; [Xu, Qingqing] Ningbo First Hosp, Dept Nephrol, Ningbo 315000, Peoples R China</t>
  </si>
  <si>
    <t>Zhejiang University; Zhejiang University; Ningbo University</t>
  </si>
  <si>
    <t>Zhu, JH (corresponding author), Zhejiang Univ, Affiliated Hosp 1, Dept Cardiol, Sch Med, Hangzhou 310003, Peoples R China.;Chen, XM (corresponding author), Ningbo First Hosp, Dept Nephrol, Ningbo 315000, Peoples R China.</t>
  </si>
  <si>
    <t>chxmin@hotmail.com; 1183039@zju.edu.cn</t>
  </si>
  <si>
    <t>J CLIN LAB ANAL</t>
  </si>
  <si>
    <t>JAN</t>
  </si>
  <si>
    <t>10.1002/jcla.24019</t>
  </si>
  <si>
    <t>Medical Laboratory Technology</t>
  </si>
  <si>
    <t>Zhao, Min; Li, Peiyi; Qiao, Dan; Hua, Siyi; Yue, Qiyu; Dai, Yuxin; Huang, Yuqiu; Jiang, Jiaxin; Yin, Huiting; Li, Meng; Ding, Yang; Yang, Xu; Ma, Yong; Ding, Kang; Zeng, Li</t>
  </si>
  <si>
    <t>N6-methyladenosine modification of TSC1 mRNA contributes to macrophage polarization regulated by Coptisine in DSS-induced ulcerative colitis</t>
  </si>
  <si>
    <t>PHYTOMEDICINE</t>
  </si>
  <si>
    <t>Coptisine; Ulcerative colitis (UC); MeRIP; Methylated RNA immunoprecipitation sequence; N6-methyladenosine(m6A); Macrophage polarization</t>
  </si>
  <si>
    <t>Background and purpose: Ulcerative colitis (UC) is a global refractory disease characterized by recurrent episodes. Coptisine (COP) is an isoquinoline alkaloid derived from Coptis chinensis, which has strong anti-inflammatory activity. Macrophages are key cells mediating inflammation. It is reported that N6-methyladenosine (m6A) RNA methylation regulates the polarization of macrophages and affects the development of inflammation. COP exerts an exact inhibitory effect on macrophages inflammation, while the specific mechanism remains unclear. The current study is designed to conduct a further investigation into the protective mechanism of COP against dextran sulfate sodium (DSS)-induced UC in mice. Methods: Using a DSS-induced UC model, we evaluated the pharmacodynamic effect of COP on UC mice, and verified the regulatory mechanism of COP on macrophage polarization in vivo and in vitro. The methylation level of m6A was detected by methylated RNA immunoprecipitation sequence (MeRIP)-qPCR, and the expression level of Methyltransferase Like (METTL)14 was determined by western blotting. Then METTL14 was knocked down in macrophages, and its effects on Tuberous sclerosis complex (TSC1) mRNA and m6A methylation regulation were observed. Results: COP improved the symptoms, alleviated tissue damage and reduced inflammation levels in DSS-induced UC mice. COP increased TSC1 expression, inhibited the Mitogen-activated protein kinase (MEK) / Extracellular regulated protein kinases (ERK) signaling pathway, and thus inhibited macrophage M1 polarization, whereas COP increased CCAAT Enhancer Binding Protein beta (c/EBP beta) expression, and thus promoted macrophage M2 polarization. COP also significantly increased the expression of METTL14, which enhanced m6A methylation and ultimately improved the stability of TSC1 mRNA. Conclusions: COP was effective in treating UC and could regulate the polarization of macrophages. The possible mechanisms might be related to m6A modification-mediated TSC1.</t>
  </si>
  <si>
    <t>[Zhao, Min; Li, Peiyi; Qiao, Dan; Hua, Siyi; Yue, Qiyu; Dai, Yuxin; Huang, Yuqiu; Jiang, Jiaxin; Yin, Huiting; Ma, Yong] Nanjing Univ Chinese Med, Sch Integrated Chinese &amp; Western Med, Nanjing 210023, Peoples R China; [Zeng, Li] Macau Univ Sci &amp; Technol, Fac Chinese Med, Taipa, Macao, Peoples R China; [Li, Meng; Ding, Yang; Yang, Xu; Ding, Kang] Affiliated Nanjing Univ Chinese Med, Nanjing Hosp Chinese Med, Nanjing 210022, Peoples R China; [Zhao, Min; Zeng, Li] Jiangsu Prov Engn Res Ctr, TCM External Medicat Dev &amp; Applicat, Nanjing 210023, Peoples R China; [Li, Peiyi; Yue, Qiyu; Dai, Yuxin; Zeng, Li] Nanjing Univ Chinese Med, Sch Clin Med 1, Nanjing 210023, Peoples R China; [Ding, Kang] Affiliated Nanjing Univ Chinese Med, Nanjing Hosp Chinese Med, 157 Daming Rd, Nanjing 210022, Peoples R China; [Zeng, Li] Macau Univ Sci &amp; Technol, Fac Chinese Med, Ave Wai Long, Taipa, Macao, Peoples R China</t>
  </si>
  <si>
    <t>Nanjing University of Chinese Medicine; Macau University of Science &amp; Technology; Nanjing University of Chinese Medicine; Macau University of Science &amp; Technology</t>
  </si>
  <si>
    <t>Ding, K (corresponding author), Affiliated Nanjing Univ Chinese Med, Nanjing Hosp Chinese Med, 157 Daming Rd, Nanjing 210022, Peoples R China.;Zeng, L (corresponding author), Macau Univ Sci &amp; Technol, Fac Chinese Med, Ave Wai Long, Taipa, Macao, Peoples R China.</t>
  </si>
  <si>
    <t>fsyy00237@njucm.edu.cn; zengbingli@njucm.edu.cn</t>
  </si>
  <si>
    <t>ELSEVIER GMBH</t>
  </si>
  <si>
    <t>MUNICH</t>
  </si>
  <si>
    <t>10.1016/j.phymed.2023.155153</t>
  </si>
  <si>
    <t>Plant Sciences; Chemistry, Medicinal; Integrative &amp; Complementary Medicine; Pharmacology &amp; Pharmacy</t>
  </si>
  <si>
    <t>Cheng, Wenli; Li, Min; Zhang, Luyun; Zhou, Cheng; Yu, Susu; Peng, Xinyue; Zhang, Wenji; Zhang, Wenjuan</t>
  </si>
  <si>
    <t>New roles of N6-methyladenosine methylation system regulating the occurrence of non-alcoholic fatty liver disease with N6-methyladenosine-modified MYC</t>
  </si>
  <si>
    <t>non-alcoholic fatty liver disease (NAFLD); non-alcoholic steatohepatitis (NASH); N6-methyladenosine (m6A); RNA methylation; MYC</t>
  </si>
  <si>
    <t>MESSENGER-RNA; NUCLEAR-RNA; C-MYC; EXPRESSION; RECOGNITION; DEMETHYLASE; MECHANISM; STRESS</t>
  </si>
  <si>
    <t>Non-alcoholic fatty liver disease (NAFLD) has become a major chronic disease in contemporary society, affected by N6-methyladenosine (m6A) RNA methylation, one of the most common RNA modifications. Compared with healthy control, m6A RNA methyltransferase 3 (METTL3) and METTL14 increased, while Wilms tumor 1-associated protein (WTAP) and RNA-binding motif protein 15 (RBM15) decreased significantly in NAFLD, and the m6A demethylases fat mass and obesity-associated protein (FTO) elevated. Meanwhile, the m6A binding proteins, YT521-B homology (YTH) domain-containing 1 (YTHDC1), YTHDC2, insulin-like growth factor 2 mRNA binding protein 1 (IGF2BP1), heterogeneous nuclear ribonucleoprotein C (HNRNPC), and HNRNPA2B1 were decreased, while eukaryotic translation initiation factor 3 subunit H (EIF3H) was increased significantly. All these changes of m6A regulators had significant differences between healthy control and NAFLD, but no differences between the NAFL and NASH group. The expression level of RBM15, HNRNPC, and HNRNPA2B1 were related to body fat index. RBM15, YTHDC2, HNRNPC, HNRNPA2B1, and EIF3H were related to steatosis. Also, KIAA1429 and YTH domain family 1 (YTHDF1) were related to lobular inflammation. Taken together, m6A regulators were involved in the occurrence of NAFLD. More importantly, abnormal MYC was determined as a key link to m6A regulation of NAFLD. The higher MYC mRNA level was accompanied by higher HDL cholesterol and unsaturated fatty acid proportions, as well as lower fat mass, glucose, and transaminase. Taken together, dysregulation of m6A methylation caused steatosis and fibrosis, affecting the occurrence of NAFLD, and MYC might be its potential target.</t>
  </si>
  <si>
    <t>[Cheng, Wenli; Li, Min; Zhang, Luyun; Zhou, Cheng; Yu, Susu; Peng, Xinyue; Zhang, Wenjuan] Jinan Univ, Sch Med, Dept Publ Hlth &amp; Prevent Med, Guangzhou, Peoples R China; [Zhang, Wenji] Guangdong Acad Agr Sci, Crops Res Inst, Guangdong Prov Engn &amp; Technol Res Ctr Tobacco Bree, Guangzhou, Peoples R China</t>
  </si>
  <si>
    <t>Jinan University; Guangdong Academy of Agricultural Sciences</t>
  </si>
  <si>
    <t>Zhang, WJ (corresponding author), Jinan Univ, Sch Med, Dept Publ Hlth &amp; Prevent Med, Guangzhou, Peoples R China.;Zhang, WJ (corresponding author), Guangdong Acad Agr Sci, Crops Res Inst, Guangdong Prov Engn &amp; Technol Res Ctr Tobacco Bree, Guangzhou, Peoples R China.</t>
  </si>
  <si>
    <t>zhangwenji@gdaas.cn; zwj2080@126.com</t>
  </si>
  <si>
    <t>AUG 31</t>
  </si>
  <si>
    <t>10.3389/fphar.2022.973116</t>
  </si>
  <si>
    <t>Wang, Juan; Wang, Lei; Tian, Xingfeng; Luo, Lingping</t>
  </si>
  <si>
    <t>N6-methyladenosine reader YTHDF1 regulates the proliferation and migration of airway smooth muscle cells through m6A/cyclin D1 in asthma</t>
  </si>
  <si>
    <t>PEERJ</t>
  </si>
  <si>
    <t>N6-methyladenosine; Asthma; Airway smooth muscle cells</t>
  </si>
  <si>
    <t>Asthma is a chronic inflammatory respiratory disease, which is involved in multiple pathologic molecular mechanisms and presents a huge challenge to clinic nursing. Emerging evidence suggests that N6-methyladenosine (m6A) plays critical roles in respiratory system disease. Thus, present work tried to investigate the functions of m6A reader YTHDF 1 in asthma. The results indicated that YTHDF1 significantly upregulated in platelet-derived growth factor (PDGF) induced airway smooth muscle cells (ASMCs). Functionally, overexpression of YTHDF1 promoted the proliferation and migration of ASMCs, while YTHDF1 knockdown repressed the proliferation and migration. Mechanistically, there was a m6A modification site on cyclin D1 RNA (CCND1 genome) and YTHDF1 combined with cyclin D1 mRNA, thereby enhancing its mRNA stability via m6A-dependent manner. Collectively, these findings reveal a novel axis of YTHDF1/m6A/cyclin D1 in asthma???s airway remodeling, which may provide novel therapeutic strategy for asthma.</t>
  </si>
  <si>
    <t>[Wang, Juan; Luo, Lingping] Shanxi Med Univ, Dept Nursing, Fenyang Colleage, Fenyang, Peoples R China; [Wang, Lei] Shanxi Med Univ, Coll Nursing, Taiyuan, Peoples R China; [Tian, Xingfeng] Shanxi Med Univ, Dept Student Affairs, Fenyang Colleage, Fenyang, Peoples R China</t>
  </si>
  <si>
    <t>Shanxi Medical University; Shanxi Medical University; Shanxi Medical University</t>
  </si>
  <si>
    <t>Luo, LP (corresponding author), Shanxi Med Univ, Dept Nursing, Fenyang Colleage, Fenyang, Peoples R China.</t>
  </si>
  <si>
    <t>lingping_luo@yeah.net</t>
  </si>
  <si>
    <t>PEERJ INC</t>
  </si>
  <si>
    <t>MAR 24</t>
  </si>
  <si>
    <t>10.7717/peerj.14951</t>
  </si>
  <si>
    <t>Wang, Hui; Fu, Liujing; Li, Yin; Wei, Liudong; Gu, Xiufeng; Li, Huanming; Li, Jie; Wen, Shangyu</t>
  </si>
  <si>
    <t>m6A methyltransferase WTAP regulates myocardial ischemia reperfusion injury through YTHDF1/FOXO3a signaling</t>
  </si>
  <si>
    <t>APOPTOSIS</t>
  </si>
  <si>
    <t>Myocardial ischemia reperfusion injury; N-6-methyladenosine; WTAP; FOXO3a</t>
  </si>
  <si>
    <t>N6-METHYLADENOSINE MODIFICATION; M(6)A MODIFICATION; RNA; EXERCISE</t>
  </si>
  <si>
    <t>N-6-methyladenosine (m(6)A) is emerging as an essential regulator in the progression of myocardial ischemia reperfusion (I/R) injury. However, the in-depth functions and mechanisms for m(6)A are still unclear. This work aimed to explore the potential functions and mechanisms for myocardial I/R injury. In this study, m(6)A methyltransferase WTAP and m(6)A modification level elevated in the hypoxia/reoxygenation (H/R) induced rat cardiomyocytes (H9C2) and I/R injury rat model. Bio-functional cellular experiments demonstrated that knockdown of WTAP remarkably released the proliferation and reduced the apoptosis and inflammatory cytokines induced by H/R. Moreover, exercise training alleviated WTAP level in exercise-trained rats. Mechanistically, methylated RNA immunoprecipitation sequencing (MeRIP-Seq) revealed that a remarkable m(6)A modification site was found in the 3'-UTR of FOXO3a mRNA. Moreover, WTAP triggered the installation of m(6)A modification on FOXO3a mRNA through m(6)A reader YTHDF1, thereby enhancing the stability of FOXO3a mRNA. Collectively, WTAP/YTHDF1/m(6)A/FOXO3a axis regulates the myocardial I/R injury progression, which provides new insights for the treatment of myocardial injury.</t>
  </si>
  <si>
    <t>[Wang, Hui; Fu, Liujing; Li, Yin; Wei, Liudong; Gu, Xiufeng; Li, Huanming; Li, Jie; Wen, Shangyu] Tianjin Fourth Cent Hosp, Dept Cardiol, Tianjin 300140, Peoples R China</t>
  </si>
  <si>
    <t>Wen, SY (corresponding author), Tianjin Fourth Cent Hosp, Dept Cardiol, Tianjin 300140, Peoples R China.</t>
  </si>
  <si>
    <t>shangyu_wen@yeah.net</t>
  </si>
  <si>
    <t>DORDRECHT</t>
  </si>
  <si>
    <t>JUN</t>
  </si>
  <si>
    <t>10.1007/s10495-023-01818-4</t>
  </si>
  <si>
    <t>Biochemistry &amp; Molecular Biology; Cell Biology</t>
  </si>
  <si>
    <t>Mi, Siyuan; Shi, Yuanjun; Dari, Gerile; Yu, Ying</t>
  </si>
  <si>
    <t>Function of m6A and its regulation of domesticated animals' complex traits</t>
  </si>
  <si>
    <t>JOURNAL OF ANIMAL SCIENCE</t>
  </si>
  <si>
    <t>complex traits; domesticated animals; interaction; m(6)A detection technologies; N-6-methyladenosine; small-molecule inhibitors</t>
  </si>
  <si>
    <t>MESSENGER-RNA METHYLATION; NUCLEAR-RNA; M6A; DEMETHYLASE; REVEALS; FTO; N6-METHYLADENOSINE; TRANSCRIPTION; LOCALIZATION; EXPRESSION</t>
  </si>
  <si>
    <t>Understanding the m(6)A process of domestic animals can potentially promote animal production performance and improve reproduction and disease resistance. N-6-methyladenosine (m(6)A) is the most functionally important epigenetic modification in RNA. The m(6)A modification widely exists in mRNA and noncoding RNA, influences the mRNA processing, and regulates the secondary structure and maturation of noncoding RNA. Studies showed the important regulatory roles of m(6)A modification in animal's complex traits, such as development, immunity, and reproduction-related traits. As an important intermediate stage from animal genome to phenotype, the function of m(6)A in the complex trait formation of domestic animals cannot be neglected. This review discusses recent research advances on m(6)A modification in well-studied organisms, such as human and model organisms, and introduces m(6)A detection technologies, small-molecule inhibitors of m(6)A-related enzymes, interaction between m(6)A and other biological progresses, and the regulation mechanisms of m(6)A in domesticated animals' complex traits. Lay Summary N-6-methyladenosine (m(6)A) is the most abundant RNA modification in eukaryotes. Current studies showed that the m(6)A modification widely regulates a series of life processes, such as biological metabolism, growth and development, inflammation, and cancer. Understanding the m(6)A process of domestic animals can provide a new breakthrough for further promoting animal production performance and improving reproduction and disease resistance. Thus, this review briefly introduces m(6)A-related enzymes, m(6)A detection technologies, small-molecule inhibitors of m(6)A-related enzymes, and interaction between m(6)A and other biological progresses. In addition, the regulation mechanisms of m(6)A in domesticated animals' complex traits are elaborated and discussed.</t>
  </si>
  <si>
    <t>[Yu, Ying] China Agr Univ, Coll Anim Sci &amp; Technol, Key Lab Anim Genet Breeding &amp; Reprod, Minist Agr &amp; Rural Affairs, Beijing 100193, Peoples R China; China Agr Univ, Coll Anim Sci &amp; Technol, Natl Engn Lab Anim Breeding, Beijing 100193, Peoples R China</t>
  </si>
  <si>
    <t>Ministry of Agriculture &amp; Rural Affairs; China Agricultural University; China Agricultural University</t>
  </si>
  <si>
    <t>Yu, Y (corresponding author), China Agr Univ, Coll Anim Sci &amp; Technol, Key Lab Anim Genet Breeding &amp; Reprod, Minist Agr &amp; Rural Affairs, Beijing 100193, Peoples R China.</t>
  </si>
  <si>
    <t>yuying@cau.edu.cn</t>
  </si>
  <si>
    <t>OXFORD UNIV PRESS INC</t>
  </si>
  <si>
    <t>CARY</t>
  </si>
  <si>
    <t>J ANIM SCI</t>
  </si>
  <si>
    <t>MAR 1</t>
  </si>
  <si>
    <t>10.1093/jas/skac034</t>
  </si>
  <si>
    <t>Agriculture, Dairy &amp; Animal Science</t>
  </si>
  <si>
    <t>Wang, Youlin; Liu, Jing; Wang, Yongchen</t>
  </si>
  <si>
    <t>Role of TNF-a-induced m6A RNA methylation in diseases: a comprehensive review</t>
  </si>
  <si>
    <t>N6-methyladenosine (m6A); TNF-&amp; alpha;; signaling pathway; immunity; autoimmune disease</t>
  </si>
  <si>
    <t>GENE-EXPRESSION; FTO GENE; ALPHA; INFLAMMATION; HOMEOSTASIS; CHILDHOOD; PATHWAY; OBESITY; CANCER; ALKBH5</t>
  </si>
  <si>
    <t>Tumor Necrosis Factor-alpha (TNF-a) is ubiquitous in the human body and plays a significant role in various physiological and pathological processes. However, TNF-a-induced diseases remain poorly understood with limited efficacy due to the intricate nature of their mechanisms. N6-methyladenosine (m6A) methylation, a prevalent type of epigenetic modification of mRNA, primarily occurs at the post-transcriptional level and is involved in intranuclear and extranuclear mRNA metabolism. Evidence suggests that m6A methylation participates in TNF-a-induced diseases and signaling pathways associated with TNF-a. This review summarizes the involvement of TNF-a and m6A methylation regulators in various diseases, investigates the impact of m6A methylation on TNF-a-induced diseases, and puts forth potential therapeutic targets for treating TNF-a-induced diseases.</t>
  </si>
  <si>
    <t>[Wang, Youlin; Liu, Jing; Wang, Yongchen] Harbin Med Univ, Affiliated Hosp 2, Dept Dermatol, Harbin, Heilongjiang, Peoples R China; [Wang, Yongchen] Harbin Med Univ, Affiliated Hosp 2, Gen Practice Dept, Harbin, Heilongjiang, Peoples R China</t>
  </si>
  <si>
    <t>Harbin Medical University; Harbin Medical University</t>
  </si>
  <si>
    <t>Wang, YC (corresponding author), Harbin Med Univ, Affiliated Hosp 2, Dept Dermatol, Harbin, Heilongjiang, Peoples R China.;Wang, YC (corresponding author), Harbin Med Univ, Affiliated Hosp 2, Gen Practice Dept, Harbin, Heilongjiang, Peoples R China.</t>
  </si>
  <si>
    <t>yongchenwang@163.com</t>
  </si>
  <si>
    <t>JUL 24</t>
  </si>
  <si>
    <t>10.3389/fcell.2023.1166308</t>
  </si>
  <si>
    <t>Yu, Jiangtao; Chen, Haihua; Ma, Haoli; Zhang, Zhongxiang; Zhu, Xiaolu; Wang, Pengcheng; Liu, Ruining; Jin, Xiaoqing; Zhao, Yan</t>
  </si>
  <si>
    <t>Transcriptome-Wide N6-Methyladenosine Methylome Alteration in the Rat Spinal Cord After Acute Traumatic Spinal Cord Injury</t>
  </si>
  <si>
    <t>traumatic spinal cord injury; mRNA; methylation; epigenetic; MeRIP-Seq; m6A (N6-methyladenosine)</t>
  </si>
  <si>
    <t>RNA METHYLATION; EPIDEMIOLOGY; DEMOGRAPHICS; NEURONS; DEATH</t>
  </si>
  <si>
    <t>Recent studies showed that RNA N6-methyladenosine (m6A) plays an important role in neurological diseases. We used methylated RNA immunoprecipitation sequencing (MeRIP-Seq) technology to generate the m6A modification map after traumatic spinal cord injury (TSCI). A total of 2,609 differential m6A peaks were identified after TSCI. Our RNA sequencing results after TSCI showed 4,206 genes with significantly altered expression. Cross-link analysis of m6A sequencing results and RNA sequencing results showed that 141 hyper-methylated genes were upregulated, 53 hyper-methylated genes were downregulated, 57 hypo-methylated genes were upregulated, and 197 hypo-methylated genes were downregulated. Among these, the important inflammatory response factor Tlr4 and the important member of the neurotrophin family Ngf were both upregulated and hyper-methylated after TSCI. This study provides that in the future, the epigenetic modifications of the genes could be used as an indicator of TSCI.</t>
  </si>
  <si>
    <t>[Yu, Jiangtao; Chen, Haihua; Zhang, Zhongxiang; Zhu, Xiaolu; Wang, Pengcheng; Liu, Ruining; Jin, Xiaoqing; Zhao, Yan] Wuhan Univ, Emergency Ctr, Zhongnan Hosp, Wuhan, Peoples R China; [Chen, Haihua; Jin, Xiaoqing; Zhao, Yan] Wuhan Univ, Hubei Clin Res Ctr Emergency &amp; Resuscitat, Zhongnan Hosp, Wuhan, Peoples R China; [Ma, Haoli] Wuhan Univ, Dept Biol Repositories, Zhongnan Hosp, Wuhan, Peoples R China</t>
  </si>
  <si>
    <t>Wuhan University; Wuhan University; Wuhan University</t>
  </si>
  <si>
    <t>Zhu, XL; Jin, XQ; Zhao, Y (corresponding author), Wuhan Univ, Emergency Ctr, Zhongnan Hosp, Wuhan, Peoples R China.;Jin, XQ; Zhao, Y (corresponding author), Wuhan Univ, Hubei Clin Res Ctr Emergency &amp; Resuscitat, Zhongnan Hosp, Wuhan, Peoples R China.</t>
  </si>
  <si>
    <t>2017203030056@whu.edu.cn; redjin@whu.edu.cn; doctoryanzhao@whu.edu.cn</t>
  </si>
  <si>
    <t>MAY 30</t>
  </si>
  <si>
    <t>10.3389/fnins.2022.848119</t>
  </si>
  <si>
    <t>Zhang, Guoan; Li, Xuewen; Huang, Xiaoyan</t>
  </si>
  <si>
    <t>m6A-related bioinformatics analysis and functional characterization reveals that METTL3-mediated NPC1L1 mRNA hypermethylation facilitates progression of atherosclerosis via inactivation of the MAPK pathway</t>
  </si>
  <si>
    <t>INFLAMMATION RESEARCH</t>
  </si>
  <si>
    <t>N-6-Methyladenosine; METTL3; NPC1L1; Human umbilical vein endothelial cells; Atherosclerosis</t>
  </si>
  <si>
    <t>PICK C1-LIKE 1; METHYLATION; N6-METHYLADENOSINE; INFLAMMATION; STRESS</t>
  </si>
  <si>
    <t>Objective Accumulating evidence has demonstrated that N6-methyladenosine (m6A) plays important roles in many major diseases, including atherosclerosis (AS). In the present study, we aimed to explore the transcriptomic m6A landscape of endothelial function-associated genes and identify potential regulators in AS progression. Methods The GEO data (GSE142386) from MeRIP-seq in human umbilical vein endothelial cells (HUVECs) with METTL3 knocked down or not were analyzed. RNA-seq was performed to identify differences in gene expression. Gene ontology (GO) functional and Kyoto encyclopedia of genes and genomes (KEGG) pathway analyses were conducted to evaluate the potential functions of the differentially expressed genes. MeRIP-qPCR was used to measure the m6A and mRNA levels of the top 8 downregulated genes, and NPC1L1 was selected as the candidate gene. Oxidized low-density lipoprotein (ox-LDL) was used to stimulate HUVECs, and METTL3 or NPC1L1 was silenced in ox-LDL-treated cells. And Transwell, ELISA, and cell apoptosis assays were performed to assess cell functional injury. ApoE-/- mice were fed with high-fat diet for 8 weeks to establish an AS model, and adenovirus-mediated NPC1L1 shRNA or NC shRNA was injected into the mice through the tail vein. Mouse aortic tissue damage and plaque deposition were evaluated by H &amp; E, Oil Red O, and TUNEL staining. Results One hundred and ninety-four hypermethylated m6A peaks and 222 hypomethylated peaks were detected in response to knockdown of METTL3. Genes with altered m6A peaks were significantly involved in the histone modification, enzyme activity, and formation of multiple complexes and were predominantly enriched in the MAPK pathway. NPC1L1 was a most significantly downregulated transcript in response to knockdown of METTL3. Moreover, knockdown of NPC1L1 or de-m6A (METTL3 knockdown)-mediated downregulation of NPC1L1 could improve ox-LDL-induced dysfunction of HUVECs in vitro and high-fat diet-induced atherosclerotic plaque in vivo, which was associated with the inactivation of the MAPK pathway. Conclusion METTL3-mediated NPC1L1 mRNA hypermethylation facilitates AS progression by regulating the MAPK pathway, and NPC1L1 may be a novel target for the treatment of AS.</t>
  </si>
  <si>
    <t>[Zhang, Guoan; Li, Xuewen] Shaanxi Prov Peoples Hosp, Dept Cardiovasc Surg, Xian 710068, Shaanxi, Peoples R China; [Huang, Xiaoyan] Shaanxi Prov Peoples Hosp, Shaanxi Prov Key Lab Infect &amp; Immune Dis, 256 West Youyi Rd, Xian 710068, Shaanxi, Peoples R China</t>
  </si>
  <si>
    <t>Xi'an Medical University; Xi'an Medical University</t>
  </si>
  <si>
    <t>Huang, XY (corresponding author), Shaanxi Prov Peoples Hosp, Shaanxi Prov Key Lab Infect &amp; Immune Dis, 256 West Youyi Rd, Xian 710068, Shaanxi, Peoples R China.</t>
  </si>
  <si>
    <t>gant8174@163.com</t>
  </si>
  <si>
    <t>SPRINGER BASEL AG</t>
  </si>
  <si>
    <t>INFLAMM RES</t>
  </si>
  <si>
    <t>10.1007/s00011-022-01681-0</t>
  </si>
  <si>
    <t>Cell Biology; Immunology</t>
  </si>
  <si>
    <t>Li, Kun; Zhang, Dongbin; Zhai, Shuiting; Wu, Huilin; Liu, Hongzhi</t>
  </si>
  <si>
    <t>METTL3-METTL14 complex induces necroptosis and inflammation of vascular smooth muscle cells via promoting N6 methyladenosine mRNA methylation of receptor-interacting protein 3 in abdominal aortic aneurysms</t>
  </si>
  <si>
    <t>JOURNAL OF CELL COMMUNICATION AND SIGNALING</t>
  </si>
  <si>
    <t>m6A modification; Abdominal aortic aneurysm; N6 methyladenosine; RIP3; Necroptosis</t>
  </si>
  <si>
    <t>GROWTH</t>
  </si>
  <si>
    <t>Abdominal aortic aneurysms (AAA) have the highest incidence and rupture rate of all aortic aneurysms. The N6 methyladenosine (m6A) modification is closely associated with angiotensin (Ang II)-induced aortic diseases. This study aimed to identify whether the m6A writer METTL3/METTL4 regulates rip3 mRNA expression in AAA. To induce the mouse AAA model, apolipoprotein E-deficient (ApoE-/-) mice were subcutaneously infused with Ang II, and C57BL/6 mice were infused with type I elastase. Vascular smooth muscle cells (VSMCs) were induced with Ang II. Necroptosis was detected using an Annexin V-FITC/PI apoptosis detection kit, and ELISA assays measured inflammatory cytokines. The RNA immunoprecipitation-qPCR determined the methylated rip3 mRNA level. The increased expressions of inflammatory factors, aortic adventitia injury, degradation of elastin, and CD68-positive cells suggested the successful establishment of mouse AAA models. In AAA aorta wall tissues, the m6A modification level and the expression of METTL3/METTL14 were elevated. In Ang II-induced VSMCs, necroptosis and inflammatory cytokines in the supernatants were increased. RNA immunoprecipitation and co-immunoprecipitation assays confirmed the binding between the METTL3-METTL14 complex and rip3 mRNA, the interaction between YTHDF3 and rip3 mRNA, and between the METTL3-METTL14 complex and SMAD2/3. Interference with METTL3/METTL14 attenuated VSMC necroptosis, inflammatory response, and the AAA pathological process in vivo. The METTL3-METTL14 complex, which was increased by the activation of the SMAD2/3, elevated the m6A modification of rip3 mRNA by promoting the binding between YTHDF3 and rip3 mRNA, thus contributing to the progression of AAA.</t>
  </si>
  <si>
    <t>[Li, Kun; Zhang, Dongbin; Zhai, Shuiting; Wu, Huilin] Zhengzhou Univ, Henan Prov Peoples Hosp, Peoples Hosp, Dept Vasc &amp; Endovasc Surg, Zhengzhou 450003, Henan, Peoples R China; [Liu, Hongzhi] Zhengzhou Univ, Fuwai Hosp, Henan Prov Peoples Hosp, Cent China Fuwai Hosp,Heart Ctr, 1 Fuwai Rd, Zhengzhou 451464, Henan, Peoples R China</t>
  </si>
  <si>
    <t>Zhengzhou University; Zhengzhou University; Chinese Academy of Medical Sciences - Peking Union Medical College; Fu Wai Hospital - CAMS</t>
  </si>
  <si>
    <t>Liu, HZ (corresponding author), Zhengzhou Univ, Fuwai Hosp, Henan Prov Peoples Hosp, Cent China Fuwai Hosp,Heart Ctr, 1 Fuwai Rd, Zhengzhou 451464, Henan, Peoples R China.</t>
  </si>
  <si>
    <t>hong_zhi_liu@126.com</t>
  </si>
  <si>
    <t>J CELL COMMUN SIGNAL</t>
  </si>
  <si>
    <t>10.1007/s12079-023-00737-y</t>
  </si>
  <si>
    <t>Han, Bin; Chu, Chen; Su, Xuan; Zhang, Ning; Zhou, Lixiao; Zhang, Mengyue; Yang, Shuaishuai; Shi, Lei; Zhao, Bo; Niu, Yujie; Zhang, Rong</t>
  </si>
  <si>
    <t>N6-methyladenosine-dependent primary microRNA-126 processing activated PI3K-AKT-mTOR pathway drove the development of pulmonary fibrosis induced by nanoscale carbon black particles in rats</t>
  </si>
  <si>
    <t>NANOTOXICOLOGY</t>
  </si>
  <si>
    <t>Carbon black (CB); pulmonary fibrosis; N6-Methyladenosine (m6A); miRNA-126; PI3K; AKT; mTOR signaling pathway</t>
  </si>
  <si>
    <t>IN-VIVO TOXICITY; SURFACE-AREA; CELL-PROLIFERATION; CHRONIC INHALATION; LUNG INFLAMMATION; RNA-METHYLATION; NANOPARTICLES; EXPRESSION; ALVEOLAR; RAPAMYCIN</t>
  </si>
  <si>
    <t>The pulmonary fibrosis could be caused by long-term inhalation of carbon black (CB) particles. Studies on the mechanisms of pulmonary fibrosis induced by CB are required to develop the stratagem of prevention and treatment on fibrosis. The RNA-binding protein DiGeorge syndrome critical region gene 8 (DGCR8)-dependent pri-miRNAs processing is regulated by N-6-methyladenosine (m(6)A) modification, which targets the downstream signal pathway. However, its role in pulmonary fibrosis has not been known clearly. In the present study, rats inhaled CB at dose of 0, 5 or 30 mg/m(3) for 28 days, 6 h/day, respectively. The rats inhaled CB at dose of 0 or 30 mg/m(3) for 14 days, 28 days and 90 days, respectively. In vitro experiments, the normal human bronchial epithelial cell line (16HBE) was treated with CB (0, 50, 100 and 200 mu g/mL) for 24 h. In vitro and vivo study, the levels of fibrosis indicators including alpha-SMA, vimentin, collagen-I and hydroxyproline in CB treatment groups statistically increased in dose- or time- dependent manners compared with the control. After CB treatment, PI3K-AKT-mTOR pathway was activated and regulated by miRNA-126. We found that both of m(6)A modifications of pri-miRNA-126 and its binding with DGCR8 were decreased after CB treatment, which resulted in the reduction of mature miRNA-126 accompanied by accumulation of unprocessed pri-miRNA-126. This work demonstrated that m(6)A modification of pri-miRNA-126 and its binding with DGCR8 decreases blocked miRNA-126 maturation, and then activated the PI3K/AKT/mTOR pathway, which drove the fibro genesis in the lung after CB exposure.</t>
  </si>
  <si>
    <t>[Han, Bin; Chu, Chen; Su, Xuan; Zhang, Ning; Zhou, Lixiao; Zhang, Mengyue; Yang, Shuaishuai; Zhang, Rong] Hebei Med Univ, Sch Publ Hlth, Dept Toxicol, 361 Zhongshan East Rd, Shijiazhuang 050017, Hebei, Peoples R China; [Shi, Lei; Niu, Yujie] Hebei Med Univ, Sch Publ Hlth, Occupat Hlth &amp; Environm Hlth, Shijiazhuang, Hebei, Peoples R China; [Zhao, Bo] Hebei Med Univ, Dept Lab Diag, Shijiazhuang, Hebei, Peoples R China; [Niu, Yujie; Zhang, Rong] Hebei Med Univ, Hebei Key Lab Environm &amp; Human Hlth, Shijiazhuang, Hebei, Peoples R China</t>
  </si>
  <si>
    <t>Hebei Medical University; Hebei Medical University; Hebei Medical University; Hebei Medical University</t>
  </si>
  <si>
    <t>Zhang, R (corresponding author), Hebei Med Univ, Sch Publ Hlth, Dept Toxicol, 361 Zhongshan East Rd, Shijiazhuang 050017, Hebei, Peoples R China.</t>
  </si>
  <si>
    <t>rongzhang@hebmu.edu.cn</t>
  </si>
  <si>
    <t>JAN 2</t>
  </si>
  <si>
    <t>10.1080/17435390.2019.1661041</t>
  </si>
  <si>
    <t>Nanoscience &amp; Nanotechnology; Toxicology</t>
  </si>
  <si>
    <t>Shen, Hao; Xie, Keliang; Li, Miaomiao; Yang, Qianyu; Wang, Xiaoye</t>
  </si>
  <si>
    <t>N6-methyladenosine (m6A) methyltransferase METTL3 regulates sepsis-induced myocardial injury through IGF2BP1/HDAC4 dependent manner</t>
  </si>
  <si>
    <t>CELL DEATH DISCOVERY</t>
  </si>
  <si>
    <t>Recent studies have identified that N-6-methyladenosine (m(6)A) extensively participates in the myocardial injury pathophysiological process. However, the role of m(6)A on sepsis-induced myocardial injury is still unclear. Here, we investigated the functions and mechanism of m(6)A methyltransferase METTL3 for septic myocardial injury. Results illustrated that the m(6)A modification level and METTL3 up-regulated in the lipopolysaccharide (LPS)-induced cardiomyocytes (H9C2 cells). Methylated RNA immunoprecipitation sequencing (MeRIP-Seq) revealed the m(6)A profile of the septic myocardial injury cellular model. Functionally, METTL3 knockdown repressed the inflammatory damage of cardiomyocytes induced by LPS. Mechanistically, we found that HDAC4 had remarkable m(6)A modification sites on its 3'-UTR genome, acting as the downstream target of METTL3. Besides, m(6)A reader IGF2BP1 recognized the m(6)A modification sites on HDAC4 mRNA and enhanced its RNA stability. In conclusion, the findings illustrated a role of METTL3/IGF2BP1/m(6)A/HDAC4 axis on sepsis-induced myocardial injury, which might provide novel therapeutic strategy for septic myocardial injury.</t>
  </si>
  <si>
    <t>[Shen, Hao; Xie, Keliang; Wang, Xiaoye] Tianjin Med Univ Gen Hosp, Dept Intens Care Unit, Tianjin 300052, Peoples R China; [Li, Miaomiao; Yang, Qianyu] Tianjin Childrens Hosp, Dept Pediat Surg, Tianjin 300074, Peoples R China</t>
  </si>
  <si>
    <t>Tianjin Medical University</t>
  </si>
  <si>
    <t>Wang, XY (corresponding author), Tianjin Med Univ Gen Hosp, Dept Intens Care Unit, Tianjin 300052, Peoples R China.</t>
  </si>
  <si>
    <t>wangxiaoye2000doc@126.com</t>
  </si>
  <si>
    <t>CELL DEATH DISCOV</t>
  </si>
  <si>
    <t>JUL 15</t>
  </si>
  <si>
    <t>10.1038/s41420-022-01099-x</t>
  </si>
  <si>
    <t>Li, Xia; Gao, Yijun; Chen, Wuya; Gu, Yangcong; Song, Jing; Zhang, Jianming; Ai, Yilong</t>
  </si>
  <si>
    <t>N6-methyladenosine modification contributes to arecoline-mediated oral submucosal fibrosis</t>
  </si>
  <si>
    <t>JOURNAL OF ORAL PATHOLOGY &amp; MEDICINE</t>
  </si>
  <si>
    <t>arecoline; m6A methyltransferase; N6-methyladenosine; oral submucosal fibrosis; TGF-beta</t>
  </si>
  <si>
    <t>RISK-FACTORS; INFLAMMATION</t>
  </si>
  <si>
    <t>Background: Oral submucosal fibrosis (OSF) is a precancerous condition that closely related to the habit of chewing betel nut. The OSF patients of 3%-19% may develop cancer, and this probability is increasing year by year. Epigenetics modifications have been reported as part of the pathogenesis of OSF. However, in OSF field, the role and mechanism of arecoline-induced activation of transforming growth factor beta (TGF-beta) signaling on N6-methyladenosine (m6A) modification remain unclear. In this study, we investigated the effect and mechanism of arecoline on m6A modification. Methods: MeRIP-Seq and RNA-seq were performed in arecoline-stimulated cells. Quantitative polymerase chain reaction and western blot were performed to detect the expression of m6A writers and erasers. CCK-8 and flow cytometry analyses were performed to measure the cell viability and apoptosis. Results: m6A level was increased in OSF tissues compared to normal tissues; arecoline promoted the m6A methyltransferase Mettl3 and Mettl14 through TGF-beta. MeRIP-seq and RNA-seq analyses found that MYC was the target gene of Mettl14. In addition, Mettl14 silence reversed the effects of arecoline on cell proliferation and apoptosis in Hacat cells. Conclusion: TGF-beta-METTL14-m6A-MYC axis was crucially implicated in arecoline-mediated OSF and may be an effective therapeutic strategy for OSF treatment.</t>
  </si>
  <si>
    <t>[Li, Xia; Chen, Wuya; Ai, Yilong] Foshan Univ, Foshan Stomatol Hosp, Dept Oral Med, Med Coll, Foshan 528000, Guangdong, Peoples R China; [Gao, Yijun] Cent South Univ, Xiangya Hosp 2, Dept Stomatol, Changsha, Hunan, Peoples R China; [Gu, Yangcong; Song, Jing] Med Coll Foshan Univ, Foshan Stomatol Hosp, Dept Oral Maxillofacial Surg, Foshan, Guangdong, Peoples R China; [Zhang, Jianming] Med Coll Foshan Univ, Foshan Stomatol Hosp, Dept Prevent Dent, Foshan, Guangdong, Peoples R China</t>
  </si>
  <si>
    <t>Foshan University; Central South University</t>
  </si>
  <si>
    <t>Ai, YL (corresponding author), Foshan Univ, Foshan Stomatol Hosp, Dept Oral Med, Med Coll, Foshan 528000, Guangdong, Peoples R China.</t>
  </si>
  <si>
    <t>aiyilong@126.com</t>
  </si>
  <si>
    <t>J ORAL PATHOL MED</t>
  </si>
  <si>
    <t>10.1111/jop.13292</t>
  </si>
  <si>
    <t>Dentistry, Oral Surgery &amp; Medicine; Pathology</t>
  </si>
  <si>
    <t>Li, Xiaohua; Ma, Binyun; Liao, Mengyu; Li, Lingke; Zhang, Xiaodan; Du, Mei; Yu, Jinguo; He, Shikun; Yan, Hua</t>
  </si>
  <si>
    <t>Potential Impact of N6-Methyladenosine RNA Methylation on Vision Function and the Pathological Processes of Ocular Diseases: New Discoveries and Future Perspectives</t>
  </si>
  <si>
    <t>FRONTIERS IN BIOSCIENCE-LANDMARK</t>
  </si>
  <si>
    <t>eye; m6A; pathogenesis; vision function</t>
  </si>
  <si>
    <t>LENS EPITHELIAL-CELLS; GROWTH-FACTOR-BETA; RETINAL-PIGMENT EPITHELIUM; STRESS-INDUCED APOPTOSIS; MESSENGER-RNA; OXIDATIVE-STRESS; MESENCHYMAL TRANSITION; DIABETIC-RETINOPATHY; M(6)A MODIFICATION; M6A MODIFICATION</t>
  </si>
  <si>
    <t>N6-methyladenosine (m6A) methylation/modification plays a critical role in various biological processes through post-transcriptional ribonucleic acid (RNA) modification, which involves RNA processing, nuclear export, translation and decay. Functionally, m6A modification may be involved in ocular cell growth and differentiation, stem cell identity, development, haemostasis and innate versus adaptive immunity. Aberrations in m6A methylation may mediate numerous pathological conditions in the eye, including microorganism infection, inflammation, autoimmune disease, senescence, degeneration, epithelial-mesenchymal transition, fibrosis, angiogenesis, tumorigenesis and complex eye diseases. In this review, we have discussed the relevance of m6A modification to precision medicine, stem cell directional differentiation, biomarkers of eye diseases and m6A methylation activators and inhibitors. In addition, we summarised the challenges and future research directions in the field related to visual function and eye diseases.</t>
  </si>
  <si>
    <t>[Li, Xiaohua; Li, Lingke] Henan Prov Peoples Hosp, Dept Ophthalmol, Zhengzhou 450003, Henan, Peoples R China; [Li, Xiaohua; Li, Lingke] Henan Eye Hosp, Henan Key Lab Ophthalmol &amp; Visual Sci, Henan Eye Inst, Zhengzhou 450003, Henan, Peoples R China; [Li, Xiaohua; Li, Lingke; Zhang, Xiaodan] Zhengzhou Univ, Dept Ophthalmol, Peoples Hosp, Zhengzhou 450003, Henan, Peoples R China; [Li, Xiaohua; Li, Lingke] Henan Univ, Dept Ophthalmol, Peoples Hosp, Zhengzhou 450003, Henan, Peoples R China; [Ma, Binyun] Univ Southern Calif, Keck Sch Med, Dept Med Hematol, Los Angeles, CA 90033 USA; [Liao, Mengyu; Du, Mei; Yu, Jinguo; Yan, Hua] Tianjin Med Univ, Dept Ophthalmol, Gen Hosp, Tianjin 300052, Peoples R China; [Liao, Mengyu; Du, Mei; Yu, Jinguo; Yan, Hua] Tianjin Med Univ, Lab Mol Ophthalmol, Tianjin 300052, Peoples R China; [Liao, Mengyu; Du, Mei; Yu, Jinguo; Yan, Hua] Tianjin Med Univ, Dept Pharmacol, Tianjin 300052, Peoples R China; [Liao, Mengyu; Du, Mei; Yu, Jinguo; Yan, Hua] Tianjin Med Univ, Tianjin Key Lab Inflammat Biol, Sch Basic Med Sci, Tianjin 300052, Peoples R China; [He, Shikun] Univ Southern Calif, Keck Sch Med, USC Roski Eye Inst, Dept Pathol &amp; Ophthalmol, Los Angeles, CA 90033 USA</t>
  </si>
  <si>
    <t>Zhengzhou University; Zhengzhou University; Henan University; University of Southern California; Tianjin Medical University; Tianjin Medical University; Tianjin Medical University; Tianjin Medical University; University of Southern California</t>
  </si>
  <si>
    <t>Li, XH (corresponding author), Henan Prov Peoples Hosp, Dept Ophthalmol, Zhengzhou 450003, Henan, Peoples R China.;Li, XH (corresponding author), Henan Eye Hosp, Henan Key Lab Ophthalmol &amp; Visual Sci, Henan Eye Inst, Zhengzhou 450003, Henan, Peoples R China.;Li, XH (corresponding author), Zhengzhou Univ, Dept Ophthalmol, Peoples Hosp, Zhengzhou 450003, Henan, Peoples R China.;Li, XH (corresponding author), Henan Univ, Dept Ophthalmol, Peoples Hosp, Zhengzhou 450003, Henan, Peoples R China.;Yan, H (corresponding author), Tianjin Med Univ, Dept Ophthalmol, Gen Hosp, Tianjin 300052, Peoples R China.;Yan, H (corresponding author), Tianjin Med Univ, Lab Mol Ophthalmol, Tianjin 300052, Peoples R China.;Yan, H (corresponding author), Tianjin Med Univ, Dept Pharmacol, Tianjin 300052, Peoples R China.;Yan, H (corresponding author), Tianjin Med Univ, Tianjin Key Lab Inflammat Biol, Sch Basic Med Sci, Tianjin 300052, Peoples R China.;He, SK (corresponding author), Univ Southern Calif, Keck Sch Med, USC Roski Eye Inst, Dept Pathol &amp; Ophthalmol, Los Angeles, CA 90033 USA.</t>
  </si>
  <si>
    <t>IMR PRESS</t>
  </si>
  <si>
    <t>ROBINSON</t>
  </si>
  <si>
    <t>FRONT BIOSCI-LANDMRK</t>
  </si>
  <si>
    <t>JUN 24</t>
  </si>
  <si>
    <t>10.31083/j.fbl2707207</t>
  </si>
  <si>
    <t>Li, Dong; Zhu, Xiaohua; Li, Yunxiang; Zeng, Xianyin</t>
  </si>
  <si>
    <t>Novel insights into the roles of RNA N6-methyladenosine modification in regulating gene expression during environmental exposures</t>
  </si>
  <si>
    <t>CHEMOSPHERE</t>
  </si>
  <si>
    <t>Environmental exposure; N-6-methyladenosine; Gene expression; Disease</t>
  </si>
  <si>
    <t>PRE-MESSENGER-RNAS; M(6)A RNA; AIR-POLLUTION; NUCLEAR-RNA; METHYLATED NUCLEOTIDES; DNA METHYLATION; MICRORNAS; PROMOTES; LUNG; M6A</t>
  </si>
  <si>
    <t>N-6-methyladenosine (m(6)A) is one of the most common RNA modifications in eukaryotes involved in the regulation of post-transcriptional gene expression, as well as the occurrence and development of diseases related to environmental exposures. Adverse factors produced by environmental exposures, such as reactive oxygen species, inflammation, and cyclobutane pyrimidine dimers, mediate m(6)A modification, thereby regulating downstream gene and protein expression, and signaling pathways, such as FTO/m(6)A RNA/p53 axis, PI3K/AKT/mTOR pathway, and PARP/METTL3/m(6)A RNA/Pol kappa pathway. Moreover, an imbalance in m(6)A methylation levels directly mediates disease pathogenesis. To date, some studies have detailed the mechanisms underlying environmental exposure-mediated global changes in RNA m(6)A methylation. Based on our current understanding, we aimed to elaborate on the molecular mechanisms through which RNA m(6)A methylation regulates gene expression under environmental exposures. In this review, we outline the biogenesis and functions of RNA m(6)A modification. Furthermore, we focus on the effects of environmental exposures on m(6)A levels and highlight the relationships between environmental exposures (doses and time) and m(6)A levels. Although the molecular mechanisms regulating gene expression remains to be elucidated, m(6)A has potential applications as a disease biomarker. (C) 2020 Elsevier Ltd. All rights reserved.</t>
  </si>
  <si>
    <t>[Li, Dong; Zeng, Xianyin] Sichuan Agr Univ, Coll Life Sci, Yaan 625014, Sichuan, Peoples R China; [Zhu, Xiaohua; Li, Yunxiang] China West Normal Univ, Coll Environm Sci &amp; Engn, Nanchong 637009, Sichuan, Peoples R China</t>
  </si>
  <si>
    <t>Sichuan Agricultural University; China West Normal University</t>
  </si>
  <si>
    <t>Zeng, XY (corresponding author), 46 Xinkang Rd, Yaan, Sichuan, Peoples R China.</t>
  </si>
  <si>
    <t>xyzeng1966@163.com</t>
  </si>
  <si>
    <t>PERGAMON-ELSEVIER SCIENCE LTD</t>
  </si>
  <si>
    <t>10.1016/j.chemosphere.2020.127757</t>
  </si>
  <si>
    <t>Hu, Zhekai; Li, Yuqing; Yuan, Weihao; Jin, Lijian; Leung, Wai Keung; Zhang, Chengfei; Yang, Yanqi</t>
  </si>
  <si>
    <t>N6-methyladenosine of Socs1 modulates macrophage inflammatory response in different stiffness environments</t>
  </si>
  <si>
    <t>m6A; FTO; SOCS1; Hydrogel stiffness; inflammatory response</t>
  </si>
  <si>
    <t>MESSENGER-RNA; ACTIVATION; SUBSTRATE</t>
  </si>
  <si>
    <t>Macrophages exhibit diverse functions within various tissues during the inflammatory response, and the physical properties of tissues also modulate the characteristics of macrophages. However, the underlying N6-methyladenosine (m6A)-associated molecular mechanisms remain unclear. Accordingly, we examined the potential role of m6A in macrophage activation and stiffness sensing. Intriguingly, we found that the macrophage inflammatory response and global levels of m6A were stiffness-dependent and that this was due to mechanically loosening the chromatin and epigenetic modification (H3K36me2 and HDAC3). In addition, we targeted suppressor of cytokine signalling 1 (Socs1) m6A methylation in a stiffness-dependent manner by screening the sequencing data and found that a higher stiffness hydrogel activated Jak-STAT and NF kappa B signalling and suppressed Fto gene expression. Next, by using the CRISPR/Cas9 system to knockout the FTO gene in macrophages, we demonstrated that FTO affects the stiffness-controlled macrophage inflammatory response by sustaining the negative feedback generated by SOCS1. Finally, we determined that the m6A reader YTHDF1 binds Socs1 mRNA and thereby maintains expression of SOCS1. Our results suggest that the FTO/Socs1/YTHDF1 regulatory axis is vital to the stiffness-controlled macrophage inflammatory response and that the deletion of FTO affects the negative feedback control exerted by SOCS1. Our findings increase understanding of the regulatory mechanisms involved in macrophage activation and the control of inflammation.</t>
  </si>
  <si>
    <t>[Hu, Zhekai; Yang, Yanqi] Univ Hong Kong, Fac Dent, Div Paediat Dent &amp; Orthodont, Hong Kong, Peoples R China; [Li, Yuqing; Jin, Lijian; Leung, Wai Keung] Univ Hong Kong, Fac Dent, Div Periodontol &amp; Implant Dent, Hong Kong, Peoples R China; [Yuan, Weihao] Univ Calif Los Angeles, Sch Dent, Los Angeles, CA 90095 USA; [Zhang, Chengfei] Univ Hong Kong, Fac Dent, Div Restorat Dent Sci, Hong Kong, Peoples R China</t>
  </si>
  <si>
    <t>University of Hong Kong; University of Hong Kong; University of California System; University of California Los Angeles; University of Hong Kong</t>
  </si>
  <si>
    <t>Yang, YQ (corresponding author), Univ Hong Kong, Fac Dent, Div Paediat Dent &amp; Orthodont, Hong Kong, Peoples R China.</t>
  </si>
  <si>
    <t>yangyanq@hku.hk</t>
  </si>
  <si>
    <t>10.7150/ijbs.74196</t>
  </si>
  <si>
    <t>Xu, Haojun; Lin, Changjie; Yang, Jinghan; Chen, Xi; Chen, Yingyu; Chen, Jianguo; Guo, Aizhen; Hu, Changmin</t>
  </si>
  <si>
    <t>The Role of N6-Methyladenosine in Inflammatory Diseases</t>
  </si>
  <si>
    <t>OXIDATIVE MEDICINE AND CELLULAR LONGEVITY</t>
  </si>
  <si>
    <t>ADIPOSE-TISSUE INFLAMMATION; MESSENGER-RNA DEGRADATION; GENE-EXPRESSION; NUCLEAR-RNA; M(6)A METHYLATION; METTL14; CANCER; IMMUNE; ATHEROSCLEROSIS; METABOLISM</t>
  </si>
  <si>
    <t>N-6-Methyladenosine (m(6)A) is the most abundant epigenetic RNA modification in eukaryotes, regulating RNA metabolism (export, stability, translation, and decay) in cells through changes in the activity of writers, erasers, and readers and ultimately affecting human life or disease processes. Inflammation is a response to infection and injury in various diseases and has therefore attracted significant attention. Currently, extensive evidence indicates that m(6)A plays an essential role in inflammation. In this review, we focus on the mechanisms of m(6)A in inflammatory autoimmune diseases, metabolic disorder, cardio-cerebrovascular diseases, cancer, and pathogen-induced inflammation, as well as its possible role as targets for clinical diagnosis and treatment.</t>
  </si>
  <si>
    <t>[Xu, Haojun; Lin, Changjie; Yang, Jinghan; Chen, Jianguo; Hu, Changmin] Huazhong Agr Univ, Coll Vet Med, Dept Clin Vet Med, Wuhan, Peoples R China; [Xu, Haojun; Lin, Changjie; Yang, Jinghan; Chen, Xi; Chen, Yingyu; Chen, Jianguo; Guo, Aizhen] Huazhong Agr Univ, State Key Lab Agr Microbiol, Wuhan, Peoples R China; [Chen, Xi; Chen, Yingyu; Guo, Aizhen] Huazhong Agr Univ, Coll Vet Med, Dept Prevent Vet Med, Wuhan, Peoples R China; [Guo, Aizhen] Huazhong Agr Univ, Hubei Hongshan Lab, Wuhan, Peoples R China</t>
  </si>
  <si>
    <t>Huazhong Agricultural University; Huazhong Agricultural University; Huazhong Agricultural University; Huazhong Agricultural University</t>
  </si>
  <si>
    <t>Hu, CM (corresponding author), Huazhong Agr Univ, Coll Vet Med, Dept Clin Vet Med, Wuhan, Peoples R China.;Guo, AZ (corresponding author), Huazhong Agr Univ, State Key Lab Agr Microbiol, Wuhan, Peoples R China.;Guo, AZ (corresponding author), Huazhong Agr Univ, Coll Vet Med, Dept Prevent Vet Med, Wuhan, Peoples R China.;Guo, AZ (corresponding author), Huazhong Agr Univ, Hubei Hongshan Lab, Wuhan, Peoples R China.</t>
  </si>
  <si>
    <t>a845911819@163.com; 875155626@webmail.hzau.edu.cn; yjh980718@163.com; chenxi@mail.hzau.edu.cn; chenyingyu@mail.hzau.edu.cn; chenjg@mail.hzau.edu.cn; aizhen@mail.hzau.edu.cn; hcm@mail.hzau.edu.cn</t>
  </si>
  <si>
    <t>HINDAWI LTD</t>
  </si>
  <si>
    <t>OXID MED CELL LONGEV</t>
  </si>
  <si>
    <t>DEC 12</t>
  </si>
  <si>
    <t>10.1155/2022/9744771</t>
  </si>
  <si>
    <t>Liu, Kailu; He, Xi; Huang, Jingyu; Yu, Simin; Cui, Meiting; Gao, Mengya; Liu, Li; Qian, Yu; Xie, Ying; Hui, Miao; Hong, Yanli; Nie, Xiaowei</t>
  </si>
  <si>
    <t>Short-chain fatty acid-butyric acid ameliorates granulosa cells inflammation through regulating METTL3-mediated N6-methyladenosine modification of FOSL2 in polycystic ovarian syndrome</t>
  </si>
  <si>
    <t>CLINICAL EPIGENETICS</t>
  </si>
  <si>
    <t>PCOS; Gut microbiome; Butyric acid; Inflammation; m6A modification</t>
  </si>
  <si>
    <t>GUT MICROBIOTA; OBESITY; PCOS; DIAGNOSIS</t>
  </si>
  <si>
    <t>Polycystic ovary syndrome (PCOS) is an endocrine and metabolic disorder characterized by chronic low-grade inflammation. Previous studies have demonstrated that the gut microbiome can affect the host tissue cells' mRNA N6-methyladenosine (m6A) modifications. This study aimed to understand the role of intestinal flora in ovarian cells inflammation by regulating mRNA m6A modification particularly the inflammatory state in PCOS. The gut microbiome composition of PCOS and Control groups was analyzed by 16S rRNA sequencing, and the short chain fatty acids were detected in patients' serum by mass spectrometry methods. The level of butyric acid was found to be decreased in the serum of the obese PCOS group (FAT) compared to other groups, and this was correlated with increased Streptococcaceae and decreased Rikenellaceae based on the Spearman's rank test. Additionally, we identified FOSL2 as a potential METTL3 target using RNA-seq and MeRIP-seq methodologies. Cellular experiments demonstrated that the addition of butyric acid led to a decrease in FOSL2 m6A methylation levels and mRNA expression by suppressing the expression of METTL3, an m6A methyltransferase. Additionally, NLRP3 protein expression and the expression of inflammatory cytokines (IL-6 and TNF-alpha) were downregulated in KGN cells. Butyric acid supplementation in obese PCOS mice improved ovarian function and decreased the expression of local inflammatory factors in the ovary. Taken together, the correlation between the gut microbiome and PCOS may unveil crucial mechanisms for the role of specific gut microbiota in the pathogenesis of PCOS. Furthermore, butyric acid may present new prospects for future PCOS treatments.</t>
  </si>
  <si>
    <t>[Liu, Kailu; Huang, Jingyu; Yu, Simin; Cui, Meiting; Gao, Mengya; Liu, Li; Qian, Yu; Xie, Ying; Hui, Miao; Hong, Yanli; Nie, Xiaowei] Nanjing Univ Chinese Med, Jiangsu Prov Hosp Chinese Med, Affiliated Hosp, Dept Reprod Med, Nanjing 210029, Peoples R China; [He, Xi] Nanjing Univ Chinese Med, Dept Human Anat &amp; Histoembryol, Nanjing 210023, Peoples R China</t>
  </si>
  <si>
    <t>Nanjing University of Chinese Medicine; Nanjing University of Chinese Medicine</t>
  </si>
  <si>
    <t>Hong, YL; Nie, XW (corresponding author), Nanjing Univ Chinese Med, Jiangsu Prov Hosp Chinese Med, Affiliated Hosp, Dept Reprod Med, Nanjing 210029, Peoples R China.</t>
  </si>
  <si>
    <t>15951711586@126.com; fsyy00636@njucm.edu.cn</t>
  </si>
  <si>
    <t>BMC</t>
  </si>
  <si>
    <t>CLIN EPIGENETICS</t>
  </si>
  <si>
    <t>MAY 13</t>
  </si>
  <si>
    <t>10.1186/s13148-023-01487-9</t>
  </si>
  <si>
    <t>Oncology; Genetics &amp; Heredity</t>
  </si>
  <si>
    <t>Kisan, Aju; Chhabra, Ravindresh</t>
  </si>
  <si>
    <t>Modulation of gene expression by YTH domain family (YTHDF) proteins in human physiology and pathology</t>
  </si>
  <si>
    <t>epitranscriptomics; m6A; reader; RNA methylation; YT521-B homology domain</t>
  </si>
  <si>
    <t>M(6)A RNA METHYLATION; MESSENGER-RNA; NUCLEAR-RNA; READER YTHDF2; N-6-METHYLADENOSINE RNA; STRUCTURAL BASIS; CANCER; CELL; N6-METHYLADENOSINE; BINDING</t>
  </si>
  <si>
    <t>The advent of high throughput techniques in the past decade has significantly advanced the field of epitranscriptomics. The internal chemical modification of the target RNA at a specific site is a basic feature of epitranscriptomics and is critical for its structural stability and functional property. More than 170 modifications at the transcriptomic level have been reported so far, among which m6A methylation is one of the more conserved internal RNA modifications, abundantly found in eukaryotic mRNAs and frequently involved in enhancing the target messenger RNA's (mRNA) stability and translation. m6A modification of mRNAs is essential for multiple physiological processes including stem cell differentiation, nervous system development and gametogenesis. Any aberration in the m6A modification can often result in a pathological condition. The deregulation of m6A methylation has already been described in inflammation, viral infection, cardiovascular diseases and cancer. The m6A modification is reversible in nature and is carried out by specialized m6A proteins including writers (m6A methyltransferases) that add methyl groups and erasers (m6A demethylases) that remove methyl groups selectively. The fate of m6A-modified mRNA is heavily reliant on the various m6A-binding proteins (readers) which recognize and generate a functional signal from m6A-modified mRNA. In this review, we discuss the role of a family of reader proteins, YT521-B homology domain containing family (YTHDF) proteins, in human physiology and pathology. In addition, we critically evaluate the potential of YTHDF proteins as therapeutic targets in human diseases.</t>
  </si>
  <si>
    <t>[Kisan, Aju; Chhabra, Ravindresh] Cent Univ Punjab, Sch Basic Sci, Dept Biochem, Bathinda 151401, Punjab, India</t>
  </si>
  <si>
    <t>Central University of Punjab</t>
  </si>
  <si>
    <t>Chhabra, R (corresponding author), Cent Univ Punjab, Sch Basic Sci, Dept Biochem, Bathinda 151401, Punjab, India.</t>
  </si>
  <si>
    <t>ravindresh.chhabra@cup.edu.in</t>
  </si>
  <si>
    <t>10.1002/jcp.30907</t>
  </si>
  <si>
    <t>Chen, Jinhao; Ye, Mujie; Bai, Jianan; Hu, Chunhua; Lu, Feiyu; Gu, Danyang; Yu, Ping; Tang, Qiyun</t>
  </si>
  <si>
    <t>Novel insights into the interplay between m6A modification and programmed cell death in cancer</t>
  </si>
  <si>
    <t>N6-methyladenosine; cancer; programmed cell death; apoptosis; autophagy; pyroptosis; ferroptosis; necroptosis</t>
  </si>
  <si>
    <t>MESSENGER-RNA; MOLECULAR-MECHANISMS; CARCINOMA; FTO; INFLAMMATION; TRANSLATION; METHYLATION; PYROPTOSIS; METTL14; LNCRNA</t>
  </si>
  <si>
    <t>N6-methyladenosine (m6A) methylation, the most prevalent and abundant RNA modification in eukaryotes, has recently become a hot research topic. Several studies have indicated that m6A modification is dysregulated during the progression of multiple diseases, especially in cancer development. Programmed cell death (PCD) is an active and orderly method of cell death in the development of organisms, including apoptosis, autophagy, pyroptosis, ferroptosis, and necroptosis. As the study of PCD has become increasingly profound, accumulating evidence has revealed the mutual regulation of m6A modification and PCD, and their interaction can further influence the sensitivity of cancer treatment. In this review, we summarize the recent advances in m6A modification and PCD in terms of their interplay and potential mechanisms, as well as cancer therapeutic resistance. Our study provides promising insights and future directions for the examination and treatment of cancers.</t>
  </si>
  <si>
    <t>[Chen, Jinhao; Ye, Mujie; Bai, Jianan; Hu, Chunhua; Lu, Feiyu; Gu, Danyang; Yu, Ping; Tang, Qiyun] Nanjing Med Univ, Affiliated Hosp 1, Inst Neuroendocrine Tumor, Dept Geriatr Gastroenterol,Neuroendocrine Tumor Ct, 300 Guangzhou Rd, Nanjing, Peoples R China</t>
  </si>
  <si>
    <t>Tang, QY (corresponding author), Nanjing Med Univ, Affiliated Hosp 1, Inst Neuroendocrine Tumor, Dept Geriatr Gastroenterol,Neuroendocrine Tumor Ct, 300 Guangzhou Rd, Nanjing, Peoples R China.</t>
  </si>
  <si>
    <t>tqy831@163.com</t>
  </si>
  <si>
    <t>10.7150/ijbs.81000</t>
  </si>
  <si>
    <t>Zhu, Hao; Sun, Bao; Zhu, Liang; Zou, Guoyou; Shen, Qiang</t>
  </si>
  <si>
    <t>N6-Methyladenosine Induced miR-34a-5p Promotes TNF-α-Induced Nucleus Pulposus Cell Senescence by Targeting SIRT1</t>
  </si>
  <si>
    <t>N6-methyladenosine; IVDD; miR-34a-5p; cell senescence; SIRT1</t>
  </si>
  <si>
    <t>INTERVERTEBRAL DISC DEGENERATION; SUPPRESSES; APOPTOSIS; MICRORNA; PROLIFERATION; INFLAMMATION; DEGRADATION; METHYLATION</t>
  </si>
  <si>
    <t>Low back pain is tightly associated with intervertebral disc degeneration (IVDD) and aberrant nucleus pulposus (NP) is a critical cause. miRNAs N6-methyladenosine (m6A) modification accounts for the TNF-alpha-induced senescence of NP cells. The aim of this study was to investigate whether m6A modification regulates TNF-alpha-mediated cell viability, cell cycle arrest, and cell senescence and how it works. The results showed that METTL14 expression positively correlated with m6A and TNF-alpha expression in HNPCs. The knockdown of METTL14 led to the inhibition of the TNF-alpha-induced cell senescence. METTL14 overexpression promoted cell senescence. METTL14 regulated the m6A modification of miR-34a-5p and interacted with DGCR8 to process miR-34a-5p. The miR-34a-5p inhibitor inhibited the cell cycle senescence of HNPCs. miR-34a-5p was predicted to interact with the SIRT1 mRNA. SIRT1 overexpression counteracted the miR-34a-5p-promoted cell senescence. METTL14 participates in the TNF-alpha-induced m6A modification of miR-34a-5p to promote cell senescence in HNPCs and NP cells of IVDD patients. Downregulation of either METTL14 expression or miR-34a-5p leads to the inhibition of cell cycle arrest and senescence. SIRT1 mRNA is an effective binding target of miR-34a-5p, and SIRT1 overexpression mitigates the cell cycle arrest and senescence caused by miR-34a-5p.</t>
  </si>
  <si>
    <t>[Zhu, Hao; Sun, Bao; Zhu, Liang; Shen, Qiang] Nanjing Med Univ, Affiliated Shanghai Gen Hosp, Dept Orthopaed, Shanghai, Peoples R China; [Zhu, Hao; Zou, Guoyou] Nanjing Univ, Med Sch, Affiliated Hosp, Dept Orthopaed,Yancheng Hosp 1, Nanjing, Peoples R China</t>
  </si>
  <si>
    <t>Nanjing Medical University; Nanjing University</t>
  </si>
  <si>
    <t>Shen, Q (corresponding author), Nanjing Med Univ, Affiliated Shanghai Gen Hosp, Dept Orthopaed, Shanghai, Peoples R China.</t>
  </si>
  <si>
    <t>shenshsy@163.com</t>
  </si>
  <si>
    <t>MAR 5</t>
  </si>
  <si>
    <t>10.3389/fcell.2021.642437</t>
  </si>
  <si>
    <t>Liu, Hui; Zheng, Yi-Li; Wang, Xue-Qiang</t>
  </si>
  <si>
    <t>The emerging roles of N6-methyladenosine in osteoarthritis</t>
  </si>
  <si>
    <t>FRONTIERS IN MOLECULAR NEUROSCIENCE</t>
  </si>
  <si>
    <t>N-6-methyladenosine; osteoarthritis; inflammation; apoptosis; senescence; autophagy; LncRNAs</t>
  </si>
  <si>
    <t>ATTRIBUTABLE ACTIVITY LIMITATION; DOCTOR-DIAGNOSED ARTHRITIS; LONG NONCODING RNA; GENE-EXPRESSION; NUCLEAR-RNA; M(6)A; N6-METHYLADENOSINE; TRANSLATION; METHYLATION; DEMETHYLASE</t>
  </si>
  <si>
    <t>Finding new biomarkers and molecular targets to guide OA treatment remains a significant challenge. One of the most frequent forms of RNA methylation, N-6-methyladenosine (m(6)A), can affect gene expression and RNA transcription, processing, translation, and metabolism. Osteoarthritis (OA) can cause disability and pain degenerative disease, reduce the quality of life of the elderly, and increase the social and economic burden. Changes in m(6)A levels are crucial in OA progress. In this review, the discussion will concentrate on the role that m(6)A plays in OA occurrence and progression. The m(6)A involved in the OA process mainly includes METTL3 and FTO. Current studies on m(6)A and OA primarily focus on four signaling pathways, namely, NF-kappa B, LNCRNAs, ATG7, and Bcl2. m(6)A participates in these signaling pathways and affects cellular inflammation, apoptosis, senescence, and autophagy, thus controlling the OA process. The modification of m(6)A affects so many signaling pathways. For the treatment of OA, it may represent a viable new therapeutic target.</t>
  </si>
  <si>
    <t>[Liu, Hui; Zheng, Yi-Li; Wang, Xue-Qiang] Shanghai Univ Sport, Dept Sport Rehabil, Shanghai, Peoples R China; [Zheng, Yi-Li; Wang, Xue-Qiang] Shanghai Shangti Orthopaed Hosp, Dept Rehabil Med, Shanghai, Peoples R China</t>
  </si>
  <si>
    <t>Shanghai University of Sport</t>
  </si>
  <si>
    <t>Wang, XQ (corresponding author), Shanghai Univ Sport, Dept Sport Rehabil, Shanghai, Peoples R China.;Wang, XQ (corresponding author), Shanghai Shangti Orthopaed Hosp, Dept Rehabil Med, Shanghai, Peoples R China.</t>
  </si>
  <si>
    <t>wangxueqiang@sus.edu.cn</t>
  </si>
  <si>
    <t>FRONT MOL NEUROSCI</t>
  </si>
  <si>
    <t>NOV 10</t>
  </si>
  <si>
    <t>10.3389/fnmol.2022.1040699</t>
  </si>
  <si>
    <t>Jiang, Li; Zhang, Mengmeng; Wu, Jingni; Wang, Sixue; Yang, Xiang; Yi, Mingyu; Zhang, Xinyue; Fang, Xiaoling</t>
  </si>
  <si>
    <t>Exploring diagnostic m6A regulators in endometriosis</t>
  </si>
  <si>
    <t>endometriosis; N6-Methyladenosine; HNRNPA2B1; HNRNPC; immune system</t>
  </si>
  <si>
    <t>NUCLEAR-RNA; PERITONEAL ENDOMETRIOSIS; MESENCHYMAL TRANSITION; METHYLATION; GENE; N6-METHYLADENOSINE; RECOGNITION; PROTEINS; TISSUE</t>
  </si>
  <si>
    <t>Endometriosis is an estrogen-dependent inflammatory disorder, usually causing infertility, pelvic pain, and ovarian masses. This study intended to investigate the implication of N6-methyladenosine (m6A) regulators in endometriosis. We acquired 34 normal, 127 eutopic, and 46 ectopic, samples of endometrium from the Gene Expression Omnibus (GSE7305, GSE7307, GSE51981) database and the Array-express (E-MTAB-694) database. These samples were then used to profile the expression of 20 m6A regulators in endometriosis. The results indicates that most dysregulated (19/20) m6A regulators were significantly downregulated in eutopic vs. normal endometrium and also significantly downregulated in ectopic vs. eutopic endometrium. Several dysregulated m6A regulators were common to both contrast matrices: METTL3, YTHDF2, YTHDF3, HNRNPA2B1, HNRNPC, and FTO. Both HNRNPA2B1 and HNRNPC were associated with the severity of endometriosis in eutopic samples, and also exhibited dignostic potential for endometriosis. HNRNPA2B1 and HNRNPC may influence immune pathways and the infiltrtion of immune cells in endometriosis. Abnormalities in the gene transcription factors network associated with endometriosis might affect the expression of HNRNPA2B1 and HNRNPC. In conclusion, we observed significant dysregulation of m6A regulators in endometriosis, and found that HNRNPA2B1 and HNRNPC might with the immune response and serve as useful dignostic biomarkers for endometriosis.</t>
  </si>
  <si>
    <t>[Jiang, Li; Zhang, Mengmeng; Wu, Jingni; Wang, Sixue; Yang, Xiang; Yi, Mingyu; Zhang, Xinyue; Fang, Xiaoling] Cent South Univ, Xiangya Hosp 2, Dept Obstet &amp; Gynecol, Changsha, Hunan, Peoples R China</t>
  </si>
  <si>
    <t>Central South University</t>
  </si>
  <si>
    <t>Fang, XL (corresponding author), Cent South Univ, Xiangya Hosp 2, Dept Obstet &amp; Gynecol, Changsha, Hunan, Peoples R China.</t>
  </si>
  <si>
    <t>fxlfxl0510@csu.edu.cn</t>
  </si>
  <si>
    <t>DEC 31</t>
  </si>
  <si>
    <t>Song, Jinyi; Zhang, Lele; Li, Chenhui; Maimaiti, Munire; Sun, Jing; Hu, Jiameng; Li, Lu; Zhang, Xiang; Wang, Chen; Hu, Haiyang</t>
  </si>
  <si>
    <t>m6A-mediated modulation coupled with transcriptional regulation shapes long noncoding RNA repertoire of the cGAS-STING signaling</t>
  </si>
  <si>
    <t>COMPUTATIONAL AND STRUCTURAL BIOTECHNOLOGY JOURNAL</t>
  </si>
  <si>
    <t>lncRNA; cGAS-STING signaling; Transcriptional regulation; Transcription factor; N-6-methyladenosine (m(6)A)</t>
  </si>
  <si>
    <t>CYCLIC GMP-AMP; DNA SENSOR CGAS; ENDOGENOUS 2ND-MESSENGER; PROMOTES; ACTIVATION; ADAPTER; INFLAMMATION; PROGRESSION; METASTASIS; EXPRESSION</t>
  </si>
  <si>
    <t>The cGAS-STING signaling plays pivotal roles not only in host antiviral defense but also in various noninfectious contexts. Compared with protein-coding genes, much less was known about long noncoding RNAs involved in this pathway. Here, we performed an integrative study to elucidate the lncRNA repertoire and the mechanisms modulating lncRNA's expression following cGAS-STING signaling activation. We uncovered a reliable set of 672 lncRNAs closely linked to cGAS-STING signaling activation (cslncRNA), which might be associated with type-I interferon response and infection-related phenotypes. The ChIP-seq analysis demonstrated that cs-lncRNA was strongly regulated at the transcriptional level. We further found N6-methyladenosine (m6A) regulatory machinery was indispensable for establishing cs-lncRNA repertoire via modulating m6A modification on cs-lncRNA transcripts and promoting the expression of signaling transduction key components, including IFNAR1. Loss of IFNAR1 led to the dysregulation of cs-lncRNAs resembled that of loss of an essential subunit of m6A writer METTL14. We also found m6A system affected transcriptional machinery to modulate cs-lncRNAs by targeting multiple crucial transcription factors. Inhibiting an m6A modification regulated transcription factor, EZH2, markedly enhanced the expression pattern of cs-lncRNAs. Taken together, our results uncovered the composition of the cs-lncRNAs and revealed m6A-mediated modulation coupled with transcriptional regulation significantly shaped cs-lncRNA repertoire. (c) 2022 The Authors. Published by Elsevier B.V. on behalf of Research Network of Computational and Structural Biotechnology. This is an open access article under the CC BY-NC-ND license (http://creativecommons.org/licenses/by-nc-nd/4.0/).</t>
  </si>
  <si>
    <t>[Song, Jinyi; Li, Chenhui; Maimaiti, Munire; Sun, Jing; Hu, Jiameng; Li, Lu; Zhang, Xiang; Wang, Chen; Hu, Haiyang] China Pharmaceut Univ, Sch Life Sci &amp; Technol, State Key Lab Nat Med, 639 Longmian Ave, Nanjing, Peoples R China; [Zhang, Lele] Tongji Univ, Shanghai Pulm Hosp, Sch Med, Shanghai, Peoples R China</t>
  </si>
  <si>
    <t>China Pharmaceutical University; Tongji University</t>
  </si>
  <si>
    <t>Wang, C; Hu, HY (corresponding author), China Pharmaceut Univ, Sch Life Sci &amp; Technol, State Key Lab Nat Med, 639 Longmian Ave, Nanjing, Peoples R China.;Zhang, LL (corresponding author), Tongji Univ, Shanghai Pulm Hosp, Sch Med, Shanghai, Peoples R China.</t>
  </si>
  <si>
    <t>murongdule@163.com; cwang1971@cpu.edu.cn; haiyanghu@cpu.edu.cn</t>
  </si>
  <si>
    <t>ELSEVIER</t>
  </si>
  <si>
    <t>AMSTERDAM</t>
  </si>
  <si>
    <t>COMPUT STRUCT BIOTEC</t>
  </si>
  <si>
    <t>10.1016/j.csbj.2022.04.002</t>
  </si>
  <si>
    <t>Biochemistry &amp; Molecular Biology; Biotechnology &amp; Applied Microbiology</t>
  </si>
  <si>
    <t>Xu, Xinwei; Huang, Jintu; Ocansey, Dickson Kofi Wiredu; Xia, Yuxuan; Zhao, Zihan; Xu, Zhiwei; Yan, Yongmin; Zhang, Xu; Mao, Fei</t>
  </si>
  <si>
    <t>The Emerging Clinical Application of m6A RNA Modification in Inflammatory Bowel Disease and Its Associated Colorectal Cancer</t>
  </si>
  <si>
    <t>JOURNAL OF INFLAMMATION RESEARCH</t>
  </si>
  <si>
    <t>N6-methyladenosine; inflammatory bowel disease; colorectal cancer; non-coding RNA; intestinal mucosal immunity</t>
  </si>
  <si>
    <t>MESSENGER-RNA; NUCLEAR-RNA; M(6)A MODIFICATION; METHYLATION; PATTERNS; FTO; DEMETHYLASE; WIDESPREAD; METABOLISM; EXPRESSION</t>
  </si>
  <si>
    <t>Methylation, first proposed in DNAs, but later found in RNAs, serves as one of the most widespread epigenetic modifications in eukaryotes, where N6-methyladenosine (m6A) modification has been found to play an important role in a variety of cancers including colorectal cancer (CRC). Under the action of various enzymes and proteins, the regulatory role of m6A in RNAs and immune cells has also been gradually realized. This paper reviews the general biogenesis and effects of m6A, and its emerging crucial role in intestinal mucosal immunity via the regulation of RNAs and immune cells, and thus closely related to the occurrence and development of inflammatory bowel disease (IBD) and CRC. m6A-related genes and regulatory factors are expected to be potential predictive markers and therapeutic targets.</t>
  </si>
  <si>
    <t>[Xu, Xinwei; Ocansey, Dickson Kofi Wiredu; Xia, Yuxuan; Zhao, Zihan; Xu, Zhiwei; Yan, Yongmin; Zhang, Xu; Mao, Fei] Jiangsu Univ, Dept Clin Lab Diagnost, Key Lab Med Sci &amp; Lab Med Jiangsu Prov, Sch Med, Zhenjiang 212013, Jiangsu, Peoples R China; [Huang, Jintu] Nantong Univ, Clin Lab Dept, Peoples Hosp Danyang, Affiliated Danyang Hosp, Zhenjiang 212300, Jiangsu, Peoples R China; [Ocansey, Dickson Kofi Wiredu] Univ Cape Coast, Dept Clin Lab Diagnost, Directorate Univ Hlth Serv, Cape Coast, Ghana</t>
  </si>
  <si>
    <t>Jiangsu University; Nantong University; University of Cape Coast</t>
  </si>
  <si>
    <t>Mao, F (corresponding author), Jiangsu Univ, Sch Med, Key Lab Med Sci &amp; Lab Med Jiangsu Prov, Zhenjiang 212013, Jiangsu, Peoples R China.</t>
  </si>
  <si>
    <t>maofei2003@ujs.edu.cn</t>
  </si>
  <si>
    <t>DOVE MEDICAL PRESS LTD</t>
  </si>
  <si>
    <t>ALBANY</t>
  </si>
  <si>
    <t>J INFLAMM RES</t>
  </si>
  <si>
    <t>10.2147/JIR.S320449</t>
  </si>
  <si>
    <t>Liu, Yihan; Liu, Zhujiang; Tang, Hao; Shen, Yicong; Gong, Ze; Xie, Nan; Zhang, Xu; Wang, Wengong; Kong, Wei; Zhou, Yuan; Fu, Yi</t>
  </si>
  <si>
    <t>The N6-methyladenosine (m6A)-forming enzyme METTL3 facilitates M1 macrophage polarization through the methylation of STAT1 mRNA</t>
  </si>
  <si>
    <t>AMERICAN JOURNAL OF PHYSIOLOGY-CELL PHYSIOLOGY</t>
  </si>
  <si>
    <t>macrophage polarization; METTL3; m(6)A methylation</t>
  </si>
  <si>
    <t>HISTONE DEACETYLASE 3; ALTERNATIVE ACTIVATION; DIFFERENTIATION; EXPRESSION; MONOCYTES; PROTEINS; REVEALS</t>
  </si>
  <si>
    <t>Compelling evidence indicates that epigenetic regulations orchestrate dynamic macrophage polarization. N-6-methyladenosine (m(6)A) methylation is the most abundant epigenetic modification of mammalian mRNA. but its role in macrophage polarization is still completely unknown. Here, we show that the m(6)A-catalytic enzyme methyltransferase like 3 (METTL3) is specifically upregulated following the Ml polarization of mouse macrophages. Furthermore, METTL3 knockdown through siRNA transfection markedly inhibited M1, but enhanced M2, macrophage polarization. Conversely, its overexpression via plasmid transfection greatly facilitated Ml. but attenuated M2, macrophage polarization. Further methylated RNA immunoprecipitation and in vitro m(6)A methylation assays suggested that METTL3 directly methylates mRNA encoding signal transducer and activator of transcription 1 (STAT1), a master transcription factor controlling M1 macrophage polarization, at its coding sequence and 3'-untranslated regions. In addition. METTL3-mediated STAT1 mRNA methylation significantly increased mRNA stability and subsequently upregulated STAT1 expression. In conclusion, METTL3 drives M1 macrophage polarization by directly methylating STAT1 mRNA, potentially serving as an anti-inflammatory target.</t>
  </si>
  <si>
    <t>[Liu, Yihan; Liu, Zhujiang; Shen, Yicong; Gong, Ze; Xie, Nan; Zhang, Xu; Kong, Wei; Fu, Yi] Peking Univ, Sch Basic Med Sci, Dept Physiol &amp; Pathophysiol, Beijing 100191, Peoples R China; [Liu, Yihan; Liu, Zhujiang; Shen, Yicong; Gong, Ze; Xie, Nan; Zhang, Xu; Kong, Wei; Fu, Yi] Minist Educ, Key Lab Mol Cardiovasc Sci, Beijing, Peoples R China; [Tang, Hao; Wang, Wengong] Peking Univ, Sch Basic Med Sci, Dept Biochem &amp; Mol Biol, Beijing, Peoples R China; [Zhou, Yuan] Peking Univ, Sch Basic Med Sci, Dept Biomed Informat, Beijing, Peoples R China</t>
  </si>
  <si>
    <t>Peking University; Peking University; Peking University</t>
  </si>
  <si>
    <t>Fu, Y (corresponding author), Peking Univ, Sch Basic Med Sci, Dept Physiol &amp; Pathophysiol, Beijing 100191, Peoples R China.;Zhou, Y (corresponding author), Peking Univ, Sch Basic Med Sci, Dept Biomed Informat, Beijing, Peoples R China.</t>
  </si>
  <si>
    <t>zhouyuanbioinfo@hsc.pku.edu.cn; yi.fu@bjmu.edu.cn</t>
  </si>
  <si>
    <t>AMER PHYSIOLOGICAL SOC</t>
  </si>
  <si>
    <t>BETHESDA</t>
  </si>
  <si>
    <t>AM J PHYSIOL-CELL PH</t>
  </si>
  <si>
    <t>10.1152/ajpcell.00212.2019</t>
  </si>
  <si>
    <t>Luo, Yunchen; Zhang, Zhijian; Xiang, Liping; Zhou, Bing; Wang, Xuejiao; Lin, Yi; Ding, Xiaoying; Liu, Fang; Lu, Yan; Peng, Yongde</t>
  </si>
  <si>
    <t>Analysis of N6-Methyladenosine Methylation Modification in Fructose-Induced Non-Alcoholic Fatty Liver Disease</t>
  </si>
  <si>
    <t>fructose; lipid metabolism; non-alcoholic fatty liver disease; N6-methyladenosine; RNA methylation</t>
  </si>
  <si>
    <t>RNA; OBESITY; CHREBP</t>
  </si>
  <si>
    <t>Improvements in living standards have led to non-alcoholic fatty liver disease (NAFLD), one of the most common chronic liver diseases worldwide. Recent studies have shown that N6-methyladenosine (m6A), a type of RNA modification, is strongly associated with many important biological processes. However, the relationship between m6A methylation modifications and NAFLD remains poorly understood. In the present study, through methylated RNA immunoprecipitation sequencing and RNA transcriptome sequencing in high fructose diet-induced NAFLD mice, we found that hypermethylation-encoding genes were mainly enriched in lipid metabolism processes. We identified 266 overlapping and differentially expressed genes (DEGs) that changed at both the mRNA expression level and m6A modification level. Among them, 193 genes displayed increased expression and m6A modification, indicating that m6A RNA modifications tend to be positively correlated with NAFLD. We further compared the high fructose diet-induced NAFLD mouse model with leptin receptor-deficient mice and found that DEGs enriched in the lipid metabolism pathway were up-regulated in both groups. In contrast, DEGs associated with the immune inflammatory response were up-regulated in the high fructose diet group, but down-regulated in leptin receptor-deficient mice. Taken together, our results demonstrate that m6A methylation modifications may play an important role in the development of NAFLD.</t>
  </si>
  <si>
    <t>[Luo, Yunchen; Zhang, Zhijian; Wang, Xuejiao; Lin, Yi; Ding, Xiaoying; Liu, Fang; Peng, Yongde] Shanghai Jiao Tong Univ, Sch Med, Dept Endocrinol &amp; Metab, Shanghai Gen Hosp, Shanghai, Peoples R China; [Xiang, Liping; Zhou, Bing; Lu, Yan] Fudan Univ, Zhongshan Hosp, Dept Endocrinol &amp; Metab, Shanghai, Peoples R China</t>
  </si>
  <si>
    <t>Shanghai Jiao Tong University; Fudan University</t>
  </si>
  <si>
    <t>Peng, YD (corresponding author), Shanghai Jiao Tong Univ, Sch Med, Dept Endocrinol &amp; Metab, Shanghai Gen Hosp, Shanghai, Peoples R China.;Lu, Y (corresponding author), Fudan Univ, Zhongshan Hosp, Dept Endocrinol &amp; Metab, Shanghai, Peoples R China.</t>
  </si>
  <si>
    <t>lu.yan2@zs-hospital.sh.cn; pengyongde0908@126.com</t>
  </si>
  <si>
    <t>DEC 7</t>
  </si>
  <si>
    <t>10.3389/fendo.2021.780617</t>
  </si>
  <si>
    <t>Tang, Shiyun; Meng, Jiayu; Tan, Jun; Liu, Xianyang; Zhou, Hongxiu; Li, Na; Hou, Shengping</t>
  </si>
  <si>
    <t>N6-methyladenosine demethylase FTO regulates inflammatory cytokine secretion and tight junctions in retinal pigment epithelium cells</t>
  </si>
  <si>
    <t>N6-methyladenosine; FTO; Uveitis; Experimental autoimmune uveitis; Retinal pigment epithelium</t>
  </si>
  <si>
    <t>STRESS-RESPONSE; NUCLEAR-RNA; T-CELLS; SUPPRESSION; CULTURE; UVEITIS; BINDING</t>
  </si>
  <si>
    <t>Objective: Uveitis is an intraocular inflammatory disease. Epigenetics has been associated with its pathogenesis. However, the role of N6-methyladenosine (m6A) in uveitis has not been reported. We aimed to examine the role of m6A and its regulatory mechanism in experimental autoimmune uveitis (EAU).Methods: The mRNA expression of m6A-related methylase and demethylase of retinal pigment epithelium (RPE) between mice with EAU and control mice was detected by RT-qPCR. The overall m6A level of ARPE-19 cells was detected by an m6A quantitative detection kit. Cell proliferation was observed by CCK-8 assays, and ELISA was used to test the secretion of inflammatory factors. The expression of tight junction proteins and the target genes of FTO were examined by western blotting and MeRIP-PCR.Results: A decreased expression of FTO in RPE cells was found in mice with EAU. Increased overall m6A%, proliferation of cells and secretion of IL-6, IL-8 and MCP-1 were found after FTO knockdown in ARPE-19 cells. However, ZO-1 and occludin protein expression was decreased. ATF4 protein expression was decreased in the FTO knockdown (shFTO) group as compared with the control (shNC) group. In contrast, the m6A level of ATF4 was elevated, as shown by MeRIP-PCR. Functional analysis showed that p-STAT3 expression was increased in the shFTO group, and the change in occludin expression was reversed in ATF4 rescue experiment.Conclusion: FTO may affect the translation of ATF4 by regulating its m6A level, resulting in the increased expression of p-STAT3 and inflammatory factors, and leading to uveitis.</t>
  </si>
  <si>
    <t>[Tang, Shiyun; Meng, Jiayu; Tan, Jun; Liu, Xianyang; Zhou, Hongxiu; Hou, Shengping] Chongqing Med Univ, Affiliated Hosp 1, Chongqing, Peoples R China; [Tang, Shiyun; Meng, Jiayu; Tan, Jun; Liu, Xianyang; Zhou, Hongxiu; Hou, Shengping] Chongqing Key Lab Ophthalmol, Chongqing, Peoples R China; [Tang, Shiyun; Meng, Jiayu; Tan, Jun; Liu, Xianyang; Zhou, Hongxiu; Hou, Shengping] Chongqing Eye Inst, Chongqing, Peoples R China; [Tang, Shiyun; Meng, Jiayu; Tan, Jun; Liu, Xianyang; Zhou, Hongxiu; Hou, Shengping] Natl Clin Res Ctr Ocular Dis, Chongqing Branch, Chongqing, Peoples R China; [Li, Na] Chongqing Med Univ, Coll Basic Med, Chongqing, Peoples R China; [Hou, Shengping] Chongqing Med Univ, Affiliated Hosp 1, Chongqing 400016, Peoples R China</t>
  </si>
  <si>
    <t>Chongqing Medical University; Chongqing Medical University; Chongqing Medical University</t>
  </si>
  <si>
    <t>Hou, SP (corresponding author), Chongqing Med Univ, Affiliated Hosp 1, Chongqing, Peoples R China.;Hou, SP (corresponding author), Chongqing Key Lab Ophthalmol, Chongqing, Peoples R China.;Hou, SP (corresponding author), Chongqing Eye Inst, Chongqing, Peoples R China.;Hou, SP (corresponding author), Natl Clin Res Ctr Ocular Dis, Chongqing Branch, Chongqing, Peoples R China.;Li, N (corresponding author), Chongqing Med Univ, Coll Basic Med, Chongqing, Peoples R China.;Hou, SP (corresponding author), Chongqing Med Univ, Affiliated Hosp 1, Chongqing 400016, Peoples R China.</t>
  </si>
  <si>
    <t>coco0411@126.com; sphou828@163.com</t>
  </si>
  <si>
    <t>AUG</t>
  </si>
  <si>
    <t>10.1016/j.clim.2022.109080</t>
  </si>
  <si>
    <t>Xiao, Kun; Liu, Pengfei; Yan, Peng; Liu, Yanxin; Song, Licheng; Liu, Yuhong; Xie, Lixin</t>
  </si>
  <si>
    <t>N6-methyladenosine reader YTH N6-methyladenosine RNA binding protein 3 or insulin like growth factor 2 mRNA binding protein 2 knockdown protects human bronchial epithelial cells from hypoxia/reoxygenation injury by inactivating p38 MAPK, AKT, ERK1/2, and NF-κB pathways</t>
  </si>
  <si>
    <t>BIOENGINEERED</t>
  </si>
  <si>
    <t>N6-methyladenosine; YTHDF3; IGF2BP2; lung; injury; hypoxia; reoxygenation</t>
  </si>
  <si>
    <t>ISCHEMIA-REPERFUSION INJURY; TUMOR-NECROSIS-FACTOR; LUNG ISCHEMIA; FACTOR-ALPHA; EXPRESSION; PULMONARY; MECHANISMS; APOPTOSIS; PROLIFERATION; DIFFERENTIATION</t>
  </si>
  <si>
    <t>Lung ischemia/reperfusion (I/R) injury (LIRI) is a common complication after lung transplantation, embolism, and trauma. N6-methyladenosine (m6A) methylation modification is implicated in the pathogenesis of I/R injury. However, there are no or few reports of m6A-related regulators in LIRI till now. In this text, dysregulated genes in lung tissues of LIRI rats versus the sham group were identified by RNA sequencing (RNA-seq). RNA-seq outcomes revealed that only YTH N6-methyladenosine RNA binding protein 3 (YTHDF3) and insulin-like growth factor 2 mRNA-binding protein 2 (IGF2BP2) were differentially expressed in the LIRI versus sham group among 20 m6A-related regulators. Next, the functions and molecular mechanisms of YTHDF3 and IGF2BP2 in LIRI were investigated in a hypoxia/reoxygenation-induced BEAS-2B cell injury model in vitro. Results showed that YTHDF3 or IGF2BP2 knockdown attenuated hypoxia/reoxygenation-mediated inhibitory effects on cell survival and cell cycle progression and inhibited hypoxia/reoxygenation-induced cell apoptosis and pro-inflammatory cytokine secretion in BEAS-2B cells. Genes that could be directly regulated by YTHDF3 or IGF2BP2 were identified based on prior experimental data and bioinformatics analysis. Moreover, multiple potential downstream pathways of YTHDF3 and IGF2BP2 were identified by the Kyoto Encyclopedia of Genes and Genomes (KEGG) and Gene Ontology (GO) enrichment analysis of the above-mentioned genes. Among these potential pathways, we demonstrated that YTHDF3 or IGF2BP2 knockdown inhibited hypoxia/reoxygenation-activated p38, ERK1/2, AKT, and NF-kappa B pathways in BEAS-2B cells. In conclusion, YTHDF3 or IGF2BP2 knockdown weakened hypoxia/reoxygenation-induced human lung bronchial epithelial cell injury by inactivating p38, AKT, ERK1/2, and NF-kappa B pathways.</t>
  </si>
  <si>
    <t>[Xiao, Kun; Liu, Pengfei; Yan, Peng; Song, Licheng; Liu, Yuhong; Xie, Lixin] Chinese Peoples Liberat Army Pla Gen Hosp, Coll Pulm &amp; Crit Care Med, 28 Fuxing Rd, Beijing, Peoples R China; [Liu, Yanxin; Liu, Yuhong] Chinese Peoples Liberat Army Pla, Med Sch, Beijing, Peoples R China</t>
  </si>
  <si>
    <t>Xie, LX (corresponding author), Chinese Peoples Liberat Army Pla Gen Hosp, Coll Pulm &amp; Crit Care Med, 28 Fuxing Rd, Beijing, Peoples R China.</t>
  </si>
  <si>
    <t>lixin4325@163.com</t>
  </si>
  <si>
    <t>MAY 2</t>
  </si>
  <si>
    <t>10.1080/21655979.2021.1999550</t>
  </si>
  <si>
    <t>Biotechnology &amp; Applied Microbiology</t>
  </si>
  <si>
    <t>Hu, Shidong; Shen, Chen; Yao, Xudong; Zou, Yulong; Wang, Ting; Sun, Xianding; Nie, Mao</t>
  </si>
  <si>
    <t>m6A regulator-mediated methylation modification patterns and immune microenvironment infiltration characterization in osteoarthritis</t>
  </si>
  <si>
    <t>BMC MEDICAL GENOMICS</t>
  </si>
  <si>
    <t>RNA N6-methyladenosine; Osteoarthritis; Bioinformatic analysis; Subtype classification; Immune infiltration</t>
  </si>
  <si>
    <t>KNEE OSTEOARTHRITIS; INFLAMMATION; DIAGNOSIS; INJURY</t>
  </si>
  <si>
    <t>Osteoarthritis (OA) is a common disease in orthopedics. RNA N6-methyladenosine (m6A) exerts an essential effect in a variety of biological processes in the eukaryotes. In this study, we determined the effect of m6A regulators in the OA along with performing the subtype classification. Differential analysis of OA and normal samples in the database of Gene Expression Omnibus identified 9 significantly differentially expressed m6A regulators. These regulators were monitored by a random forest algorithm so as to evaluate the risk of developing OA disease. On the basis of these 9 moderators, a nomogram was established. The results of decision curve analysis suggested that the patients could benefit from a nomogram model. The OA sample was classified as 2 m6A models through a consensus clustering algorithm in accordance with these 9 regulators. These 2 m6A patterns were then assessed with principal component analysis. We also determined the m6A scores for the 2 m6A patterns and their correlation with immune infiltration. The results indicated that type A had a higher m6A score than type B. Thus, we suggest that the m6A pattern may provide a new approach for diagnose and provide novel ideas for molecular targeted therapy of OA.</t>
  </si>
  <si>
    <t>[Hu, Shidong; Shen, Chen; Yao, Xudong; Zou, Yulong; Wang, Ting; Sun, Xianding; Nie, Mao] Chongqing Med Univ, Affiliated Hosp 2, Ctr Joint Surg, Dept Orthoped Surg, 76 Linjiang Rd, Chongqing 400016, Peoples R China</t>
  </si>
  <si>
    <t>Chongqing Medical University</t>
  </si>
  <si>
    <t>Nie, M (corresponding author), Chongqing Med Univ, Affiliated Hosp 2, Ctr Joint Surg, Dept Orthoped Surg, 76 Linjiang Rd, Chongqing 400016, Peoples R China.</t>
  </si>
  <si>
    <t>302218@cqmu.edu.cn</t>
  </si>
  <si>
    <t>BMC MED GENOMICS</t>
  </si>
  <si>
    <t>DEC 30</t>
  </si>
  <si>
    <t>10.1186/s12920-022-01429-z</t>
  </si>
  <si>
    <t>Wen, Xiaodong; Wang, Junhu; Wang, Qiong; Liu, Peilong; Zhao, Hongmou</t>
  </si>
  <si>
    <t>Interaction between N6-methyladenosine and autophagy in the regulation of bone and tissue degeneration</t>
  </si>
  <si>
    <t>FRONTIERS IN BIOENGINEERING AND BIOTECHNOLOGY</t>
  </si>
  <si>
    <t>degenerative; disease; M6A; autophagy; mRNA; osteoporosis</t>
  </si>
  <si>
    <t>Bone and tissue degeneration are the most common skeletal disorders that seriously affect people's quality of life. N6-methyladenosine (m6A) is one of the most common RNA modifications in eukaryotic cells, affecting the alternative splicing, translation, stability and degradation of mRNA. Interestingly, increasing number of evidences have indicated that m6A modification could modulate the expression of autophagy-related (ATG) genes and promote autophagy in the cells. Autophagy is an important process regulating intracellular turnover and is evolutionarily conserved in eukaryotes. Abnormal autophagy results in a variety of diseases, including cardiomyopathy, degenerative disorders, and inflammation. Thus, the interaction between m6A modification and autophagy plays a prominent role in the onset and progression of bone and tissue degeneration. In this review, we summarize the current knowledge related to the effect of m6A modification on autophagy, and introduce the role of the crosstalk between m6A modification and autophagy in bone and tissue degeneration. An in-depth knowledge of the above crosstalk may help to improve our understanding of their effects on bone and tissue degeneration and provide novel insights for the future therapeutics.</t>
  </si>
  <si>
    <t>[Wen, Xiaodong; Wang, Junhu; Wang, Qiong; Liu, Peilong; Zhao, Hongmou] Xi An Jiao Tong Univ, Dept Foot &amp; Ankle Surg, Honghui Hosp, Xian, Peoples R China</t>
  </si>
  <si>
    <t>Xi'an Jiaotong University</t>
  </si>
  <si>
    <t>Zhao, HM (corresponding author), Xi An Jiao Tong Univ, Dept Foot &amp; Ankle Surg, Honghui Hosp, Xian, Peoples R China.</t>
  </si>
  <si>
    <t>zhaohongmou@xiyi.edu.cn</t>
  </si>
  <si>
    <t>FRONT BIOENG BIOTECH</t>
  </si>
  <si>
    <t>AUG 22</t>
  </si>
  <si>
    <t>10.3389/fbioe.2022.978283</t>
  </si>
  <si>
    <t>Biotechnology &amp; Applied Microbiology; Engineering, Biomedical</t>
  </si>
  <si>
    <t>Meng, Yuting; Zhang, Qiong; Wang, Kaihang; Zhang, Xujun; Yang, Rongwei; Bi, Kefan; Chen, Wenbiao; Diao, Hongyan</t>
  </si>
  <si>
    <t>RBM15-mediated N6-methyladenosine modification affects COVID-19 severity by regulating the expression of multitarget genes</t>
  </si>
  <si>
    <t>CLINICAL CHARACTERISTICS; CORONAVIRUS; CASPASE-1; PNEUMONIA; WUHAN</t>
  </si>
  <si>
    <t>Severe coronavirus disease 2019 (COVID-19) is characterized by symptoms of lymphopenia and multiorgan damage, but the underlying mechanisms remain unclear. To explore the function of N6-methyladenosine (m6A) modifications in COVID-19, we performed microarray analyses to comprehensively characterize the m6A epitranscriptome. The results revealed distinct global m6A profiles in severe and mild COVID-19 patients. Programmed cell death and inflammatory response were the major biological processes modulated by severe acute respiratory syndrome coronavirus 2 (SARS-CoV-2) infection. Further, RBM15, a major m6A methyltransferase, was significantly elevated and positively correlated with disease severity. Silencing RBM15 drastically reduced lymphocyte death in vitro. Knockdown of RBM15 remarkably suppressed the expression levels of multitarget genes related to programmed cell death and inflammatory response. This study shows that SARS-CoV-2 infection alters the m6A epitranscriptome of lymphocytes, particularly in the case of severe patients. RBM15 regulated host immune response to SARS-CoV-2 by elevating m6A modifications of multitarget genes. These findings indicate that RBM15 can serve as a target for the treatment of COVID-19.</t>
  </si>
  <si>
    <t>[Meng, Yuting; Zhang, Qiong; Wang, Kaihang; Zhang, Xujun; Bi, Kefan; Chen, Wenbiao; Diao, Hongyan] Zhejiang Univ, Collaborat Innovat Ctr Diag &amp; Treatment Infect Di, State Key Lab Diag &amp; Treatment Infect Dis, Natl Clin Res Ctr Infect Dis,Affiliated Hosp 1,Co, Hangzhou, Peoples R China; [Yang, Rongwei] Zhejiang Univ, Coll Med, Affiliated Hosp 1, Dept Clin Engn &amp; Informat Technol, Hangzhou, Peoples R China</t>
  </si>
  <si>
    <t>Zhejiang University; Collaborative Innovation Center for Diagnosis &amp; Treatment of Infectious Diseases; Zhejiang University</t>
  </si>
  <si>
    <t>Diao, HY (corresponding author), Zhejiang Univ, Collaborat Innovat Ctr Diag &amp; Treatment Infect Di, State Key Lab Diag &amp; Treatment Infect Dis, Natl Clin Res Ctr Infect Dis,Affiliated Hosp 1,Co, Hangzhou, Peoples R China.</t>
  </si>
  <si>
    <t>diaohy@zju.edu.n</t>
  </si>
  <si>
    <t>10.1038/s41419-021-04012-z</t>
  </si>
  <si>
    <t>Tang, Jinhong; Zhao, Xiangyun; Wei, Wei; Liu, Weiwei; Fan, Huining; Liu, Xiu Ping; Li, Yungai; Wang, Long; Guo, Jinghui</t>
  </si>
  <si>
    <t>METTL16-mediated translation of CIDEA promotes non-alcoholic fatty liver disease progression via m6A-dependent manner</t>
  </si>
  <si>
    <t>Non-alcoholic fatty liver disease; N6-methyladenosine (m6A); METTL16; CIDEA; m6A sequencing</t>
  </si>
  <si>
    <t>LIPID-METABOLISM; EXPRESSION; N6-METHYLADENOSINE; METHYLATION; CANCER</t>
  </si>
  <si>
    <t>Background: As the most prevalent chemical modifications on eukaryotic mRNAs, N6-methyladenosine (m6A) methylation was reported to participate in the regulation of various metabolic diseases. This study aimed to investigate the roles of m6A methylation and methyltransferase-like16 (METTL16) in non-alcoholic fatty liver disease (NAFLD). Methods: In this study, we used a model of diet-induced NAFLD, maintaining six male C57BL/6J mice on high-fat diet (HFD) to generate hepatic steatosis. The high-throughput sequencing and RNA sequencing were performed to identify the m6A methylation patterns and differentially expressed mRNAs in HFD mice livers. Furthermore, we detected the expression levels of m6A modify enzymes by qRT-PCR in liver tissues, and further investigated the potential role of METTL16 in NAFLD through constructing overexpression and a knockdown model of METTL16 in HepG2 cells. Results: In total, we confirmed 15,999 m6A recurrent peaks in HFD mice and 12,322 in the control. Genes with differentially methylated m6A peaks were significantly associated with the dysregulated glucolipid metabolism and aggravated hepatic inflammatory response. In addition, we identified five genes (CIDEA, THRSP, OSBPL3, GDF15 and LGALS1) that played important roles in NAFLD progression after analyzing the differentially expressed genes containing differentially methylated m6A peaks. Intriguingly, we found that the expression levels ofMETTL16 were substantially increased in the NAFLD model in vivo and in vitro, and further confirmed that METTL16 upregulated the expression level of lipogenic genes CIDEA in HepG2 cells. Conclusions: These results indicate the critical roles of m6A methylation and METTL16 in HFD-induced mice and cell NAFLD models, which broaden people's perspectives on potential m6A-related treatments and biomarkers for NAFLD.</t>
  </si>
  <si>
    <t>[Tang, Jinhong; Wei, Wei; Liu, Weiwei; Fan, Huining; Wang, Long; Guo, Jinghui] Shanghai Jiao Tong Univ, Sch Med, Shanghai Peoples Hosp 6, Dept Gastroenterol, Shanghai, Peoples R China; [Tang, Jinhong] Fudan Univ, Minhang Hosp, Endoscopy Ctr, Shanghai, Peoples R China; [Zhao, Xiangyun] Shanghai Jiao Tong Univ, Sch Med, Shanghai Peoples Hosp 6, Digest Endoscop Ctr, Shanghai, Peoples R China; [Liu, Xiu Ping] Shanghai Fudan Univ, Affiliated Peoples Hosp5, Dept Gastroenterol, Shanghai, Peoples R China; [Li, Yungai] Shanghai Jiao Tong Univ, Sch Med, Shanghai Peoples Hosp 6, Dept Clin Lab, Shanghai, Peoples R China</t>
  </si>
  <si>
    <t>Shanghai Jiao Tong University; Fudan University; Shanghai Jiao Tong University; Fudan University; Shanghai Jiao Tong University</t>
  </si>
  <si>
    <t>Wang, L; Guo, JH (corresponding author), Shanghai Jiao Tong Univ, Sch Med, Shanghai Peoples Hosp 6, Dept Gastroenterol, Shanghai, Peoples R China.</t>
  </si>
  <si>
    <t>dragonking1870@126.com; guohui19820623@126.com</t>
  </si>
  <si>
    <t>DEC 1</t>
  </si>
  <si>
    <t>10.7717/peerj.14379</t>
  </si>
  <si>
    <t>Yu, Yang; Lu, Shitao; Li, Yu; Xu, Jianzhong</t>
  </si>
  <si>
    <t>Overview of distinct N6-Methyladenosine profiles of messenger RNA in osteoarthritis</t>
  </si>
  <si>
    <t>osteoarthritis; m6A methylation; methylome profile; WGCNA; merip-seq</t>
  </si>
  <si>
    <t>CARTILAGE DEGENERATION; ARTICULAR-CARTILAGE; C/EBP-BETA; INFLAMMATION; SOX9</t>
  </si>
  <si>
    <t>Although N6-methyladenosine (m6A) modification is closely associated with the pathogenesis of osteoarthritis (OA), the mRNA profile of m6A modification in OA remains unknown. Therefore, our study aimed to identify common m6A features and novel m6A-related therapeutic targets in OA. In the present study, we identified 3962 differentially methylated genes (DMGs) and 2048 differentially expressed genes (DEGs) using methylated RNA immunoprecipitation next-generation sequencing (MeRIP-seq) and RNA-sequencing. A co-expression analysis of DMGs and DEGs showed that the expression of 805 genes was significantly affected by m6A methylation. Specifically, we obtained 28 hypermethylated and upregulated genes, 657 hypermethylated and downregulated genes, 102 hypomethylated and upregulated genes, and 18 hypomethylated and downregulated genes. The differential gene expression analysis based on GSE114007 revealed 2770 DEGs. The Weighted Gene Co-expression Network Analysis (WGCNA) based on GSE114007 identified 134 OA-related genes. By taking the intersection of these results, ten novel aberrantly expressed, m6A-modified and OA-related key genes were identified, including SKP2, SULF1, TNC, ZFP36, CEBPB, BHLHE41, SOX9, VEGFA, MKNK2 and TUBB4B. The present study may provide valuable insight into identifying m6A-related pharmacological targets in OA.</t>
  </si>
  <si>
    <t>[Yu, Yang; Lu, Shitao; Li, Yu; Xu, Jianzhong] Zhengzhou Univ, Affiliated Hosp 1, Dept Orthoped, Zhengzhou, Peoples R China</t>
  </si>
  <si>
    <t>Zhengzhou University</t>
  </si>
  <si>
    <t>Xu, JZ (corresponding author), Zhengzhou Univ, Affiliated Hosp 1, Dept Orthoped, Zhengzhou, Peoples R China.</t>
  </si>
  <si>
    <t>xjzzzu@yeah.net</t>
  </si>
  <si>
    <t>MAY 9</t>
  </si>
  <si>
    <t>10.3389/fgene.2023.1168365</t>
  </si>
  <si>
    <t>Wan, Lei; Liu, Jian; Huang, Chuanbing; Zhu, Ziheng; Wang, Kun; Sun, Guanghan; Zhu, Lei; Hu, Zhongxiang</t>
  </si>
  <si>
    <t>Comprehensive Analysis and Functional Characteristics of Differential Expression of N6-Methyladenosine Methylation Modification in the Whole Transcriptome of Rheumatoid Arthritis</t>
  </si>
  <si>
    <t>MEDIATORS OF INFLAMMATION</t>
  </si>
  <si>
    <t>DNA METHYLATION; CELL; MICROENVIRONMENT; NUCLEOTIDES; PATTERNS</t>
  </si>
  <si>
    <t>N6-methyladenosine (m6A) modification is the most prevalent chemical modification in eukaryotic mRNA and is associated with the development of various immune diseases. However, the role of m6A methylation in rheumatoid arthritis (RA) development is unclear. We preliminarily explored the role of m6A methylation-related mRNAs in RA for its clinical application. The discovery of m6A methylation-modifying genes in this study may provide a fresh perspective on the development of drugs for RA treatment. High-throughput sequencing combined with methylated RNA immunoprecipitation (MeRIP-seq) and RNA sequencing were used to assess whole-transcriptome m6A modifications in the synovium of patients with RA. The relationship between m6A-modified target genes and RA inflammation and macrophages was determined. The expression of the m6A-modified significant transcript-enriched inflammatory signaling pathway was assessed through animal experiments. Differentially expressed m6A genes were correlated with macrophage activation involved in immune response, vascular endothelium, MAPK signaling pathway, PI3K - Akt signaling pathway, and other inflammatory processes. Furthermore, combined analysis with m6A-seq and RNA-seq revealed 120 genes with significant changes in both m6A modification and mRNA expression. We selected the top 3 candidate mRNAs that were upregulated and downregulated simultaneously. The expression of phosphatase and tensin homolog deleted on chromosome ten (PTEN) mRNA and protein in RA patients was lower than that in healthy control (HC). SHC-binding protein 1 (SHCBP1) and neurexophilin-3 (NXPH3) mRNA expressions were increased in RA patients. The expression of M1 macrophages was increased in RA patients. RA markers are such as rheumatoid factor (RF) and peptide containing citrulline (CCP). Further animal experiments showed that the expression of synovial MAPK, PI3K, and Akt1 proteins in the RA model was increased, and the PTEN, p-PTEN protein expression was decreased. PI3K, Akt1, PTEN, and p-PTEN were correlated to RA joint inflammation. This study revealed a unique pattern of differential m6A methylation modifications in RA and concluded that m6A modification is related to the occurrence of RA synovial inflammation.</t>
  </si>
  <si>
    <t>[Wan, Lei; Liu, Jian; Huang, Chuanbing; Zhu, Ziheng; Zhu, Lei] Anhui Univ Chinese Med, Affiliated Hosp 1, Hefei 230038, Peoples R China; [Wan, Lei; Liu, Jian; Wang, Kun] Key Lab Xinan Med Educ Minist, Hefei 230038, Peoples R China; [Wang, Kun; Sun, Guanghan] Anhui Univ Chinese Med, Coll Tradit Chinese Med, Hefei 230012, Peoples R China; [Hu, Zhongxiang] Univ Sci &amp; Technol China, Affiliated Hosp 1, Hefei 230000, Peoples R China</t>
  </si>
  <si>
    <t>Anhui University of Chinese Medicine; Anhui University of Chinese Medicine; Chinese Academy of Sciences; University of Science &amp; Technology of China, CAS</t>
  </si>
  <si>
    <t>Wan, L; Liu, J (corresponding author), Anhui Univ Chinese Med, Affiliated Hosp 1, Hefei 230038, Peoples R China.;Wan, L; Liu, J (corresponding author), Key Lab Xinan Med Educ Minist, Hefei 230038, Peoples R China.</t>
  </si>
  <si>
    <t>yxwanlei@163.com; wllensy@163.com; chuanbingh@163.com; zyzhuziheng@163.com; yxwangk@163.com; 751728613@qq.com; 315893816@qq.com; huzx1986@126.com</t>
  </si>
  <si>
    <t>MEDIAT INFLAMM</t>
  </si>
  <si>
    <t>OCT 25</t>
  </si>
  <si>
    <t>10.1155/2022/4766992</t>
  </si>
  <si>
    <t>Chang, Hongtao; Yang, Jun; Wang, Qianwen; Zhao, Jingjing; Zhu, Ruixia</t>
  </si>
  <si>
    <t>Role of N6-methyladenosine modification in pathogenesis of ischemic stroke</t>
  </si>
  <si>
    <t>EXPERT REVIEW OF MOLECULAR DIAGNOSTICS</t>
  </si>
  <si>
    <t>Ischemic stroke; m6A; prognosis; diagnosis; therapeutic</t>
  </si>
  <si>
    <t>MESSENGER-RNA; NUCLEAR-RNA; M(6)A; TRANSLATION; DEMETHYLASE; SUBSTRATE; ALKBH5; METTL3; GENE; MASS</t>
  </si>
  <si>
    <t>Introduction N6-Methyladenosine (m6A), the most common and reversible mRNA modification, has attracted considerable attention recently, and accumulating evidence indicates it has an important role in the progression of ischemic stroke (IS). Areas covered We first reviewed m6A methylation modification enzymes, including m6A methyltransferases (METTL3, METTL14, and WTAP), demethylases (FTO and ALKBH5), m6A-binding proteins (YTH domain containing 1/2 [YTHDC1/2], YTHDF1/2/3, and insulin like growth factor 2 mRNA binding protein 1/2/3 [IGF2BP1/2/3]), and their-related functions. An alteration in the m6A methylation profile of IS has been reported and m6A is differentially expressed in IS. Thus, we then focused on the underlying mechanism of m6A methylation in IS and the involvement of atherosclerosis (AS), cerebral ischemia/reperfusion (IR) injury, inflammation, oxidative stress, and apoptosis. Furthermore, we also elucidated the effect of m6A-associated single-nucleotide polymorphisms (SNPs) on stroke and uncovered new causal variants for IS. The clinical application of m6A targeting drugs is still in its infancy and will be available in the future. Expert opinion Collectively, the information in the present review is a summary of the latest developments in m6A modification and highlights the mechanisms underlying IS pathogenesis, which may provide novel insights into the mechanisms and therapeutic targets for IS.</t>
  </si>
  <si>
    <t>[Chang, Hongtao; Yang, Jun; Wang, Qianwen; Zhao, Jingjing; Zhu, Ruixia] China Med Univ, Affiliated Hosp 1, Dept Neurol, 155 Nanjing North St, Shenyang 110001, Liaoning, Peoples R China</t>
  </si>
  <si>
    <t>China Medical University</t>
  </si>
  <si>
    <t>Zhu, RX (corresponding author), China Med Univ, Affiliated Hosp 1, Dept Neurol, 155 Nanjing North St, Shenyang 110001, Liaoning, Peoples R China.</t>
  </si>
  <si>
    <t>zrx_200626313@163.com</t>
  </si>
  <si>
    <t>TAYLOR &amp; FRANCIS AS</t>
  </si>
  <si>
    <t>OSLO</t>
  </si>
  <si>
    <t>EXPERT REV MOL DIAGN</t>
  </si>
  <si>
    <t>MAR 4</t>
  </si>
  <si>
    <t>10.1080/14737159.2022.2049246</t>
  </si>
  <si>
    <t>Pathology</t>
  </si>
  <si>
    <t>Zhang, Lixin; Wu, Lihua; Zhu, Xiangrui; Mei, Jian; Chen, Yingli</t>
  </si>
  <si>
    <t>Paeonol represses A549 cell glycolytic reprogramming and proliferation by decreasing m6A modification of Acyl-CoA dehydrogenase</t>
  </si>
  <si>
    <t>CHINESE JOURNAL OF PHYSIOLOGY</t>
  </si>
  <si>
    <t>Acyl-CoA dehydrogenase; glycolytic reprogramming; N6-methyladenosine; paeonol; proliferation</t>
  </si>
  <si>
    <t>METABOLIC REQUIREMENTS; MIGRATION; INVASION</t>
  </si>
  <si>
    <t>Aberrant glycolytic reprogramming is involved in lung cancer progression by promoting the proliferation of non-small cell lung cancer cells. Paeonol, as a traditional Chinese medicine, plays a critical role in multiple cancer cell proliferation and inflammation. Acyl-CoA dehydrogenase (ACADM) is involved in the development of metabolic diseases. N6-methyladenosine (m6A) modification is important for the regulation of messenger RNA stability, splicing, and translation. Here, we investigated whether paeonol regulates the proliferation and glycolytic reprogramming via ACADM with m6A modification in A549 cells (human non-small cell lung cancer cells). Cell counting kit 8, 5-Bromo-2-deoxyuridine, 5-ethynyl-2'-deoxyuridine (EdU) incorporation, flow cytometry analysis, western blotting and seahorse XFe24 extracellular flux analyzer assays showed that paeonol had a significant inhibitory effect against A549 cell proliferation and glycolysis. Mechanistically, ACADM was a functional target of paeonol. We also showed that the m6A reader YTH domain containing 1 plays an important role in m6A-modified ACADM expression, which is negatively regulated by paeonol, and is involved in A549 cell proliferation and glycolytic reprogramming. These results indicated the central function of paeonol in regulating A549 cell glycolytic reprogramming and proliferation via m6A modification of ACADM.</t>
  </si>
  <si>
    <t>[Zhang, Lixin; Chen, Yingli] Harbin Med Univ, Cent Lab, Daqing, Peoples R China; [Zhang, Lixin; Zhu, Xiangrui; Mei, Jian; Chen, Yingli] Harbin Med Univ, Coll Med Lab Sci &amp; Technol, Dept Immunol, Daqing, Peoples R China; [Wu, Lihua] Daqing Oilfield Gen Hosp, Dept Geriatr, Daqing, Peoples R China; [Chen, Yingli] Harbin Med Univ, Coll Med Lab Sci &amp; Technol, Xinyang Rd, Daqing 163319, Heilongjiang, Peoples R China</t>
  </si>
  <si>
    <t>Harbin Medical University; Harbin Medical University; Harbin Medical University</t>
  </si>
  <si>
    <t>Chen, YL (corresponding author), Harbin Med Univ, Coll Med Lab Sci &amp; Technol, Xinyang Rd, Daqing 163319, Heilongjiang, Peoples R China.</t>
  </si>
  <si>
    <t>chenyingli1979@163.com</t>
  </si>
  <si>
    <t>WOLTERS KLUWER MEDKNOW PUBLICATIONS</t>
  </si>
  <si>
    <t>MUMBAI</t>
  </si>
  <si>
    <t>CHINESE J PHYSIOL</t>
  </si>
  <si>
    <t>JUL-AUG</t>
  </si>
  <si>
    <t>10.4103/cjop.CJOP-D-22-00166</t>
  </si>
  <si>
    <t>Physiology</t>
  </si>
  <si>
    <t>He, Siyuan; Li, Wanqian; Wang, Guoqing; Wang, Xiaotang; Fan, Wei; Zhang, Zhi; Li, Na; Hou, Shengping</t>
  </si>
  <si>
    <t>FTO-mediated m6A modification alleviates autoimmune uveitis by regulating microglia phenotypes via the GPC4/TLR4/NF-KB signaling axis</t>
  </si>
  <si>
    <t>Fat mass and obesity-associated protein; Glypican 4; Microglia; N6-methyladenosine; Uveitis; YTH domain Family protein 3</t>
  </si>
  <si>
    <t>NEW-MODEL; UVEORETINITIS; DISEASE; METHYLATION; ACTIVATION; EXPRESSION; CELLS; MICE</t>
  </si>
  <si>
    <t>Uveitis, a vision-threatening inflammatory disease worldwide, is closely related to resident microglia. Retinal microglia are the main immune effector cells with strong plasticity, but their role in uveitis remains unclear. N6-methyladenosine (m6A) modification has been proven to be involved in the immune response. Therefore, we in this work aimed to identify the potentially crucial m6A regulators of microglia in uveitis. Through the single-cell sequencing (scRNA-seq) analysis and experimental verification, we found a significant decrease in the expression of fat mass and obesity-associated protein (FTO) in retinal microglia of uveitis mice and human microglia clone 3 (HMC3) cells with inflammation. Additionally, FTO knockdown was found to aggravate the secretion of inflammatory factors and the mobility/chemotaxis of microglia. Mechanistically, the RNA-seq data and rescue experiments showed that glypican 4 (GPC4) was the target of FTO, which regulated microglial inflammation mediated by the TLR4/NF-kB pathway. Moreover, RNA stability assays indicated that GPC4 upregulation was mainly regulated by the downregulation of the m6A reader YTH domain family protein 3 (YTHDF3). Finally, the FTO inhibitor FB 23-2 further exacerbated experimental autoimmune uveitis (EAU) inflammation by promoting the GPC4/TLR4/NF-kB signaling axis, and this could be attenuated by the TLR4 inhibitor TAK-242. Collectively, a decreased FTO could facilitate microglial inflammation in EAU, suggesting that the restoration or activation of FTO function may be a potential therapeutic strategy for uveitis. 2022 The Authors. Publishing services by Elsevier B.V. on behalf of KeAi Communications Co., Ltd. This is an open access article under the CC BY-NC-ND license (http://creativecommons. org/licenses/by-nc-nd/4.0/).</t>
  </si>
  <si>
    <t>[He, Siyuan; Li, Wanqian; Wang, Guoqing; Wang, Xiaotang; Fan, Wei; Zhang, Zhi; Hou, Shengping] Chongqing Med Univ, Affiliated Hosp 1, Chongqing 400016, Peoples R China; [He, Siyuan; Li, Wanqian; Wang, Guoqing; Wang, Xiaotang; Fan, Wei; Zhang, Zhi; Hou, Shengping] Chongqing Key Lab Ophthalmol, Chongqing 400016, Peoples R China; [He, Siyuan; Li, Wanqian; Wang, Guoqing; Wang, Xiaotang; Fan, Wei; Zhang, Zhi; Hou, Shengping] Chongqing Eye Inst, Chongqing 400016, Peoples R China; [He, Siyuan; Li, Wanqian; Wang, Guoqing; Wang, Xiaotang; Fan, Wei; Zhang, Zhi; Hou, Shengping] Natl Clin Res Ctr Ocular Dis, Chongqing Branch, Chongqing 400016, Peoples R China; [Li, Na] Chongqing Med Univ, Coll Basic Med, Chongqing 400016, Peoples R China</t>
  </si>
  <si>
    <t>Chongqing Medical University; Chongqing Medical University</t>
  </si>
  <si>
    <t>Hou, SP (corresponding author), Chongqing Med Univ, Affiliated Hosp 1, Chongqing 400016, Peoples R China.;Li, N (corresponding author), Chongqing Med Univ, Coll Basic Med, Chongqing 400016, Peoples R China.</t>
  </si>
  <si>
    <t>102600@cqmu.edu.cn; sphou828@163.com</t>
  </si>
  <si>
    <t>10.1016/j.gendis.2022.09.008</t>
  </si>
  <si>
    <t>Li, Xiaoyan; Li, Yongzhen; Wang, Ying; He, Xiaojie</t>
  </si>
  <si>
    <t>The m6A demethylase FTO promotes renal epithelial-mesenchymal transition by reducing the m6A modification of lncRNA GAS5</t>
  </si>
  <si>
    <t>CYTOKINE</t>
  </si>
  <si>
    <t>Renal interstitial fibrosis; FTO; M 6 A modification; lncRNA GAS5; EMT; Inflammation</t>
  </si>
  <si>
    <t>OBSTRUCTIVE NEPHROPATHY; INTERSTITIAL FIBROSIS; RNA; METHYLATION; CANCER</t>
  </si>
  <si>
    <t>Background: Renal interstitial fibrosis (RIF) is the main pathological change of a variety of chronic kidney diseases (CKD). Epigenetic modifications of fibrosis-prone genes regulate RIF progression. This study aimed to investigate long non-coding RNA (lncRNA) N6-methyladenosine (m6A) modification and its role in regulating RIF progression. Methods: Unilateral ureteral occlusion (UUO) was employed to construct the RIF in vivo model; and TGF-beta 1treated HK-2 and HKC-8 cells were used for in vitro experiments. The mRNA and protein expressions were assessed using qRT-PCR and western blot. The proliferation and migration were evaluated by EdU assay and transwell assay, respectively. In addition, levels of inflammatory cytokines were determined by ELISA assay and qRT-PCR. Moreover, lncRNA GAS5 m6A level was detected using Me-RIP assay. HE and Masson staining were employed to evaluate fibrotic lesions of the kidney. Results: FTO expression was elevated in HK-2 and HKC-8 cells after TGF-beta 1 treatment and mouse kidney tissue following UUO, and lncRNA GAS5 was downregulated. LncRNA GAS5 overexpression or FTO silencing suppressed TGF-beta 1-induced the increase of EMT-related proteins (Vimentin, Snail and N-cadherin) and inflammatory cytokines (IL-6, IL-1 beta and TNF-alpha) levels in HK-2 cells. FTO suppressed lncRNA GAS5 expression by reducing the m6A modification of lncRNA GAS5. Additionally, FTO knockdown could suppress EMT process and inflammation response induced by TGF-beta 1 and UUO in vitro and in vivo. As expected, FTO knockdown abrogated the promotion effects of lncRNA GAS5 silencing on TGF-beta 1-induced EMT process and inflammation response in HK-2 and HKC-8 cells. Conclusion: FTO promoted EMT process and inflammation response through reducing the m6A modification of lncRNA GAS5.</t>
  </si>
  <si>
    <t>[Li, Xiaoyan; Li, Yongzhen; Wang, Ying; He, Xiaojie] Cent South Univ, Xiangya Hosp 2, Dept Pediat, Changsha 410011, Hunan, Peoples R China; [Li, Xiaoyan; Li, Yongzhen; Wang, Ying; He, Xiaojie] Cent South Univ, Xiangya Hosp 2, Inst Pediat, Lab Pediat Nephrol, Changsha 410011, Hunan, Peoples R China; [He, Xiaojie] Cent South Univ, Xiangya Hosp 2, Inst Pediat, 139, Renmin Middle Rd, Changsha 410011, Hunan, Peoples R China; [He, Xiaojie] Cent South Univ, Xiangya Hosp 2, Inst Pediat, Lab Pediat Nephrol, 139 Renmin Middle Rd, Changsha 410011, Hunan, Peoples R China</t>
  </si>
  <si>
    <t>He, XJ (corresponding author), Cent South Univ, Xiangya Hosp 2, Inst Pediat, 139, Renmin Middle Rd, Changsha 410011, Hunan, Peoples R China.;He, XJ (corresponding author), Cent South Univ, Xiangya Hosp 2, Inst Pediat, Lab Pediat Nephrol, 139 Renmin Middle Rd, Changsha 410011, Hunan, Peoples R China.</t>
  </si>
  <si>
    <t>hexiaojie@csu.edu.cn</t>
  </si>
  <si>
    <t>10.1016/j.cyto.2022.156000</t>
  </si>
  <si>
    <t>Biochemistry &amp; Molecular Biology; Cell Biology; Immunology</t>
  </si>
  <si>
    <t>Han, Shiyu; Qi, Jiaqian; Fang, Kun; Wang, Hong; Tang, Yaqiong; Wu, Depei; Han, Yue</t>
  </si>
  <si>
    <t>Characterization of m6A regulator-mediated methylation modification patterns and tumor microenvironment infiltration in acute myeloid leukemia</t>
  </si>
  <si>
    <t>CANCER MEDICINE</t>
  </si>
  <si>
    <t>immunotherapy; leukemia; m6A; microenvironment; mutation burden</t>
  </si>
  <si>
    <t>MESSENGER-RNA; M(6)A; EXPRESSION; CANCER; N6-METHYLADENOSINE; DIFFERENTIATION; BLOCKADE; CELLS; WTAP</t>
  </si>
  <si>
    <t>Background Previous studies have confirmed the existence of epigenetic regulation of immune responses in acute myeloid leukemia. However, the potential role of RNA N6-methyladenosine (m6A) remodeling in tumor microenvironment (TME) infiltration remains unclear. Methods and Materials m6A patterns of 469 AML patients (420 of which provided survival data) based on 18 m6A regulators were systematically evaluated. Based on the expression of 18 m6A regulators, unsupervised agglomerative cluster analysis was applied to recognize the various m6A modification types and to classify patients. We linked these patterns to TME infiltration characteristics and identified three distinct populations of m6A modifications. Results These three TME cell infiltration patterns are characterized by a high degree of concordance with the three tumor immunophenotypes, which include immunoinflammatory, immunorejection, and immune inert patterns. We showed that assessment of m6A modification patterns within individually neoplasms can forecast the stage of neoplasmic inflammation, TME basal activity, subtype, hereditary mutation, and clinical patient prognosis. Limited low m6Ascore, featuring increased mutational load and immune activation, indicates an inflammatory phenotype of TME with a 5-year survival rate at 14.4% compared to the high-m6Ascore group (40.9%). Conclusions Data from two different cohorts demonstrated that a higher m6Ascore showed a marked therapeutic superiority as well as clinical advantage. Assessing m6A modification patterns in AML patients could improve our knowledge of the TME infiltrative profile as well as directing effective immunotherapeutic approaches.</t>
  </si>
  <si>
    <t>[Han, Shiyu; Qi, Jiaqian; Fang, Kun; Wang, Hong; Tang, Yaqiong; Wu, Depei; Han, Yue] Soochow Univ, Natl Clin Res Ctr Hematol Dis, Jiangsu Inst Hematol, Affiliated Hosp 1, Suzhou, Peoples R China; [Han, Shiyu; Qi, Jiaqian; Fang, Kun; Wang, Hong; Tang, Yaqiong; Wu, Depei; Han, Yue] Soochow Univ, Collaborat Innovat Ctr Hematol, Inst Blood &amp; Marrow Transplantat, Suzhou, Peoples R China; [Han, Shiyu; Qi, Jiaqian; Fang, Kun; Wang, Hong; Tang, Yaqiong; Wu, Depei; Han, Yue] Inst Blood &amp; Marrow Transplantat, Suzhou, Peoples R China; [Han, Shiyu; Qi, Jiaqian; Wang, Hong; Tang, Yaqiong; Wu, Depei; Han, Yue] Key Lab Thrombosis &amp; Hemostasis Minist Hlth, Suzhou, Peoples R China; [Han, Shiyu] Univ Washington, Seattle, WA 98195 USA; [Wu, Depei; Han, Yue] Soochow Univ, State Key Lab Radiat Med &amp; Protect, Suzhou, Peoples R China</t>
  </si>
  <si>
    <t>Soochow University - China; Soochow University - China; University of Washington; University of Washington Seattle; Soochow University - China</t>
  </si>
  <si>
    <t>Wu, DP; Han, Y (corresponding author), Soochow Univ, Jiangsu Inst Hematol, Affiliated Hosp 1, 188 Shizi St, Suzhou 215000, Peoples R China.</t>
  </si>
  <si>
    <t>drwudepei@163.com; hanyue@suda.edu.cn</t>
  </si>
  <si>
    <t>CANCER MED-US</t>
  </si>
  <si>
    <t>10.1002/cam4.4531</t>
  </si>
  <si>
    <t>Cheng, Da; Wu, Cichun; Li, Ying; Liu, Yao; Mo, Juan; Fu, Lei; Peng, Shifang</t>
  </si>
  <si>
    <t>METTL3 inhibition ameliorates liver damage in mouse with hepatitis B virus-associated acute-on-chronic liver failure by regulating miR-146a-5p maturation</t>
  </si>
  <si>
    <t>BIOCHIMICA ET BIOPHYSICA ACTA-GENE REGULATORY MECHANISMS</t>
  </si>
  <si>
    <t>METTL3; miR-146a-5p; Hepatitis B virus; Liver cell damage; Acute-on-chronic liver failure; m( 6) A methylation</t>
  </si>
  <si>
    <t>N-6-METHYLADENOSINE</t>
  </si>
  <si>
    <t>Hepatitis B virus (HBV)-associated acute-on-chronic liver failure (ACLF) is a clinical syndrome of severe liver damage. HBV infection is affected by N6-methyladenosine (m6A) RNA modification. Here, we investigated whether methyltransferase-like 3 (METTL3)-mediated m6A methylation can affect ACLF. Human hepatic cells (THLE-2) were treated with lipopolysaccharide (LPS) to induce cell damage. Proliferation, apoptosis and m6A modification were measured by MTT assay, flow cytometry and Dot blot assay. Our results showed that HBV infection significantly enhanced the levels of m6A modification and elevated the expression of METTL3 and mature-miR-146a-5p in THLE-2 cells, which was repressed by cycloleucine (m6A inhibitor). METTL3 overexpression enhanced m6A modification and promoted mature-miR-146a-5p expression. METTL3 overexpression promoted HBV replication and apoptosis, enhanced the levels of pro-inflammatory cytokines, hepatitis B surface antigen (HBsAg) and hepatitis B e antigen (HBeAg), and repressed cell proliferation in THLE-2 cells, which attributed to repress miR-146a-5p maturation. Moreover, a severe liver failure mouse model was established by HBV infection to verify the impact of METTL3 knockdown on liver damage in vivo. HBV-infection led to a severe liver damage and increase of apoptosis in hepatic tissues of mice, which was abolished by METTL3 knockdown. METTL3 knockdown reduced METTL3 expression and impeded miR-146a-5p maturation in HBV-infected mice. In conclusion, this work demonstrates that METTL3 inhibition ameliorates liver damage in mouse with HBVassociated ACLF, which contributes to repress miR-146a-5p maturation. Thus, this article suggests a novel therapeutic avenue to prevent and treat HBV-associated ACLF.</t>
  </si>
  <si>
    <t>[Cheng, Da; Wu, Cichun; Li, Ying; Liu, Yao; Mo, Juan; Fu, Lei; Peng, Shifang] Cent South Univ, Xiangya Hosp, Dept Infect Dis, Hunan Key Lab Viral Hepatitis, 87 Xiangya Rd, Changsha 410008, Hunan, Peoples R China</t>
  </si>
  <si>
    <t>Fu, L; Peng, SF (corresponding author), Cent South Univ, Xiangya Hosp, Dept Infect Dis, Hunan Key Lab Viral Hepatitis, 87 Xiangya Rd, Changsha 410008, Hunan, Peoples R China.</t>
  </si>
  <si>
    <t>fufu.lei@outlook.com; psfang_xy@sohu.com</t>
  </si>
  <si>
    <t>BBA-GENE REGUL MECH</t>
  </si>
  <si>
    <t>10.1016/j.bbagrm.2021.194782</t>
  </si>
  <si>
    <t>Li, Huan; Lin, Jiahui; Cheng, Sha; Chi, Jingshu; Luo, Ju; Tang, Yu; Zhao, Wenfang; Shu, Yufeng; Liu, Xiaoming; Xu, Canxia</t>
  </si>
  <si>
    <t>Comprehensive analysis of differences in N6-methyladenosine RNA methylomes in Helicobacter pylori infection</t>
  </si>
  <si>
    <t>gastritis; Helicobacter pylori; MeRIP-seq; M6A; N6-methyladenosine</t>
  </si>
  <si>
    <t>NF-KAPPA-B; MESSENGER-RNA; M(6)A; GENE; IDENTIFICATION; PROLIFERATION; INFLAMMATION; EXPRESSION; PATHWAY</t>
  </si>
  <si>
    <t>Background: Helicobacter pylori (H.pylori) infection is an important factor in the occurrence of human gastric diseases, but its pathogenic mechanism is not clear. N6-methyladenosine (m6A) is the most prevalent reversible methylation modification in mammalian RNA and it plays a crucial role in controlling many biological processes. However, there are no studies reported that whether H. pylori infection impacts the m6A methylation of stomach. In this study, we measured the overall level changes of m6A methylation of RNA under H. pylori infection through in vitro and in vivo experiment.Methods: The total quantity of m6A was quantified in gastric tissues of clinical patients and C57 mice with H. pylori infection, as well as acute infection model [H. pylori and GES-1 cells were cocultured for 48 h at a multiplicity of infection (MOI) from of 10:1 to 50:1]. Furthermore, we performed m6A methylation sequencing and RNA-sequencing on the cell model and RNA-sequencing on animal model.Results: Quantitative detection of RNA methylation showed that H. pylori infection group had higher m6A modification level. M6A methylation sequencing identified 2,107 significantly changed m6A methylation peaks, including 1,565 upregulated peaks and 542 downregulated peaks. A total of 2,487 mRNA was upregulated and 1,029 mRNA was downregulated. According to the comprehensive analysis of MeRIP-seq and RNA-seq, we identified 200 hypermethylation and upregulation, 129 hypermethylation but downregulation, 19 hypomethylation and downregulation and 106 hypomethylation but upregulation genes. The GO and KEGG pathway analysis of these differential methylation and regulatory genes revealed a wide range of biological functions. Moreover, combining with mice RNA-seq results, qRT- PCR showed that m6A regulators, METTL3, WTAP, FTO and ALKBH5, has significant difference; Two key genes, PTPN14 and ADAMTS1, had significant difference by qRT- PCR.Conclusion: These findings provide a basis for further investigation of the role of m6A methylation modification in H. pylori-associated gastritis.</t>
  </si>
  <si>
    <t>[Li, Huan; Lin, Jiahui; Cheng, Sha; Chi, Jingshu; Luo, Ju; Tang, Yu; Zhao, Wenfang; Shu, Yufeng; Liu, Xiaoming; Xu, Canxia] Cent South Univ, Xiangya Hosp 3, Dept Gastroenterol, Changsha, Hunan, Peoples R China; [Liu, Xiaoming; Xu, Canxia] Cent South Univ, Hunan Key Lab Nonresolving Inflammat &amp; Canc, Changsha, Hunan, Peoples R China</t>
  </si>
  <si>
    <t>Central South University; Central South University</t>
  </si>
  <si>
    <t>Liu, XM; Xu, CX (corresponding author), Cent South Univ, Xiangya Hosp 3, Dept Gastroenterol, Changsha, Hunan, Peoples R China.;Liu, XM; Xu, CX (corresponding author), Cent South Univ, Hunan Key Lab Nonresolving Inflammat &amp; Canc, Changsha, Hunan, Peoples R China.</t>
  </si>
  <si>
    <t>liuxiaoming26@163.com; xucanxia2000@163.com</t>
  </si>
  <si>
    <t>JUN 7</t>
  </si>
  <si>
    <t>10.3389/fcell.2023.1136096</t>
  </si>
  <si>
    <t>Yuan, Liyan; Chen, Shijun; Ding, Ke; Wang, Xiaobo; Lv, Weiqi; Liu, Yuchen; He, Shuang; Yu, YingDian; Yang, Bin; Huang, Tao</t>
  </si>
  <si>
    <t>The m6A modification of Il17a in CD4+ T cells promotes inflammation in psoriasis</t>
  </si>
  <si>
    <t>EXPERIMENTAL DERMATOLOGY</t>
  </si>
  <si>
    <t>CD4 (+) T cells; IL17a; inflammation; m(6)A; psoriasis</t>
  </si>
  <si>
    <t>RNA MODIFICATIONS; GENE-EXPRESSION</t>
  </si>
  <si>
    <t>Psoriasis is a chronic inflammatory skin disorder. The mechanism of psoriasis pathogenesis is not entirely clear. Here, we reported that the level of the N6-methyladenosine (m(6)A) modification was increased in psoriatic CD4(+) T cells compared with healthy controls. In the psoriasis mouse model, depletion of the RNA demethylase, Alkbh5, from CD4(+) T cells promoted the psoriasis-like phenotype and inflammation. Intriguingly, this phenotype and inflammation were alleviated by the ablation of the m(6)A methyltransferase Mettl3 in CD4(+) T cells. Mechanistically, we found that the m(6)A modification of IL17A mRNA increased the expression of IL-17A (an important pro-inflammatory factor in psoriasis) and promoted psoriasis. Thus, our study provided evidence that the m(6)A modification of IL17A in CD4(+) T cells regulates inflammation in psoriasis.</t>
  </si>
  <si>
    <t>[Yuan, Liyan; Ding, Ke; Wang, Xiaobo; Lv, Weiqi; He, Shuang; Yang, Bin; Huang, Tao] Southern Med Univ, Dermatol Hosp, Guangzhou, Peoples R China; [Chen, Shijun; Ding, Ke; Liu, Yuchen] Southern Med Univ, Canc Res Inst, Natl Clin Res Ctr Kidney Dis, Sch Basic Med Sci,State Key Lab Organ Failure Res,, Guangzhou, Peoples R China; [Yu, YingDian] Southern Med Univ, Zhujiang Hosp, Dept Crit Care Med, Guangzhou, Peoples R China; [Yu, YingDian] Southern Med Univ, Zhujiang Hosp, Dept Crit Care Med, Guangzhou 510220, Peoples R China; [Yang, Bin; Huang, Tao] Southern Med Univ, Dermatol Hosp, Guangzhou 510220, Peoples R China</t>
  </si>
  <si>
    <t>Southern Medical University - China; Southern Medical University - China; Southern Medical University - China; Southern Medical University - China; Southern Medical University - China</t>
  </si>
  <si>
    <t>Yu, YD (corresponding author), Southern Med Univ, Zhujiang Hosp, Dept Crit Care Med, Guangzhou 510220, Peoples R China.;Yang, B; Huang, T (corresponding author), Southern Med Univ, Dermatol Hosp, Guangzhou 510220, Peoples R China.</t>
  </si>
  <si>
    <t>yuyingdian2002@163.com; yangbin101@hotmail.com; 15521017449@163.com</t>
  </si>
  <si>
    <t>EXP DERMATOL</t>
  </si>
  <si>
    <t>10.1111/exd.14879</t>
  </si>
  <si>
    <t>Zhang, Yiwen; Gu, Xiaofei; Li, Di; Cai, Luhui; Xu, Qiong</t>
  </si>
  <si>
    <t>METTL3 Regulates Osteoblast Differentiation and Inflammatory Response via Smad Signaling and MAPK Signaling</t>
  </si>
  <si>
    <t>INTERNATIONAL JOURNAL OF MOLECULAR SCIENCES</t>
  </si>
  <si>
    <t>METTL3; osteoblast differentiation; inflammatory response; Smad; MAPK; mRNA stability; YTHDF2</t>
  </si>
  <si>
    <t>MESSENGER-RNA METHYLATION; TGF-BETA; LIPOPOLYSACCHARIDE LPS; N-6-METHYLADENOSINE; TRANSLATION; EXPRESSION; N6-METHYLADENOSINE; LEUKEMIA</t>
  </si>
  <si>
    <t>Osteoblasts are crucial bone-building cells that maintain bone homeostasis, whereas inflammatory stimuli can inhibit osteogenesis and activate inflammatory response. N6-methyladenosine (m(6)A) is the most abundant mRNA modification in eukaryotes and plays important roles in multiple biological processes. However, whether m(6)A modification affects osteoblast differentiation and inflammatory response remains unknown. To address this issue, we investigated the expression of the N6-adenosine methyltransferase METTL3 and found that it was upregulated during osteoblast differentiation and downregulated after LPS stimulation. We then knocked down METTL3 and observed decreased levels of osteogenic markers, ALP activity, and mineralized nodules, as well as Smad1/5/9 phosphorylation, in LPS-induced inflammation. METTL3 knockdown promoted the mRNA expression and stability of negative regulators of Smad signaling, Smad7 and Smurf1, the same regulatory pattern identified when the m(6)A-binding protein YTHDF2 was silenced. Moreover, METTL3 depletion enhanced proinflammatory cytokine expression and increased the phosphorylation of ERK, p38, JNK, and p65 in MAPK and NF-kappa B signaling pathways. The increase in cytokine expression was inhibited after MAPK signaling inhibitor treatment. All data suggest that METTL3 knockdown inhibits osteoblast differentiation and Smad-dependent signaling by stabilizing Smad7 and Smurf1 mRNA transcripts via YTHDF2 involvement and activates the inflammatory response by regulating MAPK signaling in LPS-induced inflammation.</t>
  </si>
  <si>
    <t>[Zhang, Yiwen; Gu, Xiaofei; Li, Di; Cai, Luhui; Xu, Qiong] Sun Yat Sen Univ, Guanghua Sch Stomatol, Guangzhou 510055, Peoples R China; [Zhang, Yiwen; Gu, Xiaofei; Li, Di; Cai, Luhui] Sun Yat Sen Univ, Guangdong Prov Key Lab Stomatol, Guangzhou 510055, Peoples R China</t>
  </si>
  <si>
    <t>Sun Yat Sen University; Sun Yat Sen University</t>
  </si>
  <si>
    <t>Xu, Q (corresponding author), Sun Yat Sen Univ, Guanghua Sch Stomatol, Guangzhou 510055, Peoples R China.</t>
  </si>
  <si>
    <t>zhywen@foxmail.com; guxf3@mail2.sysu.edu.cn; lidi5@mail2.sysu.edu.cn; cailh6@mail2.sysu.edu.cn; xqiong@mail.sysu.edu.cn</t>
  </si>
  <si>
    <t>INT J MOL SCI</t>
  </si>
  <si>
    <t>JAN 1</t>
  </si>
  <si>
    <t>10.3390/ijms21010199</t>
  </si>
  <si>
    <t>Biochemistry &amp; Molecular Biology; Chemistry, Multidisciplinary</t>
  </si>
  <si>
    <t>Nie, Kechao; Zheng, Zhihua; Li, Jing; Chang, Yonglong; Deng, Zhitong; Huang, Wei; Li, Xiushen</t>
  </si>
  <si>
    <t>AGAP2-AS1 promotes the assembly of m6A methyltransferases and activation of the IL6/STAT3 pathway by binding with WTAP in the carcinogenesis of gastric cancer</t>
  </si>
  <si>
    <t>FASEB JOURNAL</t>
  </si>
  <si>
    <t>AGAP2-AS1; gastric cancer; inflammation; N6-methyladenosine; STAT3</t>
  </si>
  <si>
    <t>PROGRESSION; RNA</t>
  </si>
  <si>
    <t>Owing to the lack of biomarkers for early diagnosis, gastric cancer (GC) is often associated with a poor prognosis. Thus, there is an urgent need to identify early molecular targets in GC. Dysregulated long noncoding RNAs (lncRNAs) have been evaluated by integrated bioinformatics analysis; and we investigate their specific role and potential mechanism via N6-methyladenosine (m6A) methylation modification in the carcinogenesis and progression of GC. In this study, we report upregulation of lncRNA AGAP2-AS1, activated by a gain of H3K4Me3, in GC tissues and cells. AGAP2-AS1 was linked to adverse prognosis in patients with GC. Functionally, AGAP2-AS1 knockdown inhibited cell proliferation and migration of GC cells. Mechanistically, AGAP2-AS1 bound WT1-associated protein (WTAP) to promote the formation of the WTAP/methyltransferase-like 3 (METTL3)/METTL14 m6A methyltransferase complex. AGAP2-AS1 stabilized signal transducer and activator of transcription 3 (STAT3) mRNA in an m6A-dependent manner and, thus, activated the interleukin 6 (IL6)/STAT3 pathway. Importantly, activation of the AGAP2-AS1/WTAP/STAT3 pathways promoted cell proliferation and migration in GC. Collectively, the present findings revealed a novel regulatory relationship between lncRNA and m6A modification. Furthermore, targeting the AGAP2-AS1/WTAP/STAT3 axis may be a promising strategy for the inhibition of inflammation-mediated carcinogenesis and progression in GC.</t>
  </si>
  <si>
    <t>[Nie, Kechao; Li, Jing; Chang, Yonglong; Huang, Wei] Cent South Univ, Xiangya Hosp 2, Dept Integrated Tradit Chinese &amp; Western Med, Changsha 410001, Peoples R China; [Zheng, Zhihua] Shenzhen Tradit Chinese Med Hosp, Dept Gastroenterol, Shenzhen, Peoples R China; [Deng, Zhitong] Guangzhou Univ Chinese Med, Sci &amp; Technol Innovat Ctr, Guangzhou, Peoples R China; [Huang, Wei] Cent South Univ, Xiangya Hosp, Dept Integrated Tradit Chinese &amp; Western Med, Changsha, Peoples R China; [Li, Xiushen] Shenzhen Univ Gen Hosp, Dept Obstet &amp; Gynaecol, Shenzhen, Peoples R China; [Li, Xiushen] Shenzhen Univ, Hlth Sci Ctr, Sch Biomed Engn, Guangdong Key Lab Biomed Measurements &amp; Ultrasound, Shenzhen 518060, Peoples R China</t>
  </si>
  <si>
    <t>Central South University; Shenzhen Traditional Chinese Medicine Hospital; Guangzhou University of Chinese Medicine; Central South University; Shenzhen University</t>
  </si>
  <si>
    <t>Huang, W (corresponding author), Cent South Univ, Xiangya Hosp 2, Dept Integrated Tradit Chinese &amp; Western Med, Changsha 410001, Peoples R China.;Li, XS (corresponding author), Shenzhen Univ, Hlth Sci Ctr, Sch Biomed Engn, Guangdong Key Lab Biomed Measurements &amp; Ultrasound, Shenzhen 518060, Peoples R China.</t>
  </si>
  <si>
    <t>huangweidavid@csu.edu.cn; lixiushenzplby@163.com</t>
  </si>
  <si>
    <t>FASEB J</t>
  </si>
  <si>
    <t>10.1096/fj.202301249R</t>
  </si>
  <si>
    <t>Biochemistry &amp; Molecular Biology; Biology; Cell Biology</t>
  </si>
  <si>
    <t>Ge, Xuhui; Ye, Wu; Zhu, Yufeng; Cui, Min; Zhou, Jiawen; Xiao, Chenyu; Jiang, Dongdong; Tang, Pengyu; Wang, Jiaxing; Wang, Zhuanghui; Ji, Chengyue; Zhou, Xuhui; Cao, Xiaojian; Liu, Wei; Cai, Weihua</t>
  </si>
  <si>
    <t>USP1/UAF1-Stabilized METTL3 Promotes Reactive Astrogliosis and Improves Functional Recovery after Spinal Cord Injury through m6A Modification of YAP1 mRNA</t>
  </si>
  <si>
    <t>JOURNAL OF NEUROSCIENCE</t>
  </si>
  <si>
    <t>METTL3; reactive astrogliosis; spinal cord injury; USP1; UAF1; YAP1</t>
  </si>
  <si>
    <t>METHYLATION; ASTROCYTES; N-6-METHYLADENOSINE; REGENERATION; RECOGNITION; TRANSLATION; PROTEINS; READERS; WRITERS; CELLS</t>
  </si>
  <si>
    <t>RNA N6-methyladenosine (m6A) modification is involved in diverse biological processes. However, its role in spinal cord injury (SCI) is poorly understood. The m6A level increases in injured spinal cord, and METTL3, which is the core subunit of methyltransferase complex, is upregulated in reactive astrocytes and further stabilized by the USP1/UAF1 complex after SCI. The USP1/UAF1 complex specifically binds to and subsequently removes K48-linked ubiquitination of the METTL3 protein to maintain its stability after SCI. Moreover, conditional knockout of astrocytic METTL3 in both sexes of mice significantly sup-pressed reactive astrogliosis after SCI, thus resulting in widespread infiltration of inflammatory cells, aggravated neuronal loss, hampered axonal regeneration, and impaired functional recovery. Mechanistically, the YAP1 transcript was identified as a potential target of METTL3 in astrocytes. METTL3 could selectively methylate the 39-UTR region of the YAP1 transcript, which subsequently maintains its stability in an IGF2BP2-dependent manner. In vivo, YAP1 overexpression by adeno-associated virus injection remarkably contributed to reactive astrogliosis and partly reversed the detrimental effects of METTL3 knockout on functional recovery after SCI. Furthermore, we found that the methyltransferase activity of METTL3 plays an essen-tial role in reactive astrogliosis and motor repair, whereas METTL3 mutant without methyltransferase function failed to promote functional recovery after SCI. Our study reveals the previously unreported role of METTL3-mediated m6A mod-ification in SCI and might provide a potential therapy for SCI.</t>
  </si>
  <si>
    <t>[Ge, Xuhui; Ye, Wu; Zhu, Yufeng; Tang, Pengyu; Wang, Jiaxing; Wang, Zhuanghui; Ji, Chengyue; Cao, Xiaojian; Cai, Weihua] Nanjing Med Univ, Dept Orthoped, Affiliated Hosp 1, Nanjing 210029, Jiangsu, Peoples R China; [Zhou, Xuhui; Liu, Wei] Naval Med Univ, Affiliated Hosp 2, Dept Orthoped, Shanghai 200003, Peoples R China; [Cui, Min; Xiao, Chenyu] Nanjing Med Univ, Dept Human Anat, Nanjing 211166, Jiangsu, Peoples R China; [Zhou, Jiawen] China Pharmaceut Univ, Dept Pharmacol, Nanjing 211198, Peoples R China; [Jiang, Dongdong] Nanjing Med Univ, Nanjing Hosp 1, Dept Orthoped, Nanjing 210006, Jiangsu, Peoples R China</t>
  </si>
  <si>
    <t>Nanjing Medical University; Naval Medical University; Nanjing Medical University; China Pharmaceutical University; Nanjing Medical University</t>
  </si>
  <si>
    <t>Cao, XJ; Cai, WH (corresponding author), Nanjing Med Univ, Dept Orthoped, Affiliated Hosp 1, Nanjing 210029, Jiangsu, Peoples R China.;Liu, W (corresponding author), Naval Med Univ, Affiliated Hosp 2, Dept Orthoped, Shanghai 200003, Peoples R China.</t>
  </si>
  <si>
    <t>xiaojiancao001@163.com; Liuatweiliuspine@sina.com; xiaojiancao001@163.com</t>
  </si>
  <si>
    <t>SOC NEUROSCIENCE</t>
  </si>
  <si>
    <t>WASHINGTON</t>
  </si>
  <si>
    <t>J NEUROSCI</t>
  </si>
  <si>
    <t>10.1523/JNEUROSCI.1209-22.2023</t>
  </si>
  <si>
    <t>Zhou, Xianwu; Chen, Zerui; Zhou, Jianrong; Liu, Yaorong; Fan, Ruixin; Sun, Tucheng</t>
  </si>
  <si>
    <t>Transcriptome and N6-Methyladenosine RNA Methylome Analyses in Aortic Dissection and Normal Human Aorta</t>
  </si>
  <si>
    <t>FRONTIERS IN CARDIOVASCULAR MEDICINE</t>
  </si>
  <si>
    <t>aortic dissection; transcriptome analysis; N6-methyledenosine RNA methylome analysis; extracellular matrix; inflammatory responses three</t>
  </si>
  <si>
    <t>SERUM TENASCIN-C; DNA METHYLATION; APOPTOSIS; CELLS; M6A</t>
  </si>
  <si>
    <t>Objective: To investigate the N6-methyladenosine (m6A) modification and the expressions of the m6A regulatory genes in the acute aortic dissection (AD). Methods: MeRIP-seq and RNA-seq experiments of aortic media tissue samples obtained from AD (n = 4) and Controls (n = 4) were conducted. m6A methylation quantification was used to measure the total mRNA m6A level. The five m6A regulators mRNA expressions were analyzed by quantitative polymerase chain reaction (qPCR). Western blot analyses and immunofluorescence staining were used to detect the difference of METTL14 protein expression in the aortas of AD and Normal. Results: Among AD patients, we detected significantly elevated levels of m6A in total RNA. Compared with the normal group, the up methylated coding genes of AD were primarily enriched in the processes associated with extracellular fibril organization, while the genes with down methylation were enriched in the processes associated with cell death regulation. Furthermore, many differentially methylated m6A sites (DMMSs) coding proteins were mainly annotated during the extracellular matrix and inflammatory responses. Conclusions: These findings indicate that differential m6A methylation and m6A regulatory genes, including MTEEL14 and ETO, may act on functional genes through RNA modification, thereby regulating the pathogenesis of aortic dissection.</t>
  </si>
  <si>
    <t>[Zhou, Xianwu; Chen, Zerui; Zhou, Jianrong; Liu, Yaorong; Fan, Ruixin; Sun, Tucheng] Guangdong Acad Med Sci, Guangdong Prov Peoples Hosp, Guangdong Prov Key Lab South China Struct Heart D, Guangdong Cardiovasc Inst,Dept Cardiovasc Surg, Guangzhou, Peoples R China; [Zhou, Xianwu] Wuhan Univ, Zhongnan Hosp, Dept Cardiovasc Surg, Wuhan, Peoples R China</t>
  </si>
  <si>
    <t>Guangdong Academy of Medical Sciences &amp; Guangdong General Hospital; Southern Medical University - China; Wuhan University</t>
  </si>
  <si>
    <t>Sun, TC (corresponding author), Guangdong Acad Med Sci, Guangdong Prov Peoples Hosp, Guangdong Prov Key Lab South China Struct Heart D, Guangdong Cardiovasc Inst,Dept Cardiovasc Surg, Guangzhou, Peoples R China.</t>
  </si>
  <si>
    <t>suntucheng1973@163.com</t>
  </si>
  <si>
    <t>FRONT CARDIOVASC MED</t>
  </si>
  <si>
    <t>MAY 28</t>
  </si>
  <si>
    <t>10.3389/fcvm.2021.627380</t>
  </si>
  <si>
    <t>Gu, Yunru; Wu, Xi; Zhang, Jingxin; Fang, Yuan; Pan, Yutian; Shu, Yongqian; Ma, Pei</t>
  </si>
  <si>
    <t>The evolving landscape of N6-methyladenosine modification in the tumor microenvironment</t>
  </si>
  <si>
    <t>MOLECULAR THERAPY</t>
  </si>
  <si>
    <t>M(6)A RNA METHYLATION; GENE-EXPRESSION; HEPATOCELLULAR-CARCINOMA; CELL-PROLIFERATION; ADIPOSE-TISSUE; OVARIAN-CANCER; NUCLEAR-RNA; HYPOXIA; METABOLISM; INFLAMMATION</t>
  </si>
  <si>
    <t>The tumor microenvironment (TME), controlled by intrinsic mechanisms of carcinogenesis and epigenetic modifications, has, in recent years, become a heavily researched topic. The TME can be described in terms of hypoxia, metabolic dysregulation, immune escape, and chronic inflammation. RNA methylation, an epigenetic modification, has recently been found to have a pivotal role in shaping the TME. The N-6-methylation of adenosine (m(6)A) modification is the most common type of RNA methylation that occurs in the N-6-position of adenosine, which is the primary internal modification of eukaryotic mRNA. Compelling evidence has demonstrated that m6A regulates transcriptional and protein expression through splicing, translation, degradation, and export, thereby mediating the biological processes of cancer cells and/or stromal cells and characterizing the TME. The TME also has a crucial role in the complicated regulatory network of m(6)A modifica-tions and, subsequently, influences tumor initiation, progression, and therapy responses. In this review, we describe the features of the TME and how the m(6)A modification modulates and interacts with it. We also focus on various factors and pathways involved in m(6)A methylation. Finally, we discuss potential therapeutic strategies and prognostic biomarkers with respect to the TME and m6A modification.</t>
  </si>
  <si>
    <t>[Gu, Yunru; Wu, Xi; Fang, Yuan; Pan, Yutian; Shu, Yongqian; Ma, Pei] Nanjing Med Univ, Dept Oncol, Affiliated Hosp 1, 300 Guangzhou Rd, Nanjing 210029, Peoples R China; [Zhang, Jingxin] Nanjing Med Univ, Affiliated Peoples Hosp, Dept Gen Surg, Zhenjiang Clin Sch,Jiangsu Univ, Zhenjiang 212002, Jiangsu, Peoples R China; [Shu, Yongqian] Nanjing Med Univ, Collaborat Innovat Ctr Canc Personalized Med, Jiangsu Key Lab Canc Biomarkers Prevent &amp; Treatme, Nanjing 211166, Peoples R China</t>
  </si>
  <si>
    <t>Nanjing Medical University; Jiangsu University; Nanjing Medical University; Nanjing Medical University</t>
  </si>
  <si>
    <t>Shu, YQ; Ma, P (corresponding author), Nanjing Med Univ, Dept Oncol, Affiliated Hosp 1, 300 Guangzhou Rd, Nanjing 210029, Peoples R China.</t>
  </si>
  <si>
    <t>yongqian_shu@163.com; mapei@njmu.edu.cn</t>
  </si>
  <si>
    <t>CELL PRESS</t>
  </si>
  <si>
    <t>CAMBRIDGE</t>
  </si>
  <si>
    <t>MOL THER</t>
  </si>
  <si>
    <t>MAY 5</t>
  </si>
  <si>
    <t>10.1016/j.ymthe.2021.04.009</t>
  </si>
  <si>
    <t>Biotechnology &amp; Applied Microbiology; Genetics &amp; Heredity; Medicine, Research &amp; Experimental</t>
  </si>
  <si>
    <t>Wang, Shiyan; Gao, Shanshan; Zeng, Yong; Zhu, Lin; Mo, Yulin; Wong, Chi Chun; Bao, Yi; Su, Peiran; Zhai, Jianning; Wang, Lina; Soares, Fraser; Xu, Xin; Chen, Huarong; Hezaveh, Kebria; Ci, Xinpei; He, Aobo; McGaha, Tracy; O'Brien, Catherine; Rottapel, Robert; Kang, Wei; Wu, Jianfeng; Zheng, Gang; Cai, Zongwei; Yu, Jun; He, Housheng Hansen</t>
  </si>
  <si>
    <t>N6-Methyladenosine Reader YTHDF1 Promotes ARHGEF2 Translation and RhoA Signaling in Colorectal Cancer</t>
  </si>
  <si>
    <t>GASTROENTEROLOGY</t>
  </si>
  <si>
    <t>N6-Methyladenosine; Colorectal Cancer; YTHDF1; ARHGEF2; Nanoparticle</t>
  </si>
  <si>
    <t>GEF-H1</t>
  </si>
  <si>
    <t>BACKGROUND &amp; AIMS: N6-methyladenosine (m(6)A) governs the fate of RNAs through m6A readers. Colorectal cancer (CRC) exhibits aberrant m6A modifications and expression of m(6)A regulators. However, how m6A readers interpret oncogenic m(6)A methylome to promote malignant transformation remains to be illustrated. METHODS: YTH N6-methyladenosine RNA binding protein 1 (Ythdf1) knockout mouse was generated to determine the effect of Ythdf1 in CRC tumorigenesis in vivo. Multiomic analysis of RNA-sequencing, m(6)A methylated RNA immunoprecipitation sequencing, YTHDF1 RNA immunoprecipitation sequencing, and proteomics were performed to unravel targets of YTHDF1 in CRC. The therapeutic potential of targeting YTHDF1m6A-Rho/Rac guanine nucleotide exchange factor 2 (ARHGEF2) was evaluated using small interfering RNA (siRNA) encapsulated by lipid nanoparticles (LNP). RESULTS: DNA copy number gain of YTHDF1 is a frequent event in CRC and contributes to its overexpression. High expression of YTHDF1 is significantly associated with metastatic gene signature in patient tumors. Ythdf1 knockout in mice dampened tumor growth in an inflammatory CRC model. YTHDF1 promotes cell growth in CRC cell lines and primary organoids and lung and liver metastasis in vivo. Integrative multiomics analysis identified RhoA activator ARHGEF2 as a key downstream target of YTHDF1. YTHDF1 binds to m(6)A sites of ARHGEF2 messenger RNA, resulting in enhanced translation of ARHGEF2. Ectopic expression of ARHGEF2 restored impaired RhoA signaling, cell growth, and metastatic ability both in vitro and in vivo caused by YTHDF1 loss, verifying that ARHGEF2 is a key target of YTHDF1. Finally, ARHGEF2 siRNA delivered by LNP significantly suppressed tumor growth and metastasis in vivo. CONCLUSIONS: We identify a novel oncogenic epitranscriptome axis of YTHDF1-m(6)A-ARHGEF2, which regulates CRC tumorigenesis and metastasis. siRNAdelivering LNP drug validated the therapeutic potential of targeting this axis in CRC.</t>
  </si>
  <si>
    <t>[Wang, Shiyan; Zeng, Yong; Mo, Yulin; Su, Peiran; Soares, Fraser; Xu, Xin; Hezaveh, Kebria; Ci, Xinpei; He, Aobo; McGaha, Tracy; O'Brien, Catherine; Rottapel, Robert; Zheng, Gang; He, Housheng Hansen] Univ Hlth Network, Princess Margaret Canc Ctr, Toronto, ON, Canada; [Gao, Shanshan; Wong, Chi Chun; Bao, Yi; Zhai, Jianning; Chen, Huarong; Yu, Jun] Chinese Univ Hong Kong, Inst Digest Dis, Hong Kong, Peoples R China; [Gao, Shanshan; Wong, Chi Chun; Bao, Yi; Zhai, Jianning; Chen, Huarong; Yu, Jun] Chinese Univ Hong Kong, CUHK Shenzhen Res Inst, Li Ka Shing Inst Hlth Sci, Dept Med &amp; Therapeut,State Key Lab Digest Dis, Hong Kong, Peoples R China; [Zhu, Lin; Cai, Zongwei] Hong Kong Baptist Univ, Dept Chem, State Key Lab Environm &amp; Biol Anal, Hong Kong, Peoples R China; [Mo, Yulin; Zheng, Gang] Univ Toronto, Inst Med Sci, Toronto, ON, Canada; [Su, Peiran; O'Brien, Catherine; Rottapel, Robert; Zheng, Gang; He, Housheng Hansen] Univ Toronto, Dept Med Biophys, 101 Coll St,TMDT 11-305, Toronto, ON M5G 1L7, Canada; [Wang, Lina] Sun Yat Sen Univ, Affiliated Hosp 1, Inst Precis Med, Guangzhou, Guangdong, Peoples R China; [He, Aobo] Univ Toronto, Dept Mol Genet, Toronto, ON, Canada; [Kang, Wei] Chinese Univ Hong Kong, Prince Wales Hosp, Dept Anat &amp; Cellular Pathol, State Key Lab Oncol South China, Hong Kong, Peoples R China; [Wu, Jianfeng] Xiamen Univ, Sch Life Sci, State Key Lab Cellular Stress Biol, Xiamen, Fujian, Peoples R China</t>
  </si>
  <si>
    <t>University of Toronto; University Health Network Toronto; Princess Margaret Cancer Centre; Chinese University of Hong Kong; Chinese University of Hong Kong; CUHK Shenzhen Research Institute; Hong Kong Baptist University; University of Toronto; University of Toronto; Sun Yat Sen University; University of Toronto; Chinese University of Hong Kong; Prince of Wales Hospital; State Key Lab Oncology South China; Xiamen University</t>
  </si>
  <si>
    <t>He, HH (corresponding author), Univ Toronto, Dept Med Biophys, 101 Coll St,TMDT 11-305, Toronto, ON M5G 1L7, Canada.;Yu, J (corresponding author), Chinese Univ Hong Kong, Prince Wales Hosp, Inst Digest Dis, Dept Med &amp; Therapeut, Room 707,Li Ka Shing Med Sci Bldg, Hong Kong, Peoples R China.</t>
  </si>
  <si>
    <t>junyu@cuhk.edu.hk; hansenhe@uhnresearch.ca</t>
  </si>
  <si>
    <t>W B SAUNDERS CO-ELSEVIER INC</t>
  </si>
  <si>
    <t>10.1053/j.gastro.2021.12.269</t>
  </si>
  <si>
    <t>Shen, Zhu-Jun; Han, Ye-Chen; Nie, Mu-Wen; Wang, Yi-Ning; Xiang, Ruo-Lan; Xie, Hong-Zhi</t>
  </si>
  <si>
    <t>Genome-wide identification of altered RNA m6A profiles in vascular tissue of septic rats</t>
  </si>
  <si>
    <t>N6-methyladenosine; sepsis; aorta</t>
  </si>
  <si>
    <t>CELL-ADHESION MOLECULES; MESSENGER-RNA; SMOOTH-MUSCLE; SEVERE SEPSIS; RECEPTOR; METTL3; METAANALYSIS; METHYLATION; SENSITIVITY; EXPRESSION</t>
  </si>
  <si>
    <t>Sepsis is the leading cause of death in hospital intensive care units. In light of recent studies showing that variations in N-6-methyladenosine (m(6)A) levels in different RNA transcripts influence inflammatory responses, we evaluated the m(6)A profiles of rat aortic mRNAs and lncRNAs after lipopolysaccharide (LPS)-induced sepsis. LC-MS-based mRNA modification analysis showed that global m(6)A levels were significantly decreased in aortic tissue of rats injected intraperitoneally with LPS. This finding was consistent with downregulated expression of METTL3 and WTAP, two members of the m(6)A writer complex, in LPS-exposed aortas. Microarray analysis of m(6)A methylation indicated that 40 transcripts (31 mRNAs and 9 lncRNAs) were hypermethylated, while 223 transcripts (156 mRNAs and 67 lncRNAs) were hypomethylated, in aortic tissue from LPS-treated rats. On GO and KEGG analyses, 'complement and coagulation cascades', 'transient receptor potential channels', and 'organic anion transmembrane transporter activity' were the major biological processes modulated by the differentially m(6)A methylated mRNAs. In turn, competing endogenous RNA network analysis suggested that decreased m(6)A levels in lncRNA-XR_343955 may affect the inflammatory response through the cell adhesion molecule pathway. Our data suggest that therapeutic modulation of the cellular m(6)A machinery may be useful to preserve vascular integrity and function during sepsis.</t>
  </si>
  <si>
    <t>[Shen, Zhu-Jun; Han, Ye-Chen; Nie, Mu-Wen; Wang, Yi-Ning; Xie, Hong-Zhi] Chinese Acad Med Sci &amp; Peking Union Med Coll, Peking Union Med Coll Hosp, Dept Cardiol, Beijing 100730, Peoples R China; [Xiang, Ruo-Lan] Peking Univ, Dept Physiol &amp; Pathophysiol, Sch Basic Med Sci, Beijing 100191, Peoples R China</t>
  </si>
  <si>
    <t>Chinese Academy of Medical Sciences - Peking Union Medical College; Peking Union Medical College; Peking Union Medical College Hospital; Peking University</t>
  </si>
  <si>
    <t>Xie, HZ (corresponding author), Chinese Acad Med Sci &amp; Peking Union Med Coll, Peking Union Med Coll Hosp, Dept Cardiol, Beijing 100730, Peoples R China.</t>
  </si>
  <si>
    <t>drxiehz@163.com</t>
  </si>
  <si>
    <t>SEP 15</t>
  </si>
  <si>
    <t>The potential role of N6-methyladenosine modification of LncRNAs in contributing to the pathogenesis of chronic glomerulonephritis</t>
  </si>
  <si>
    <t>N6-methyladenosine; Chronic glomerulonephritis; LncRNA; METTL3; MMCs</t>
  </si>
  <si>
    <t>M(6)A RNA METHYLATION; LONG NONCODING RNAS; MESSENGER-RNA; PATHWAY; INJURY; TRANSLATION; EXPRESSION; APOPTOSIS; METTL3; TOOL</t>
  </si>
  <si>
    <t>BackgroundIncreasing evidence indicates that N6-methyladenosine (m6A) modification of mRNAs has been shown to play a critical role in the occurrence and development of many diseases, while little is known about m6A modification in long non-coding RNAs (LncRNAs). Our study aims to investigate the potential functions of LncRNA m6A modifications in lipopolysaccharide (LPS)-induced mouse mesangial cells (MMCs), providing us with a new perspective on the molecular mechanisms of chronic glomerulonephritis (CGN) pathogenesis.MethodsDifferentially methylated LncRNAs were identified by Methylated RNA immunoprecipitation sequencing (MeRIP-seq). LncRNA-mRNA and LncRNA-associated LncRNA-miRNA-mRNA (CeRNA) networks were constructed by bioinformatics analysis. Furthermore, we utilized gene ontology (GO) and pathway enrichment analyses (KEGG) to explore target genes from co-expression networks. In addition, the total level of m6A RNA methylation and expression of methyltransferase and pro-inflammatory cytokines were detected by the colorimetric quantification method and western blot, respectively. Cell viability and cell cycle stage were detected by cell counting kit-8 (CCK-8) and flow cytometry.ResultsIn total, 1141 differentially m6A-methylated LncRNAs, including 529 hypermethylated LncRNAs and 612 hypomethylated LncRNAs, were determined by MeRIP-seq. The results of GO and KEGG analysis revealed that the target mRNAs were mainly enriched in signal pathways, such as the NF-kappa B signaling pathway, MAPK signaling pathway, Toll-like receptor signaling pathway, and apoptosis signaling pathway. In addition, higher METTL3 expression was found in CGN kidney tissues using the GEO database. METTL3 knockdown in MMC cells drastically reduced the levels of m6A RNA methylation, pro-inflammatory cytokines IL6 and TNF-alpha, and inhibited cell proliferation and cycle progression.ConclusionsOur findings provide a basis and novel insight for further investigations of m6A modifications in LncRNAs for the pathogenesis of CGN.</t>
  </si>
  <si>
    <t>[Liu, Tao; Qin, Xiu Juan; Wei, Liang Bing; Gao, Jia Rong] Anhui Univ Chinese Med, Affiliated Hosp 1, Dept Pharm, Hefei 230012, Anhui, Peoples R China; [Zhuang, Xing Xing] Anhui Med Univ, Dept Pharm, Chaohu Hosp, Chaohu 238000, Anhui, Peoples R China; [Liu, Tao; Zhuang, Xing Xing] Anhui Univ Chinese Med, Coll Pharm, Hefei 230011, Anhui, Peoples R China; [Gao, Jia Rong] Anhui Prov Key Lab Chinese Med Formula, Hefei 230031, Anhui, Peoples R China</t>
  </si>
  <si>
    <t>Anhui University of Chinese Medicine; Anhui Medical University; Anhui University of Chinese Medicine</t>
  </si>
  <si>
    <t>Gao, JR (corresponding author), Anhui Univ Chinese Med, Affiliated Hosp 1, Dept Pharm, Hefei 230012, Anhui, Peoples R China.;Gao, JR (corresponding author), Anhui Prov Key Lab Chinese Med Formula, Hefei 230031, Anhui, Peoples R China.</t>
  </si>
  <si>
    <t>zyfygjr2006@163.com</t>
  </si>
  <si>
    <t>10.1007/s00011-023-01695-2</t>
  </si>
  <si>
    <t>Geng, Qishun; Cao, Xiaoxue; Fan, Danping; Gu, Xiaofeng; Zhang, Qian; Zhang, Mengxiao; Wang, Zheng; Deng, Tingting; Xiao, Cheng</t>
  </si>
  <si>
    <t>Diagnostic gene signatures and aberrant pathway activation based on m6A methylation regulators in rheumatoid arthritis</t>
  </si>
  <si>
    <t>rheumatoid arthritis; N6-methyladenosine; IGF2BP3; cell cycle; M1 macrophages</t>
  </si>
  <si>
    <t>PurposeRheumatoid arthritis (RA) is a chronic autoimmune disease (AD) characterized by persistent synovial inflammation, bone erosion and progressive joint destruction. This research aimed to elucidate the potential roles and molecular mechanisms of N6-methyladenosine (m6A) methylation regulators in RA. MethodsAn array of tissues from 233 RA and 126 control samples was profiled and integrated for mRNA expression analysis. Following quality control and normalization, the cohort was split into training and validation sets. Five distinct machine learning feature selection methods were applied to the training set and validated in validation sets. ResultsAmong the six models, the LASSO_lambda-1se model not only performed better in the validation sets but also exhibited more stringent performance. Two m6A methylation regulators were identified as significant biomarkers by consensus feature selection from all four methods. IGF2BP3 and YTHDC2, which are differentially expressed in patients with RA and controls, were used to predict RA diagnosis with high accuracy. In addition, IGF2BP3 showed higher importance, which can regulate the G2/M transition to promote RA-FLS proliferation and affect M1 macrophage polarization. ConclusionThis consensus of multiple machine learning approaches identified two m6A methylation regulators that could distinguish patients with RA from controls. These m6A methylation regulators and their target genes may provide insight into RA pathogenesis and reveal novel disease regulators and putative drug targets.</t>
  </si>
  <si>
    <t>[Geng, Qishun; Cao, Xiaoxue; Xiao, Cheng] Chinese Acad Med Sci &amp; Peking Union Med Coll, China Japan Friendship Hosp, Inst Clin Med Sci, Beijing, Peoples R China; [Geng, Qishun; Cao, Xiaoxue; Zhang, Mengxiao; Deng, Tingting; Xiao, Cheng] China Japan Friendship Hosp, Inst Clin Med Sci, Beijing, Peoples R China; [Fan, Danping] China Acad Chinese Med Sci, Expt Res Ctr, Beijing Key Lab Res Chinese Med Prevent &amp; Treatmen, Beijing, Peoples R China; [Gu, Xiaofeng; Zhang, Qian] Chinese Acad Agr Sci, Biotechnol Res Inst, Beijing, Peoples R China; [Wang, Zheng] RIKEN Ctr Integrat Med Sci, Lab Bone &amp; Joint Dis, Tokyo, Japan; [Xiao, Cheng] China Japan Friendship Hosp, Dept Emergency, Beijing, Peoples R China</t>
  </si>
  <si>
    <t>China-Japan Friendship Hospital; Chinese Academy of Medical Sciences - Peking Union Medical College; Peking Union Medical College; China-Japan Friendship Hospital; China Academy of Chinese Medical Sciences; Experimental Research Center, CACMS; Chinese Academy of Agricultural Sciences; Biotechnology Research Institute, CAAS; RIKEN; China-Japan Friendship Hospital</t>
  </si>
  <si>
    <t>Xiao, C (corresponding author), Chinese Acad Med Sci &amp; Peking Union Med Coll, China Japan Friendship Hosp, Inst Clin Med Sci, Beijing, Peoples R China.;Deng, TT; Xiao, C (corresponding author), China Japan Friendship Hosp, Inst Clin Med Sci, Beijing, Peoples R China.;Xiao, C (corresponding author), China Japan Friendship Hosp, Dept Emergency, Beijing, Peoples R China.</t>
  </si>
  <si>
    <t>ttdeng1983@163.com; xc2002812@126.com</t>
  </si>
  <si>
    <t>DEC 13</t>
  </si>
  <si>
    <t>10.3389/fimmu.2022.1041284</t>
  </si>
  <si>
    <t>Lan, Jianzi; Xu, Bowen; Shi, Xin; Pan, Qi; Tao, Qing</t>
  </si>
  <si>
    <t>WTAP-mediated N6-methyladenosine modification of NLRP3 mRNA in kidney injury of diabetic nephropathy</t>
  </si>
  <si>
    <t>CELLULAR &amp; MOLECULAR BIOLOGY LETTERS</t>
  </si>
  <si>
    <t>WTAP; NLRP3; Pyroptosis; High glucose; N-6-methyladenosine; Inflammation</t>
  </si>
  <si>
    <t>INFLAMMASOME; FIBROSIS; CELLS; PATHOGENESIS; METHYLATION; ACTIVATION; PYROPTOSIS; DISEASE; GENES</t>
  </si>
  <si>
    <t>Background Diabetic nephropathy (DN) is prevalent in patients with diabetes. N-6-methyladenosine (m(6)A) methylation has been found to cause modification of nucleotide-binding oligomerization domain, leucine-rich repeat, and pyrin domain-containing (NLRP) 3, which is involved in cell pyroptosis and inflammation. WTAP is a key gene in modulating NLRP3 m(6)A. Methods In this study, WTAP was silenced or overexpressed in high glucose (HG)-treated HK-2 cells to determine its influence on pyroptosis, NLRP3 inflammasome-related proteins, and the release of pro-inflammatory cytokines. NLRP3 expression and m(6)A levels were assessed in the presence of WTAP shRNA (shWTAP). WTAP expression in HK-2 cells was examined with the introduction of C646, a histone acetyltransferase p300 inhibitor. Results We found that WTAP expression was enhanced in patients with DN and in HG-treated HK-2 cells. Knockdown of WTAP attenuated HG-induced cell pyroptosis and NLRP3-related pro-inflammatory cytokines in both HK-2 cells and db/db mice, whereas WTAP overexpression promoted these cellular processes in HK-2 cells. WTAP mediated the m(6)A of NLRP3 mRNA that was stabilized by insulin-like growth factor 2 mRNA binding protein 1. Histone acetyltransferase p300 regulated WTAP expression. WTAP mRNA levels were positively correlated with NLRP3 inflammasome components and pro-inflammatory cytokines. Conclusion Taken together, WTAP promotes the m(6)A methylation of NLRP3 mRNA to upregulate NLRP3 inflammasome activation, which further induces cell pyroptosis and inflammation.</t>
  </si>
  <si>
    <t>[Lan, Jianzi; Xu, Bowen; Shi, Xin; Pan, Qi; Tao, Qing] Tongji Univ, Sch Med, Shanghai East Hosp, Dept Tradit Chinese Med, 150 Jimo Rd, Shanghai 200120, Peoples R China</t>
  </si>
  <si>
    <t>Tongji University</t>
  </si>
  <si>
    <t>Lan, JZ (corresponding author), Tongji Univ, Sch Med, Shanghai East Hosp, Dept Tradit Chinese Med, 150 Jimo Rd, Shanghai 200120, Peoples R China.</t>
  </si>
  <si>
    <t>dffjsl112@126.com</t>
  </si>
  <si>
    <t>CELL MOL BIOL LETT</t>
  </si>
  <si>
    <t>10.1186/s11658-022-00350-8</t>
  </si>
  <si>
    <t>He, Li; Liu, Lan; Xu, Dan; Tu, Ying; Yang, Chenling; Zhang, Mei; Wang, Hongyun; Nong, Xiang</t>
  </si>
  <si>
    <t>Deficiency of N6-Methyladenosine Demethylase ALKBH5 Alleviates Ultraviolet B Radiation-Induced Chronic Actinic Dermatitis via Regulating Pyroptosis</t>
  </si>
  <si>
    <t>INFLAMMATION</t>
  </si>
  <si>
    <t>chronic actinic dermatitis; pyroptosis; inflammation; ALKBH5; ultraviolet B.</t>
  </si>
  <si>
    <t>KERATINOCYTES</t>
  </si>
  <si>
    <t>Pyroptosis is an inflammatory programmed cell death (PCD) and is reported to be associated with N6-methyladenosine (m6A) modification. This study aimed to investigate the mechanism of m6A demethylase AlkB homolog 5 (ALKBH5) in pyroptosis in the process of chronic actinic dermatitis (CAD). Changes of m6A-related genes were evaluated between CAD and normal samples using quantitative reverse-transcription polymerase chain reaction (qRT-PCR). Human keratinocytes (HaCaT cells) exposed to ultraviolet B (UVB; 10, 20, and 30 mJ/cm2), followed by evaluation of cell proliferation, cell apoptosis, inflammatory cytokines (interleukin (IL)-1 &amp; beta;, IL-18, and tumor necrosis factor (TNF-&amp; alpha;)), and pyroptosis-related proteins (gasdermin D (GSDMD), Caspase-1, and Caspase-4). Small interfering RNA (siRNA) targeting ALKBH5 was transfected into HaCaT cells to assess the effect of si-ALKBH5 on CAD. A CAD mice model was induced after exposure to UVB (250 mJ/cm2 per day) to confirm the role of ALKBH5 in CAD. AKKBH5 was highly expressed in CAD patients. UVB also promoted ALKBH5 expression, increased cell apoptosis, and induced the release of inflammatory cytokines (IL-1 &amp; beta;, IL-18, and TNF-&amp; alpha;) as well as pyroptosis-related proteins (GSDMD, Caspase-1, and Caspase-4). Silencing ALKBH5 repressed cell apoptosis and suppressed UVB-induced pyroptosis and inflammatory response. Meanwhile, silencing ALKBH5 attenuated UVB-induced skin damage of CAD mice, accompanied with the reduction in expression of inflammatory cytokines and pyroptosis-related proteins. This study helps to further understand the mechanism of ALKBH5 in CAD-induced pyroptosis and provides novel ideas for the research and management of CAD.</t>
  </si>
  <si>
    <t>[He, Li; Liu, Lan; Xu, Dan; Tu, Ying; Yang, Chenling; Zhang, Mei; Wang, Hongyun; Nong, Xiang] Kunming Med Univ, Dept Dermatol, Affiliated Hosp 1, 295 Xichang Rd, Kunming 650032, Yunnan, Peoples R China</t>
  </si>
  <si>
    <t>Kunming Medical University</t>
  </si>
  <si>
    <t>Nong, X (corresponding author), Kunming Med Univ, Dept Dermatol, Affiliated Hosp 1, 295 Xichang Rd, Kunming 650032, Yunnan, Peoples R China.</t>
  </si>
  <si>
    <t>nx7011@126.com</t>
  </si>
  <si>
    <t>SPRINGER/PLENUM PUBLISHERS</t>
  </si>
  <si>
    <t>FEB</t>
  </si>
  <si>
    <t>10.1007/s10753-023-01901-7</t>
  </si>
  <si>
    <t>Qian, Weiwei; Cao, Yu</t>
  </si>
  <si>
    <t>An overview of the effects and mechanisms of m6 A methylation on innate immune cells in sepsis</t>
  </si>
  <si>
    <t>sepsis; m(6)A methylation; immune cells; inflammation; oxidative stress</t>
  </si>
  <si>
    <t>IntroductionSepsis is a severe clinical syndrome caused by dysregulated systemic inflammatory responses to infection. Methylation modification, as a crucial mechanism of RNA functional modification, can manipulate the immunophenotype and functional activity of immune cells to participate in sepsis progression. This study aims to explore the mechanism of N6-methyladenosine (m6A) methylation modification in immune cell-mediated sepsis through keyword search. MethodsLiterature retrieval. Results and DiscussionLiterature retrieval reveals that m6A methylation is implicated in sepsis-induced lung injury and myocardial injury,as well as sepsis-related encephalopathy. Furthermore, it is found that m6A methylation can regulate sepsis by inhibiting the chemotaxis of neutrophils and the formation of neutrophil extracellular traps and suppressing macrophage phagocytosis, thereby playing a role in sepsis.</t>
  </si>
  <si>
    <t>[Qian, Weiwei] Sichuan Univ, Shangjinnanfu Hosp, West China Hosp, Emergency Dept, Chengdu, Sichuan, Peoples R China; [Cao, Yu] Sichuan Univ, West China Hosp, Emergency Dept, Chengdu, Sichuan, Peoples R China</t>
  </si>
  <si>
    <t>Sichuan University; Sichuan University</t>
  </si>
  <si>
    <t>Cao, Y (corresponding author), Sichuan Univ, West China Hosp, Emergency Dept, Chengdu, Sichuan, Peoples R China.</t>
  </si>
  <si>
    <t>yuyuer@126.com</t>
  </si>
  <si>
    <t>NOV 24</t>
  </si>
  <si>
    <t>10.3389/fimmu.2022.1041990</t>
  </si>
  <si>
    <t>Yao, Jiali; Song, Yeke; Yu, Xiaoping; Lin, Zhijie</t>
  </si>
  <si>
    <t>Interaction between N6-methyladenosine modification and the tumor microenvironment in colorectal cancer</t>
  </si>
  <si>
    <t>Colorectal cancer; m(6)A; Tumor microenvironment</t>
  </si>
  <si>
    <t>NUCLEAR-RNA; INTESTINAL INFLAMMATION; DEMETHYLASE; N6-METHYLADENOSINE; INDUCTION; METTL14; CELLS</t>
  </si>
  <si>
    <t>The incidence and mortality of colorectal cancer (CRC) are rapidly increasing worldwide. Recently, there has been significant attention given to N-6-methyladenosine (m(6)A), the most common mRNA modification, especially for its effects on CRC development. It is important to note that the progression of CRC would be greatly hindered without the tumor microenvironment (TME). The interaction between CRC cells and their surroundings can activate and influence complex signaling mechanisms of epigenetic changes to affect the survival of tumor cells with a malignant phenotype. Additionally, the TME is influenced by m(6)A regulatory factors, impacting the progression and prognosis of CRC. In this review, we describe the interactions and specific mechanisms between m(6)A modification and the metabolic, hypoxia, inflammatory, and immune microenvironments of CRC. Furthermore, we summarize the therapeutic role that m(6)A modification can play in the CRC microenvironment, and discuss the current status, limitations, and potential future directions in this field. This review aims to provide new insights into the molecular targets and theoretical foundations for the treatment of CRC.</t>
  </si>
  <si>
    <t>[Yao, Jiali; Song, Yeke; Lin, Zhijie] Yangzhou Univ, Dept Immunol, Inst Translat Med, Med Coll, Yangzhou 225009, Jiangsu, Peoples R China; [Yu, Xiaoping] Yangzhou Univ, Affiliated Hosp, Hlth Management Ctr, Yangzhou 225009, Jiangsu, Peoples R China; [Lin, Zhijie] Yangzhou Univ, Jiangsu Key Lab Expt &amp; Translat Noncoding RNA Res, Yangzhou 225001, Peoples R China</t>
  </si>
  <si>
    <t>Yangzhou University; Yangzhou University; Yangzhou University</t>
  </si>
  <si>
    <t>Lin, ZJ (corresponding author), Yangzhou Univ, Dept Immunol, Inst Translat Med, Med Coll, Yangzhou 225009, Jiangsu, Peoples R China.;Lin, ZJ (corresponding author), Yangzhou Univ, Jiangsu Key Lab Expt &amp; Translat Noncoding RNA Res, Yangzhou 225001, Peoples R China.</t>
  </si>
  <si>
    <t>zjielin@yzu.edu.cn</t>
  </si>
  <si>
    <t>SEP 22</t>
  </si>
  <si>
    <t>10.1186/s10020-023-00726-2</t>
  </si>
  <si>
    <t>Xie, Wenjing; Zhang, Anqi; Huang, Xuliang; Zhou, Hui; Ying, Hangbo; Ye, Changzhou; Ren, Miao; Qian, Meizi; Liu, Xia; Mo, Yunchang</t>
  </si>
  <si>
    <t>SILENCING M6A READER YTHDC1 REDUCES INFLAMMATORY RESPONSE IN SEPSIS-INDUCED CARDIOMYOPATHY BY INHIBITING SERPINA3N EXPRESSION</t>
  </si>
  <si>
    <t>SHOCK</t>
  </si>
  <si>
    <t>N-6-methyladenosine; sepsis; nucleus; heart; inflammation</t>
  </si>
  <si>
    <t>MESSENGER-RNA; METHYLATION; RECOGNITION; DYSFUNCTION; WRITERS</t>
  </si>
  <si>
    <t>Sepsis-induced cardiomyopathy (SIC) is one of the most common complications of infection-induced sepsis. An imbalance in inflammatory mediators is the main factor leading to SIC. N-6-methyladenosine (m(6)A) is closely related to the occurrence and development of sepsis. N-6-methyladenosine reader YTH domain containing 1 (YTHDC1) is an m(6)A N-6-methyladenosine recognition protein. However, the role of YTHDC1 in SIC remains unclear. Herein, we demonstrated that YTHDC1-shRNA inhibits inflammation, reduces inflammatory mediators, and improves cardiac function in a LPS-induced SIC mouse model. Based on the Gene Expression Omnibus database analysis, serine protease inhibitor A3N is a differential gene of SIC. Furthermore, RNA immunoprecipitation indicated that serine protease inhibitor A3N (SERPINA3N) mRNA can bind to YTHDC1, which regulates the expression of SERPINA3N. Serine protease inhibitor A3N-siRNA reduced LPS-induced inflammation of cardiac myocytes. In conclusion, the m(6)A reader YTHDC1 regulates SERPINA3N mRNA expression to mediate the levels of inflammation in SIC. Such findings add to the relationship between m(6)A reader YTHDC1 and SIC, providing a new research avenue for the therapeutic mechanism of SIC.</t>
  </si>
  <si>
    <t>[Xie, Wenjing; Zhang, Anqi; Huang, Xuliang; Zhou, Hui; Ying, Hangbo; Ye, Changzhou; Ren, Miao; Qian, Meizi; Liu, Xia; Mo, Yunchang] Wenzhou Med Univ, Dept Anesthesia, Affiliated Hosp 1, Wenzhou, Peoples R China; [Mo, Yunchang] Wenzhou Med Univ, Affiliated Hosp 1, Southern White elephant St, Wenzhou 325015, Zhejiang, Peoples R China</t>
  </si>
  <si>
    <t>Wenzhou Medical University; Wenzhou Medical University</t>
  </si>
  <si>
    <t>Mo, YC (corresponding author), Wenzhou Med Univ, Affiliated Hosp 1, Southern White elephant St, Wenzhou 325015, Zhejiang, Peoples R China.</t>
  </si>
  <si>
    <t>794821630@qq.com; 554052569@qq.com; 997991835@qq.com; zhouhui20270@126.com; yinghangbo8@qq.com; yechangzhou1998@163.com; 792089480@qq.com; 335847170@qq.com; X18815011810X@163.com; myc1104@wmu.edu.cn</t>
  </si>
  <si>
    <t>10.1097/SHK.0000000000002106</t>
  </si>
  <si>
    <t>Critical Care Medicine; Hematology; Surgery; Peripheral Vascular Disease</t>
  </si>
  <si>
    <t>Xu, Lili; Shi, Zhan; Pan, Zhaojun; Wu, Rong</t>
  </si>
  <si>
    <t>METTL3 promotes hyperoxia-induced pyroptosis in neonatal bronchopulmonary dysplasia by inhibiting ATG8-mediated autophagy</t>
  </si>
  <si>
    <t>CLINICS</t>
  </si>
  <si>
    <t>Bronchopulmonary Dysplasia; Neonatal; Genetics; N6-methyladenosine</t>
  </si>
  <si>
    <t>Objectives: N6-Methyladenosine (m6A) modification plays a vital role in lung disorders. However, the potential of m6A in neonatal Bronchopulmonary Dysplasia (BPD) has not been reported. This study aimed to investigate the roles of METTL3 in BPD.Methods: BPD models were established by hyperoxia in vivo and in vitro. Histological analysis was determined using HE staining. Gene expression was determined using Western blotting, qRT-PCR, and immunofluorescence. The release of IL-1 &amp; beta; and IL-18 was detected using ELISA. The m6A sites of ATG8 were predicted by SCRAPM and verified by MeRIP assay. The location of GSDMD and ATG8 was determined by FISH assay. The interaction between ATG8 and GSDMD was detected using Coimmunoprecipitation (Co-IP). Cell pyroptosis was determined using flow cytometry and TUNEL assays. Results: METTL3 was overexpressed in BPD, which was accompanied by an increase in m6A levels. Interestingly, METTL3 suppressed hyperoxia-mediated damage and pyroptosis in BEAS-2B cells and promoted cell autophagy. METTL3-mediated m6A modification of ATG8 suppressed its expression and disrupted the interaction between ATG8 and GSDMD. However, autophagy inhibition induced pyroptosis in BEAS-2B cells. In vivo assays showed that METTL3-mediated autophagy inhibition induced a decrease in the radial alveolar count and an increase in the mean linear intercept and promoted cell pyroptosis.Conclusion: In conclusion, METTL3-mediated cell pyroptosis promotes BPD by regulating the m6A modification of ATG8. This may provide new insight into the development of BPD.</t>
  </si>
  <si>
    <t>[Xu, Lili; Shi, Zhan; Pan, Zhaojun; Wu, Rong] Yangzhou Univ, Huaian Matern &amp; Child Healthcare Hosp, Med Coll, Neonatal Med Ctr, Huaian, Peoples R China</t>
  </si>
  <si>
    <t>Yangzhou University</t>
  </si>
  <si>
    <t>Wu, R (corresponding author), Yangzhou Univ, Huaian Matern &amp; Child Healthcare Hosp, Med Coll, Neonatal Med Ctr, Huaian, Peoples R China.</t>
  </si>
  <si>
    <t>wr618@126.com</t>
  </si>
  <si>
    <t>ELSEVIER ESPANA</t>
  </si>
  <si>
    <t>MADRID</t>
  </si>
  <si>
    <t>10.1016/j.clinsp.2023.100253</t>
  </si>
  <si>
    <t>Medicine, General &amp; Internal</t>
  </si>
  <si>
    <t>Chen, Xin; Zhu, Sai; Li, Hai-Di; Wang, Jia-Nan; Sun, Li-Jiao; Xu, Jin-Jin; Hui, Ya-Ru; Li, Xiao-Feng; Li, Liang-Yun; Zhao, Yu-Xin; Suo, Xiao-Guo; Xu, Chuan-Hui; Ji, Ming-Lu; Sun, Ying-Yin; Huang, Cheng; Meng, Xiao-Ming; Zhang, Lei; Lv, Xiong-Wen; Ye, Dong-Qing; Li, Jun</t>
  </si>
  <si>
    <t>N6-methyladenosine-modified circIRF2, identified by YTHDF2, suppresses liver fibrosis via facilitating FOXO3 nuclear translocation</t>
  </si>
  <si>
    <t>INTERNATIONAL JOURNAL OF BIOLOGICAL MACROMOLECULES</t>
  </si>
  <si>
    <t>Liver fibrosis; circRNAs; circIRF2; m6A; YTHDF2; FOXO3</t>
  </si>
  <si>
    <t>STELLATE CELL ACTIVATION; HEPATIC-FIBROSIS; MOLECULAR-MECHANISMS; EMERGING ROLES; CIRCULAR RNAS; FIBROGENESIS; PROLIFERATION; METHYLATION; INHIBITION; IMMUNOLOGY</t>
  </si>
  <si>
    <t>Circular RNA (circRNA) has been implicated in liver fibrosis and modulated by multiple elusive molecular mechanisms, while the effects of N6-methyladenosine (m6A) modification on circRNA are still elusive. Herein, we identify circIRF2 from our circRNA sequencing data, which decreased in liver fibrogenesis stage and restored in resolution stage, indicating that dysregulated circIRF2 may be closely associated with liver fibrosis. Gain/loss-of-function analysis was performed to evaluate the effects of circIRF2 on liver fibrosis at both the fibrogenesis and resolution in vivo. Ectopic expression of circIRF2 attenuated liver fibrogenesis and HSCs activation at the fibrogenesis stage, whereas downregulation of circIRF2 impaired mouse liver injury repair and inflammation resolution. Mechanistically, YTHDF2 recognized m6A-modified circIRF2 and diminished circIRF2 stability, partly accounting for the decreased circIRF2 in liver fibrosis. Microarray was applied to investigate miRNAs regulated by circIRF2, our data elucidate cytoplasmic circIRF2 may directly harbor miR-29b-1-5p and competitively relieve its inhibitory effect on FOXO3, inducing FOXO3 nuclear translocation and accumulation. Clinically, circIRF2 downregulation was prevalent in liver fibrosis patients compared with healthy individuals. In summary, our findings offer a novel insight into m6A modification-mediated regulation of circRNA and suggest that circIRF2 may be an exploitable prognostic marker and/or therapeutic target for liver fibrosis.</t>
  </si>
  <si>
    <t>[Chen, Xin; Zhu, Sai; Li, Hai-Di; Wang, Jia-Nan; Sun, Li-Jiao; Xu, Jin-Jin; Li, Xiao-Feng; Li, Liang-Yun; Zhao, Yu-Xin; Suo, Xiao-Guo; Xu, Chuan-Hui; Ji, Ming-Lu; Huang, Cheng; Meng, Xiao-Ming; Zhang, Lei; Lv, Xiong-Wen; Li, Jun] Anhui Med Univ, Anhui Inst Innovat Drugs, Sch Pharm, Inflammat &amp; Immune Mediated Dis Lab Anhui Prov, Hefei 230032, Peoples R China; [Chen, Xin; Li, Hai-Di; Wang, Jia-Nan; Sun, Li-Jiao; Xu, Jin-Jin; Li, Xiao-Feng; Li, Liang-Yun; Zhao, Yu-Xin; Suo, Xiao-Guo; Xu, Chuan-Hui; Ji, Ming-Lu; Huang, Cheng; Meng, Xiao-Ming; Li, Jun] Anhui Med Univ, Key Lab Antiinflammatory &amp; Immune Med, Minist Educ, Hefei 230032, Peoples R China; [Chen, Xin; Zhu, Sai; Li, Hai-Di; Wang, Jia-Nan; Sun, Li-Jiao; Huang, Cheng; Li, Jun] Anhui Med Univ, Inst Liver Dis Anhui Med Univ ILD AMU, Hefei 230032, Peoples R China; [Zhu, Sai] Anhui Med Univ, Dept Nephropathy, Affiliated Hosp 1, Hefei 230022, Peoples R China; [Hui, Ya-Ru] Anhui Med Univ, Dept Grad Student Affairs, Hefei 230032, Peoples R China; [Sun, Ying-Yin] Anhui Med Univ, Dept Oncol, Affiliated Hosp 1, Hefei 230022, Peoples R China; [Ye, Dong-Qing] Anhui Med Univ, Sch Publ Hlth, Dept Epidemiol &amp; Biostat, Hefei 230032, Peoples R China; [Li, Jun] Anhui Med Univ, Sch Pharm, Hefei 230032, Peoples R China</t>
  </si>
  <si>
    <t>Anhui Medical University; Anhui Medical University; Anhui Medical University; Anhui Medical University; Anhui Medical University; Anhui Medical University; Anhui Medical University; Anhui Medical University</t>
  </si>
  <si>
    <t>Ye, DQ (corresponding author), Anhui Med Univ, Sch Publ Hlth, Dept Epidemiol &amp; Biostat, Hefei 230032, Peoples R China.;Li, J (corresponding author), Anhui Med Univ, Sch Pharm, Hefei 230032, Peoples R China.</t>
  </si>
  <si>
    <t>ydq@ahmu.edu.cn; lj@ahmu.edu.cn</t>
  </si>
  <si>
    <t>INT J BIOL MACROMOL</t>
  </si>
  <si>
    <t>10.1016/j.ijbiomac.2023.125811</t>
  </si>
  <si>
    <t>Biochemistry &amp; Molecular Biology; Chemistry, Applied; Polymer Science</t>
  </si>
  <si>
    <t>Lin, Xian; Tao, Cheng; Zhang, Ren; Zhang, Miaomiao; Wang, Qingwen; Chen, Jian</t>
  </si>
  <si>
    <t>N6-methyladenosine modification of TGM2 mRNA contributes to the inhibitory activity of sarsasapogenin in rheumatoid arthritis fibroblast-like synoviocytes</t>
  </si>
  <si>
    <t>Rheumatoid arthritis; Sarsasapogenin; TGM(2); N6-methyladenosine</t>
  </si>
  <si>
    <t>Background: Developing alternative targets and drugs for rheumatoid arthritis (RA) treatment is currently an urgent issue. The relationship between TGM2 and the abnormal immune microenvironment in synovium tissues, as well as the specific role of TGM2 in RA are yet to be elucidated. Sarsasapogenin (Sar) is a sapogenin extracted from the Chinese medical herb Anemarrhena asphodeloides Bunge. and served as a representative antiinflammatory drug capable of ameliorating inflammatory responses in several human diseases. However, the therapeutic effect of Sar on RA remains unknown. Purpose: This investigation aims to elucidate the role of TGM2 in RA and investigate whether Sar is a candidate drug to target TGM2 of fibroblast-like synoviocytes (FLS). Methods: Bioinformatics analyses were applied for elucidating the role of N(6)-methyladenine (m6A) RNA methylation in RA and identifying the specific target regulated by m6A methylation in RA-FLS. Methylated RNA immunoprecipitation, CCK8 assay, Edu assay, flow cytometry, RT-qPCR and Western blot were utilized to investigate the function of Sar and TGM2 in RA-FLS. Results: Bioinformatics analyses emphasized the importance of m6A RNA methylation in RA and identified an m6A methylation-mediated gene TGM2. Interestingly, both m6A RNA methylation and TGM2 expression in RA synovium tissues correlated with activated immuno-inflammatory phenotype and associated with clinical characteristics and therapy response of RA patients. TGM2 served as a promoter of RA-FLS proliferation by inducing DNA replication and cell cycle transition and inhibiting apoptosis through activating NF-kappa B signaling. Intriguingly, Sar could impair m6A methylation of TGM2 mRNA and downregulate TGM2 expression. Down regulated TGM2 contributed to the suppressive role of Sar in DNA replication and the stimulatory role of Sar in cell cycle arrest and apoptosis of RA-FLS. Mechanically, Sar inhibited the expression of key regulators in DNA replication, cell cycle, and apoptosis by impairing NF-kappa B signaling, thus abolishing FLS proliferation to ameliorate RA progression. Conclusions: This cross-validated work based on three independent datasets is detailedly delineated using cell lines and clinical samples, recognizing that TGM2 can be an attractive target and Sar might be a novel anti-RA drug.</t>
  </si>
  <si>
    <t>[Lin, Xian; Zhang, Miaomiao; Wang, Qingwen; Chen, Jian] Shenzhen Peking Univ Hong Kong Univ Sci &amp; Technol, Peking Univ Shenzhen Hosp, Dept Rheumatism &amp; Immunol, Shenzhen 518036, Peoples R China; [Lin, Xian; Zhang, Miaomiao; Wang, Qingwen; Chen, Jian] Peking Univ Shenzhen Hosp, Shenzhen Key Lab Immun &amp; Inflammatory Dis, Shenzhen 518036, Peoples R China; [Tao, Cheng] Guangdong Med Univ, Sch Pharm, Dongguan 523808, Peoples R China; [Zhang, Ren] Guangzhou Univ Chinese Med, Sch Basic Med Sci, Guangzhou 510006, Peoples R China; [Wang, Qingwen] Shenzhen Peking Univ Hong Kong Univ Sci &amp; Technol, Peking Univ Shenzhen Hosp, Dept Rheumatism &amp; Immunol, 1120 Lianhua Rd, Shenzhen 518035, Guangdong, Peoples R China; [Chen, Jian] Peking Univ Shenzhen Hosp, Dept Rheumatism &amp; Immunol, 1120 Lianhua Rd, Shenzhen 518035, Guangdong, Peoples R China</t>
  </si>
  <si>
    <t>Hong Kong University of Science &amp; Technology; Peking University; Peking University; Guangdong Medical University; Guangzhou University of Chinese Medicine; Hong Kong University of Science &amp; Technology; Peking University; Peking University</t>
  </si>
  <si>
    <t>Wang, QW (corresponding author), Shenzhen Peking Univ Hong Kong Univ Sci &amp; Technol, Peking Univ Shenzhen Hosp, Dept Rheumatism &amp; Immunol, 1120 Lianhua Rd, Shenzhen 518035, Guangdong, Peoples R China.;Chen, J (corresponding author), Peking Univ Shenzhen Hosp, Dept Rheumatism &amp; Immunol, 1120 Lianhua Rd, Shenzhen 518035, Guangdong, Peoples R China.</t>
  </si>
  <si>
    <t>wqw_sw@163.com; chenjian@jnu.edu.cn</t>
  </si>
  <si>
    <t>10.1016/j.phymed.2021.153871</t>
  </si>
  <si>
    <t>Wang, Yang; Xu, Miaomiao; Yue, Peng; Zhang, Donghui; Tong, Jiyu; Li, Yifei</t>
  </si>
  <si>
    <t>Novel Insights Into the Potential Mechanisms of N6-Methyladenosine RNA Modification on Sepsis-Induced Cardiovascular Dysfunction: An Update Summary on Direct and Indirect Evidences</t>
  </si>
  <si>
    <t>m6A modification; sepsis; myocardial injuries; mitochondrial damages; inflammation response</t>
  </si>
  <si>
    <t>COMPLEMENT-INDUCED ACTIVATION; MESSENGER-RNA; CARDIAC DYSFUNCTION; POLYMICROBIAL SEPSIS; M(6)A MODIFICATION; SEPTIC SHOCK; METHYLATION; INFLAMMATION; RECEPTOR; CANCER</t>
  </si>
  <si>
    <t>Sepsis is a life-threatening organ dysfunction caused by a host's dysfunctional response to infection. As is known to all, septic heart disease occurs because pathogens invading the blood stimulate the activation of endothelial cells, causing a large number of white blood cells to accumulate and trigger an immune response. However, in severe sepsis, the hematopoietic system is inhibited, and there will also be a decline in white blood cells, at which time the autoimmune system will also be suppressed. During the immune response, a large number of inflammatory factors are released into cells to participate in the inflammatory process, which ultimately damages cardiac myocytes and leads to impaired cardiac function. N6-methyladenosine (m6A) is a common RNA modification in mRNA and non-coding RNA that affects RNA splicing, translation, stability, and epigenetic effects of some non-coding RNAs. A large number of emerging evidences demonstrated m6A modification had been involved in multiple biological processes, especially for sepsis and immune disorders. Unfortunately, there are limited results provided to analyze the association between m6A modification and sepsis-induced cardiovascular dysfunction (SICD). In this review, we firstly summarized current evidences on how m6A mediates the pathophysiological process in cardiac development and cardiomyopathy to emphasize the importance of RNA methylation in maintaining heart biogenesis and homeostasis. Then, we clarified the participants of m6A modification in extended inflammatory responses and immune system activation, which are the dominant and initial changes secondary to sepsis attack. After that, we deeply analyzed the top causes of SICD and identified the activation of inflammatory cytokines, endothelial cell dysfunction, and mitochondrial failure. Thus, the highlight of this review is that we systematically collected all the related potential mechanisms between m6A modification and SICD causes. Although there is lack of direct evidences on SICD, indirect evidences had been demonstrated case by case on every particular molecular mechanism and signal transduction, which require further explorations into the potential links among the listed mechanisms. This provides novel insights into the understanding of SICD.</t>
  </si>
  <si>
    <t>[Wang, Yang; Xu, Miaomiao; Yue, Peng; Tong, Jiyu; Li, Yifei] Sichuan Univ, West China Univ Hosp 2, Dept Pediat, Key Lab Birth Defects &amp; Related Dis Women &amp; Child, Chengdu, Peoples R China; [Xu, Miaomiao; Tong, Jiyu] Sichuan Univ, West China Sch Basic Med Sci &amp; Forens Med, Dept Immunol, Chengdu, Peoples R China; [Zhang, Donghui] Hubei Univ, Sch Life Sci, State Key Lab Biocatalysis &amp; Enzyme Engn, Wuhan, Peoples R China</t>
  </si>
  <si>
    <t>Sichuan University; Sichuan University; Hubei University</t>
  </si>
  <si>
    <t>Tong, JY; Li, YF (corresponding author), Sichuan Univ, West China Univ Hosp 2, Dept Pediat, Key Lab Birth Defects &amp; Related Dis Women &amp; Child, Chengdu, Peoples R China.;Tong, JY (corresponding author), Sichuan Univ, West China Sch Basic Med Sci &amp; Forens Med, Dept Immunol, Chengdu, Peoples R China.;Zhang, DH (corresponding author), Hubei Univ, Sch Life Sci, State Key Lab Biocatalysis &amp; Enzyme Engn, Wuhan, Peoples R China.</t>
  </si>
  <si>
    <t>liyfwcsh@scu.edu.cn; jiyu.tong@scu.edu.cn; dongh.zhang@hubu.edu.cn</t>
  </si>
  <si>
    <t>NOV 12</t>
  </si>
  <si>
    <t>10.3389/fcell.2021.772921</t>
  </si>
  <si>
    <t>Tang, Jifeng; Yu, Ziqing; Xia, Jinfang; Jiang, Renquan; Chen, Shuhui; Ye, Detai; Sheng, Huiming; Lin, Jinpiao</t>
  </si>
  <si>
    <t>METTL14-Mediated m6A Modification of TNFAIP3 Involved in Inflammation in Patients With Active Rheumatoid Arthritis</t>
  </si>
  <si>
    <t>ARTHRITIS &amp; RHEUMATOLOGY</t>
  </si>
  <si>
    <t>MESSENGER-RNA METHYLATION; NF-KAPPA-B; AMERICAN-COLLEGE; NUCLEAR-RNA; A20; DIFFERENTIATION; METHOTREXATE; PROTEINS; DAMAGE</t>
  </si>
  <si>
    <t>Objective. The aim of the study was to investigate the role of N6-methyladenosine (m6A) modification in the progression of rheumatoid arthritis (RA).Methods. Peripheral blood mononuclear cells (PBMCs) from patients with RA and healthy controls were collected. The expression of m6A modification-related proteins and m6A levels were detected using polymerase chain reaction (PCR), western blot, and m6A enzyme-linked immunosorbent assay (ELISA). The roles of methyltransferase-like 14 (METTL14) in the regulation of inflammation in RA was explored using methylated RNA immunoprecipitation (MeRIP) sequencing and RNA immunoprecipitation assays. Collagen antibody-induced arthritis (CAIA) mice were used as an in vivo model to study the role of METTL14 in the inflammation progression of RA.Results. We found that m6A writer METTL14 and m6A levels were decreased in PBMCs of patients with active RA and correlated negatively with the disease activity score using 28 joint counts (DAS28). Knockdown of METTL14 downregulated m6A and promoted the secretion of inflammatory cytokines interleukin 6 (IL-6) and IL-17 in PBMCs of patients with RA. Consistently, METTL14 knockdown promoted joint inflammation accompanied by upregulation of IL-6 and IL-17 in CAIA mice. MeRIP sequencing and functional studies confirmed that tumor necrosis factor alpha induced protein 3 (TNFAIP3), a key suppressor of the nuclear factor-kappa B inflammatory pathway, was involved in m6A-regulated PBMCs. Mechanistic investigations revealed that m6A affected TNFAIP3 expression by regulation of messenger RNA stability and translocation in TNFAIP3 protein coding sequence.Conclusions. Our study highlights the critical roles of m6A on regulation of inflammation in RA progression. Treatment strategies targeting m6A modification may represent a new option for management of RA.</t>
  </si>
  <si>
    <t>[Tang, Jifeng; Sheng, Huiming; Lin, Jinpiao] Shanghai Jiao Tong Univ, Tongren Hosp, Dept Lab Med, Sch Med, Shanghai, Peoples R China; [Tang, Jifeng; Yu, Ziqing; Xia, Jinfang; Jiang, Renquan; Chen, Shuhui; Ye, Detai; Lin, Jinpiao] Fujian Med Univ, Dept Lab Med, Affiliated Hosp 1, Fuzhou, Peoples R China; [Yu, Ziqing] Fujian Canc Hosp, Dept Pathol, Fuzhou, Peoples R China; [Sheng, Huiming] Shanghai Jiao Tong Univ, Coll Hlth Sci &amp; Technol, Sch Med, Fac Med Lab Sci, Shanghai, Peoples R China</t>
  </si>
  <si>
    <t>Shanghai Jiao Tong University; Fujian Medical University; Shanghai Jiao Tong University</t>
  </si>
  <si>
    <t>Sheng, HM; Lin, JP (corresponding author), Shanghai Jiao Tong Univ, Tongren Hosp, Dept Lab Med, Sch Med, Shanghai, Peoples R China.;Lin, JP (corresponding author), Fujian Med Univ, Dept Lab Med, Affiliated Hosp 1, Fuzhou, Peoples R China.;Sheng, HM (corresponding author), Shanghai Jiao Tong Univ, Coll Hlth Sci &amp; Technol, Sch Med, Fac Med Lab Sci, Shanghai, Peoples R China.</t>
  </si>
  <si>
    <t>HMSHENG@shsmu.edu.cn; jinpiaolin@163.com</t>
  </si>
  <si>
    <t>ARTHRITIS RHEUMATOL</t>
  </si>
  <si>
    <t>10.1002/art.42629</t>
  </si>
  <si>
    <t>Rheumatology</t>
  </si>
  <si>
    <t>Hu, Yifan; Chen, Jieqiong; Wang, Yuwei; Sun, Junran; Huang, Peirong; Feng, Jingyang; Liu, Te; Sun, Xiaodong</t>
  </si>
  <si>
    <t>Fat mass and obesity-associated protein alleviates Aβ1-40 induced retinal pigment epithelial cells degeneration via PKA/CREB signaling pathway</t>
  </si>
  <si>
    <t>CELL BIOLOGY INTERNATIONAL</t>
  </si>
  <si>
    <t>age-related macular degeneration; amyloid-beta; fat mass and obesity-associated protein; m6A-mRNA epi-transcriptomic microarray; N6-methyladenosine; retinal pigment epithelium</t>
  </si>
  <si>
    <t>AMYLOID-BETA; MESSENGER-RNA; ALZHEIMERS-DISEASE; MACULAR DEGENERATION; NEUROTROPHIC FACTOR; M(6)A; METHYLATION; PROBDNF; BRAIN; ACTIVATION</t>
  </si>
  <si>
    <t>Amyloid-beta (A beta) is thought to be a critical pathologic factor of retinal pigment epithelium (RPE) degeneration in age-related macular degeneration (AMD). A beta induces inflammatory responses in RPE cells and recent studies demonstrate the N6-methyladenosine (m6A) regulatory role in RPE cell inflammation. m6A is a reversible epigenetic posttranslational modification, but its relationship with A beta-induced RPE degeneration is yet to be thoroughly investigated. The present study explored the role and mechanism of m6A in A beta-induced RPE degeneration model. This model was induced via intravitreally injecting oligomeric A beta and the morphology of its retina was analyzed. One of m6A demethylases, the fat mass and obesity-associated (FTO) gene expression, was assessed. An m6A-messenger RNA (mRNA) epitranscriptomic microarray was employed for further bioinformatic analyses. It was confirmed that A beta induced FTO upregulation within the RPE. Hypopigmentation alterations and structural disorganization were observed in A beta-treated eyes, and inhibition of FTO exacerbated retinal degeneration and RPE impairment. Moreover, the m6A-mRNA epitranscriptomic microarray suggested that protein kinase A (PKA) was a target of FTO, and the PKA/cyclic AMP-responsive element binding (CREB) signaling pathway was involved in A beta-induced RPE degeneration. m6A-RNA binding protein immunoprecipitation confirmed that FTO demethylated PKA within the RPE cells of A beta-treated eyes. Altered expression of PKA and its downstream targets (CREB and brain-derived neurotrophic factor) was confirmed by quantitative reverse-transcription polymerase chain reaction and Western blot analyses. Hence, this study's findings shed light on FTO-mediated m6A modification in A beta-induced RPE degeneration and indicate potential therapeutic targets for AMD.</t>
  </si>
  <si>
    <t>[Hu, Yifan; Chen, Jieqiong; Wang, Yuwei; Sun, Junran; Huang, Peirong; Feng, Jingyang; Sun, Xiaodong] Shanghai First Peoples Hosp, Natl Clin Res Ctr Ophthalm Dis, Shanghai Engn Ctr Visual Sci &amp; Photomed, Dept Ophthalmol,Shanghai Gen Hosp,Shanghai Key La, Shanghai, Peoples R China; [Hu, Yifan; Wang, Yuwei; Sun, Xiaodong] Shanghai Jiao Tong Univ, Dept Ophthalmol, Sch Med, Shanghai, Peoples R China; [Hu, Yifan] Capital Med Univ, Beijing Tongren Hosp, Beijing Tongren Eye Ctr, Beijing, Peoples R China; [Hu, Yifan] Beijing Ophthalmol &amp; Visual Sci Key Lab, Beijing, Peoples R China; [Liu, Te] Shanghai Univ Tradit Chinese Med, Shanghai Geriatr Inst Chinese Med, Cent Lab, 365 South Xiangyang Rd, Shanghai 200031, Peoples R China</t>
  </si>
  <si>
    <t>Shanghai Jiao Tong University; Capital Medical University; Shanghai University of Traditional Chinese Medicine</t>
  </si>
  <si>
    <t>Liu, T (corresponding author), Shanghai Univ Tradit Chinese Med, Shanghai Geriatr Inst Chinese Med, Cent Lab, 365 South Xiangyang Rd, Shanghai 200031, Peoples R China.;Sun, XD (corresponding author), Shanghai Gen Hosp, Natl Clin Res Ctr Ophthalm Dis, Shanghai Key Lab Ocular Fundus Dis, Shanghai Engn Ctr Visual Sci &amp; Photomed, 100 Haining Rd, Shanghai 200080, Peoples R China.</t>
  </si>
  <si>
    <t>0721160004@mail.tongji.edu.cn; xdsun@sjtu.edu.cn</t>
  </si>
  <si>
    <t>CELL BIOL INT</t>
  </si>
  <si>
    <t>10.1002/cbin.11959</t>
  </si>
  <si>
    <t>Chen, Ye-shi; Ouyang, Xin-ping; Yu, Xiao-hua; Novak, Petr; Zhou, Le; He, Ping-ping; Yin, Kai</t>
  </si>
  <si>
    <t>N6-Adenosine Methylation (m6A) RNA Modification: an Emerging Role in Cardiovascular Diseases</t>
  </si>
  <si>
    <t>JOURNAL OF CARDIOVASCULAR TRANSLATIONAL RESEARCH</t>
  </si>
  <si>
    <t>Epitranscriptomics; N6-methyladenosine (m(6)A); Methyltransferase; Demethylase; Cardiovascular diseases</t>
  </si>
  <si>
    <t>MESSENGER-RNA; INSULIN-RESISTANCE; NUCLEAR-RNA; DNA METHYLATION; DEMETHYLASE ALKBH5; GENE-EXPRESSION; HEART-FAILURE; FOOD-INTAKE; FTO; OBESITY</t>
  </si>
  <si>
    <t>N6-methyladenosine (m(6)A) is the most abundant and prevalent epigenetic modification of mRNA in mammals. This dynamic modification is regulated by m(6)A methyltransferases and demethylases, which control the fate of target mRNAs through influencing splicing, translation and decay. Recent studies suggest that m(6)A modification plays an important role in the progress of cardiac remodeling and cardiomyocyte contractile function. However, the exact roles of m(6)A in cardiovascular diseases (CVDs) have not been fully explained. In this review, we summarize the current roles of the m(6)A methylation in the progress of CVDs, such as cardiac remodeling, heart failure, atherosclerosis (AS), and congenital heart disease. Furthermore, we seek to explore the potential risk mechanisms of m(6)A in CVDs, including obesity, inflammation, adipogenesis, insulin resistance (IR), hypertension, and type 2 diabetes mellitus (T2DM), which may provide novel therapeutic targets for the treatment of CVDs.</t>
  </si>
  <si>
    <t>[Chen, Ye-shi; He, Ping-ping] Univ South China, Sch Nursing, Hengyang 421001, Hunan, Peoples R China; [Ouyang, Xin-ping] Univ South China, Hengyang Med Coll, Hengyang Key Lab Neurodegenerat &amp; Cognit Impairme, Dept Physiol,Neurosci Inst, Hengyang 421001, Hunan, Peoples R China; [Ouyang, Xin-ping; He, Ping-ping] Univ South China, Hunan Prov Cooperat Innovat Ctr Mol Target New Dr, Hengyang 421001, Hunan, Peoples R China; [Yu, Xiao-hua] Hainan Med Univ, Inst Clin Med, Affiliated Hosp 2, Haikou 460106, Hainan, Peoples R China; [Novak, Petr; Zhou, Le; Yin, Kai] Guilin Med Univ, Affiliated Hosp 2, Guangxi Key Lab Diabet Syst Med, Guilin 541100, Peoples R China</t>
  </si>
  <si>
    <t>University of South China; University of South China; University of South China; Hainan Medical University; Guilin Medical University</t>
  </si>
  <si>
    <t>He, PP (corresponding author), Univ South China, Sch Nursing, Hengyang 421001, Hunan, Peoples R China.;He, PP (corresponding author), Univ South China, Hunan Prov Cooperat Innovat Ctr Mol Target New Dr, Hengyang 421001, Hunan, Peoples R China.;Yin, K (corresponding author), Guilin Med Univ, Affiliated Hosp 2, Guangxi Key Lab Diabet Syst Med, Guilin 541100, Peoples R China.</t>
  </si>
  <si>
    <t>hpp-612@163.com; Kaiyinby@qq.com</t>
  </si>
  <si>
    <t>J CARDIOVASC TRANSL</t>
  </si>
  <si>
    <t>10.1007/s12265-021-10108-w</t>
  </si>
  <si>
    <t>Cardiac &amp; Cardiovascular Systems; Medicine, Research &amp; Experimental</t>
  </si>
  <si>
    <t>Wan, Lei; Liu, Jian; Huang, Chuanbing; Zhu, Ziheng; Li, Fangze; Sun, Guanghan; Wang, Kun; Li, Shu; Ma, Ximeng; Chen, Xi; Yuan, Wang</t>
  </si>
  <si>
    <t>Role of m6A modification and novel circ_0066715/miR-486-5p/ETS1 axis in rheumatoid arthritis macrophage polarization progression</t>
  </si>
  <si>
    <t>N6-methyladenosine methylation modification; circular RNA; microRNA; rheumatoid arthritis; macrophage polarization</t>
  </si>
  <si>
    <t>CELL</t>
  </si>
  <si>
    <t>Rheumatoid arthritis (RA) is a systemic disease dominated by inflammatory synovitis. RA synovial macrophages tend undergo M1-type macrophage polarization. Then, polarized M1-type macrophages secrete abundant pro-inflammatory cytokines, causing joint and cartilage destruction. N6-methyladenosine (m6A) methylation modification, circular RNA (circRNA), microRNA (miRNA), messenger RNA (mRNA), etc. are involved in the inflammatory response of RA. We found that there is an imbalance of inflammatory polarization in RA, which is manifested by a sharp increase in inflammatory markers and a high inflammatory response. Here, we show that RA was closely associated with low expression of circ_0066715. The overexpression of circ_0066715 significantly increased the ETS1 levels in RA-FLS cells, decreased cytokine secretion by M1-type macrophages, elevated M2-type cytokines, and inhibited FLS proliferation. Interestingly, the overexpression of miR-486-5p significantly suppressed the attenuation of the cell function and the effect on M1 macrophage polarization caused by circ_0066715 positive expression. WTAP may be involved in the methylation process of ETS1 in RA. ETS1 m6A methylation levels were altered upon WTAP intervention. The overexpression or interference of circ_0066715 decreased or increased WTAP expression. Our findings provide a novel circRNA/miRNA/mRNA regulatory axis and m6A regulatory mechanism involved in the process of RA macrophage polarization, thereby providing a powerful diagnostic and therapeutic strategy for RA treatment.</t>
  </si>
  <si>
    <t>[Wan, Lei; Liu, Jian; Huang, Chuanbing; Zhu, Ziheng; Li, Fangze; Li, Shu; Ma, Ximeng; Chen, Xi; Yuan, Wang] Anhui Univ Chinese Med, Affiliated Hosp 1, Hefei 230038, Peoples R China; [Wan, Lei; Liu, Jian; Wang, Kun] Educ Minist, Key Lab Xinan Med, Hefei 230038, Peoples R China; [Sun, Guanghan; Wang, Kun] Anhui Univ Chinese Med, Coll Tradit Chinese Med, Hefei 230012, Peoples R China</t>
  </si>
  <si>
    <t>Anhui University of Chinese Medicine; Anhui University of Chinese Medicine</t>
  </si>
  <si>
    <t>Wan, L; Liu, J (corresponding author), Anhui Univ Chinese Med, Affiliated Hosp 1, Hefei 230038, Peoples R China.;Wan, L; Liu, J (corresponding author), Educ Minist, Key Lab Xinan Med, Hefei 230038, Peoples R China.</t>
  </si>
  <si>
    <t>yxwanlei@163.com; wllensy@163.com</t>
  </si>
  <si>
    <t>Chen, Xiang; Gong, Wang; Shao, Xiaoyan; Shi, Tianshu; Zhang, Lei; Dong, Jian; Shi, Yong; Shen, Siyu; Qin, Jianghui; Jiang, Qing; Guo, Baosheng</t>
  </si>
  <si>
    <t>METTL3-mediated m6A modification of ATG7 regulates autophagy-GATA4 axis to promote cellular senescence and osteoarthritis progression</t>
  </si>
  <si>
    <t>ANNALS OF THE RHEUMATIC DISEASES</t>
  </si>
  <si>
    <t>osteoarthritis; knee; biological therapy; fibroblasts; inflammation</t>
  </si>
  <si>
    <t>RNA METHYLATION; MESSENGER-RNA; CARTILAGE; CELLS; N-6-METHYLADENOSINE; TRANSDUCTION; DEFINITION; MECHANISMS; DISEASE; WRITERS</t>
  </si>
  <si>
    <t>Objective The aim of the study was to investigate the role and regulatory mechanisms of fibroblast-like synoviocytes (FLSs) and their senescence in the progression of osteoarthritis (OA). Methods Synovial tissues from normal patients and patients with OA were collected. Synovium FLS senescence was analysed by immunofluorescence and western blotting. The role of methyltransferase-like 3 (METTL3) in autophagy regulation was explored using N6-methyladenosine (m(6)A)-methylated RNA and RNA immunoprecipitation assays. Mice subjected to destabilisation of the medial meniscus (DMM) surgery were intra-articularly injected with or without pAAV9 loaded with small interfering RNA (siRNA) targeting METTL3. Histological analysis was performed to determine cartilage damage. Results Senescent FLSs were markedly increased with the progression of OA in patients and mouse models. We determined that impaired autophagy occurred in OA-FLS, resulting in the upregulation of senescence-associated secretory phenotype (SASP). Re-establishment of autophagy reversed the senescent phenotype by suppressing GATA4. Further, we observed for the first time that excessive m(6)A modification negatively regulated autophagy in OA-FLS. Mechanistically, METTL3-mediated m(6)A modification decreased the expression of autophagy-related 7, an E-1 enzyme crucial for the formation of autophagosomes, by attenuating its RNA stability. Silencing METTL3 enhanced autophagic flux and inhibited SASP expression in OA-FLS. Intra-articular injection of synovium-targeted METTL3 siRNA suppressed cellular senescence propagation in joints and ameliorated DMM-induced cartilage destruction. Conclusions Our study revealed the important role of FLS senescence in OA progression. Targeted METTL3 inhibition could alleviate the senescence of FLS and limit OA development in experimental animal models, providing a potential strategy for OA therapy.</t>
  </si>
  <si>
    <t>[Chen, Xiang; Gong, Wang; Shao, Xiaoyan; Shi, Tianshu; Zhang, Lei; Dong, Jian; Shi, Yong; Shen, Siyu; Qin, Jianghui; Jiang, Qing; Guo, Baosheng] Nanjing Univ, Med Sch, Affiliated Hosp,State Key Lab Pharmaceut Biotechn, Nanjing Drum Tower Hosp,Dept Orthoped Surg,Div Sp, Nanjing, Jiangsu, Peoples R China; [Chen, Xiang; Gong, Wang; Shao, Xiaoyan; Shi, Tianshu; Zhang, Lei; Dong, Jian; Shi, Yong; Shen, Siyu; Qin, Jianghui; Jiang, Qing; Guo, Baosheng] Nanjing Univ, Jiangsu Key Lab Mol Med, Med Sch, Nanjing, Jiangsu, Peoples R China; [Qin, Jianghui; Jiang, Qing; Guo, Baosheng] Branch Natl Clin Res Ctr Orthoped Sports Med &amp; Re, Nanjing, Jiangsu, Peoples R China</t>
  </si>
  <si>
    <t>Nanjing University; Nanjing University</t>
  </si>
  <si>
    <t>Jiang, Q; Guo, BS (corresponding author), Nanjing Univ, Div Sports Med &amp; Adult Reconstruct Surg, Med Sch, Affiliated Nanjing Drum Tower Hosp, Nanjing, Jiangsu, Peoples R China.</t>
  </si>
  <si>
    <t>qingj@nju.edu.cn; borisguo@nju.edu.cn</t>
  </si>
  <si>
    <t>BMJ PUBLISHING GROUP</t>
  </si>
  <si>
    <t>ANN RHEUM DIS</t>
  </si>
  <si>
    <t>10.1136/annrheumdis-2021-221091</t>
  </si>
  <si>
    <t>Peng, Qian; Qiao, Jialu; Li, Weiling; You, Qiang; Hu, Song; Liu, Yuchen; Liu, Wei; Hu, Kanghong; Sun, Binlian</t>
  </si>
  <si>
    <t>Global m6A methylation and gene expression patterns in human microglial HMC3 cells infected with HIV-1</t>
  </si>
  <si>
    <t>HELIYON</t>
  </si>
  <si>
    <t>N6-methyladenosine; HIV-1; HMC3; MeRIP-seq; RNA-Seq</t>
  </si>
  <si>
    <t>MESSENGER-RNA METHYLATION; NUCLEAR-RNA; M(6)A; N6-METHYLADENOSINE; REVEALS; COMPLEX; IDENTIFICATION; DEMETHYLASE; METABOLISM; ENRICHMENT</t>
  </si>
  <si>
    <t>N6-methyladenosine (m6A) methylation of human immunodeficiency virus type 1 (HIV-1) RNA regulates viral replication, and the m6A of host RNA is affected by HIV-1 infection, but its global pattern and function are still unclear. In this study, we report that the number and position of m6A peaks in huge genes of human microglial HMC3 cells were modulated by a single cycle HIV -1 pseudotyped with VSV-G envelope glycoprotein infection using methylated RNA immunoprecipitation sequencing (MeRIP-seq). A conjoint analysis of MeRIP-seq and high-throughput sequencing for mRNA (RNA-seq) explored four groups of clearly classified genes, including 45 hyper-up (m6A-mRNA), 45 hyper-down, 120 hypo-up, and 54 hypo-down genes, in HIV-1 infected cells compared to uninfected ones. KEGG pathway analysis showed that these genes were mainly enriched in the Wnt and TNF signaling pathway, and cytokine-cytokine receptor interaction, which might be related to the immune response in HMC3 cells. And some of these genes might be associated with the pathway of axon guidance and neuroactive ligan-receptor interaction, which affect the neuronal state. However, the cognitive disorders caused by HIV-1 is associated with inflammatory changes that have not yet been well clarified. Furthermore, we confirmed the expression and m6A levels of four genes using RT-PCR and MeRIP-qPCR. Similar to the sequencing results, the expressions of these genes were significantly upregulated by HIV-1 infection. And the m6A level of IL-6 was downregulated, and those of HLA-B, CFB, and OLR1 were upregulated. These results suggest that HIV-1-induced changes in gene expression may be achieved through the regulation of methylation. Our study revealed the global m6A methylation and gene expression patterns under HIV-1 infection in human microglia, which might provide clues for understanding the interaction between HIV-1 and host cells and the cognitive disorders caused by HIV-1.</t>
  </si>
  <si>
    <t>[Peng, Qian; Hu, Kanghong] Hubei Univ Technol, Sino German Biomed Ctr,Cooperat Innovat Ctr Ind Fe, Natl Ctr Cellular Regulat &amp; Mol Pharmaceut 111, Minist Educ &amp; Hubei Prov,Minist Educ, Wuhan, Peoples R China; [Peng, Qian; Qiao, Jialu; Li, Weiling; You, Qiang; Hu, Song; Liu, Yuchen; Liu, Wei; Sun, Binlian] Jianghan Univ, Wuhan Inst Biomed Sci, Sch Med, Wuhan 430056, Peoples R China; [Qiao, Jialu; Sun, Binlian] Jianghan Univ, Sch Med, Dept Immunol, Wuhan 430056, Hubei, Peoples R China</t>
  </si>
  <si>
    <t>Hubei University of Technology; Jianghan University; Jianghan University</t>
  </si>
  <si>
    <t>Hu, KH (corresponding author), Hubei Univ Technol, Sino German Biomed Ctr,Cooperat Innovat Ctr Ind Fe, Natl Ctr Cellular Regulat &amp; Mol Pharmaceut 111, Minist Educ &amp; Hubei Prov,Minist Educ, Wuhan, Peoples R China.;Sun, BL (corresponding author), Jianghan Univ, Wuhan Inst Biomed Sci, Sch Med, Wuhan 430056, Peoples R China.</t>
  </si>
  <si>
    <t>hukh@hbut.edu.cn; binlian17@jhun.edu.cn</t>
  </si>
  <si>
    <t>10.1016/j.heliyon.2023.e21307</t>
  </si>
  <si>
    <t>Xue, Taixiong; Qiu, Xingyu; Liu, Hongyao; Gan, Cailing; Tan, Zui; Xie, Yuting; Wang, Yuxi; Ye, Tinghong</t>
  </si>
  <si>
    <t>Epigenetic regulation in fibrosis progress</t>
  </si>
  <si>
    <t>PHARMACOLOGICAL RESEARCH</t>
  </si>
  <si>
    <t>Fibrosis; Epigenetic regulation; DNA methylation; Histone modification; Noncoding RNAs (ncRNAs); N6-methyladenosine modification (m6A)</t>
  </si>
  <si>
    <t>STELLATE CELL ACTIVATION; HISTONE DEACETYLASE INHIBITOR; ATTENUATES RENAL FIBROSIS; CARDIAC FIBROBLAST PROLIFERATION; TO-MESENCHYMAL TRANSITION; INDUCED LIVER FIBROSIS; ZESTE HOMOLOG 2; DNA METHYLATION; MYOFIBROBLAST DIFFERENTIATION; ACETYLTRANSFERASE P300</t>
  </si>
  <si>
    <t>Fibrosis, a common process of chronic inflammatory diseases, is defined as a repair response disorder when organs undergo continuous damage, ultimately leading to scar formation and functional failure. Around the world, fibrotic diseases cause high mortality, unfortunately, with limited treatment means in clinical practice. With the development and application of deep sequencing technology, comprehensively exploring the epigenetic mechanism in fibrosis has been allowed. Extensive remodeling of epigenetics controlling various cells phenotype and molecular mechanisms involved in fibrogenesis was subsequently verified. In this review, we summarize the regulatory mechanisms of DNA methylation, histone modification, noncoding RNAs (ncRNAs) and N6-methyladenosine (m6A) modification in organ fibrosis, focusing on heart, liver, lung and kidney. Additionally, we emphasize the diversity of epigenetics in the cellular and molecular mechanisms related to fibrosis. Finally, the potential and prospect of targeted therapy for fibrosis based on epigenetic is discussed.</t>
  </si>
  <si>
    <t>[Xue, Taixiong; Qiu, Xingyu; Liu, Hongyao; Gan, Cailing; Tan, Zui; Xie, Yuting; Wang, Yuxi; Ye, Tinghong] Sichuan Univ, Sichuan Univ Univ Oxford Huaxi Joint Ctr Gastroin, West China Hosp,State Key Lab Biotherapy, Dept Gastroenterol &amp; Hepatol,Frontiers Sci Ctr Di, Chengdu 610041, Sichuan, Peoples R China; [Wang, Yuxi] Sichuan Univ, Targeted Tracer Res &amp; Dev Lab, Inst Resp Hlth, Frontiers Sci Ctr Dis Related Mol Network,West Ch, Chengdu 610041, Sichuan, Peoples R China; [Wang, Yuxi] Sichuan Univ, West China Hosp, Precis Med Key Lab Sichuan Prov &amp; Precis Med Res, Chengdu 610041, Sichuan, Peoples R China</t>
  </si>
  <si>
    <t>Sichuan University; Sichuan University; Sichuan University</t>
  </si>
  <si>
    <t>Wang, YX; Ye, TH (corresponding author), Sichuan Univ, Sichuan Univ Univ Oxford Huaxi Joint Ctr Gastroin, West China Hosp,State Key Lab Biotherapy, Dept Gastroenterol &amp; Hepatol,Frontiers Sci Ctr Di, Chengdu 610041, Sichuan, Peoples R China.</t>
  </si>
  <si>
    <t>yuxiwang@scu.edu.cn; yeth1309@scu.edu.cn</t>
  </si>
  <si>
    <t>PHARMACOL RES</t>
  </si>
  <si>
    <t>10.1016/j.phrs.2021.105910</t>
  </si>
  <si>
    <t>Gao, Jie; Li, Yan; Liu, Zijin; Wang, Dong; Zhang, Huawu</t>
  </si>
  <si>
    <t>Acetaminophen changes the RNA m6A levels and m6A-related proteins expression in IL-1β-treated chondrocyte cells</t>
  </si>
  <si>
    <t>BMC MOLECULAR AND CELL BIOLOGY</t>
  </si>
  <si>
    <t>Acetaminophen; Chondrocyte cell; Interleukin-1 beta; RNA N-6-methyladenosine modification; ALKBH5; Inflammatory factors; Extracellular matrix</t>
  </si>
  <si>
    <t>Background: Acetaminophen is commonly recommended for the early analgesia of osteoarthritis. However, the molecular mechanism by which it acts remains unknown. The aim of this study is to investigate the effect of acetaminophen on inflammation and extracellular matrix degradation in human chondrocytes, and the possible molecular mechanisms involved in its effect. Methods: The normal chondrocyte cell line C28/12 was treated with interleukin-1 beta to mimic the inflammatory state. Acetaminophen and the methylation inhibitor (cycloleucine) were used to treat interleukin-113-induced C28/12 cells. The expression of RNA N-6-methyladenosine -related proteins was detected by RT-qPCR and western blot. The total RNA N-6-methyladenosine level was measured by dot blot analysis and enzyme linked immunosorbent assay. The levels of interleukin-6, interleukin-8 and anti-tumor necrosis factor-alpha were measured by enzyme linked immunosorbent assay. The extracellular matrix synthesis and degradation were examined by western blot. Results: After interleukin-1 beta stimulated C28/I2 cells, the intracellular RNA N-6-methyladenosine level increased, and the expression of regulatory proteins also changed, mainly including the increased expression of methyltransferase like 3 and the downregulated expression of AlkB family member 5. The use of cycloleucine inhibited interleukin-1 beta-induced inflammation and extracellular matrix degradation by inhibiting RNA N-6-methyladenosine modification. In contrast, acetaminophen treatment counteracted interleukin-1 beta-induced changes in RNA N-6-methyladenosine levels and regulatory protein expression. Furthermore, acetaminophen treatment of interleukin-1 beta-induced C28/I2 cells inhibited the secretion of interleukin-6, interleukin-8 and anti-tumor necrosis factor-alpha, down-regulated the expression of matrix metalloproteinase-13 and Collagen X, and up-regulated the expression of collagen II and aggrecan. In addition, AlkB family member 5 overexpression activated interleukin-1 beta-induced chondrocyte viability and suppressed inflammation and extracellular matrix degradation. Conclusion: Acetaminophen affects inflammatory factors secretion and extracellular matrix synthesis of human chondrocytes by regulating RNA N-6-methyladenosine level and N-6-methyladenosine-related protein expression.</t>
  </si>
  <si>
    <t>[Gao, Jie; Li, Yan; Liu, Zijin; Wang, Dong; Zhang, Huawu] Shandong Second Prov Gen Hosp, Dept Joint Surg, 4 Duanxing West Rd, Jinan 250022, Shandong, Peoples R China</t>
  </si>
  <si>
    <t>Zhang, HW (corresponding author), Shandong Second Prov Gen Hosp, Dept Joint Surg, 4 Duanxing West Rd, Jinan 250022, Shandong, Peoples R China.</t>
  </si>
  <si>
    <t>zhanghuawu100@126.com</t>
  </si>
  <si>
    <t>BMC MOL CELL BIOL</t>
  </si>
  <si>
    <t>OCT 27</t>
  </si>
  <si>
    <t>10.1186/s12860-022-00444-3</t>
  </si>
  <si>
    <t>Li, Guilan; Sun, Zhanbing; Deng, Weihua; Cheng, Shaoxiong; Liu, Xiuli; Liu, Jincheng; Tang, Xiaomin; Zhang, Zhaohui</t>
  </si>
  <si>
    <t>METTL3 plays a crucial function in multiple biological processes</t>
  </si>
  <si>
    <t>ACTA HISTOCHEMICA</t>
  </si>
  <si>
    <t>METTL3; m 6 A; Methyltransferase; Disease</t>
  </si>
  <si>
    <t>METHYLTRANSFERASE METTL3; M(6)A MODIFICATION; MALIGNANT PROGRESSION; CELL-PROLIFERATION; MYELOID-LEUKEMIA; CANCER; PROMOTES; RNA; INFLAMMATION; METHYLATION</t>
  </si>
  <si>
    <t>The N6-methyladenosine (m6A) refers to the methylation of the N6 position of adenosine of RNA adenine. The modification of m6A is one of the most abundant epigenetic modifications in eukaryotic mRNA and non-coding RNA and is controlled by methyltransferases and demethylases. The biological mechanism and significance of m6A have been discovered with the development of m6A sequencing. Various m6A complex components regulate the function of m6A on mRNA. Methyltransferase-like 3 (METTL3) is one of the earliest identified m6A methyltransferases which regulate the functions of m6A. A large number of studies have shown that METTL3 establishes a cross-talk with tumor cells and development of various human diseases. In this review, we will briefly elaborate on the role of METTL3 in biological function, epithelial-mesenchymal transition (EMT), inflammatory response and sensitivity to the resistance of chemo radiotherapies. The underlying molecular mechanism demonstrated by METTL3 may provide a possible target for treating and diagnosing human diseases.</t>
  </si>
  <si>
    <t>[Li, Guilan; Sun, Zhanbing; Deng, Weihua; Cheng, Shaoxiong; Liu, Xiuli; Liu, Jincheng; Tang, Xiaomin; Zhang, Zhaohui] Univ South China, Sch Publ Hlth, Hengyang Med Sch, Dept Prevent Med, Hengyang, Peoples R China; [Li, Guilan; Sun, Zhanbing; Deng, Weihua; Cheng, Shaoxiong; Liu, Xiuli; Liu, Jincheng; Tang, Xiaomin; Zhang, Zhaohui] Univ South China, Hengyang Med Sch, Hunan Prov Key Lab Typ Environm Pollut &amp; Hlth Haza, Hengyang, Peoples R China; [Zhang, Zhaohui] Univ South China, Sch Publ Hlth, Hengyang Med Sch, Hengyang, Peoples R China</t>
  </si>
  <si>
    <t>University of South China; University of South China; University of South China</t>
  </si>
  <si>
    <t>Zhang, ZH (corresponding author), Univ South China, Sch Publ Hlth, Hengyang Med Sch, Dept Prevent Med, Hengyang, Peoples R China.;Zhang, ZH (corresponding author), Univ South China, Hengyang Med Sch, Hunan Prov Key Lab Typ Environm Pollut &amp; Hlth Haza, Hengyang, Peoples R China.;Zhang, ZH (corresponding author), Univ South China, Sch Publ Hlth, Hengyang Med Sch, Hengyang, Peoples R China.</t>
  </si>
  <si>
    <t>nhzzh@usc.edu.cn</t>
  </si>
  <si>
    <t>ACTA HISTOCHEM</t>
  </si>
  <si>
    <t>10.1016/j.acthis.2022.151916</t>
  </si>
  <si>
    <t>Zhang, Xinning; Li, Xin; Jia, Hongti; An, Guoshun; Ni, Juhua</t>
  </si>
  <si>
    <t>The m6A methyltransferase METTL3 modifies PGC-1α mRNA promoting mitochondrial dysfunction and oxLDL-induced inflammation in monocytes</t>
  </si>
  <si>
    <t>JOURNAL OF BIOLOGICAL CHEMISTRY</t>
  </si>
  <si>
    <t>PGC-1 COACTIVATORS; DIFFERENTIATION; EXPRESSION; RECEPTORS; BLOOD</t>
  </si>
  <si>
    <t>Mitochondrial biogenesis and energy metabolism are essential for regulating the inflammatory state of monocytes. This state is partially controlled by peroxisome proliferatoractivated receptor gamma coactivator 1-alpha (PGC-1 alpha), a coactivator that regulates mitochondrial biogenesis and energy metabolism. Disruption of these processes can also contribute to the initiation of chronic inflammatory diseases, such as pulmonary fibrosis, atherosclerosis, and rheumatoid arthritis. Methyltransferase-like 3 (METTL3)-dependent N6-methyl adenosine (m6A) methylation has recently been shown to regulate a variety of inflammatory processes. However, the role of m6A mRNA methylation in affecting mitochondrial metabolism in monocytes under inflammation is unclear, nor is there an established relationship between m6A methylation and PGC-1 alpha. In this study, we identified a novel mechanism by which METTL3 acts during oxidized low-density lipoprotein (oxLDL)-induced monocyte inflammation, where METTL3 and YTH N6-methyladenosine RNA binding protein 2 (YTHDF2) cooperatively modify PGC-1 alpha mRNA, mediating its degradation, decreasing PGC-1 alpha protein levels, and thereby enhancing the inflammatory response. METTL3 coordinated with YTHDF2 to suppress the expression of PGC-1 alpha, as well as that of cytochrome c (CYCS) and NADH:ubiquinone oxidoreductase subunit C2 (NDUFC2) and reduced ATP production and oxygen consumption rate (OCR). This subsequently increased the accumulation of cellular and mitochondrial reactive oxygen species (ROS) and the levels of proinflammatory cytokines in inflammatory monocytes. These data may provide new insights into the role of METTL3-dependent m6A modification of PGC1 alpha mRNA in the monocyte inflammation response. These data also contribute to a more comprehensive understanding of the pathogenesis of monocyte-macrophage inflammation -associated diseases, such as pulmonary fibrosis, atherosclerosis, and rheumatoid arthritis.</t>
  </si>
  <si>
    <t>[Zhang, Xinning; Li, Xin; Jia, Hongti; An, Guoshun; Ni, Juhua] Peking Univ, Sch Basic Med Sci, Dept Biochem &amp; Biophys, Beijing, Peoples R China</t>
  </si>
  <si>
    <t>Peking University</t>
  </si>
  <si>
    <t>Ni, JH (corresponding author), Peking Univ, Sch Basic Med Sci, Dept Biochem &amp; Biophys, Beijing, Peoples R China.</t>
  </si>
  <si>
    <t>juhuani@bjmu.edu.cn</t>
  </si>
  <si>
    <t>J BIOL CHEM</t>
  </si>
  <si>
    <t>10.1016/j.jbc.2021.101058</t>
  </si>
  <si>
    <t>Fei, Liming; Sun, Gengyun; Sun, Juan; Wu, Dong</t>
  </si>
  <si>
    <t>The effect of N6-methyladenosine (m6A) factors on the development of acute respiratory distress syndrome in the mouse model</t>
  </si>
  <si>
    <t>Acute respiratory distress syndrome; lung; m6A; RNA methylation; inflammatory response</t>
  </si>
  <si>
    <t>RNA METHYLATION; LUNG; GENE; IDENTIFICATION; EPIDEMIOLOGY; PATTERNS; SUBUNIT; WRITERS; CARE; WTAP</t>
  </si>
  <si>
    <t>Acute respiratory distress syndrome (ARDS) can cause loss of alveolar-capillary membrane integrity and life-threatening immune responses. The underlying molecular mechanisms of ARDS remain unclear. N6-methyladenosine (m6A)-RNA modification plays an important part in many biological processes. However, it is not clear whether ARDS alters RNA methylation in lung tissue. We tried to investigate the changes of m6A-RNA methylation in lung tissues of lipopolysaccharide (LPS)-induced ARDS mice. Lung tissue samples were collected to detect the expression of m6A factors through hematoxylin and eosin (HE) staining, quantitative reverse transcriptase-polymerase chain reaction (qRT-PCR), immunohistochemical analysis and western blot. The overall m6A levels in lung tissue of ARDS in mouse were detected by UPLC-UV-MS. HE staining showed that the degree of the inflammatory response was more severe in the LPS-3 h group. The mRNA expression of YTHDF1, YTHDC1 and IGFBP3 was remarkably up-regulated at, respectively, 6, 6 and 12 h after LPS treatment. The mRNA expression of METTL16, FTO, METTL3, KIAA1429, RBM15, ALKBH5, YTHDF2, YTHDF3, YTHDC2 and IGFBP2 was significantly down-regulated at 24 h after LPS treatment. The protein expression of METTL16 and FTO increased, YTHDC1, IGFBP3 YTHDF1 and YTHDF3 showed a down-regulation trend after LPS induction. Overall m6A-RNA methylation levels were significantly increased at 6 h after LPS induction. In ARDS mice, LPS-induced m6A methylation may be involved in the expression regulation of inflammatory factors and may play important roles in the occurrence and development of lung tissue. It is suggested that m6A modification may be a promising therapeutic target for ARDS.</t>
  </si>
  <si>
    <t>[Fei, Liming; Sun, Gengyun; Sun, Juan; Wu, Dong] Anhui Med Univ, Dept Resp &amp; Crit Care Med, Affiliated Hosp 1, 218 Jixi Rd, Hefei 230022, Anhui, Peoples R China</t>
  </si>
  <si>
    <t>Anhui Medical University</t>
  </si>
  <si>
    <t>Sun, GY (corresponding author), Anhui Med Univ, Dept Resp &amp; Crit Care Med, Affiliated Hosp 1, 218 Jixi Rd, Hefei 230022, Anhui, Peoples R China.</t>
  </si>
  <si>
    <t>sungengy@126.com</t>
  </si>
  <si>
    <t>10.1080/21655979.2022.2049473</t>
  </si>
  <si>
    <t>Feng, Yanlu; Liu, Tong; Xu, Siyi; Ren, Yiyi; Ge, Yiling; Yin, Lihong; Pu, Yuepu; Liang, Geyu</t>
  </si>
  <si>
    <t>The role of N6-methyladenosine methylation in environmental exposure-induced health damage</t>
  </si>
  <si>
    <t>ENVIRONMENTAL SCIENCE AND POLLUTION RESEARCH</t>
  </si>
  <si>
    <t>m6A; METTL3; FTO; Environmental pollutants; Health damage; Biological function; Biomarker</t>
  </si>
  <si>
    <t>PRE-MESSENGER-RNAS; PARTICULATE MATTER; M(6)A RNA; STRUCTURAL BASIS; AIR-POLLUTION; LUNG-CANCER; NUCLEAR-RNA; GLOBAL DNA; 2 SUBUNITS; TRANSLATION</t>
  </si>
  <si>
    <t>The health risks caused by environmental pollution have long been of substantial concern. With the development of epigenetics, a large number of studies have demonstrated that N6-methyladenosine (m6A) modification is involved in the regulation of various important life activities associated with various diseases. Recent studies have revealed that m6A plays a key role in health damage caused by environmental exposure by regulating post-transcriptional gene expression. Therefore, our study outlined the effects of environmental pollutant exposure on m6A methylation and its regulator levels. Moreover, we found that m6A methylation modifications were involved in the development of various health damages by regulating important life activities in vivo, such as reactive oxygen species imbalance, apoptosis, epithelial-mesenchymal transition (EMT), and inflammatory processes. More importantly, we delved into the regulatory mechanisms of m6A methylation dysregulation in environmental pollution-induced diseases. Finally, by examining the published literature, we found that methyltransferase-like protein 3 (METTL3) and fat mass- and obesity-associated protein (FTO) were potentially used as biomarkers of health damage induced by particulate matter exposure and heavy metal exposure, respectively. The current studies on regulators of METTL3 and FTO were more promising to bring new perspectives for the treatment of environmental health-related diseases.</t>
  </si>
  <si>
    <t>[Feng, Yanlu; Liu, Tong; Xu, Siyi; Ren, Yiyi; Ge, Yiling; Yin, Lihong; Pu, Yuepu; Liang, Geyu] Southeast Univ, Sch Publ Hlth, Minist Educ, Key Lab Environm Med Engn, Nanjing 210009, Jiangsu, Peoples R China</t>
  </si>
  <si>
    <t>Southeast University - China</t>
  </si>
  <si>
    <t>Liang, GY (corresponding author), Southeast Univ, Sch Publ Hlth, Minist Educ, Key Lab Environm Med Engn, Nanjing 210009, Jiangsu, Peoples R China.</t>
  </si>
  <si>
    <t>220203810@seu.edu.cn; 18793100029@163.com; 15851876530@163.com; 220193557@seu.edu.cn; geyiling11@163.com; lhyin@seu.edu.cn; yppu@seu.edu.cn; lianggeyu@163.com</t>
  </si>
  <si>
    <t>SPRINGER HEIDELBERG</t>
  </si>
  <si>
    <t>HEIDELBERG</t>
  </si>
  <si>
    <t>ENVIRON SCI POLLUT R</t>
  </si>
  <si>
    <t>10.1007/s11356-022-22093-x</t>
  </si>
  <si>
    <t>Wang, Xianpei; Wu, Ying; Guo, Ruoyao; Zhao, Linwei; Yan, Juanjuan; Gao, Chuanyu</t>
  </si>
  <si>
    <t>Comprehensive Analysis of N6-Methyladenosine RNA Methylation Regulators in the Diagnosis and Subtype Classification of Acute Myocardial Infarction</t>
  </si>
  <si>
    <t>JOURNAL OF IMMUNOLOGY RESEARCH</t>
  </si>
  <si>
    <t>CARDIOGENIC-SHOCK; MODERN MANAGEMENT; INFLAMMATION; M(6)A</t>
  </si>
  <si>
    <t>Acute myocardial infarction (AMI) is still a huge danger to human health. Sensitive markers are necessary for the prediction of the risk of AMI and would be beneficial for managing the incidence rate. N6-methyladenosine (m6A) RNA methylation regulators have been confirmed to be involved in the development of various diseases. However, their function in AMI has not been fully elucidated. The purpose of this study was to determine the expression of m6A RNA methylation regulators in AMI as well as their possible functions and prognostic values. The GEO database was used to get the gene expression profiles of patients with and without AMI, and bioinformatics assays of genes with differently expressed expression were performed. We establish two separate m6A subtypes, and relationships between subtypes and immunity were studied. In this study, we identified IGF2BP1, FTO, RBM15, METTL3, YTHDC2, FMR1, and HNRNPA2B1 as the seven major m6A regulators. A nomogram model was developed and confirmed. The consensus clustering algorithm was conducted to categorize AMI patients into two m6A subtypes from the identified m6A regulators. Patients who have activated T-cell activities were found to be in clusterA; they may have a better prognosis as a result. Importantly, we found that patients with high METTL3 expressions had an increased level of Activated.CD4.T.cell and Type.2.T.helper.cell, while having a decreased level of CD56bright.natural.killer.cell, Macrophage, Monocyte, Natural.killer.cell, and Type.17.T.helper.cell. Overall, a diagnostic model of AMI was established based on the genes of IGF2BP1, FTO, RBM15, METTL3, YTHDC2, FMR1, and HNRNPA2B1. Our investigation of m6A subtypes may prove useful in the developments of therapy approaches for AMI.</t>
  </si>
  <si>
    <t>[Wang, Xianpei; Guo, Ruoyao; Zhao, Linwei; Yan, Juanjuan; Gao, Chuanyu] Zhengzhou Univ, Henan Prov Peoples Hosp, Dept Cardiol, Fuwai Cent China Cardiovasc Hosp,Peoples Hosp, Zhengzhou, Henan, Peoples R China; [Wu, Ying; Gao, Chuanyu] Zhengzhou Univ, Henan Prov Key Lab Control Coronary Heart Dis, Cent China Fuwai Hosp, Zhengzhou, Peoples R China</t>
  </si>
  <si>
    <t>Zhengzhou University; Zhengzhou University</t>
  </si>
  <si>
    <t>Wang, XP (corresponding author), Zhengzhou Univ, Henan Prov Peoples Hosp, Dept Cardiol, Fuwai Cent China Cardiovasc Hosp,Peoples Hosp, Zhengzhou, Henan, Peoples R China.</t>
  </si>
  <si>
    <t>xianpeiwang@zzu.edu.cn; wuying.0803@zzu.edu.cn; ruoyao0421@163.com; zhaolinwei1991@163.com; 781544051@qq.com; gaocy6802@zzu.edu.cn</t>
  </si>
  <si>
    <t>J IMMUNOL RES</t>
  </si>
  <si>
    <t>AUG 24</t>
  </si>
  <si>
    <t>10.1155/2022/5173761</t>
  </si>
  <si>
    <t>Wu, Jiamin; Li, Yi; Yu, Jiayao; Gan, Zhending; Wei, Wenyao; Wang, Chao; Zhang, Lili; Wang, Tian; Zhong, Xiang</t>
  </si>
  <si>
    <t>Resveratrol Attenuates High-Fat Diet Induced Hepatic Lipid Homeostasis Disorder and Decreases m6A RNA Methylation</t>
  </si>
  <si>
    <t>resveratrol; obesity; lipid metabolism; N; (6)-methyladenosine RNA methylation; high-fat diet</t>
  </si>
  <si>
    <t>CELL-PROLIFERATION; NUCLEAR-RNA; METABOLISM; N6-METHYLADENOSINE; EXPRESSION; PREVENTS; INFLAMMATION; DEMETHYLASE; IMPACTS; OBESITY</t>
  </si>
  <si>
    <t>Purpose: N (6)-methyladenosine (m(6)A) mRNA methylation is affected by dietary factors and associated with lipid metabolism; however, whether the regulatory role of resveratrol in lipid metabolism is involved in m(6)A mRNA methylation remains unknown. Here, the objective of this study was to investigate the effect of resveratrol on hepatic lipid metabolism and m(6)A RNA methylation in the liver of mice. Methods: A total of 24 male mice were randomly allocated to LFD (low-fat diet), LFDR (low-fat diet + resveratrol), HFD (high-fat diet), and HFDR (high-fat diet + resveratrol) groups for 12 weeks (n = 6/group). Final body weight of mice was measured before sacrificing. Perirhemtric fat, abdominal and epididymal fat, liver tissues, and serum were collected at sacrifice and analyzed. Briefly, mice phenotype, lipid metabolic index, and m(6)A modification in the liver were assessed. Results: Compared to the HFD group, dietary resveratrol supplementation reduced the body weight and relative abdominal, epididymal, and perirhemtric fat weight in high-fat-exposed mice; however, resveratrol significantly increased average daily feed intake in mice given HFD. The amounts of serum low-density lipoprotein cholesterol (LDL), liver total cholesterol (TC), and triacylglycerol (TAG) were significantly decreased by resveratrol supplementation. In addition, resveratrol significantly enhanced the levels of peroxisome proliferator-activated receptor alpha (PPAR alpha), peroxisome proliferator-activated receptor beta/delta (PPAR beta/delta), cytochrome P450, family 4, subfamily a, polypeptide 10/14 (CYP4A10/14), acyl-CoA oxidase 1 (ACOX1), and fatty acid-binding protein 4 (FABP4) mRNA and inhibited acyl-CoA carboxylase (ACC) mRNA levels in the liver. Furthermore, the resveratrol in HFD increased the transcript levels of methyltransferase like 3 (METTL3), alkB homolog 5 (ALKBH5), fat mass and obesity associated protein (FTO), and YTH domain family 2 (YTHDF2), whereas it decreased the level of YTH domain family 3 (YTHDF3) and m(6)A abundance in mice liver. Conclusion: The beneficial effect of resveratrol on lipid metabolism disorder under HFD may be due to decrease of m(6)A RNA methylation and increase of PPAR alpha mRNA, providing mechanistic insights into the function of resveratrol in alleviating the disturbance of lipid metabolism in mice.</t>
  </si>
  <si>
    <t>[Wu, Jiamin; Li, Yi; Yu, Jiayao; Gan, Zhending; Wei, Wenyao; Wang, Chao; Zhang, Lili; Wang, Tian; Zhong, Xiang] Nanjing Agr Univ, Coll Anim Sci &amp; Technol, Nanjing, Peoples R China</t>
  </si>
  <si>
    <t>Nanjing Agricultural University</t>
  </si>
  <si>
    <t>Zhong, X (corresponding author), Nanjing Agr Univ, Coll Anim Sci &amp; Technol, Nanjing, Peoples R China.</t>
  </si>
  <si>
    <t>zhongxiang@njau.edu.cn</t>
  </si>
  <si>
    <t>DEC 18</t>
  </si>
  <si>
    <t>10.3389/fphar.2020.568006</t>
  </si>
  <si>
    <t>Zhang, Juanli; Yang, Jiaojiao; Gao, Xiaoli; Huang, Xiaoyu; Luo, Ruirui; Yang, Qiaoli; Yan, Zunqiang; Wang, Pengfei; Wang, Wei; Xie, Kaihui; Li, Jie; Zhang, Bo; Gun, Shuangbao</t>
  </si>
  <si>
    <t>METTL3 Regulates the Inflammatory Response in CPB2 Toxin-Exposed IPEC-J2 Cells through the TLR2/NF-κB Signaling Pathway</t>
  </si>
  <si>
    <t>METTL3; CPB2 toxin; IPEC-J2; inflammatory response; TLR2/NF-kappa B</t>
  </si>
  <si>
    <t>CLOSTRIDIUM-PERFRINGENS; BETA2 TOXIN; NUCLEAR-RNA; RECEPTORS; N6-METHYLADENOSINE; INVOLVEMENT</t>
  </si>
  <si>
    <t>Clostridium perfringens beta2 (CPB2) toxin is one of the main pathogenic toxins produced by Clostridium perfringens, which causes intestinal diseases in animals and humans. The N6-methyladenosine (m6A) modification is the most common reversible modification in eukaryotic disease processes. Methyltransferase-like 3 (METTL3) regulates immunity and inflammatory responses induced by the bacterial infections in animals. However, METTL3 &amp; PRIME;s involvement in CPB2-treated intestinal porcine epithelial cell line-J2 (IPEC-J2) remains unclear. In the current study, we used methylated RNA immunoprecipitation-quantitative polymerase chain reaction, Western blotting and immunofluorescence assay to determine the role of METTL3 in CPB2-exposed IPEC-J2 cells. The findings revealed that m6A and METTL3 levels were increased in CPB2 treated IPEC-J2 cells. Functionally, METTL3 overexpression promoted the release of inflammatory factors, increased cytotoxicity, decreased cell viability and disrupted tight junctions between cells, while the knockdown of METTL3 reversed these results. Furthermore, METTL3 was involved in the inflammatory response of IPEC-J2 cells by activating the TLR2/NF-kappa B signaling pathway through regulating TLR2 m6A levels. In conclusion, METTL3 overexpression triggered the TLR2/NF-kappa B signaling pathway and promoted CPB2-induced inflammatory responses in IPEC-J2 cells. These findings may provide a new strategy for the prevention and treatment of diarrhea caused by Clostridium perfringens.</t>
  </si>
  <si>
    <t>[Zhang, Juanli; Yang, Jiaojiao; Gao, Xiaoli; Huang, Xiaoyu; Yang, Qiaoli; Yan, Zunqiang; Wang, Pengfei; Xie, Kaihui; Li, Jie; Gun, Shuangbao] Gansu Agr Univ, Coll Anim Sci &amp; Technol, Lanzhou 730070, Peoples R China; [Luo, Ruirui; Zhang, Bo] Gansu Acad Agr Sci, CAAS, Lanzhou 730070, Peoples R China; [Wang, Wei] Northwest A&amp;F Univ, Coll Anim Sci &amp; Technol, Xian 712100, Peoples R China; [Gun, Shuangbao] Gansu Res Ctr Swine Prod Engn &amp; Technol, Lanzhou 730070, Peoples R China</t>
  </si>
  <si>
    <t>Gansu Agricultural University; Gansu Academy of Agricultural Sciences; Chinese Academy of Agricultural Sciences; Northwest A&amp;F University - China</t>
  </si>
  <si>
    <t>Gun, S (corresponding author), Gansu Agr Univ, Coll Anim Sci &amp; Technol, Lanzhou 730070, Peoples R China.;Gun, S (corresponding author), Gansu Res Ctr Swine Prod Engn &amp; Technol, Lanzhou 730070, Peoples R China.</t>
  </si>
  <si>
    <t>gunsbao056@126.com</t>
  </si>
  <si>
    <t>10.3390/ijms232415833</t>
  </si>
  <si>
    <t>Yang, Lan; Fu, Jinrong; Han, Xiao; Zhang, Caiyan; Xia, Li; Zhu, Ronghui; Huang, Saihua; Xiao, Wenfeng; Yu, Hongmiao; Gao, Yajing; Liang, Qiuyan; Li, Wei; Zhou, Yufeng</t>
  </si>
  <si>
    <t>Hsa_circ_0004287 inhibits macrophagemediated inflammation in an N6-methyladenosine-dependent manner in atopic dermatitis and psoriasis</t>
  </si>
  <si>
    <t>JOURNAL OF ALLERGY AND CLINICAL IMMUNOLOGY</t>
  </si>
  <si>
    <t>Circular RNA; atopic dermatitis; psoriasis; macrophage activation; N-6-methyladenosine</t>
  </si>
  <si>
    <t>MESSENGER-RNA; EXPRESSION</t>
  </si>
  <si>
    <t>Background: Circular RNA (circRNA) has been implicated in various diseases; however, its role in atopic dermatitis (AD) or psoriasis remains unclear. Objective: We sought to determine the differential expression profiles of circRNAs in peripheral blood mononuclear cells between healthy controls and AD patients, and explore the mechanisms underlying the effects of circRNAs on the pathogenesis of AD. Methods: The differential expression profiles of circRNAs were analyzed by circRNA microarray. In vitro function and mechanisms by which circRNAs regulate macrophage-mediated inflammation were detected by reverse transcription quantitative PCR, Western blot analysis, RNA stability assay, immunoprecipitation, ELISA, and methylated RNA immunoprecipitation assay. In vivo roles of circRNAs were determined in 2,4-dinitrochlorobenzene (DNCB)-induced dermatitis and imiquimod (IMQ)-induced psoriasis mouse model. Results: We identified a functional unknown circRNA hsa_circ_0004287 from 88750 circRNAs, which was upregulated in peripheral blood mononuclear cells of both AD and psoriasis patients, and was mainly expressed by macrophages under inflammatory conditions. Hsa_circ_0004287 inhibited M1 macrophage activation in vitro, and macrophage-specific overexpression of hsa_circ_0004287 alleviated skin inflammation in both AD- and psoriasis-like mice. Mechanistically, hsa_circ_0004287 reduced the stability of its host gene metastasis associated lung adenocarcinoma transcript 1 (MALAT1) by competitively binding to IGF2BP3 with MALAT1 in an N-6-methyladenosine (m(6)A)-dependent manner. Lower levels of MALAT1 promoted the ubiquitination degradation of S100A8/S100A9, thereby impeding p38/mitogen-activated protein kinase phosphorylation and macrophagemediated inflammation. Conclusion: hsa_circ_0004287 inhibits M1 macrophage activation in an m(6)A-dependent manner in AD and psoriasis, and may serve as a general therapeutic candidate for AD and psoriasis.</t>
  </si>
  <si>
    <t>[Yang, Lan; Fu, Jinrong; Han, Xiao; Zhang, Caiyan; Xia, Li; Huang, Saihua; Xiao, Wenfeng; Yu, Hongmiao; Gao, Yajing; Liang, Qiuyan; Zhou, Yufeng] Fudan Univ, Inst Pediat, Childrens Hosp, Natl Childrens Med Ctr, Shanghai, Peoples R China; [Yang, Lan; Fu, Jinrong; Han, Xiao; Zhang, Caiyan; Xia, Li; Huang, Saihua; Xiao, Wenfeng; Yu, Hongmiao; Gao, Yajing; Liang, Qiuyan; Zhou, Yufeng] Fudan Univ, Shanghai Key Lab Med Epigenet, Int Colab Med Epigenet &amp; Metab, Minist Sci &amp; Technol,Inst Biomed Sci, Shanghai, Peoples R China; [Yang, Lan; Han, Xiao; Xia, Li; Huang, Saihua; Xiao, Wenfeng; Yu, Hongmiao; Gao, Yajing; Liang, Qiuyan; Zhou, Yufeng] Fudan Univ, Natl Hlth Commiss Key Lab Neonatal Dis, Shanghai, Peoples R China; [Fu, Jinrong] Fudan Univ, Childrens Hosp, Dept Gen Med, Shanghai, Peoples R China; [Zhang, Caiyan] Fudan Univ, Childrens Hosp, Dept Crit Care Med, Shanghai, Peoples R China; [Zhu, Ronghui; Li, Wei] Fudan Univ, Huashan Hosp, Dept Dermatol, Shanghai, Peoples R China</t>
  </si>
  <si>
    <t>Fudan University; Fudan University; Fudan University; Fudan University; Fudan University; Fudan University</t>
  </si>
  <si>
    <t>Zhou, YF (corresponding author), 399 Wanyuan Rd, Shanghai 201102, Peoples R China.;Li, W (corresponding author), 12 Middle Wulumuqi Rd, Shanghai 200040, Peoples R China.</t>
  </si>
  <si>
    <t>liweiderma@fudan.edu.cn; yfzhou1@fudan.edu.cn</t>
  </si>
  <si>
    <t>MOSBY-ELSEVIER</t>
  </si>
  <si>
    <t>J ALLERGY CLIN IMMUN</t>
  </si>
  <si>
    <t>10.1016/j.jaci.2021.11.024</t>
  </si>
  <si>
    <t>Allergy; Immunology</t>
  </si>
  <si>
    <t>Kong, Yiping; Zhang, Yiwen; Cai, Yongjie; Li, Di; Yi, Baicheng; Xu, Qiong</t>
  </si>
  <si>
    <t>METTL3 mediates osteoblast apoptosis by regulating endoplasmic reticulum stress during LPS-induced inflammation</t>
  </si>
  <si>
    <t>N6-methyladenosine; METTL3; apoptosis; osteoblast differentiation; ER stress; mRNA stability</t>
  </si>
  <si>
    <t>UNFOLDED PROTEIN RESPONSE; ER STRESS; RNA; DIFFERENTIATION; M(6)A; CELLS</t>
  </si>
  <si>
    <t>Osteoblast apoptosis is a prominent factor for disrupting skeletal homeostasis in multiple inflammatory bone diseases. METTL3, a key methyltransferase that catalyzes the N6-methyladenosine (m6A) modification of mRNA, has recently been shown to exert a critical role in osteogenic differentiation. However, the function of METTL3 in osteoblast apoptosis under inflammatory conditions remains elusive. In the present study, we observed that the total m6A level and METTL3 expression were upregulated in differentiated osteoblasts and downregulated after LPS stimulation. METTL3 knockdown induced a higher apoptotic rate in LPS-treated osteoblasts. The expression of the antiapoptotic protein BCL-2 decreased, and the apoptotic proteins cleaved Caspase-3, cleaved PARP-1 and cleaved Caspase-12 increased following METTL3 knockdown. Meanwhile, METTL3 silencing inhibited osteoblast proliferation and decreased osteogenic marker expression, ALP activity and mineralized nodules. RNA-seq analysis revealed that differentially expressed genes were significantly enriched in unfolded protein response pathways in METTL3-deficient cells. METTL3 depletion upregulated the expression of the ER stress-related markers, including p-PERK, p-eIF2 alpha, p-IRE1 alpha, GRP78, ATF4, CHOP and ATF6. Inhibition of ER stress by 4-PBA remarkably rescued METTL3 knockdown-induced apoptosis and promoted osteoblast proliferation and differentiation. Mechanistically, METTL3 depletion enhanced the expression and mRNA stability of Grp78, and similar results were observed after YTHDF2 knockdown. RIP-qPCR revealed that YTHDF2 directly interacted with Grp78 mRNA and that the interaction relied on METTL3. Taken together, our study demonstrated that METTL3 knockdown enhanced Grp78 expression through YTHDF2-mediated RNA degradation, which elicited ER stress, thereby promoting osteoblast apoptosis and inhibiting cell proliferation and differentiation under LPS-induced inflammatory condition.</t>
  </si>
  <si>
    <t>[Kong, Yiping; Zhang, Yiwen; Cai, Yongjie; Li, Di; Xu, Qiong] Sun Yat Sen Univ, Hosp Stomatol, Guanghua Sch Stomatol, Guangdong Prov Key Lab Stomatol, Guangzhou 510055, Peoples R China; [Yi, Baicheng] Shenzhen Univ, Clin Med Acad, Dept Stomatol, Gen Hosp, Shenzhen 518055, Peoples R China</t>
  </si>
  <si>
    <t>Sun Yat Sen University; Shenzhen University</t>
  </si>
  <si>
    <t>Xu, Q (corresponding author), Sun Yat Sen Univ, Hosp Stomatol, Guanghua Sch Stomatol, Guangdong Prov Key Lab Stomatol, Guangzhou 510055, Peoples R China.</t>
  </si>
  <si>
    <t>kongyp3@mail2.sysu.edu.cn; zhangyw53@mail2.sysu.edu.cn; caiyj23@mail2.sysu.edu.cn; lidi5@mail2.sysu.edu.cn; xqiong@mail.sysu.edu.cn</t>
  </si>
  <si>
    <t>10.1016/j.cellsig.2022.110335</t>
  </si>
  <si>
    <t>Yang, Fan; Zhang, Aihua</t>
  </si>
  <si>
    <t>Role of N6-methyladenosine RNA modification in the imbalanced inflammatory homeostasis of arsenic-induced skin lesions</t>
  </si>
  <si>
    <t>ENVIRONMENTAL TOXICOLOGY</t>
  </si>
  <si>
    <t>arsenic; imbalanced inflammatory homeostasis; N-6-methyladenosine; skin lesions</t>
  </si>
  <si>
    <t>GENE-EXPRESSION; DRINKING-WATER; N-6-METHYLADENOSINE; EXPOSURE; TRANSFORMATION; KERATINOCYTES; PATHWAYS; BALANCE; HEALTH; ADULTS</t>
  </si>
  <si>
    <t>This study aimed to investigate the effect of N6-methyladenosine (m(6)A) modification in modulating inflammatory homeostasis of arsenic (As)-induced skin lesions. Our bioinformatic analysis revealed abnormal expression of m(6)A RNA methylation regulators and cytokines in the arsenic-exposed population. In human keratinocytes, arsenite increased the levels of m(6)A methylation by upregulating the RNA methyltransferase like 3 (METTL3), mediating the disordered secretion of indicators that reflect inflammatory homeostasis (IL-6, IL-17, and IL-10). The indicators reflecting arsenic-induced skin lesions (Krt1 and Krt10) were also significantly elevated, which contributed to the occurrence of skin lesions. Our results also confirmed the association between METTL3 with inflammatory homeostasis and arsenic-induced skin lesions using arsenic-exposed human skin samples. In the arsenic-exposed group, the upregulation of METTL3 exacerbated the increase in cytokine levels (IL-6, IL-17, and IL-10), which was associated with the upregulation of keratins (Krt1 and Krt10). In addition, significant correlations among these factors corroborate the theoretical links. Finally, alteration of the m(6)A levels via knockdown or enhancement of the METTL3 protein could antagonize or aggravate arsenite-induced imbalanced inflammatory homeostasis and human keratinocyte damage in HaCaT cells. Collectively, our study reveals some evidence that regulation of m(6)A modification plays an important role in arsenic-induced skin lesions, which provide a new perspective on the mechanism of arsenite-induced imbalanced inflammatory homeostasis in the field of RNA epigenetics.</t>
  </si>
  <si>
    <t>[Yang, Fan; Zhang, Aihua] Guizhou Med Univ, Dept Toxicol, Minist Educ, Key Lab Environm Pollut Monitoring &amp; Dis Control, Guiyang 550025, Peoples R China</t>
  </si>
  <si>
    <t>Guizhou Medical University</t>
  </si>
  <si>
    <t>Zhang, AH (corresponding author), Guizhou Med Univ, Dept Toxicol, Minist Educ, Key Lab Environm Pollut Monitoring &amp; Dis Control, Guiyang 550025, Peoples R China.</t>
  </si>
  <si>
    <t>97349238@qq.com</t>
  </si>
  <si>
    <t>ENVIRON TOXICOL</t>
  </si>
  <si>
    <t>10.1002/tox.23530</t>
  </si>
  <si>
    <t>Environmental Sciences; Toxicology; Water Resources</t>
  </si>
  <si>
    <t>Dong, Guo; Yu, Jiangbo; Shan, Gaojun; Su, Lide; Yu, Nannan; Yang, Shusen</t>
  </si>
  <si>
    <t>N6-Methyladenosine Methyltransferase METTL3 Promotes Angiogenesis and Atherosclerosis by Upregulating the JAK2/STAT3 Pathway via m6A Reader IGF2BP1</t>
  </si>
  <si>
    <t>atherosclerosis; METTL3; JAK2; STAT3; IGF2BP1</t>
  </si>
  <si>
    <t>MESSENGER-RNA STABILITY; M(6)A METHYLATION; CELLS; INFLAMMATION</t>
  </si>
  <si>
    <t>Atherosclerosis (AS) is a life-threatening vascular disease. RNA N6-methyladenosine (m6A) modification level is dysregulated in multiple pathophysiologic processes including AS. In this text, the roles and molecular mechanisms of m6A writer METTL3 in AS progression were explored in vitro and in vivo. In the present study, cell proliferative, migratory, and tube formation capacities were assessed through CCK-8, Transwell migration, and tube formation assays, respectively. RNA m6A level was examined through a commercial kit. RNA and protein levels of genes were measured through RT-qPCR and western blot assays, respectively. VEGF secretion level was tested through ELISA assay. JAK2 mRNA stability was detected through actinomycin D assay. The relationship of METTL3, IGF2BP1, and JAK2 was investigated through bioinformatics analysis, MeRIP, RIP, RNA pull-down, and luciferase reporter assays. An AS mouse model was established to examine the effect of METTL3 knockdown on AS development in vivo. The angiogenetic activity was examined through chick chorioallantoic membrane assay in vivo. The results showed that METTL3 was highly expressed in ox-LDL-induced dysregulated HUVECs. METTL3 knockdown inhibited cell proliferation, migration, tube formation, and VEGF expression/secretion in ox-LDL-treated HUVECs, hampered AS process in vivo, and prevented in vivo angiogenesis of developing embryos. METTL3 positively regulated JAK2 expression and JAK2/STAT3 pathway in an m6A dependent manner in HUVECs. IGF2BP1 positively regulated JAK2 expression through directly binding to an m6A site within JAK2 mRNA in HUVECs. METTL3 knockdown weakened the interaction of JAK2 and IGF2BP1. METTL3 exerted its functions through JAK2/STAT3 pathway. In conclusion, METTL3 knockdown prevented AS progression by inhibiting JAK2/STAT3 pathway via IGF2BP1.</t>
  </si>
  <si>
    <t>[Dong, Guo; Yu, Jiangbo; Shan, Gaojun; Yang, Shusen] Harbin Med Univ, Affiliated Hosp 1, Dept Cardiovasc, Harbin, Peoples R China; [Yu, Nannan] Harbin Med Univ, Affiliated Hosp 1, Dept Ophthalmol, Harbin, Peoples R China</t>
  </si>
  <si>
    <t>Yang, SS (corresponding author), Harbin Med Univ, Affiliated Hosp 1, Dept Cardiovasc, Harbin, Peoples R China.;Yu, NN (corresponding author), Harbin Med Univ, Affiliated Hosp 1, Dept Ophthalmol, Harbin, Peoples R China.</t>
  </si>
  <si>
    <t>nannanyu825@163.com; yangss@vip.163.com</t>
  </si>
  <si>
    <t>10.3389/fcell.2021.731810</t>
  </si>
  <si>
    <t>Chen, L-H; Zhao, Y-Y; Huang, L.; Li, Y-Z; Xu, H-Q; Yang, C.; Zhang, C.</t>
  </si>
  <si>
    <t>The potential roles of RNA N6-methyladenosine in atherosclerosis</t>
  </si>
  <si>
    <t>EUROPEAN REVIEW FOR MEDICAL AND PHARMACOLOGICAL SCIENCES</t>
  </si>
  <si>
    <t>Atherosclerosis; N-6-Methyladenosine; Inflammation; Lipid metabolism; Vascular calcification</t>
  </si>
  <si>
    <t>HEPATIC LIPID-METABOLISM; MESSENGER-RNA; SEQUENCE SPECIFICITY; NUCLEAR-RNA; M(6)A; METHYLATION; METTL3; SUBUNIT; ALKBH5; MASS</t>
  </si>
  <si>
    <t>OBJECTIVE: Atherosclerosis, characterized by endothelial injury, multicellular involvement. chronic inflammation, and lipid deposition, can lead to acute cardiovascular events. N-6-methyladenosine (m(6)A) is the most abundant, prevalent RNA modification in mammalian cells. m(6)A, a reversible modification, can be catalyzed by m(6)A methyltransferase complexes (writers), reverted by demethylases (erasers). and recognized by m(6)A-binding proteins (readers). Emerging evidence suggests that m(6)A modification plays a significant role in regulating many biological and cellular processes in atherosclerosis. In this review, we highlight the biological function of m(6)A modification and give a brief perspective on its future applications in atherosclerosis. MATERIALS AND METHODS: This is a narrative review. The literature search strategy for indexed Scopus articles was performed randomly using PubMed and MEDLINE as the primary sources. No specific term was used. RESULTS: As the mechanism of the relationship between inflammatory response and atherosclerosis, m(6)A has become a new focus in the study of clinical treatment strategies for atherosclerosis. METTL14-dependent m(6)A modification may be a target for atherosclerosis therapy. A variety of m(6)A regulatory factors promote the progression of atherosclerosis by regulating polarization and inflammation of macrophages. WTAP and METTL14 can affect the phenotypic modulation of VSMCs through m(6)A modification. CONCLUSIONS: The existence of m(6)A in cardiovascular transcripts is necessary to maintain cardiac function, and the level of m(6)A modification is increased in a variety of atherosclerotic vascular cells, indicating that m(6)A modification is involved in the pathophysiological process of atherosclerosis. m(6)A modification plays an important character in atherosclerosis.</t>
  </si>
  <si>
    <t>[Chen, L-H; Zhao, Y-Y; Li, Y-Z; Xu, H-Q; Yang, C.; Zhang, C.] Univ South China, Hengyang Med Coll, Inst Cardiovasc Dis, Key Lab Arterioscierol Hunan Prov, Hengyang, Hunan, Peoples R China; [Huang, L.] Univ South China, Hengyang Med Coll, Res Lab Translat Med, Hengyang, Hunan, Peoples R China</t>
  </si>
  <si>
    <t>University of South China; University of South China</t>
  </si>
  <si>
    <t>Zhang, C (corresponding author), Univ South China, Hengyang Med Coll, Inst Cardiovasc Dis, Key Lab Arterioscierol Hunan Prov, Hengyang, Hunan, Peoples R China.</t>
  </si>
  <si>
    <t>zhangchi9966@hotmail.com</t>
  </si>
  <si>
    <t>VERDUCI PUBLISHER</t>
  </si>
  <si>
    <t>ROME</t>
  </si>
  <si>
    <t>EUR REV MED PHARMACO</t>
  </si>
  <si>
    <t>Lyu, Zhuwan; Huang, Bingyuan; Zhang, Jun; Qian, Qiwei; Pu, Xiting; Cui, Nana; Ou, Yiyan; Li, Bo; You, Zhengrui; Lian, Min; Tang, Ruqi; Chen, Weihua; Zhao, Zhicong; Hou, Jiajie; Gershwin, M. Eric; Zhang, Haiyan; Xia, Qiang; Ma, Xiong</t>
  </si>
  <si>
    <t>Suppression of YTHDF2 attenuates autoimmune hepatitis by expansion of myeloid-derived suppressor cells</t>
  </si>
  <si>
    <t>JOURNAL OF AUTOIMMUNITY</t>
  </si>
  <si>
    <t>YTHDF2; N6-methyladenosine; Myeloid -derived suppressor cells; Autoimmune hepatitis</t>
  </si>
  <si>
    <t>MOLECULAR-MECHANISMS; EXPRESSION</t>
  </si>
  <si>
    <t>Background &amp; aims: The N6-methyladenosine (m6A) reader YTH domain-containing family protein 2 (YTHDF2) is critically involved in a multiplicity of biological processes by mediating the degradation of m6A modified mRNAs. Based on our current understanding of this process, we hypothesized that YTHDF2 will play a role in the natural history and function of myeloid-derived suppressor cells (MDSC) and in particular in AIH.Approach &amp; results: We took advantage of YTHDF2 conditional knock-out mice to first address the phenotype and function of MDSCs by flow cytometry. Importantly, the loss of YTHDF2 resulted in a gradual elevation of MDSCs including PMN-MDSCs both in liver and ultimately in the BM. Notably, YTHDF2 deficiency in myeloid cells attenuated concanavalin (ConA)-induced liver injury, with enhanced expansion and chemotaxis to liver. Furthermore, MDSCs from Ythdf2CKO mice had a greater suppressive ability to inhibit the proliferation of T cells. Using multi-omic analysis of m6A RNA immunoprecipitation (RIP) and mRNA sequencing, we noted RXR alpha as potential target of YTHDF2. Indeed YTHDF2-RIP-qPCR confirmed that YTHDF2 directly binds RXR alpha mRNA thus promoting degradation and decreasing gene expression. Finally, by IHC and immunofluorescence, YTHDF2 expression was significantly upregulated in the liver of patients with AIH which correlated with the degree of inflammation.Conclusion: Suppression of YTHDF2 enhances the expansion, chemotaxis and suppressive function of MDSCs and our data reveals a unique therapeutical target in immune mediated hepatitis.</t>
  </si>
  <si>
    <t>[Lyu, Zhuwan; Huang, Bingyuan; Zhang, Jun; Qian, Qiwei; Pu, Xiting; Cui, Nana; Ou, Yiyan; Li, Bo; You, Zhengrui; Lian, Min; Tang, Ruqi; Chen, Weihua; Ma, Xiong] Shanghai Jiao Tong Univ, Renji Hosp, Shanghai Inst Digest Dis, Sch Med,Div Gastroenterol &amp; Hepatol,NHC Key Lab Di, 145 Middle Shandong Rd, Shanghai 200001, Peoples R China; [Zhao, Zhicong; Xia, Qiang] Shanghai Jiao Tong Univ, Renji Hosp, Shanghai Inst Transplantat, Sch Med,Dept Liver Surg, Shanghai 200127, Peoples R China; [Hou, Jiajie] Sun Yat Sen Univ, Dept Liver Surg, Canc Ctr, Guangzhou 510060, Peoples R China; [Hou, Jiajie; Zhang, Haiyan] Sun Yat Sen Univ, Collaborat Innovat Ctr Canc Med, State Key Lab Oncol South China, Canc Ctr, Guangzhou, Peoples R China; [Gershwin, M. Eric] Univ Calif Davis, Dept Med Allergy &amp; Clin Immunol, Div Rheumatol, Davis, CA USA; [Ma, Xiong] Shanghai Jiao Tong Univ, Renji Hosp, Shanghai Inst Digest Dis, Sch Med, 145 Middle Shandong Rd, Shanghai 200001, Peoples R China</t>
  </si>
  <si>
    <t>Shanghai Jiao Tong University; Shanghai Jiao Tong University; Sun Yat Sen University; Sun Yat Sen University; State Key Lab Oncology South China; University of California System; University of California Davis; Shanghai Jiao Tong University</t>
  </si>
  <si>
    <t>Xia, Q (corresponding author), Shanghai Jiao Tong Univ, Renji Hosp, Shanghai Inst Transplantat, Sch Med,Dept Liver Surg, Shanghai 200127, Peoples R China.;Zhang, HY (corresponding author), Sun Yat Sen Univ, Collaborat Innovat Ctr Canc Med, State Key Lab Oncol South China, Canc Ctr, Guangzhou, Peoples R China.;Ma, X (corresponding author), Shanghai Jiao Tong Univ, Renji Hosp, Shanghai Inst Digest Dis, Sch Med, 145 Middle Shandong Rd, Shanghai 200001, Peoples R China.</t>
  </si>
  <si>
    <t>zhanghy2@sysucc.org.cn; xiaqiang@medmail.com.cn; maxiongmd@hotmail.com</t>
  </si>
  <si>
    <t>J AUTOIMMUN</t>
  </si>
  <si>
    <t>10.1016/j.jaut.2023.102993</t>
  </si>
  <si>
    <t>Sun, Sheng; Liu, Yiyang; Zhou, Meiling; Wen, Jinyuan; Xue, Lin; Han, Shenqi; Liang, Junnan; Wang, Yufei; Wei, Yi; Yu, Jinjin; Long, Xin; Chen, Xiaoping; Liang, Huifang; Huang, Zhao; Zhang, Bixiang</t>
  </si>
  <si>
    <t>PA2G4 promotes the metastasis of hepatocellular carcinoma by stabilizing FYN mRNA in a YTHDF2-dependent manner</t>
  </si>
  <si>
    <t>CELL AND BIOSCIENCE</t>
  </si>
  <si>
    <t>HCC; m6A; YTHDF2; FYN</t>
  </si>
  <si>
    <t>BINDING-PROTEIN 1; POOR-PROGNOSIS; CANCER; EBP1; EXPRESSION; PROLIFERATION; SUPPRESSES; INFLAMMATION; PROGRESSION; MIGRATION</t>
  </si>
  <si>
    <t>Background Hepatocellular carcinoma (HCC) is one of the most common cancers worldwide with high mortality. Advanced stage upon diagnosis and cancer metastasis are the main reasons for the dismal prognosis of HCC in large part. The role of proliferation associated protein 2G4 (PA2G4) in tumorigenesis and cancer progression has been widely investigated in various cancers. However, whether and how PA2G4 participates in HCC metastasis is still underexplored. Results We found that the mRNA and protein levels of PA2G4 were higher in HCC samples than in normal liver tissues, and high expression of PA2G4 in HCC was correlated with a poor prognosis, by an integrative analysis of immunohistochemistry (IHC), western blot and bioinformatic approach. Moreover, the expression of PA2G4 was elevated in HCC patients with metastases than those metastasis-free. Cell migration, invasion, phalloidin staining and western blot analyses demonstrated that PA2G4 promoted epithelial to mesenchymal transition (EMT) of HCC cells in vitro. And a lung metastasis animal model exhibited that PA2G4 enhanced metastatic ability of HCC cells in vivo. RNA-sequencing combined with dual luciferase reporter assay and evaluation of mRNA half-time indicated that PA2G4 increased FYN expression by stabilizing its mRNA transcript. Recovering the impaired FYN level induced by PA2G4 knockdown rescued the impeded cell mobilities. Furthermore, endogenous immunoprecipitation (IP) and in-situ immunofluorescence (IF) showed that YTH N6-methyladenosine RNA binding protein 2 (YTHDF2) was the endogenous binding patterner of PA2G4. In addition, RNA binding protein immunoprecipitation (RIP) and anti- N6-methyladenosine immunoprecipitation (MeRIP) assays demonstrated that FYN mRNA was N6-methyladenosine (m6A) modified and bound with PA2G4, as well as YTHDF2. Moreover, the m6A catalytic ability of YTHDF2 was found indispensable for the regulation of FYN by PA2G4. At last, the correlation of expression levels between PA2G4 and FYN in HCC tissues was verified by IHC and western blot analysis. Conclusions These results indicate that PA2G4 plays a pro-metastatic role by increasing FYN expression through binding with YTHDF2 in HCC. PA2G4 may become a reliable prognostic marker or therapeutic target for HCC patients.</t>
  </si>
  <si>
    <t>[Sun, Sheng; Liu, Yiyang; Wen, Jinyuan; Xue, Lin; Han, Shenqi; Liang, Junnan; Wang, Yufei; Wei, Yi; Yu, Jinjin; Long, Xin; Chen, Xiaoping; Liang, Huifang; Huang, Zhao; Zhang, Bixiang] Huazhong Univ Sci &amp; Technol, Tongji Hosp, Tongji Med Coll, Hepat Surg Ctr, 1095 Jiefang Ave, Wuhan 430030, Peoples R China; [Sun, Sheng; Liu, Yiyang; Wen, Jinyuan; Xue, Lin; Han, Shenqi; Liang, Junnan; Wang, Yufei; Wei, Yi; Yu, Jinjin; Long, Xin; Chen, Xiaoping; Liang, Huifang; Huang, Zhao; Zhang, Bixiang] Clin Med Res Ctr Hepat Surg Hubei Prov, Wuhan, Peoples R China; [Sun, Sheng; Liu, Yiyang; Wen, Jinyuan; Xue, Lin; Han, Shenqi; Liang, Junnan; Wang, Yufei; Wei, Yi; Yu, Jinjin; Long, Xin; Chen, Xiaoping; Liang, Huifang; Huang, Zhao; Zhang, Bixiang] Huazhong Univ Sci &amp; Technol, Tongji Hosp, Tongji Med Coll, Hubei Key Lab HepatoPancreat Biliary Dis, Wuhan, Peoples R China; [Zhou, Meiling] Jianghan Univ, Sch Med, Wuhan Inst Biomed Sci, Wuhan, Peoples R China; [Chen, Xiaoping] Chinese Acad Med Sci, Key Lab Organ Transplantat, Minist Educ, Wuhan, Peoples R China; [Chen, Xiaoping] Chinese Acad Med Sci, Key Lab Organ Transplantat, Natl Hlth Commiss, Wuhan, Peoples R China; [Chen, Xiaoping] Chinese Acad Med Sci, Key Lab Organ Transplantat, Wuhan, Peoples R China</t>
  </si>
  <si>
    <t>Huazhong University of Science &amp; Technology; Huazhong University of Science &amp; Technology; Jianghan University; Chinese Academy of Medical Sciences - Peking Union Medical College; Chinese Academy of Medical Sciences - Peking Union Medical College; Chinese Academy of Medical Sciences - Peking Union Medical College</t>
  </si>
  <si>
    <t>Liang, HF; Huang, Z; Zhang, BX (corresponding author), Huazhong Univ Sci &amp; Technol, Tongji Hosp, Tongji Med Coll, Hepat Surg Ctr, 1095 Jiefang Ave, Wuhan 430030, Peoples R China.;Liang, HF; Huang, Z; Zhang, BX (corresponding author), Clin Med Res Ctr Hepat Surg Hubei Prov, Wuhan, Peoples R China.;Liang, HF; Huang, Z; Zhang, BX (corresponding author), Huazhong Univ Sci &amp; Technol, Tongji Hosp, Tongji Med Coll, Hubei Key Lab HepatoPancreat Biliary Dis, Wuhan, Peoples R China.</t>
  </si>
  <si>
    <t>Huifangliang@163.com; huangzhao@tjmu.tjh.edu.cn; bixiangzhang@163.com</t>
  </si>
  <si>
    <t>CELL BIOSCI</t>
  </si>
  <si>
    <t>MAY 7</t>
  </si>
  <si>
    <t>10.1186/s13578-022-00788-5</t>
  </si>
  <si>
    <t>Tan, Xinjie; Li, Qian; Zhang, Qinya; Fan, Gang; Liu, Zhuo; Zhou, Kunyan</t>
  </si>
  <si>
    <t>Integrative Analysis Reveals Potentially Functional N6-Methylandenosine-Related Long Noncoding RNAs in Colon Adenocarcinoma</t>
  </si>
  <si>
    <t>N6-methylAdenosine (m6A); colon adenocarcinoma; long noncoding RNAs; metabolic reprogramming; m6A-related lncRNAs</t>
  </si>
  <si>
    <t>CANCER PROGRESSION; METHYLATION; PACKAGE</t>
  </si>
  <si>
    <t>N6-methyladenosine (m6A) is one of the most prevalent RNA modifications in mRNA and non-coding RNA. In this study, we identified 10 upregulated m6A regulators at both mRNA and protein levels, and 2,479 m6A-related lncRNAs. Moreover, the m6A-related long noncoding RNAs (lncRNAs) could clearly stratify the colon adenocarcinoma (COAD) samples into three subtypes. The subtype 2 had nearly 40% of samples with microsatellite instability (MSI), significantly higher than the two other subtypes. In accordance with this finding, the inflammatory response-related pathways were highly activated in this subtype. The subtype-3 had a shorter overall survival and a higher proportion of patients with advanced stage than subtypes 1 and 2 (p-value &lt; 0.05). Pathway analysis suggested that the energy metabolism-related pathways might be aberrantly activated in subtype 3. In addition, we observed that most of the m6A readers and m6A-related lncRNAs were upregulated in subtype 3, suggesting that the m6A readers and the m6A-related lncRNAs might be associated with metabolic reprogramming and unfavorable outcome in COAD. Among the m6A-related lncRNAs in subtype 3, four were predicted as prognostically relevant. Functional inference suggested that CTD-3184A7.4, RP11-458F8.4, and RP11-108L7.15 were positively correlated with the energy metabolism-related pathways, further suggesting that these lncRNAs might be involved in energy metabolism-related pathways. In summary, we conducted a systematic data analysis to identify the key m6A regulators and m6A-related lncRNAs, and evaluated their clinical and functional importance in COAD, which may provide important evidences for further m6A-related researches.</t>
  </si>
  <si>
    <t>[Tan, Xinjie] Nankai Univ, Sch Med, Tianjin, Peoples R China; [Li, Qian] Zheng Zhou Univ, Dept Pediat, Affiliated Hosp 2, Zhengzhou, Peoples R China; [Zhang, Qinya] Heidelberg Univ Hosp, Dept Anesthesiol, Heidelberg, Germany; [Zhang, Qinya] Guizhou Med Univ, Dept Anesthesiol, Affiliated Hosp, Guiyang, Peoples R China; [Fan, Gang; Zhou, Kunyan] Cent South Univ, Hunan Canc Hosp, Affiliated Canc Hosp, Xiangya Sch Med, Changsha, Peoples R China; [Fan, Gang] Shenzhen Univ, Union Shenzhen Hosp, Affiliated Hosp 6, Huazhong Univ Sci &amp; Technol,Hlth Sci Ctr,Dept Uro, Shenzhen, Peoples R China; [Liu, Zhuo] Cent Hosp Xiangtan, Dept Gen Surg 3, Xiangtan, Peoples R China</t>
  </si>
  <si>
    <t>Nankai University; Zhengzhou University; Ruprecht Karls University Heidelberg; Guizhou Medical University; Central South University; Huazhong University of Science &amp; Technology; Shenzhen University</t>
  </si>
  <si>
    <t>Zhou, KY (corresponding author), Cent South Univ, Hunan Canc Hosp, Affiliated Canc Hosp, Xiangya Sch Med, Changsha, Peoples R China.</t>
  </si>
  <si>
    <t>kunyan.zhou412@gmail.com</t>
  </si>
  <si>
    <t>SEP 17</t>
  </si>
  <si>
    <t>10.3389/fgene.2021.739344</t>
  </si>
  <si>
    <t>Guo, Min; Yan, Rui; Ji, Qingwei; Yao, Hongmei; Sun, Meng; Duan, Liqin; Xue, Zheng; Jia, Yongping</t>
  </si>
  <si>
    <t>IFN regulatory Factor-1 induced macrophage pyroptosis by modulating m6A modification of circ_0029589 in patients with acute coronary syndrome</t>
  </si>
  <si>
    <t>INTERNATIONAL IMMUNOPHARMACOLOGY</t>
  </si>
  <si>
    <t>IRF-1; Circ_0029589; N6-methyladenosine; Macrophage pyroptosis; Atherosclerosis</t>
  </si>
  <si>
    <t>IMMUNE-RESPONSES; MESSENGER-RNA; INFLAMMASOME; APOPTOSIS; CELLS</t>
  </si>
  <si>
    <t>Background: Pyroptosis is identified as a novel form of inflammatory programmed cell death and has been recently found to be closely related to atherosclerosis (AS). We found that IFN regulatory factor-1(IRF-1) effectively promotes macrophage pyroptosis in patients with acute coronary syndrome (ACS). Subsequent studies have demonstrated that circRNAs are implicated in AS. However, the underlying mechanisms of circRNAs in macrophage pyroptosis remain elusive. Methods: We detected the RNA expression of hsa_circ_0002984, hsa_circ_0010283 and hsa_circ_0029589 in human PBMC-derived macrophages from patients with coronary artery disease (CAD). The lentiviral recombinant vector for hsa_circ_0029589 overexpression (pLC5-GFP-circ_0029589) and small interference RNAs targeting hsa_circ_0029589 and METTL3 were constructed. Then, macrophages were transfected with pLC5-GFP-circ_0029589, si-circ_0029589 or si-METTL3 after IRF-1 was overexpressed and to explore the potential mechanism of hsa_circ_0029589 involved in IRF-1 induced macrophage pyroptosis. Results: The relative RNA expression level of hsa_circ_0029589 in macrophages was decreased, whereas the N6-methyladenosine (m6A) level of hsa_circ_0029589 and the expression of m6A methyltransferase METTL3 were validated to be significantly elevated in macrophages in patients with ACS. Furthermore, overexpression of IRF-1 suppressed the expression of hsa_circ_0029589, but induced its m6A level along with the expression of METTL3 in macrophages. Additionally, either overexpression of hsa_circ_0029589 or inhibition of METTL3 significantly increased the expression of hsa_circ_0029589 and attenuated macrophage pyroptosis. Conclusion: Our observations suggest a novel mechanism by which IRF-1 facilitates macrophage pyroptosis and inflammation in ACS and AS by inhibiting circ_0029589 through promoting its m6A modification.</t>
  </si>
  <si>
    <t>[Guo, Min; Yao, Hongmei; Sun, Meng; Duan, Liqin; Xue, Zheng; Jia, Yongping] Shanxi Med Univ, Hosp 1, Dept Cardiol, Taiyuan 030000, Peoples R China; [Yan, Rui] Shanxi Med Univ, Taiyuan, Peoples R China; [Ji, Qingwei] Peoples Hosp Guangxi Zhuang Autonomous Reg, Dept Cardiol, Nanning, Peoples R China</t>
  </si>
  <si>
    <t>Shanxi Medical University; Shanxi Medical University</t>
  </si>
  <si>
    <t>Guo, M (corresponding author), Shanxi Med Univ, Hosp 1, Dept Cardiol, Taiyuan 030000, Peoples R China.</t>
  </si>
  <si>
    <t>guomin162@163.com</t>
  </si>
  <si>
    <t>INT IMMUNOPHARMACOL</t>
  </si>
  <si>
    <t>10.1016/j.intimp.2020.106800</t>
  </si>
  <si>
    <t>Immunology; Pharmacology &amp; Pharmacy</t>
  </si>
  <si>
    <t>Sun, Jin; Cheng, Bokai; Su, Yongkang; Li, Man; Ma, Shouyuan; Zhang, Yan; Zhang, Anhang; Cai, Shuang; Bao, Qiligeer; Wang, Shuxia; Zhu, Ping</t>
  </si>
  <si>
    <t>The Potential Role of m6A RNA Methylation in the Aging Process and Aging-Associated Diseases</t>
  </si>
  <si>
    <t>N6-methyladenosine; aging; aging-related disease; epigenetics; RNA methylation</t>
  </si>
  <si>
    <t>METHYLTRANSFERASE METTL3 PROMOTES; M(6)A READER YTHDF2; MESSENGER-RNA; CELLULAR SENESCENCE; HEPATOCELLULAR-CARCINOMA; ALZHEIMERS-DISEASE; NUCLEAR-RNA; FAT MASS; ISCHEMIA/REPERFUSION INJURY; HEMATOPOIETIC STEM</t>
  </si>
  <si>
    <t>N6-methyladenosine (m(6)A) is the most common and conserved internal eukaryotic mRNA modification. m(6)A modification is a dynamic and reversible post-transcriptional regulatory modification, initiated by methylase and removed by RNA demethylase. m(6)A-binding proteins recognise the m(6)A modification to regulate gene expression. Recent studies have shown that altered m(6)A levels and abnormal regulator expression are crucial in the ageing process and the occurrence of age-related diseases. In this review, we summarise some key findings in the field of m(6)A modification in the ageing process and age-related diseases, including cell senescence, autophagy, inflammation, oxidative stress, DNA damage, tumours, neurodegenerative diseases, diabetes, and cardiovascular diseases (CVDs). We focused on the biological function and potential molecular mechanisms of m(6)A RNA methylation in ageing and age-related disease progression. We believe that m(6)A modification may provide a new target for anti-ageing therapies.</t>
  </si>
  <si>
    <t>zhuping301hospital@163.com; wangsx301@163.com</t>
  </si>
  <si>
    <t>APR 20</t>
  </si>
  <si>
    <t>10.3389/fgene.2022.869950</t>
  </si>
  <si>
    <t>Wu, Ping; Fang, Xing; Liu, Yalan; Tang, Yaoyun; Wang, Wei; Li, Xin; Fan, Yuhua</t>
  </si>
  <si>
    <t>N6-methyladenosine modification of circCUX1 confers radioresistance of hypopharyngeal squamous cell carcinoma through caspase1 pathway</t>
  </si>
  <si>
    <t>Hypopharyngeal squamous cell carcinoma (HPSCC) is one of the most common malignant tumors in otolaryngology head and neck surgery and is one of the worst prognostic malignant tumors. Endogenous circular RNA (circRNA) is more stable than mRNA, microRNA (miRNA), and long non-coding RNA (LncRNA) in exosomes, plasma, and urine, and participates in gene expression regulation to perform different functions. Therefore, circRNA is expected to become a biomarker and therapy target for many tumors. However, the expression and function of circRNA regulated by N6-methyladenosine (m6A) are still unclear in HNSCC. In this study, we demonstrated that a specific circRNA, circCUX1, was upregulated in HPSCC patients who are resistant to radiotherapy and predicts poor survival outcome. We further found that methyltransferase like 3 (METTL3) mediated the m6A methylation of circCUX1 and stabilizes its expression. Knockdown circCUX1 promotes the sensitivity of hypopharyngeal cancer cells to radiotherapy. In addition, circCUX1 binds to Caspase1 and inhibits its expression, resulting in a decrease in the release of inflammatory factors, thereby developing tolerance to radiotherapy. Our findings indicate that circCUX1 is a potential therapeutic target for radiotherapy tolerance in HPSCC patients.</t>
  </si>
  <si>
    <t>[Wu, Ping; Fang, Xing; Liu, Yalan; Tang, Yaoyun; Wang, Wei; Li, Xin; Fan, Yuhua] Cent South Univ, Xiangya Hosp, Dept Otorhinolaryngol Head &amp; Neck Surg, Changsha 410008, Peoples R China; [Wu, Ping; Fang, Xing; Liu, Yalan; Tang, Yaoyun; Wang, Wei; Li, Xin; Fan, Yuhua] Cent South Univ, Xiangya Hosp, Prov Key Lab Otolaryngol Crit Dis, Changsha 410008, Peoples R China</t>
  </si>
  <si>
    <t>Tang, YY (corresponding author), Cent South Univ, Xiangya Hosp, Dept Otorhinolaryngol Head &amp; Neck Surg, Changsha 410008, Peoples R China.;Tang, YY (corresponding author), Cent South Univ, Xiangya Hosp, Prov Key Lab Otolaryngol Crit Dis, Changsha 410008, Peoples R China.</t>
  </si>
  <si>
    <t>csuwoodpink@126.com</t>
  </si>
  <si>
    <t>MAR 19</t>
  </si>
  <si>
    <t>10.1038/s41419-021-03558-2</t>
  </si>
  <si>
    <t>Dubey, Praveen K.; Patil, Mallikarjun; Singh, Sarojini; Dubey, Shubham; Ahuja, Paras; Verma, Suresh Kumar; Krishnamurthy, Prasanna</t>
  </si>
  <si>
    <t>Increased m6A-RNA methylation and FTO suppression is associated with myocardial inflammation and dysfunction during endotoxemia in mice</t>
  </si>
  <si>
    <t>MOLECULAR AND CELLULAR BIOCHEMISTRY</t>
  </si>
  <si>
    <t>Endotoxemia; Cardiac dysfunction; RNA methylation; Sepsis; FTO</t>
  </si>
  <si>
    <t>CARDIAC DYSFUNCTION; MESSENGER-RNA; SEPSIS; PROGRESSION; MORTALITY; METTL3</t>
  </si>
  <si>
    <t>Endotoxemia triggers life-threatening immune and cardiovascular response that leads to tissue damage, multi-organ failure, and death. The understanding of underlying molecular mechanisms is still evolving. N6-methyladenosine (m6A)-RNA modification plays key regulatory role in numerous biological processes. However, it remains unclear whether endotoxemia alters RNA methylation in the myocardium. In the current study, we investigated the effect of lipopolysaccharide (LPS)-induced endotoxemia on m6A-RNA methylation and its implications on myocardial inflammation and left ventricular (LV) function. Following LPS administration, mice showed increases in m6A-RNA methylation in the myocardium with a corresponding decrease in the expression of fat mass and obesity-associated protein (FTO, an m6A eraser/demethylase). The changes were associated with a significant increase in expression of myocardial inflammatory cytokine genes, such as IL-6, TNF-alpha, IL-1 beta, and reduced LV function. Moreover, rat cardiomyoblasts (H9c2) exposed to LPS showed similar changes (with increase in m6A-RNA methylation and inflammatory cytokine genes, whereas downregulation of FTO). Furthermore, methylated RNA immunoprecipitation assay showed hypermethylation and increase in the expression of IL-6 and TNF-alpha genes in LPS-treated H9c2 cells as compared to untreated cells. Interestingly, FTO knockdown in cardiomyocytes mimicked the above effects. Taken together, these data suggest that endotoxemia-induced m6A methylation might play a critical role in expression of cardiac proinflammatory cytokines, and modulation of m6A methylation might limit myocardial inflammation and dysfunction during endotoxemia.</t>
  </si>
  <si>
    <t>[Dubey, Praveen K.; Patil, Mallikarjun; Singh, Sarojini; Dubey, Shubham; Krishnamurthy, Prasanna] Univ Alabama Birmingham, Sch Med &amp; Sch Engn, Dept Biomed Engn, Birmingham, AL 35294 USA; Univ Alabama Birmingham, Sci &amp; Technol Honors Coll, Birmingham, AL 35294 USA; Univ Alabama Birmingham, Sch Med, Div Cardiovasc Dis, Birmingham, AL 35294 USA</t>
  </si>
  <si>
    <t>University of Alabama System; University of Alabama Birmingham; University of Alabama System; University of Alabama Birmingham; University of Alabama System; University of Alabama Birmingham</t>
  </si>
  <si>
    <t>Krishnamurthy, P (corresponding author), Univ Alabama Birmingham, Sch Med &amp; Sch Engn, Dept Biomed Engn, Birmingham, AL 35294 USA.</t>
  </si>
  <si>
    <t>prasanak@uab.edu</t>
  </si>
  <si>
    <t>MOL CELL BIOCHEM</t>
  </si>
  <si>
    <t>10.1007/s11010-021-04267-2</t>
  </si>
  <si>
    <t>Ning, Jie; Pei, Zijie; Wang, Mengruo; Hu, Huaifang; Chen, Meiyu; Liu, Qingping; Wu, Mengqi; Yang, Peihao; Geng, Zihan; Zheng, Jie; Du, Zhe; Hu, Wentao; Wang, Qian; Pang, Yaxian; Bao, Lei; Niu, Yujie; Leng, Shuguang; Zhang, Rong</t>
  </si>
  <si>
    <t>Site-specific Atg13 methylation-mediated autophagy regulates epithelial inflammation in PM2.5-induced pulmonary fibrosis</t>
  </si>
  <si>
    <t>JOURNAL OF HAZARDOUS MATERIALS</t>
  </si>
  <si>
    <t>Atg13; ULK complex; Epithelial autophagy; Pulmonary fibrosis; PM2; 5</t>
  </si>
  <si>
    <t>FINE PARTICULATE MATTER; N6-METHYLADENOSINE; ACTIVATION; EXPRESSION; POLLUTION; EXPOSURE; FIP200; CELLS; ULK1</t>
  </si>
  <si>
    <t>Fine particulate matters (PM2.5) increased the risk of pulmonary fibrosis. However, the regulatory mechanisms of lung epithelium in pulmonary fibrosis remained elusive. Here we developed PM2.5-exposure lung epithelial cells and mice models to investigate the role of autophagy in lung epithelia mediating inflammation and pulmonary fibrosis. PM2.5 exposure induced autophagy in lung epithelial cells and then drove pulmonary fibrosis by activation of NF-&amp; kappa;B/NLRP3 signaling pathway. PM2.5-downregulated ALKBH5 protein expression promotes m6A modification of Atg13 mRNA at site 767 in lung epithelial cells. Atg13-mediated ULK complex positively regulated autophagy and inflammation in epithelial cells with PM2.5 treatment. Knockout of ALKBH5 in mice further accelerated ULK complex-regulated autophagy, inflammation and pulmonary fibrosis. Thus, our results highlighted that site-specific m6A methylation on Atg13 mRNA regulated epithelial inflammation-driven pul-monary fibrosis in an autophagy-dependent manner upon PM2.5 exposure, and it provided target intervention strategies towards PM2.5-induced pulmonary fibrosis.</t>
  </si>
  <si>
    <t>[Ning, Jie; Wang, Mengruo; Hu, Huaifang; Chen, Meiyu; Liu, Qingping; Wu, Mengqi; Yang, Peihao; Zheng, Jie; Du, Zhe; Hu, Wentao; Pang, Yaxian; Zhang, Rong] Hebei Med Univ, Dept Toxicol, 361 Zhongshan East Rd, Shijiazhuang 050017, Hebei, Peoples R China; [Pei, Zijie] Hebei Med Univ, Hosp 2, Dept Thorac Surg, Shijiazhuang 050000, Peoples R China; [Geng, Zihan; Bao, Lei; Niu, Yujie] Hebei Med Univ, Dept Occupat Hlth &amp; Environm Hlth, Shijiazhuang 050017, Peoples R China; [Wang, Qian] Hebei Med Univ, Expt Ctr, Shijiazhuang 050017, Peoples R China; [Niu, Yujie; Zhang, Rong] Hebei Key Lab Environm &amp; Human Hlth, Shijiazhuang 050017, Peoples R China; [Leng, Shuguang] Univ New Mexico, Sch Med, Dept Internal Med, Albuquerque, NM 87131 USA; [Leng, Shuguang] Univ New Mexico, Canc Control &amp; Populat Sci, Comprehens Canc Ctr, Albuquerque, NM 87131 USA</t>
  </si>
  <si>
    <t>Hebei Medical University; Hebei Medical University; Hebei Medical University; Hebei Medical University; University of New Mexico; University of New Mexico</t>
  </si>
  <si>
    <t>Zhang, R (corresponding author), Hebei Med Univ, Dept Toxicol, 361 Zhongshan East Rd, Shijiazhuang 050017, Hebei, Peoples R China.</t>
  </si>
  <si>
    <t>J HAZARD MATER</t>
  </si>
  <si>
    <t>SEP 5</t>
  </si>
  <si>
    <t>10.1016/j.jhazmat.2023.131791</t>
  </si>
  <si>
    <t>Engineering, Environmental; Environmental Sciences</t>
  </si>
  <si>
    <t>Jin, Ai; Li, Li; Zhao, Yan; Li, Mei; Zhang, Shanshan; Chen, Jian; Li, Yuwen; Huang, Lei; Ren, Hui; Lu, Shemin; Yang, Xiaojun; Sun, Qingzhu</t>
  </si>
  <si>
    <t>Modulating the m6A Modified Transcription Factor GATA6 Impacts Epithelial Cytokines in Acute Lung Injury</t>
  </si>
  <si>
    <t>AMERICAN JOURNAL OF RESPIRATORY CELL AND MOLECULAR BIOLOGY</t>
  </si>
  <si>
    <t>ALI; GATA6; METTL3; m6A modification; YTHDF2</t>
  </si>
  <si>
    <t>M(6)A RNA METHYLATION; BINDING-PROTEIN; INFLAMMATION; EXPRESSION; IL-1-BETA</t>
  </si>
  <si>
    <t>The methylation of m6A (N6-position of adenosine) has been found to be associated with inflammatory response. We hypothesize that m6A modification plays a role in the inflammation of airway epithelial cells during lung inflammation. However, the precise changes and functions of m6A modification in airway epithelial cells in acute lung injury (ALI) are not well understood. Here we report that METTL3 (methyltransferase-like 3)-mediated m6A of GATA6 (GATA-binding factor 6) mRNA inhibits ALI and the secretion of proinflammatory cytokines in airway epithelial cells. The expression of METTL3 and m6A levels decrease in lung tissues of mice with ALI. In cocultures, peripheral blood monocytes secreted TNF-alpha, which reduces METTL3 and m6A levels in the human bronchial epithelial cell line BEAS-2B. Knockdown of METTL3 promotes IL-6 and TNF-alpha release in BEAS-2B cells. Conversely, overexpression of METTL3 increases total RNA m6A level and reduces the levels of proinflammatory cytokines TNF-alpha, transforming growth factor-beta, and thymic stromal lymphopoietin. Increasing METTL3 in mouse lungs prevented LPS-induced ALI and reduced the synthesis of proinflammatory cytokines. Mechanistically, sequencing and functional analysis show that METTL3 catalyzes m6A in the 39 untranslated region of GATA6 read by YTH N6-Methyladenosine RNA Binding Protein 2 and triggers mRNA degradation. GATA6 knockdown rescues TNF-alpha-induced inflammatory cytokine secretion of epithelial cells, indicating that GATA6 is a main substrate of METTL3 in airway epithelial cells. Overall, this study provides evidence of a novel role for METTL3 in the inflammatory cytokine release of epithelial cells and provides an innovative therapeutic target for ALI.</t>
  </si>
  <si>
    <t>[Jin, Ai; Li, Li; Zhao, Yan; Li, Mei; Zhang, Shanshan; Chen, Jian; Li, Yuwen; Huang, Lei; Yang, Xiaojun; Sun, Qingzhu] Northwest A&amp;F Univ, Dept Anim Sci, Coll Anim Sci &amp; Technol, Xianyang 712100, Shaanxi, Peoples R China; [Lu, Shemin] Xi An Jiao Tong Univ, Dept Biochem &amp; Mol Biol, Hlth Sci Ctr, Xian, Shaanxi, Peoples R China; [Ren, Hui] Xi An Jiao Tong Univ, Dept Resp &amp; Crit Care Med, Affiliated Hosp 1, Xian, Shaanxi, Peoples R China</t>
  </si>
  <si>
    <t>Northwest A&amp;F University - China; Xi'an Jiaotong University; Xi'an Jiaotong University</t>
  </si>
  <si>
    <t>Sun, QZ (corresponding author), Northwest A&amp;F Univ, Dept Anim Sci, Coll Anim Sci &amp; Technol, Xianyang 712100, Shaanxi, Peoples R China.</t>
  </si>
  <si>
    <t>sunqingzhu@nwafu.edu.cn</t>
  </si>
  <si>
    <t>AMER THORACIC SOC</t>
  </si>
  <si>
    <t>AM J RESP CELL MOL</t>
  </si>
  <si>
    <t>10.1165/rcmb.2022-0243OC</t>
  </si>
  <si>
    <t>Biochemistry &amp; Molecular Biology; Cell Biology; Respiratory System</t>
  </si>
  <si>
    <t>Quan, Wei; Li, Jia; Liu, Li; Zhang, Qinghui; Qin, Yidan; Pei, Xiaochen; Chen, Jiajun</t>
  </si>
  <si>
    <t>Influence of N6-Methyladenosine Modification Gene HNRNPC on Cell Phenotype in Parkinson's Disease</t>
  </si>
  <si>
    <t>PARKINSONS DISEASE</t>
  </si>
  <si>
    <t>MESSENGER-RNA; TRANSLATION; PROTEINS; M(6)A</t>
  </si>
  <si>
    <t>This study aimed to explore the N6-methyladenosine (m6A) modification genes involved in the pathogenesis of Parkinson's disease (PD) through data analysis of the two data sets GSE120306 and GSE22491 in the GEO database and further explore its influence on cell phenotype in PD. We analyzed the differentially expressed genes and function enrichment analysis of the two sets of data and found that the expression of the m6A-modification gene HNRNPC was significantly downregulated in the PD group, and it played an important role in DNA metabolism, RNA metabolism, and RNA processing and may be involved in PD. Then, we constructed the HNRNPC differential expression cell line to study the role of this gene in the pathogenesis of PD. The results showed that overexpression of HNRNPC can promote the proliferation of PC12 cells, inhibit their apoptosis, and inhibit the expression of inflammatory factors IFN-beta, IL-6, and TNF-alpha, suggesting that HNRNPC may cause PD by inhibiting the proliferation of dopaminergic nerve cells, promoting their apoptosis, and causing immune inflammation. Our study also has certain limitations. For example, the data of the experimental group and the validation group come from different cell types, and the data of the experimental group involve individuals with G2019S LRRK2 mutations. In addition, due to the low expression of HNRNPC in PC12 cells, we used the method of overexpressing this gene to study its function. All these factors may cause our conclusions to be biased. Therefore, more research is still needed to corroborate it in the future.</t>
  </si>
  <si>
    <t>[Quan, Wei; Li, Jia; Liu, Li; Zhang, Qinghui; Qin, Yidan; Pei, Xiaochen; Chen, Jiajun] Jilin Univ, Dept Neurol, China Japan Union Hosp, Dept Neurol, 126 Xian Tai Rd, Changchun 130000, Jilin, Peoples R China</t>
  </si>
  <si>
    <t>Chen, JJ (corresponding author), Jilin Univ, Dept Neurol, China Japan Union Hosp, Dept Neurol, 126 Xian Tai Rd, Changchun 130000, Jilin, Peoples R China.</t>
  </si>
  <si>
    <t>weiquan20@mails.jlu.edu.cn; lijia33233@jlu.edu.cn; liuli19@mails.jlu.edu.cn; zhangqh19@mails.jlu.edu.cn; qinyd20@mails.jlu.edu.cn; peixc20@mails.jlu.edu.cn; cjj@jlu.edu.cn</t>
  </si>
  <si>
    <t>PARKINSONS DIS-US</t>
  </si>
  <si>
    <t>DEC 20</t>
  </si>
  <si>
    <t>10.1155/2021/9919129</t>
  </si>
  <si>
    <t>Clinical Neurology</t>
  </si>
  <si>
    <t>Shi, Xiangwen; Ni, Haonan; Wu, Yipeng; Guo, Minzheng; Wang, Bin; Zhang, Yue; Zhang, Bihuan; Xu, Yongqing</t>
  </si>
  <si>
    <t>Diagnostic signature, subtype classification, and immune infiltration of key m6A regulators in osteomyelitis patients</t>
  </si>
  <si>
    <t>N6-methyladenosine (m6A); osteomyelitis; diagnosis; immune infiltration; subtype</t>
  </si>
  <si>
    <t>DISCOVERY; CHILDREN; OXIDE; TOOL</t>
  </si>
  <si>
    <t>Background:As a recurrent inflammatory bone disease, the treatment of osteomyelitis is always a tricky problem in orthopaedics. N6-methyladenosine (m6A) regulators play significant roles in immune and inflammatory responses. Nevertheless, the function of m6A modification in osteomyelitis remains unclear. Methods:Based on the key m6A regulators selected by the GSE16129 dataset, a nomogram model was established to predict the incidence of osteomyelitis by using the random forest (RF) method. Through unsupervised clustering, osteomyelitis patients were divided into two m6A subtypes, and the immune infiltration of these subtypes was further evaluated. Validating the accuracy of the diagnostic model for osteomyelitis and the consistency of clustering based on the GSE30119 dataset. Results:3 writers of Methyltransferase-like 3 (METTL3), RNA-binding motif protein 15B (RBM15B) and Casitas B-lineage proto-oncogene like 1 (CBLL1) and three readers of YT521-B homology domain-containing protein 1 (YTHDC1), YT521-B homology domain-containing family 3 (YTHDF2) and Leucine-rich PPR motif-containing protein (LRPPRC) were identified by difference analysis, and their Mean Decrease Gini (MDG) scores were all greater than 10. Based on these 6 significant m6A regulators, a nomogram model was developed to predict the incidence of osteomyelitis, and the fitting curve indicated a high degree of fit in both the test and validation groups. Two m6A subtypes (cluster A and cluster B) were identified by the unsupervised clustering method, and there were significant differences in m6A scores and the abundance of immune infiltration between the two m6A subtypes. Among them, two m6A regulators (METTL3 and LRPPRC) were closely related to immune infiltration in patients with osteomyelitis. Conclusion:m6A regulators play key roles in the molecular subtypes and immune response of osteomyelitis, which may provide assistance for personalized immunotherapy in patients with osteomyelitis.</t>
  </si>
  <si>
    <t>[Shi, Xiangwen; Ni, Haonan; Wu, Yipeng; Guo, Minzheng; Wang, Bin; Zhang, Yue; Zhang, Bihuan] Kunming Med Univ, Sch Med, Kunming, Peoples R China; [Wu, Yipeng; Xu, Yongqing] 920th Hosp Joint Logist Support Force, Dept Orthoped Surg, Kunming, Peoples R China; [Wu, Yipeng; Xu, Yongqing] Lab Clin Med Ctr, Yunnan Traumatol &amp; Orthoped, Kunming, Peoples R China</t>
  </si>
  <si>
    <t>Xu, YQ (corresponding author), 920th Hosp Joint Logist Support Force, Dept Orthoped Surg, Kunming, Peoples R China.;Xu, YQ (corresponding author), Lab Clin Med Ctr, Yunnan Traumatol &amp; Orthoped, Kunming, Peoples R China.</t>
  </si>
  <si>
    <t>xuyongqingkm@163.net</t>
  </si>
  <si>
    <t>DEC 5</t>
  </si>
  <si>
    <t>10.3389/fgene.2022.1044264</t>
  </si>
  <si>
    <t>Sun, Jinghui; Liu, Guodong; Chen, Rui; Zhou, Jibin; Chen, Ting; Cheng, Yalan; Lou, Qiyang; Wang, Hao</t>
  </si>
  <si>
    <t>PARP1 Is Upregulated by Hyperglycemia Via N6-methyladenosine Modification and Promotes Diabetic Retinopathy</t>
  </si>
  <si>
    <t>DISCOVERY MEDICINE</t>
  </si>
  <si>
    <t>INDUCED OXIDATIVE STRESS; POLY(ADP-RIBOSE) POLYMERASE; RETINAL NEOVASCULARIZATION; MATRIX-METALLOPROTEINASE; DNA-DAMAGE; CELLS; PATHOGENESIS; INFLAMMATION; RANIBIZUMAB; APOPTOSIS</t>
  </si>
  <si>
    <t>Poly (ADP-ribose) polymerase 1 (PARP1) plays an irreplaceablerole in the progression of diabetic retinopathy (DR). The m6A methylation in mRNA controls gene expression under various physiological and pathological conditions. However, effects of m6A methylation on PARP1 expression and DR progression at molecular level have not been documented. This study shows that the levels of PARP1, inflammatory factors, and fibrosis markers were significantly upregulated via evaluation by real-time PCR, western blotting, and immunofluorescence in both in vivo and in vitro experiments. EdU, CCK8, and apoptosis assays demonstrate that knockdown of PARP1 not only significantly improved the vitality of hRMECs (human retinal microvascular endothelial cells) even under high glucose conditions but also prevented glucose-induced inflammation, fibrosis, and angiogenesis in vivo. Mechanistically, dot blot, RNA pull-down, and immunoblots were implemented to explore the mechanism of m6A-mediated PARP1 stability and function. PARP1 is identified as a target of YTHDF2-mediated m6A modification. Overexpression of YTHDF2 substantially suppressed PARP1 mRNA m6A modification and inhibited its mRNA expression. Collectively, it has been demonstrated that PARP1 is frequently upregulated in human retinas and contributes to DR progression, and that YTHDF2-mediated m6A modification epigenetically regulates diabetes-induced PARP1 expression. Findings from this work may engender therapeutic targets for treating diabetic retinopathy.</t>
  </si>
  <si>
    <t>[Sun, Jinghui; Liu, Guodong; Wang, Hao] Tongji Univ, Sch Med, Shanghai Peoples Hosp 10, Dept Ophthalmol, Shanghai 200072, Peoples R China; [Sun, Jinghui; Chen, Rui; Zhou, Jibin; Chen, Ting; Cheng, Yalan; Lou, Qiyang] Ninghai First Hosp, Dept Ophthalmol, Ninghai, Zhejiang, Peoples R China</t>
  </si>
  <si>
    <t>Wang, H (corresponding author), Tongji Univ, Sch Med, Shanghai Peoples Hosp 10, Dept Ophthalmol, Shanghai 200072, Peoples R China.</t>
  </si>
  <si>
    <t>whpp_cn@126.com</t>
  </si>
  <si>
    <t>TIMONIUM</t>
  </si>
  <si>
    <t>DISCOV MED</t>
  </si>
  <si>
    <t>SEP-OCT</t>
  </si>
  <si>
    <t>Song, Bimei; Zeng, Yue; Cao, Yanqing; Zhang, Jiamin; Xu, Chao; Pan, Yaping; Zhao, Xida; Liu, Jingbo</t>
  </si>
  <si>
    <t>Emerging role of METTL3 in inflammatory diseases: mechanisms and therapeutic applications</t>
  </si>
  <si>
    <t>m6A modification; METTL3; inflammation; inflammatory diseases; immune cell; therapy</t>
  </si>
  <si>
    <t>MESSENGER-RNA METHYLATION; NUCLEAR-RNA; MACROPHAGE POLARIZATION; GENE-EXPRESSION; URIC-ACID; CELLS; HOMEOSTASIS; DISTINCT; SEPSIS; TISSUE</t>
  </si>
  <si>
    <t>Despite improvements in modern medical therapies, inflammatory diseases, such as atherosclerosis, diabetes, non-alcoholic fatty liver, chronic kidney diseases, and autoimmune diseases have high incidence rates, still threaten human health, and represent a huge financial burden. N6-methyladenosine (m6A) modification of RNA contributes to the pathogenesis of various diseases. As the most widely discussed m6A methyltransferase, the pathogenic role of METTL3 in inflammatory diseases has become a research hotspot, but there has been no comprehensive review of the topic. Here, we summarize the expression changes, modified target genes, and pathogenesis related to METTL3 in cardiovascular, metabolic, degenerative, immune, and infectious diseases, as well as tumors. In addition to epithelial cells, endothelial cells, and fibroblasts, METTL3 also regulates the function of inflammation-related immune cells, including macrophages, neutrophils, dendritic cells, Th17 cells, and NK cells. Regarding therapeutic applications, METTL3 serves as a target for the treatment of inflammatory diseases with natural plant drug components, such as emodin, cinnamaldehyde, total flavonoids of Abelmoschus manihot, and resveratrol. This review focuses on recent advances in the initiation, development, and therapeutic application of METTL3 in inflammatory diseases. Knowledge of the specific regulatory mechanisms involving METTL3 can help to deepen understanding of inflammatory diseases and lay the foundation for the development of precisely targeted drugs to address inflammatory processes.</t>
  </si>
  <si>
    <t>[Song, Bimei; Zeng, Yue; Cao, Yanqing; Zhang, Jiamin; Xu, Chao; Pan, Yaping; Zhao, Xida; Liu, Jingbo] China Med Univ, Sch Stomatol, Dept Periodont, Shenyang, Peoples R China</t>
  </si>
  <si>
    <t>Liu, JB (corresponding author), China Med Univ, Sch Stomatol, Dept Periodont, Shenyang, Peoples R China.</t>
  </si>
  <si>
    <t>AUG 21</t>
  </si>
  <si>
    <t>10.3389/fimmu.2023.1221609</t>
  </si>
  <si>
    <t>Gan, Xiaojie; Dai, Zhihui; Ge, Chunmei; Yin, Haozan; Wang, Yuefan; Tan, Jian; Sun, Shuhan; Zhou, Weiping; Yuan, Shengxian; Yang, Fu</t>
  </si>
  <si>
    <t>FTO promotes liver inflammation by suppressing m6A mRNA methylation of IL-17RA</t>
  </si>
  <si>
    <t>fto; IL-17RA; RNA methylation; m6A; liver inflammation; HCC</t>
  </si>
  <si>
    <t>CELLS; TRANSLATION; MECHANISMS; EXPRESSION; RECEPTOR</t>
  </si>
  <si>
    <t>BackgroundPrevious studies have demonstrated that inflammation-related interleukin-17 (IL-17) signaling plays a pivotal role in the pathogenesis of non-alcoholic steatohepatitis (NASH)- and alcoholic liver disease (ALD)-induced hepatocellular carcinoma (HCC). However, rare efforts have been intended at implementing the analysis of N6-methyladenosine (m6A) mRNA methylation to elucidate the underpinning function of the IL-17 receptor A (IL-17RA) during the inflammation-carcinogenesis transformation of HCC. MethodsWe performed methylated RNA immunoprecipitation sequencing (MeRIP-seq) using normal, HCC tumor and paired tumor adjacent tissues from patients to investigate the dynamic changes of m6A mRNA methylation in the process of HCC. Additionally, murine non-alcoholic fatty liver disease (NAFLD) model and murine chronic liver injury model were utilized to investigate the role of IL-17RA regulated by m6A mRNA modulator fat mass and obesity-associated (FTO) in chronic hepatic inflammation. ResultsMeRIP-seq revealed the reduction of m6A mRNA methylation of IL-17RA in tumor adjacent tissues with chronic inflammation, suggesting the potential role of IL-17RA in the inflammation-carcinogenesis transformation of HCC. Besides, we demonstrated that FTO, rather than methyltransferase-like 3 (METTL3), methyltransferase-like 14 (METTL14), and alkB homolog 5 (ALKBH5) functions as a main modulator for the decrease of m6A mRNA methylation of IL-17RA via knockdown and overexpression of FTO in vitro and in vivo. ConclusionsOverall, we elaborated the underlying mechanisms of the increase of IL-17RA resulting in chronic inflammation via the demethylation of FTO in tumor adjacent tissues and demonstrated that targeting the specific m6A modulator FTO may provide an effective treatment for hepatitis patients to prevent the development of HCC.</t>
  </si>
  <si>
    <t>[Gan, Xiaojie; Dai, Zhihui; Ge, Chunmei; Yin, Haozan; Wang, Yuefan; Tan, Jian; Sun, Shuhan; Yang, Fu] Naval Med Univ, Dept Med Genet, Shanghai, Peoples R China; [Gan, Xiaojie; Zhou, Weiping; Yuan, Shengxian] Naval Med Univ, Eastern Hepatobiliary Surg Hosp, Dept Hepat Surg 3, Shanghai, Peoples R China</t>
  </si>
  <si>
    <t>Yang, F (corresponding author), Naval Med Univ, Dept Med Genet, Shanghai, Peoples R China.;Zhou, WP; Yuan, SX (corresponding author), Naval Med Univ, Eastern Hepatobiliary Surg Hosp, Dept Hepat Surg 3, Shanghai, Peoples R China.</t>
  </si>
  <si>
    <t>ehphwp@126.com; yuanshengx@126.com; yangfusq1997@smmu.edu.cn</t>
  </si>
  <si>
    <t>SEP 12</t>
  </si>
  <si>
    <t>10.3389/fonc.2022.989353</t>
  </si>
  <si>
    <t>Zhou, Chuandi; She, Xinping; Gu, Chufeng; Hu, Yanan; Ma, Mingming; Qiu, Qinghua; Sun, Tao; Xu, Xun; Chen, Haibing; Zheng, Zhi</t>
  </si>
  <si>
    <t>FTO fuels diabetes-induced vascular endothelial dysfunction associated with inflammation by erasing m6A methylation of TNIP1</t>
  </si>
  <si>
    <t>JOURNAL OF CLINICAL INVESTIGATION</t>
  </si>
  <si>
    <t>CELLULAR METABOLIC MEMORY; INSULIN-RESISTANCE; FIBROVASCULAR MEMBRANES; CLINICAL CONSEQUENCES; GENE-EXPRESSION; MEDICAL THERAPY; HIGH GLUCOSE; RNA; OBESITY; PART</t>
  </si>
  <si>
    <t>Endothelial dysfunction is a critical and initiating factor of the vascular complications of diabetes. Inflammation plays an important role in endothelial dysfunction regulated by epigenetic modifications. N6-methyladenosine (m6A) is one of the most prevalent epigenetic modifications in eukaryotic cells. In this research, we identified an m6A demethylase, fat mass and obesity-associated protein (FTO), as an essential epitranscriptomic regulator in diabetes-induced vascular endothelial dysfunction. We showed that enhanced FTO reduced the global level of m6A in hyperglycemia. FTO knockdown in endothelial cells (ECs) resulted in less inflammation and compromised ability of migration and tube formation. Compared with EC Ftofl/fl diabetic mice, EC-specific Fto-deficient (EC Fto Delta/Delta) diabetic mice displayed less retinal vascular leakage and acellular capillary formation. Furthermore, methylated RNA immunoprecipitation sequencing (MeRIP-Seq) combined with RNA-Seq indicated that Tnip1 served as a downstream target of FTO. Luciferase activity assays and RNA pull-down demonstrated that FTO repressed TNIP1 mRNA expression by erasing its m6A methylation. In addition, TNIP1 depletion activated NF-KB and other inflammatory factors, which aggravated retinal vascular leakage and acellular capillary formation, while sustained expression of Tnip1 by intravitreal injection of adeno-associated virus alleviated endothelial impairments. These findings suggest that the FTO-TNIP1-NF-KB network provides potential targets to treat diabetic vascular complications.</t>
  </si>
  <si>
    <t>[Zhou, Chuandi; She, Xinping; Gu, Chufeng; Hu, Yanan; Ma, Mingming; Qiu, Qinghua; Xu, Xun; Chen, Haibing; Zheng, Zhi] Shanghai Jiao Tong Univ, Shanghai Gen Hosp, Natl Clin Res Ctr Eye Dis, Sch Med,Shanghai Engn Ctr Visual Sci &amp; Photomed,Sh, Shanghai, Peoples R China; [Sun, Tao] Shanghai Eye Hosp, Shanghai Gen Hosp, Shanghai Eye Dis Prevent &amp; Treatment Ctr, Natl Clin Res Ctr Eye Dis,Shanghai Key Lab Ocular, Shanghai, Peoples R China; [Chen, Haibing] Tongji Univ, Shanghai Peoples Hosp 10, Sch Med, Dept Endocrinol &amp; Metab, Shanghai, Peoples R China; [Xu, Xun; Zheng, Zhi] 100 Haining Rd, Shanghai, Peoples R China; [Chen, Haibing] 301 Middle Yanchang Rd, Shanghai, Peoples R China; [She, Xinping] Hangzhou Normal Univ, Affiliated Hosp, Div Ophthalmol, Hangzhou, Chin, Myanmar; [Qiu, Qinghua] Shanghai Jiao Tong Univ, Tong Ren Hosp, Dept Ophthalmol, Sch Med, Shanghai, Peoples R China</t>
  </si>
  <si>
    <t>Shanghai Jiao Tong University; Tongji University; Shanghai Jiao Tong University</t>
  </si>
  <si>
    <t>Xu, X; Zheng, Z (corresponding author), 100 Haining Rd, Shanghai, Peoples R China.;Chen, HB (corresponding author), 301 Middle Yanchang Rd, Shanghai, Peoples R China.</t>
  </si>
  <si>
    <t>drxuxun@sjtu.edu.cn; hbchen@tongji.edu.cn; zzheng88@sjtu.edu.cn</t>
  </si>
  <si>
    <t>AMER SOC CLINICAL INVESTIGATION INC</t>
  </si>
  <si>
    <t>ANN ARBOR</t>
  </si>
  <si>
    <t>J CLIN INVEST</t>
  </si>
  <si>
    <t>OCT 2</t>
  </si>
  <si>
    <t>10.1172/JCI160517</t>
  </si>
  <si>
    <t>Ding, Lu; Wu, Huiran; Wang, Yi; Li, Yun; Liang, Zhanping; Xia, Xiaohuan; Zheng, Jialin C.</t>
  </si>
  <si>
    <t>m6A Reader Igf2bp1 Regulates the Inflammatory Responses of Microglia by Stabilizing Gbp11 and Cp mRNAs</t>
  </si>
  <si>
    <t>Igf2bp1; Gbp11; Cp; m6A reader; microglial activation; neuroinflammation</t>
  </si>
  <si>
    <t>EXPRESSION; CELLS; ACTIVATION</t>
  </si>
  <si>
    <t>Microglia are brain resident cells that function as brain phagocytic macrophages. The inflammatory responses of microglia induced by pathologic insults are key regulators in the progression of various neurological disorders. Currently, little is known about how these responses are regulated intrinsically. Here, it is observed that LPS-activated microglia exhibit distinct N6-methyladenosine (m6A) methylation patterns that are positively correlated with the expression patterns of corresponding mRNAs. High-throughput analyses and molecular studies both identified Igf2bp1 as the most significantly regulated m6A modifiers in activated microglia. Perturbation of function approaches further indicated Igf2bp1 as a key mediator for LPS-induced m6A modification and microglial activation presumably via enhancing the m6A methylation and stability of Gbp11 and Cp mRNAs. Thus, our study provides a possible mechanism for the m6A methylation-mediated microglia regulation and identifies Igf2bp1 as a potential target for modulating the inflammatory responses of microglia.</t>
  </si>
  <si>
    <t>[Ding, Lu; Wu, Huiran; Li, Yun; Liang, Zhanping; Xia, Xiaohuan] Tongji Univ, Ctr Translat Neurodegenerat &amp; Regenerat Therapy, Sch Med, Tongji Hosp, Shanghai, Peoples R China; [Wang, Yi] Tongji Univ, Translat Res Ctr, Sch Med, Shanghai Yangzhi Rehabil Hosp, Shanghai, Peoples R China; [Xia, Xiaohuan; Zheng, Jialin C.] Tongji Univ, Translat Res Inst Brain &amp; Brain Intelligence, Sch Med, Shanghai Peoples Hosp 4, Shanghai, Peoples R China; [Xia, Xiaohuan; Zheng, Jialin C.] Tongji Univ, Shanghai Frontiers Sci Ctr Nanocatalyt Med, Shanghai, Peoples R China; [Zheng, Jialin C.] Tongji Univ, Collaborat Innovat Ctr Brain Sci, Shanghai, Peoples R China</t>
  </si>
  <si>
    <t>Tongji University; Tongji University; Tongji University; Tongji University; Tongji University</t>
  </si>
  <si>
    <t>Xia, XH (corresponding author), Tongji Univ, Ctr Translat Neurodegenerat &amp; Regenerat Therapy, Sch Med, Tongji Hosp, Shanghai, Peoples R China.;Xia, XH; Zheng, JLC (corresponding author), Tongji Univ, Translat Res Inst Brain &amp; Brain Intelligence, Sch Med, Shanghai Peoples Hosp 4, Shanghai, Peoples R China.;Xia, XH; Zheng, JLC (corresponding author), Tongji Univ, Shanghai Frontiers Sci Ctr Nanocatalyt Med, Shanghai, Peoples R China.;Zheng, JLC (corresponding author), Tongji Univ, Collaborat Innovat Ctr Brain Sci, Shanghai, Peoples R China.</t>
  </si>
  <si>
    <t>xiaohuan_xia@163.com; JialinZheng@tongil.edu.cn</t>
  </si>
  <si>
    <t>APR 29</t>
  </si>
  <si>
    <t>10.3389/fimmu.2022.872252</t>
  </si>
  <si>
    <t>Zhang, Min; Shi, Jun; Deng, Huiping</t>
  </si>
  <si>
    <t>Transcriptome-wide m6A modification mediates cardiotoxicity in mice after chronic exposure to microplastics</t>
  </si>
  <si>
    <t>Microplastics; Cardiotoxicity; N6-methyladenosine (m6A); Methylated RNA immunoprecipitation; Sequencing (MeRIP-seq); RNA sequencing (RNA-Seq)</t>
  </si>
  <si>
    <t>METHYLATION</t>
  </si>
  <si>
    <t>The widespread presence of microplastics (MPs) has garnered attention owing to their possible adverse effects. However, the cardiotoxicity of MPs and their underlying mechanism remains unclear. N6-methyladenosine (m6A) modification contributes to post-transcriptional modulation of gene expression, but whether this modi-fication is relevant to MP-induced cardiotoxicity is unknown. First, we detected damage to the myocardial tissue among MP-exposed and-unexposed (control) mice by staining them with hematoxylin and eosin, Masson tri-chrome, and Oil Red O. Then, we comprehensively measured the transcriptome-wide m6A methylome and m6A-altered genes using high-throughput sequencing assays, such as methylated RNA immunoprecipitation sequencing and RNA sequencing. Our data indicated MP-induced myocardial inflammatory injury and histo-logical alterations in vivo, evidenced by the severity of cardiac fibrosis and increased lipid accumulation. We found 878 increased and 316 decreased methylation peaks mostly distributed in the 3 ' UTR among the MP -exposed group compared with the control group. We found 779 upregulated and 340 downregulated genes in the MP-exposed group. In addition, conjoint analysis of results from the two high-throughput sequencings showed that 109 and 11 hypermethylated genes were upregulated and downregulated, respectively; 12 and 21 hypomethylated genes were upregulated and downregulated, respectively. Results of the cross-link analysis showed that several potential signals, such as ECM-receptor interactions, cell adhesion molecules, cytoki-ne-cytokine receptor interactions, and NF-Kappa B signaling, contributed to MP-induced cardiotoxicity. Our findings indicated that m6A modifications of genes were involved in MP-induced cardiotoxicity and reported new in-formation regarding the chronic cardiotoxicity caused by MP exposure in mice.</t>
  </si>
  <si>
    <t>[Zhang, Min] Shanghai Jiao Tong Univ, Tongren Hosp, Hongqiao Int Inst Med, Div Cardiol,Sch Med, Shanghai 200336, Peoples R China; [Shi, Jun; Deng, Huiping] Tongji Univ, Shanghai Inst Pollut Control &amp; Ecol Secur, Coll Environm Sci &amp; Engn, Key Lab Yangtze River Water Environm,Minist Educ, Shanghai, Peoples R China</t>
  </si>
  <si>
    <t>Shanghai Jiao Tong University; Tongji University</t>
  </si>
  <si>
    <t>Zhang, M (corresponding author), Shanghai Jiao Tong Univ, Tongren Hosp, Hongqiao Int Inst Med, Div Cardiol,Sch Med, Shanghai 200336, Peoples R China.</t>
  </si>
  <si>
    <t>zm19821982@hotmail.com</t>
  </si>
  <si>
    <t>10.1016/j.chemosphere.2023.137877</t>
  </si>
  <si>
    <t>Liu, Qingbai; Li, Meng; Jiang, Lei; Jiang, Rui; Fu, Bin</t>
  </si>
  <si>
    <t>METTL3 promotes experimental osteoarthritis development by regulating inflammatory response and apoptosis in chondrocyte</t>
  </si>
  <si>
    <t>N6-methyladenosine (m6A); Chondrocytes; METTL3; NF-kappa B; Osteoarthritis</t>
  </si>
  <si>
    <t>METHYLATION; PROGRESSION; CANCER</t>
  </si>
  <si>
    <t>Objective: This study was to investigate the functional role of RNA methyltransferase METTL3, an enzyme catalyzes the formation of N6-methyladenosine (m6A) on the target mRNA, in the development of osteoarthritis (OA) and the underlying mechanism. Methods: Cytokine IL-1 beta was used to stimulate the chondroprogenitor cell line ATDC5 cells to mimic the inflammatory condition in vitro. The level of METTL3 mRNA and m6A as well as inflammatory cytokines were detected by qRT-PCR. Cell activity was detected by CCK-8. The rate of apoptotic cell was measured by flow cytometry. Western blot was used to detect the levels of NF-kappa B signaling molecules and collagen in cells. Methylation inhibitor cycloleucine and methyl donor betaine were used to treat collagenase-induced OA mice. Results: In IL-1 beta-treated ATDC5 cells, the METTL3 mRNA levels and the percentage of m6A methylated mRNA of total mRNA were increased in a dose-dependent manner. Silencing of METTL3 by shRNA reduced the percentage of IL-1 beta-induced apoptosis, suppressed IL-1 beta-induced increased inflammatory cytokines levels and activation of NF-kappa B signaling in chondrocytes. Moreover, silencing of METTL3 promotes degradation of extracellular matrix (ECM) by reducing the expression of MMP-13 and Coll X, elevating the expression of Aggrecan and Coll II. In a OA mouse model induced by collagenase, injection of methylation inhibitor cycloleucine or methyl donor betaine does not affects METTL3 mRNA expression, but significantly inhibits or promotes the total level of m6A as well as inflammatory condition and ECM degradation, respectively. Conclusion: METTL3 has a functional role in mediates osteoarthritis progression by regulating NF-kappa B signaling and ECM synthesis in chondrocytes that shed insight on developing preventive and curative strategies for OA by focusing on METTL3 and mRNA methylation. (C) 2019 Elsevier Inc. All rights reserved.</t>
  </si>
  <si>
    <t>[Liu, Qingbai; Jiang, Lei; Jiang, Rui] Nan Jing Med Univ, Kangda Coll, Affiliated Lianshui Cty Peoples Hosp, Dept Orthopaed, Huaian 223400, Jiangsu, Peoples R China; [Li, Meng] Soochow Univ, Affiliated Hosp 1, Dept Orthopaed, Suzhou 215000, Jiangsu, Peoples R China; [Li, Meng] Soochow Univ, Med Coll, Orthoped Inst, Suzhou 215000, Jiangsu, Peoples R China; [Fu, Bin] Wujin Peoples Hosp, Dept Orthoped, 2 Yongning North Rd, Changzhou 213000, Jiangsu, Peoples R China</t>
  </si>
  <si>
    <t>Soochow University - China; Soochow University - China</t>
  </si>
  <si>
    <t>Fu, B (corresponding author), Wujin Peoples Hosp, Dept Orthoped, 2 Yongning North Rd, Changzhou 213000, Jiangsu, Peoples R China.</t>
  </si>
  <si>
    <t>fubin_happy@163.com</t>
  </si>
  <si>
    <t>AUG 13</t>
  </si>
  <si>
    <t>10.1016/j.bbrc.2019.05.168</t>
  </si>
  <si>
    <t>Jin, Haifeng; Wu, Zheng; Tan, Bibo; Liu, Zhen; Zu, Zhanfei; Wu, Xiaoyun; Bi, Yuwang; Hu, Xingmao</t>
  </si>
  <si>
    <t>Ibuprofen promotes p75 neurotrophin receptor expression through modifying promoter methylation and N6-methyladenosine-RNA-methylation in human gastric cancer cells</t>
  </si>
  <si>
    <t>Ibuprofen; promoter methylation; m6A-RNA-methylation; p75NTR; gastric cancer</t>
  </si>
  <si>
    <t>MULTIDRUG-RESISTANCE; M(6)A METHYLATION; RNA; TRANSLATION; METASTASIS; APOPTOSIS; SURVIVAL</t>
  </si>
  <si>
    <t>It is acknowledged that nonsteroidal anti-inflammatory drugs (NSAIDs) can participate in various signaling pathways, while information about their epigenetic effects are limited. p75NTR (p75 neurotrophin receptor) can inhibit tumor growth by inducing cell cycle arrest and regulating cell cycle arrest and apoptotic cell death. The expression of p75NTR is influenced by epigenetic roles. We explored the effects of ibuprofen on p75NTR expression and investigated whether promoter methylation and N6-methyladenosine (m6A) RNA methylation regulates this process in human gastric cancer cells (SGC7901 and MKN45). Cell lines were treated with ibuprofen 0, 2.5, 5, 10, 20 mu M, and then DNA, RNA, and protein were isolated 24 h later. Expression and promoter methylation of p75NTR were detected by RT-qPCR and Western blot. The levels of m6A-p75NTR were measured by RNA immunoprecipitation. We also used RT-qPCR to determine the levels of m6A-related regulators, METTL3, METTL14, ALKBH5, FTO, YTHDC2, and YTHDF1-3. Ibuprofen attenuated p75NTR promoter methylation (p &lt; 0.01) and increased p75NTR level (p &lt; 0.001). Ibuprofen increased m6A-p53 expression (p &lt; 0.01) by promoting the expression of METTL3 (p &lt; 0.01) and METTL14 (p &lt; 0.05); and increased levels of YTHDF1 (p &lt; 0.001), YTHDF3 (p &lt; 0.001), and YTHDC2 (p &lt; 0.01) that finally reinforced p53 translation (p &lt; 0.01). Therefore, our results present that ibuprofen epigenetically increased p75NTR expression by downregulating promoter methylation and upregulating m6A-RNA-methylation in SGC7901 and MKN45 cells. Our study unveils a novel mechanism for p75NTR regulation by NSAIDs and helps the design of treatment targets. [GRAPHICS] .</t>
  </si>
  <si>
    <t>[Jin, Haifeng; Liu, Zhen; Zu, Zhanfei; Wu, Xiaoyun] 980 Hosp PLA Joint Logist Support Force, Primary Bethune Int Peace Hosp PLA, Dept Gastroenterol, Shijiazhuang, Hebei, Peoples R China; [Wu, Zheng] Hebei Med Univ, Hosp 4, Dept Tumor Immunol, Shijiazhuang, Hebei, Peoples R China; [Tan, Bibo] Hebei Med Univ, Hosp 4, Dept Gen Surg, Shijiazhuang, Hebei, Peoples R China; [Bi, Yuwang] 980 Hosp PLA Joint Logist Support Force, Primary Bethune Int Peace Hosp PLA, Informat Sect, Shijiazhuang, Hebei, Peoples R China; [Hu, Xingmao] Med Serv Bur Joint Logist Support Force, Med Management Off, Shijiazhuang, Hebei, Peoples R China</t>
  </si>
  <si>
    <t>Hebei Medical University; Hebei Medical University</t>
  </si>
  <si>
    <t>Jin, HF (corresponding author), 980 Hosp PLA Joint Logist Support Force, Primary Bethune Int Peace Hosp PLA, Dept Gastroenterol, 3 South Ring Rd, Handan 050082, Hebei, Peoples R China.</t>
  </si>
  <si>
    <t>hpyykyzy@163.com</t>
  </si>
  <si>
    <t>JUN 1</t>
  </si>
  <si>
    <t>10.1080/21655979.2022.2092674</t>
  </si>
  <si>
    <t>Zhao, Baoxin; Wang, Weijie; Zhao, Yan; Qiao, Hongxiu; Gao, Zhiyun; Chuai, Xia</t>
  </si>
  <si>
    <t>Regulation of Antiviral Immune Response by N6-Methyladenosine of mRNA</t>
  </si>
  <si>
    <t>FRONTIERS IN MICROBIOLOGY</t>
  </si>
  <si>
    <t>N-6-methyladenosine modification; viral infection; immune recognition; innate immunity; adaptive immunity</t>
  </si>
  <si>
    <t>T-CELL HOMEOSTASIS; GENE-EXPRESSION; INNATE IMMUNITY; M(6)A; METHYLATION; TRANSLATION; TRANSCRIPTS; PROTECT; VACCINE; BINDING</t>
  </si>
  <si>
    <t>Host innate and adaptive immune responses play a vital role in clearing infected viruses. Meanwhile, viruses also evolve a series of mechanisms to weaken the host immune responses and evade immune defense. Recently, N-6-methyladenosine (m(6)A), the most prevalent mRNA modification, has been revealed to regulate multiple steps of RNA metabolism, such as mRNA splicing, localization, stabilization, and translation, thus participating in many biological phenomena, including viral infection. In the process of virus-host interaction, the m(6)A modification that presents on the virus RNA impedes capture by the pattern recognition receptors, and the m(6)A modification appearing on the host immune-related molecules regulate interferon response, immune cell differentiation, inflammatory cytokine production, and other immune responses induced by viral infection. This review summarizes the research advances about the regulatory role of m(6)A modification in the innate and adaptive immune responses during viral infections.</t>
  </si>
  <si>
    <t>[Zhao, Baoxin; Wang, Weijie; Zhao, Yan; Qiao, Hongxiu; Gao, Zhiyun; Chuai, Xia] Hebei Med Univ, Dept Pathogen Biol, Shijiazhuang, Hebei, Peoples R China; [Zhao, Baoxin; Wang, Weijie; Zhao, Yan; Qiao, Hongxiu; Gao, Zhiyun; Chuai, Xia] Hebei Med Univ, Inst Med &amp; Hlth Sci, Shijiazhuang, Hebei, Peoples R China</t>
  </si>
  <si>
    <t>Chuai, X (corresponding author), Hebei Med Univ, Dept Pathogen Biol, Shijiazhuang, Hebei, Peoples R China.;Chuai, X (corresponding author), Hebei Med Univ, Inst Med &amp; Hlth Sci, Shijiazhuang, Hebei, Peoples R China.</t>
  </si>
  <si>
    <t>chuaixiahb@126.com</t>
  </si>
  <si>
    <t>FRONT MICROBIOL</t>
  </si>
  <si>
    <t>DEC 16</t>
  </si>
  <si>
    <t>10.3389/fmicb.2021.789605</t>
  </si>
  <si>
    <t>Microbiology</t>
  </si>
  <si>
    <t>Wang, Zhigang; Qi, Yuanbo; Feng, Yonghua; Xu, Hongen; Wang, Junxiang; Zhang, Luyu; Zhang, Jie; Hou, Xinyue; Feng, Guiwen; Shang, Wenjun</t>
  </si>
  <si>
    <t>The N6-methyladenosine writer WTAP contributes to the induction of immune tolerance post kidney transplantation by targeting regulatory T cells</t>
  </si>
  <si>
    <t>LABORATORY INVESTIGATION</t>
  </si>
  <si>
    <t>IMMATURE DENDRITIC CELLS; MESSENGER-RNA; DIFFERENTIATION; METHYLATION; FOXP3; PROGRESSION</t>
  </si>
  <si>
    <t>The levels of m6A and WTAP are elevated in the CD4+ T cells of tolerant kidney transplant recipients. In naive CD4+ T cells from kidney transplant recipients with immune rejection, WTAP is highly expressed and facilitates Foxo1 transcription by enhancing m6A modification of Foxo1 mRNA in the CDS region, which enhances Foxo1-mediated Foxp3 transcription and subsequent Treg cell differentiation and function. N6-methyladenosine (m6A) modification is involved in diverse immunoregulation, while the relationship between m6A modification and immune tolerance post kidney transplantation remains unclear. Expression of Wilms tumor 1-associating protein (WTAP), an m6A writer, was firstly detected in tolerant kidney transplant recipients (TOL). Then the role of WTAP on regulatory T (Treg) cell differentiation and function in CD4(+) T cells from kidney transplant recipients with immune rejection (IR) was investigated. The potential target of WTAP and effect of WTAP on immune tolerance in vivo were subsequently verified. WTAP was upregulated in CD4(+) T cells of TOL and positively correlated with Treg cell proportion. In vitro, WTAP overexpression promoted Treg cell differentiation and enhanced Treg cell-mediated suppression toward naive T cells. Forkhead box other 1 (Foxo1) was identified as a target of WTAP. WTAP enhanced m6A modification of Foxo1 mRNA in coding sequence (CDS) region, leading to up-regulation of Foxo1. Overexpression of m6A demethylase removed the effect of WTAP overexpression, while Foxo1 overexpression reversed these effects. WTAP overexpression alleviated allograft rejection in model mice, as evidenced by reduced inflammatory response and increased Treg population. Our study suggests that WTAP plays a positive role in induction of immune tolerance post kidney transplant by promoting Treg cell differentiation and function.</t>
  </si>
  <si>
    <t>[Wang, Zhigang; Qi, Yuanbo; Feng, Yonghua; Wang, Junxiang; Zhang, Luyu; Zhang, Jie; Feng, Guiwen; Shang, Wenjun] Zhengzhou Univ, Affiliated Hosp 1, Dept Kidney Transplantat, Zhengzhou 450000, Peoples R China; [Xu, Hongen; Hou, Xinyue] Zhengzhou Univ, Acad Med Sci, Precis Med Ctr, Zhengzhou, Peoples R China</t>
  </si>
  <si>
    <t>Wang, ZG; Feng, GW; Shang, WJ (corresponding author), Zhengzhou Univ, Affiliated Hosp 1, Dept Kidney Transplantat, Zhengzhou 450000, Peoples R China.</t>
  </si>
  <si>
    <t>zhigang2012@126.com; fengguiwen@zzu.com.cn; shangwj111@163.com</t>
  </si>
  <si>
    <t>LAB INVEST</t>
  </si>
  <si>
    <t>10.1038/s41374-022-00811-w</t>
  </si>
  <si>
    <t>Medicine, Research &amp; Experimental; Pathology</t>
  </si>
  <si>
    <t>Yang, Jingqi; Shangguan, Qing; Xie, Guobo; Yang, Ming; Sheng, Guotai</t>
  </si>
  <si>
    <t>M6A regulator methylation patterns and characteristics of immunity in acute ST-segment elevation myocardial infarction</t>
  </si>
  <si>
    <t>N6-METHYLADENOSINE; INFLAMMATION; LANDSCAPE; ROLES</t>
  </si>
  <si>
    <t>M6A methylation is the most prevalent and abundant RNA modification in mammals. Although there are many studies on the regulatory role of m6A methylation in the immune response, the m6A regulators in the pathogenesis of acute ST-segment elevation myocardial infarction (STEMI) remain unclear. We comprehensively analysed the role of m6A regulators in STEMI and built a predictive model, revealing the relationship between m6A methylations and the immune microenvironment. Differential analysis revealed that 18 of 24 m6A regulators were significantly differentially expressed, and there were substantial interactions between the m6A regulator. Then, we established a classifier and nomogram model based on 6 m6A regulators, which can easily distinguish the STEMI and control samples. Finally, two distinct m6A subtypes were obtained and significantly differentially expressed in terms of infiltrating immunocyte abundance, immune reaction activity and human leukocyte antigen genes. Three hub m6A phenotype related genes (RAC2, RELA, and WAS) in the midnightblue module were identified by weighted gene coexpression network analysis, and were associated with immunity. These findings suggest that m6A modification and the immune microenvironment play a key role in the pathogenesis of STEMI.</t>
  </si>
  <si>
    <t>[Yang, Jingqi; Shangguan, Qing; Xie, Guobo; Yang, Ming; Sheng, Guotai] Jiangxi Prov Peoples Hosp, Nanchang Med Coll, Dept Cardiovasc Med, Affiliated Hosp 1, 152 Aiguo Rd, Nanchang, Peoples R China</t>
  </si>
  <si>
    <t>Yang, M (corresponding author), Jiangxi Prov Peoples Hosp, Nanchang Med Coll, Dept Cardiovasc Med, Affiliated Hosp 1, 152 Aiguo Rd, Nanchang, Peoples R China.</t>
  </si>
  <si>
    <t>ym2021@189.cn</t>
  </si>
  <si>
    <t>SEP 21</t>
  </si>
  <si>
    <t>10.1038/s41598-023-42959-5</t>
  </si>
  <si>
    <t>Zou, Xihong; Liu, Chaoyi; Wu, Xudong; Yuan, Zhiyao; Yan, Fuhua</t>
  </si>
  <si>
    <t>Changes in N6-methyladenosine RNA methylomes of human periodontal ligament cells in response to inflammatory conditions</t>
  </si>
  <si>
    <t>JOURNAL OF PERIODONTAL RESEARCH</t>
  </si>
  <si>
    <t>histone modification; hPDLCs; inflammatory conditions; m6A methylation modification; osteogenic differentiation</t>
  </si>
  <si>
    <t>STEM-CELLS; GENE-EXPRESSION; GLOBAL BURDEN; DIFFERENTIATION; DEMETHYLATION; METHYLATION; DISEASES; HEALTHY</t>
  </si>
  <si>
    <t>ObjectiveTo investigate the changes in the m6A methylation modification profile of human periodontal ligament cells (hPDLCs) in response to inflammatory conditions. BackgroundPeriodontitis is an infectious disease of the periodontal support tissue that leads to the loss of alveolar bone. HPDLCs are primary cells that can repair periodontal tissue defects caused by periodontitis. However, the inflammatory conditions induce inflammatory damage and decrease ossification of hPDLCs. This inflammatory response depends on genetic and epigenetic mechanisms, including m6A methylation. MethodsHPDLCs were cultured with osteogenic induction medium (NC group), while TNF-alpha (10 ng/mL) and IL-1 beta (5 ng/mL) were added to simulate inflammatory conditions (Inflam group). Then RNA-seq and MeRIP-seq analyses were performed to identify m6A methylation modification in the transcriptome range of hPDLCs. ResultsThe results showed that the osteogenic differentiation of hPDLCs was inhibited under inflammatory conditions. RNA-seq analysis also revealed that the decreased genes in response to inflammatory conditions were primarily annotated in processes associated with ossification. Compared with the NC group, differentially m6A-methylated genes were primarily enriched in histone modification processes. Among 145 histone modification genes, 25 genes have been reported to be involved in the regulation of osteogenic differentiation, and they include KAT6B, EP300, BMI1, and KDMs (KDM1A, KDM2A, KDM3A, KDM4B, and KDM5A). ConclusionThis study demonstrated that the m6A landscape of hPDLCs was changed in response to inflammation. M6A methylation differences among histone modification genes may act on the osteogenic differentiation of hPDLCs.</t>
  </si>
  <si>
    <t>[Zou, Xihong; Yuan, Zhiyao; Yan, Fuhua] Nanjing Univ, Nanjing Stomatol Hosp, Dept Periodontol, Med Sch, 30 Zhongyang Rd, Nanjing 210008, Peoples R China; [Liu, Chaoyi] Hangzhou Stomatol Hosp, Hangzhou, Peoples R China; [Wu, Xudong] Nanjing Univ, Sch Life Sci, State Key Lab Pharmaceut Biotechnol, Nanjing, Peoples R China</t>
  </si>
  <si>
    <t>Yuan, ZY; Yan, FH (corresponding author), Nanjing Univ, Nanjing Stomatol Hosp, Dept Periodontol, Med Sch, 30 Zhongyang Rd, Nanjing 210008, Peoples R China.</t>
  </si>
  <si>
    <t>yuanzhiyao8828@163.com; yanfh@nju.edu.cn</t>
  </si>
  <si>
    <t>J PERIODONTAL RES</t>
  </si>
  <si>
    <t>10.1111/jre.13105</t>
  </si>
  <si>
    <t>Dentistry, Oral Surgery &amp; Medicine</t>
  </si>
  <si>
    <t>Xu, Zujie; Qin, Ying; Lv, Binbin; Tian, Zhenjun; Zhang, Bing</t>
  </si>
  <si>
    <t>Effects of Moderate-Intensity Continuous Training and High-Intensity Interval Training on Testicular Oxidative Stress, Apoptosis and m6A Methylation in Obese Male Mice</t>
  </si>
  <si>
    <t>ANTIOXIDANTS</t>
  </si>
  <si>
    <t>obesity; MICT; HIIT; testicular; oxidative stress; apoptosis; N6-methyladenosine (m6A) methylation</t>
  </si>
  <si>
    <t>HIGH-FAT DIET; EXERCISE; TESTES; SPERMATOGENESIS; INFLAMMATION; ANTIOXIDANT; MECHANISMS; FERTILITY; HEALTH</t>
  </si>
  <si>
    <t>Exercise is an effective way to improve reproductive function in obese males. Oxidative stress and apoptosis are important pathological factors of obesity-related male infertility. Accumulating studies have demonstrated that N6-methyladenosine (m6A) methylation is associated with obesity and testicular reproductive function. Our study aimed to investigate and compare the effect of 8 weeks of moderate-intensity continuous training (MICT) and high-intensity interval training (HIIT) on testicular oxidative stress, apoptosis and m6A methylation in obese male mice. Male C57BL/6 mice were randomly allocated into the four groups: normal diet (ND) group, high-fat diet (HFD) group, high-fat diet with moderate-intensity continuous training (HFD-MICT) group and high-fat diet with high-intensity interval training (HFD-HIIT) group. Mice in the HFD-MICT and HFD-HIIT groups were subjected to 8 weeks of MICT or HIIT treadmill protocols after 12 weeks of HFD feeding. We found that MICT and HIIT increased the protein expression of Nrf2, HO-1 and NQO-1 in the testes of obese mice, and HIIT increased it more than MICT. The Bax/Bcl-2 ratio, Cleaved Caspase-3 protein expression and TUNEL-positive cells were consistently up-regulated in the testes of obese mice, but MICT and HIIT restrained these HFD-induced effects. In addition, HFDs increased m6A levels and the gene expression of METTL3, YTHDF2 and FTO in the testes, but these effects were reversed by MICT and HIIT. However, HIIT was more effective than MICT in reducing m6A methylation in the testes of obese mice. These results demonstrate that both MICT and HIIT protected against HFD-induced oxidative stress, apoptosis and m6A methylation in testicular tissues; as a result, testicular morphological and functional impairment improved. In particular, HIIT was more beneficial than MICT in increasing the mRNA expression of steroidogenic enzymes and testicular antioxidant capacity and decreasing m6A methylation in the testes of HFD-fed mice.</t>
  </si>
  <si>
    <t>[Xu, Zujie; Qin, Ying; Lv, Binbin; Zhang, Bing] Tsinghua Univ, Div Sports Sci &amp; Phys Educ, Beijing 100084, Peoples R China; [Tian, Zhenjun] Shaanxi Normal Univ, Coll Phys Educ, Inst Sports Biol, Xian 710119, Peoples R China</t>
  </si>
  <si>
    <t>Tsinghua University; Shaanxi Normal University</t>
  </si>
  <si>
    <t>Zhang, B (corresponding author), Tsinghua Univ, Div Sports Sci &amp; Phys Educ, Beijing 100084, Peoples R China.;Tian, ZJ (corresponding author), Shaanxi Normal Univ, Coll Phys Educ, Inst Sports Biol, Xian 710119, Peoples R China.</t>
  </si>
  <si>
    <t>tianzhj@snnu.edu.cn; bzhang@mail.tsinghua.edu.cn</t>
  </si>
  <si>
    <t>ANTIOXIDANTS-BASEL</t>
  </si>
  <si>
    <t>10.3390/antiox11101874</t>
  </si>
  <si>
    <t>Biochemistry &amp; Molecular Biology; Chemistry, Medicinal; Food Science &amp; Technology</t>
  </si>
  <si>
    <t>Hu, Chenghuan; Zhang, Buyao; Zhao, Shuanping</t>
  </si>
  <si>
    <t>METTL3-mediated N6-methyladenosine modification stimulates mitochondrial damage and ferroptosis of kidney tubular epithelial cells following acute kidney injury by modulating the stabilization of MDM2-p53-LMNB1 axis</t>
  </si>
  <si>
    <t>EUROPEAN JOURNAL OF MEDICINAL CHEMISTRY</t>
  </si>
  <si>
    <t>m 6 A methylation; Ubiquitination; MDM2; p53; LMNB1; METTL3; Mitochondrial damage; Ferroptosis; Acute kidney injury</t>
  </si>
  <si>
    <t>LAMIN B1; GENE-EXPRESSION; UBIQUITINATION; INFLAMMATION; ALPHA; MDM2</t>
  </si>
  <si>
    <t>N6-methyladenosine (m6A) and MELLT3 assume a role in the development of acute kidney injury (AKI). However, their mechanism in AKI remains under-explored. On this basis, this study explored the mechanism of MELLT3 in mitochondrial damage and ferroptosis of kidney tubular epithelial cells after AKI. HK-2 cells were induced by lipopolysaccharide (LPS) to simulate AKI, followed by gain and loss of function of genes, detection of mitochondrial damage and ferroptosis indicators, and analysis of gene interactions. An AKI mouse model was developed using the cecal ligation and puncture (CLP) method to investigate the effect of METTL3 knockdown on kidney injury. MDM2 and LMNB1 were upregulated and p53 was downregulated in LPS-treated HK-2 cells. Mechanistically, the E3 ubiquitin ligase MDM2 increased p53 ubiquitination to activate LMNB1. METTL3 knockdown decreased m6A methylation of MDM2, thus diminishing YTHDF1-mediated MDM2 mRNA stability and translation in LPStreated HK-2 cells. Knockdown of LMNB1, MDM2, or METTL3 reduced NO, MDA, iron ion, and ROS levels as well as mitochondrial damage and raised SOD, GSH, XCT, GPX4, FPN1, and TFR1 levels in LPS-treated HK-2 cells. The in vivo results showed that METTL3 knockdown reduced renal injury and ferroptosis in CLP mice. METTL3 knockdown prevents mitochondrial damage and ferroptosis of kidney tubular epithelial cells after AKI via the MDM2-p53-LMNB1 axis.</t>
  </si>
  <si>
    <t>[Hu, Chenghuan; Zhang, Buyao; Zhao, Shuanping] Cent South Univ, Xiangya Hosp, Dept Crit Care Med, Changsha, Hunan, Peoples R China; [Hu, Chenghuan; Zhao, Shuanping] Cent South Univ, Xiangya Hosp, Hunan Prov Clin Res Ctr Crit Care Med, Changsha, Hunan, Peoples R China; [Hu, Chenghuan; Zhao, Shuanping] Cent South Univ, Xiangya Hosp, Natl Clin Res Ctr Geriatr Disorders, Changsha, Hunan, Peoples R China; [Zhao, Shuanping] Cent South Univ, Xiangya Hosp, Natl Clin Res Ctr Geriatr Disorders, Dept Crit Care Med,Hunan Prov Clin Res Ctr Crit Ca, Xiangya Rd, Changsha 410008, Hunan, Peoples R China</t>
  </si>
  <si>
    <t>Zhao, SP (corresponding author), Cent South Univ, Xiangya Hosp, Natl Clin Res Ctr Geriatr Disorders, Dept Crit Care Med,Hunan Prov Clin Res Ctr Crit Ca, Xiangya Rd, Changsha 410008, Hunan, Peoples R China.</t>
  </si>
  <si>
    <t>huchenghuan@csu.edu.cn; zhshping@csu.edu.cn</t>
  </si>
  <si>
    <t>EUR J MED CHEM</t>
  </si>
  <si>
    <t>NOV 5</t>
  </si>
  <si>
    <t>10.1016/j.ejmech.2023.115677</t>
  </si>
  <si>
    <t>Chemistry, Medicinal</t>
  </si>
  <si>
    <t>Xiao, Qiufeng; Wu, Xunyao; Deng, Chuiwen; Zhao, Lidan; Peng, Linyi; Zhou, Jiaxin; Zhang, Wen; Zhao, Yan; Fei, Yunyun</t>
  </si>
  <si>
    <t>The potential role of RNA N6-methyladenosine in primary Sjogren's syndrome</t>
  </si>
  <si>
    <t>FRONTIERS IN MEDICINE</t>
  </si>
  <si>
    <t>primary Sjogren's syndrome; N6-methyladenosine; METTL3; ALKBH5; YTHDF readers; ISG15</t>
  </si>
  <si>
    <t>SYSTEMIC-LUPUS-ERYTHEMATOSUS; INDUCIBLE GENE-EXPRESSION; PERIPHERAL-BLOOD CELLS; DNA METHYLATION; MESSENGER-RNA; RHEUMATOID-ARTHRITIS; NUCLEAR-RNA; INTERFERON; ACTIVATION; SIGNATURE</t>
  </si>
  <si>
    <t>ObjectiveThe pathogenesis of primary Sjogren's syndrome (pSS) remains incompletely understood. The N6-methyladenosine (m6A) RNA modification, the most abundant internal transcript modification, has close associations with multiple diseases. This study aimed to investigate the role of m6A in patients with pSS. Materials and methodsThis study enrolled 44 patients with pSS, 50 age- and gender-matched healthy controls (HCs), and 11 age- and gender-matched patients with non-SS sicca. We detected the messenger RNA (mRNA) levels of m6A elements (including METTL3, WTAP, RBM15, ALKBH5, FTO, YTHDF1, YTHDF2, YTHDF3, YTHDC1, and YTHDC2), ISG15, and USP18 in peripheral blood mononuclear cells (PBMCs) from patients with pSS, patients with non-SS sicca, and HCs. The clinical characteristics and laboratory findings of patients with pSS and patients with non-SS sicca were also collected. We used binary logistic regression to determine if m6A elements were risk factors for pSS. ResultsThe mRNA levels of m6A writers (METTL3 and RBM15), erasers (ALKBH5 and FTO), and readers (YTHDF1, YTHDF2, YTHDF3, YTHDC1, and YTHDC2) were all significantly higher in PBMCs from patients with pSS than in HCs. The mRNA levels of m6A writers (METTL3 and WTAP) and readers (YTHDF2, YTHDF3, and YTHDC2) were lower in PBMCs from patients with pSS compared to patients with non-SS sicca. The expression of METTL3, RBM15, FTO, YTHDF1, YTHDF2, YTHDC1, and YTHDC2 was positively correlated with the level of C-reactive protein (CRP) of patients with pSS. The mRNA level of YTHDF1 in PBMCs from patients with pSS was negatively correlated with the EULAR Sjogren's syndrome disease activity index (ESSDAI) score. In patients with pSS, FTO, YTHDC1, and YTHDC2 were also related to white blood cells (WBCs), neutrophils, lymphocytes, and monocytes. Increased mRNA level of ALKBH5 in PBMCs was a risk factor for pSS, as determined by binary logistic regression analysis. The mRNA level of ISG15 was positively correlated with that of FTO, YTHDF2, YTHDF3, and YTHDC2 in patients with pSS. ConclusionCompared with HCs, the expression of METTL3, RBM15, ALKBH5, FTO, YTHDF1, YTHDF2, YTHDF3, YTHDC1, and YTHDC2 was considerably higher in PBMCs from patients with pSS. In comparison with patients with non-SS sicca, the expression of METTL3, WTAP, YTHDF2, YTHDF3, and YTHDC2 was reduced in PBMCs from patients with pSS. The m6A elements correlating with clinical variables may indicate the disease activity and inflammation status of pSS. Elevated expression of ALKBH5 was a risk factor for pSS. The dynamic process of m6A modification is active in pSS. m6A elements (FTO, YTHDF2, YTHDF3, or YTHDC2) might target ISG15, stimulate the expression of ISG15, and activate the type I IFN signaling pathway, playing an active role in initiating the autoimmunity in pSS.</t>
  </si>
  <si>
    <t>[Xiao, Qiufeng; Deng, Chuiwen; Zhao, Lidan; Peng, Linyi; Zhou, Jiaxin; Zhang, Wen; Zhao, Yan; Fei, Yunyun] Chinese Acad Med Sci &amp; Peking Union Med Coll, Dept Rheumatol &amp; Clin Immunol, Beijing, Peoples R China; [Xiao, Qiufeng; Deng, Chuiwen; Zhao, Lidan; Peng, Linyi; Zhou, Jiaxin; Zhang, Wen; Zhao, Yan; Fei, Yunyun] Minist Sci &amp; Technol, Natl Clin Res Ctr Dermatol &amp; Immunol Dis, Beijing, Peoples R China; [Xiao, Qiufeng; Deng, Chuiwen; Zhao, Lidan; Peng, Linyi; Zhou, Jiaxin; Zhang, Wen; Zhao, Yan; Fei, Yunyun] Chinese Acad Med Sci &amp; Peking Union Med Coll, Peking Union Med Coll Hosp, State Key Lab Complex Severe &amp; Rare Dis, Beijing, Peoples R China; [Xiao, Qiufeng; Deng, Chuiwen; Zhao, Lidan; Peng, Linyi; Zhou, Jiaxin; Zhang, Wen; Zhao, Yan; Fei, Yunyun] Minist Educ, Key Lab Rheumatol &amp; Clin Immunol, Beijing, Peoples R China; [Wu, Xunyao] Peking Union Med Coll Hosp, Beijing, Peoples R China</t>
  </si>
  <si>
    <t>Chinese Academy of Medical Sciences - Peking Union Medical College; Peking Union Medical College; Chinese Academy of Medical Sciences - Peking Union Medical College; Peking Union Medical College; Peking Union Medical College Hospital; Chinese Academy of Medical Sciences - Peking Union Medical College; Peking Union Medical College Hospital</t>
  </si>
  <si>
    <t>Zhou, JX; Fei, YY (corresponding author), Chinese Acad Med Sci &amp; Peking Union Med Coll, Dept Rheumatol &amp; Clin Immunol, Beijing, Peoples R China.;Zhou, JX; Fei, YY (corresponding author), Minist Sci &amp; Technol, Natl Clin Res Ctr Dermatol &amp; Immunol Dis, Beijing, Peoples R China.;Zhou, JX; Fei, YY (corresponding author), Chinese Acad Med Sci &amp; Peking Union Med Coll, Peking Union Med Coll Hosp, State Key Lab Complex Severe &amp; Rare Dis, Beijing, Peoples R China.;Zhou, JX; Fei, YY (corresponding author), Minist Educ, Key Lab Rheumatol &amp; Clin Immunol, Beijing, Peoples R China.</t>
  </si>
  <si>
    <t>pumczhou@sina.com; feiyunyun@pumch.cn</t>
  </si>
  <si>
    <t>FRONT MED-LAUSANNE</t>
  </si>
  <si>
    <t>NOV 16</t>
  </si>
  <si>
    <t>10.3389/fmed.2022.959388</t>
  </si>
  <si>
    <t>Zou, Ke; Dong, Hui; Li, Mengmeng; Zhang, Ying; Zhang, Kai; Song, Danlin; Chu, Chuanlian</t>
  </si>
  <si>
    <t>Comprehensive analysis of transcriptome-wide N6-methyladenosine methylomes in the Barrett's esophagus in rats</t>
  </si>
  <si>
    <t>GENOMICS</t>
  </si>
  <si>
    <t>Barrett 's esophagus; m6A; MeRIP-seq; RNA-seq; Esophageal adenocarcinoma</t>
  </si>
  <si>
    <t>MESSENGER-RNA; OXIDATIVE STRESS; M(6)A; METHYLATION; CANCER; INFLAMMATION; TRANSLATION; ACTIVATION; KIF20A; GROWTH</t>
  </si>
  <si>
    <t>Purpose: As the most abundant RNA modification, N6-methyladenosine (m6A) methylation plays crucial roles in various diseases. The aim of this study is to comprehensively map the landscape of the mRNA m6A modification pattern in Barrett's esophagus (BE) in order to find key genes and potential therapy for BE and even esophageal adenocarcinoma (EAC).Methods: Methylated RNA immunoprecipitation sequencing (MeRIP-seq) and RNA-sequencing (RNA-seq) were performed to compare the difference in mRNA m6A methylation and differentially expressed mRNAs between BE and normal control (NC) tissues. Bioinformatics analysis was used to describe the m6A modification pattern and specific genes in BE and NC tissues.Results: Through MeRIP-seq, we obtained m6A methylation profiling in BE and NC tissues. In total, 11,026 unique peaks were detected in the BE groups, whereas 8564 unique peaks were detected in the NC groups. Peaks were primarily enriched within CDS with GGACU motifs and most of the peaks were within 1000 bp in width. Moreover, functional enrichment analysis demonstrated that hypermethylated and hypomethylated genes were significantly enriched in coronavirus disease pathway, calcium signaling pathway and MAPK signaling pathways. Furthermore, PPI network was conducted and 18 hub genes were identified via STRING database and Cystoscope. Among them, ACTA1, CDC20, CKM, KIF20a, MYH11, TPM2, MYL9, DES, TNNT3 were overexpressed in EAC in the GEPIA gene bank and TPM1, KIF20a impaired patients' survival in the Kaplan-Meier plotter database. Finally, functional enrichment analysis demonstrated that co-expressed genes of TPM1 were significantly enriched in calcium signaling pathway, cGMP-PKG signaling pathway and PI3K-Akt signaling pathway.Conclusion: Our study is the first to perform comprehensive and transcriptome-wide maps to identify the potential roles played by m6A methylation in BE, which widely involved in oxidative stress. This foresees a guiding role in revealing the molecular mechanism of m6A-mediated genes that govern the pathogenesis and progression of BE and EAC.</t>
  </si>
  <si>
    <t>[Zou, Ke; Dong, Hui; Li, Mengmeng; Zhang, Ying; Chu, Chuanlian] Shandong Med Univ &amp; Shandong Acad Med Sci 1, Shandong First Med Univ, Cent Hosp, Jinan 250013, Shandong, Peoples R China; [Zou, Ke; Dong, Hui; Li, Mengmeng] Shandong Univ, Jinan Cent Hosp, 105 Jiefang Rd, Jinan 250013, Shandong, Peoples R China; [Zou, Ke] Jinan Digest Dis Clin Res Ctr, 105 Jiefang Rd, Jinan 250013, Shandong, Peoples R China; [Zou, Ke] Jinan Key Translat Res Lab Gastroenterol, 105 Jiefang Rd, Jinan 250013, Shandong, Peoples R China; [Zou, Ke; Dong, Hui; Li, Mengmeng] Shandong Univ, 44 Wenhua West Rd, Weifang 250102, Shandong, Peoples R China; [Zhang, Kai; Song, Danlin] Weifang Med Univ, Dept Internal Med, Weifang, Peoples R China</t>
  </si>
  <si>
    <t>Shandong First Medical University &amp; Shandong Academy of Medical Sciences; Shandong First Medical University &amp; Shandong Academy of Medical Sciences; Shandong University; Shandong University; Shandong Second Medical University</t>
  </si>
  <si>
    <t>Chu, CL (corresponding author), Shandong Med Univ &amp; Shandong Acad Med Sci 1, Shandong First Med Univ, Cent Hosp, Jinan 250013, Shandong, Peoples R China.</t>
  </si>
  <si>
    <t>ccl1568@zxyy.cn</t>
  </si>
  <si>
    <t>10.1016/j.ygeno.2023.110687</t>
  </si>
  <si>
    <t>Biotechnology &amp; Applied Microbiology; Genetics &amp; Heredity</t>
  </si>
  <si>
    <t>Li, Qian; Yang, Li; Zhang, Feng; Liu, Jiaxi; Jiang, Min; Chen, Yannan; Ren, Chenchen</t>
  </si>
  <si>
    <t>m6A methyltransferase METTL3 inhibits endometriosis by regulating alternative splicing of MIR17HG</t>
  </si>
  <si>
    <t>REPRODUCTION</t>
  </si>
  <si>
    <t>PROSTAGLANDIN E-2; METABOLISM; EXPRESSION; ESTRADIOL; CELLS; WOMEN</t>
  </si>
  <si>
    <t>In brief: Inflammation and abnormal immune response are the key processes in the development of endometriosis (EMs), and m6A modification can regulate the inflammatory response. This study reveals that METTL3-mediated N6-methyladenosine (m6A) modification plays an important role in EMs.m6A modification is largely involved in the development of different diseases. This study intended to investigate the implication of m6A methylation transferase methyltransferase like 3 (METTL3) in EMs. EMs- and m6A-related mRNAs and long non-coding RNAs were identified through bioinformatics analysis. Next, EM mouse models established by endometrial autotransplantation and mouse endometrial stromal cell (mESC) were prepared and treated with oe-METTL3 or sh-MIR17HG for pinpointing the in vitro and in vivo effects of METTL3 on EMs in relation to MIR17HG through the determination of mESC biological processes as well as estradiol (E2) and related lipoprotein levels. We demonstrated that METTL3 and MIR17HG were downregulated in the EMs mouse model. Overexpression of METTL3 suppressed the proliferation, migration, and invasion of mESCs. In addition, METTL3 enhanced the expression of MIR17HG through m6A modification. Moreover, METTL3 could inhibit the E2 level and alter related lipoprotein levels in EMs mice through the upregulation of MIR17HG. The present study highlighted that the m6A methylation transferase METTL3 prevents EMs progression by upregulating MIR17HG expression.</t>
  </si>
  <si>
    <t>[Chen, Yannan; Ren, Chenchen] Zhengzhou Univ, Affiliated Hosp 3, Dept Gynecol, Zhengzhou, Peoples R China; Henan Prov Women &amp; Childrens Hosp, Zhengzhou, Peoples R China</t>
  </si>
  <si>
    <t>Chen, YN; Ren, CC (corresponding author), Zhengzhou Univ, Affiliated Hosp 3, Dept Gynecol, Zhengzhou, Peoples R China.</t>
  </si>
  <si>
    <t>chenyannan@zzu.edu.cn; renchenchen1106@126.com</t>
  </si>
  <si>
    <t>BIOSCIENTIFICA LTD</t>
  </si>
  <si>
    <t>BRISTOL</t>
  </si>
  <si>
    <t>FEB 1</t>
  </si>
  <si>
    <t>10.1530/REP-22-0102</t>
  </si>
  <si>
    <t>Developmental Biology; Reproductive Biology</t>
  </si>
  <si>
    <t>Ye, Hua; Chen, Tianqi; Zeng, Zhancheng; He, Bo; Yang, Qianqian; Pan, Qi; Chen, Yueqin; Wang, Wentao</t>
  </si>
  <si>
    <t>The m6A writers regulated by the IL-6/STAT3 inflammatory pathway facilitate cancer cell stemness in cholangiocarcinoma</t>
  </si>
  <si>
    <t>CANCER BIOLOGY &amp; MEDICINE</t>
  </si>
  <si>
    <t>Cholangiocarcinoma; IL-6; cell stemness; N6-methyladenosine (m6A); IGF2BP2</t>
  </si>
  <si>
    <t>EXPRESSION; IL-6</t>
  </si>
  <si>
    <t>Objective: Investigation of the regulatory mechanisms of cell sternness in cholangiocarcinorna (CCA) is essential for developing effective therapies to improve patient outcomes. The purpose of this study was to investigate the function and regulatory mechanism of m6A modifications in CCA cell sternness. Methods: Interleukin 6 (IL-6) treatment was used to induce an inflammatory response, and loss-of-function studies were conducted using mammosphere culture assays. Chromatin immunoprecipitation, polysome profiling, and methylated RNA immunoprecipitation analyses were used to identify signaling pathways. The in vitro findings were verified in a mice model. Results: We first identified that m6A writers were highly expressed in CCAs and further showed that STAT3 directly bound to the gene loci of m6A writers, showing that IL-6/STAT3 signaling regulated expressions of m6A writers. Downregulating m6A writers prevented cell proliferation and migration in vitro and suppressed CCA tumorigenesis in vivo. Notably, the knockdown of m6A writers inhibited CCA cell sternness that was triggered by IL-6 treatment. Mechanistically, IGF2BP2 was bound to CTNNBI transcripts, significantly enhancing their stability and translation, and conferring stem-like properties. Finally, we confirmed that the combination of m6A writers, IGF2BP2, and CTNNBI distinguished CCA tissues from normal tissues. Conclusions: Overall, this study showed that the IL 6 triggered inflammatory response facilitated the expressions of m6A writers and cell sternness in an m6A-IGF2BP2-dependent manner. Furthermore, the study showed that m6A modification was a targetable mediator of the response to inflammation factor exposure, was a potential diagnostic biomarker for CCA, and was critical to the progression of CCA.</t>
  </si>
  <si>
    <t>[Ye, Hua] Sun Yat Sen Univ, Sun Yat Sen Mem Hosp, Dept Hepatobiliary, Guangzhou 510120, Peoples R China; [Chen, Tianqi; Zeng, Zhancheng; Yang, Qianqian; Pan, Qi; Chen, Yueqin; Wang, Wentao] Sun Yat Sen Univ, Sch Life Sci, Key Lab Gene Engn, Minist Educ, Guangzhou 510275, Peoples R China; [He, Bo] Sun Yat Sen Univ, Sun Yat Sen Mem Hosp, Dept Anesthesiol, Guangzhou 510120, Peoples R China</t>
  </si>
  <si>
    <t>Wang, WT (corresponding author), Sun Yat Sen Univ, Sch Life Sci, Key Lab Gene Engn, Minist Educ, Guangzhou 510275, Peoples R China.</t>
  </si>
  <si>
    <t>wangwt8@mail.sysu.edu.cn</t>
  </si>
  <si>
    <t>CHINA ANTI-CANCER ASSOC</t>
  </si>
  <si>
    <t>TIANJIN</t>
  </si>
  <si>
    <t>CANCER BIOL MED</t>
  </si>
  <si>
    <t>10.20892/j.issn.2095-3941.2020.0661</t>
  </si>
  <si>
    <t>Xian, Jiayi; Shang, Mingwei; Dai, Yu; Wang, Qi; Long, Xinxin; Li, Jiazheng; Cai, Yantao; Xia, Chenglai; Peng, Xuebiao</t>
  </si>
  <si>
    <t>N6-methyladenosine-modified long non-coding RNA AGAP2-AS1 promotes psoriasis pathogenesis via miR-424-5p/AKT3 axis</t>
  </si>
  <si>
    <t>AGAP2-AS1; Psoriasis; M(6)A; MiR-424-5p; AKT3</t>
  </si>
  <si>
    <t>LNCRNA</t>
  </si>
  <si>
    <t>Background: Psoriasis is a chronic, complicated, and recurrent inflammatory skin disease. However, the precise molecular mechanisms remain largely elusive and the present treatment is unsatisfactory. Objective: This study aimed to unravel the functions of long noncoding RNA (lncRNA) AGAP2-AS1 and its biological mechanism in psoriasis pathogenesis, hinting for the new therapeutic targets in psoriasis. Methods: The expression of AGAP2-AS1 in the skin tissue of psoriasis patients and healthy controls were detected by qRT-PCR and RNAscope (R). Cell Counting Kit-8 (CCK8) and clone formation assays were utilized to assess proliferation. Methylated RNA immunoprecipitation (MeRIP) was performed to detect the N-6-methyladenosine (m(6)A) modification. RNA immunoprecipitation (RIP) was used to detect the interaction of AGAP2-AS1 with YTH domain family 2(YTHDF2). The relationships among AGAP2-AS1, miR-424-5p and AKT3 were examined by dual-luciferase reporter assay and RIP assay. Results: We found that AGAP2-AS1 level was upregulated in the skin tissue of psoriasis patients than that of healthy controls and AGAP2-AS1 could promote proliferation and inhibit apoptosis of keratinocytes. Methyltransferase like 3(METTL3)-mediated m6A modification suppressed the expression of AGAP2-AS1 via YTHDF2-dependent AGAP2-AS1 stability. Thus, downregulation of METTL3 resulted in the upregulation of AGAP2-AS1 in psoriasis. AGAP2-AS1 functioned as a competitive endogenous RNA by sponging miR-424-5p to upregulate AKT3, activate AKT/mTOR pathway, as well as promote cell proliferation in keratinocytes. Conclusion: AGAP2-AS1 is upregulated in the skin tissue of psoriasis patients and m(6)A methylation was involved in its upregulation. AGAP2-AS1 promotes keratinocyte proliferation through miR-424-5p/AKT/mTOR axis and may be a promising target for psoriasis therapy. (C) 2021 Japanese Society for Investigative Dermatology. Published by Elsevier B.V. All rights reserved.</t>
  </si>
  <si>
    <t>[Xian, Jiayi; Shang, Mingwei; Dai, Yu; Wang, Qi; Long, Xinxin; Li, Jiazheng; Peng, Xuebiao] Southern Med Univ, Nanfang Hosp, Dept Dermatol, Guangzhou 510515, Peoples R China; [Cai, Yantao] Southern Med Univ, Foshan Women &amp; Childrens Hosp, Dept Dermatol &amp; Rheumatol, Foshan, Peoples R China; [Xia, Chenglai] Southern Med Univ, Affiliated Foshan Matern &amp; Child Healthcare Hosp, Foshan, Peoples R China; [Xia, Chenglai] Southern Med Univ, Sch Pharmaceut Sci, Guangzhou, Peoples R China</t>
  </si>
  <si>
    <t>Southern Medical University - China; Southern Medical University - China; Southern Medical University - China; Southern Medical University - China</t>
  </si>
  <si>
    <t>Cai, YT; Xia, CL; Peng, XBA (corresponding author), Southern Med Univ, Nanfang Hosp, Dept Dermatol, Guangzhou 510515, Peoples R China.</t>
  </si>
  <si>
    <t>cypeach1030@163.com; xiachenglai@126.com; pengxuebiao@126.com</t>
  </si>
  <si>
    <t>10.1016/j.jdermsci.2021.11.007</t>
  </si>
  <si>
    <t>Gu, Chenzheng; Wu, Junlu; Zhang, Wei; Yao, Yiwen; Yan, Wenhui; Yuan, Yi; Wang, Weiwei; Shang, Anquan</t>
  </si>
  <si>
    <t>Immune Infiltration of Ulcerative Colitis and Detection of the m6A Subtype</t>
  </si>
  <si>
    <t>INFLAMMATORY-BOWEL-DISEASE; PROTEIN; CELLS; MICE; IBD; WRN</t>
  </si>
  <si>
    <t>Ulcerative colitis (UC) is an inflammatory bowel disease characterized by persistent colon inflammation. N6-methyladenosine (m6A) methylation is one of the most prevalent RNA modifications with key roles in both normal and illness, but m6A methylation in ulcerative colitis is unknown. This research investigated m6A methylation in UC. We examined the expression of known m6A RNA methylation regulators in UC using the Gene Expression Omnibus database (GEO database). First, we used m6A regulators to examine m6A change in UC samples. These two patient groups were created by clustering three m6A gene expression datasets. These genes were then utilized to build an m6A gene network using WGCNA and PPI. These networks were built using differentially expressed genes. The 12 m6A regulators were found to be dispersed throughout the chromosome. The study's data were then connected, revealing positive or negative relationships between genes or signaling pathways. Then, PCA of the 12 m6A-regulated genes indicated that the two patient groups could be discriminated in both PC1 and PC2 dimensions. The ssGSEA algorithm found that immune invading cells could be easily distinguished across diverse patient groups. Both groups had varied levels of popular cytokines. The differential gene analysis of the two samples yielded 517 genes like FTO and RFX7. It found 9 hub genes among 121 genes in the blue module, compared their expression in two groups of samples, and found that the differences in expression of these 9 genes were highly significant. The identification of 9 possible m6A methylation-dependent gene regulatory networks suggests that m6A methylation is involved in UC pathogenesis. Nine candidate genes have been identified as possible markers for assessing UC severity and developing innovative UC targeted therapeutic approaches.</t>
  </si>
  <si>
    <t>[Gu, Chenzheng; Wu, Junlu; Zhang, Wei; Yuan, Yi; Shang, Anquan] Tongji Univ, Shanghai Tongji Hosp, Sch Med, Dept Lab Med, Shanghai 200065, Peoples R China; [Yao, Yiwen] Saarland Univ Hosp, Dept Internal Med V Pulmol Allergol &amp; Resp Intens, D-66424 Homburg, Germany; [Yan, Wenhui] Tongji Univ, Yangzhi Rehabil Hosp, Shanghai Sunshine Rehabil Ctr, Dept Lab Med,Sch Med, 2209 Guangxing Rd, Shanghai 201619, Peoples R China; [Wang, Weiwei] Tinghu Peoples Hosp Yancheng City, Dept Pathol, Yancheng 224005, Peoples R China</t>
  </si>
  <si>
    <t>Tongji University; Universitatsklinikum des Saarlandes; Tongji University</t>
  </si>
  <si>
    <t>Shang, AQ (corresponding author), Tongji Univ, Shanghai Tongji Hosp, Sch Med, Dept Lab Med, Shanghai 200065, Peoples R China.;Wang, WW (corresponding author), Tinghu Peoples Hosp Yancheng City, Dept Pathol, Yancheng 224005, Peoples R China.</t>
  </si>
  <si>
    <t>guchenzheng@tongji.edu.cn; wujunlu@tongji.edu.cn; zhangwei@dobai-bio.cn; yiwen.yao@uks.eu; wh_yan@yeah.net; yuanyisdu@126.com; wangweiwei715@gmail.com; shanganquan@tongji.edu.cn</t>
  </si>
  <si>
    <t>JUN 25</t>
  </si>
  <si>
    <t>10.1155/2022/7280977</t>
  </si>
  <si>
    <t>Wang, Jin-yan; Lu, Ai-qing</t>
  </si>
  <si>
    <t>The biological function of m6A reader YTHDF2 and its role in human disease</t>
  </si>
  <si>
    <t>CANCER CELL INTERNATIONAL</t>
  </si>
  <si>
    <t>m6A; YTHDF2; Cancers; Non-cancers; Biological function; Up and downregulation; signaling pathways</t>
  </si>
  <si>
    <t>PLURIPOTENT STEM-CELLS; MESSENGER-RNA; CRYSTAL-STRUCTURE; M(6)A; CANCER; METHYLATION; DEMETHYLASE; DOMAIN; IDENTIFICATION; PROLIFERATION</t>
  </si>
  <si>
    <t>N6-methyladenosine (m6A) modification is a dynamic and reversible post-transcriptional modification and the most prevalent internal RNA modification in eukaryotic cells. YT521-B homology domain family 2 (YTHDF2) is a member of m6A readers and its role in human diseases remains unclear. Accumulating evidence suggests that YTHDF2 is greatly implicated in many aspects of human cancers and non-cancers through various mechanisms. YTHDF2 takes a great part in multiple biological processes, such as migration, invasion, metastasis, proliferation, apoptosis, cell cycle, cell viability, cell adhesion, differentiation and inflammation, in both human cancers and non-cancers. Additionally, YTHDF2 influences various aspects of RNA metabolism, including mRNA decay and pre-ribosomal RNA (pre-rRNA) processing. Moreover, emerging researches indicate that YTHDF2 predicts the prognosis of different cancers. Herein, we focus on concluding YTHDF2-associated mechanisms and potential biological functions in kinds of cancers and non-cancers, and its prospects as a prognostic biomarker.</t>
  </si>
  <si>
    <t>[Wang, Jin-yan; Lu, Ai-qing] Zhangjiagang Hosp Tradit Chinese Med, Dept Orthopead, Zhangjiagang 215600, Jiangsu, Peoples R China</t>
  </si>
  <si>
    <t>Lu, AQ (corresponding author), Zhangjiagang Hosp Tradit Chinese Med, Dept Orthopead, Zhangjiagang 215600, Jiangsu, Peoples R China.</t>
  </si>
  <si>
    <t>aiqinglu_doctor@163.com</t>
  </si>
  <si>
    <t>CANCER CELL INT</t>
  </si>
  <si>
    <t>FEB 16</t>
  </si>
  <si>
    <t>10.1186/s12935-021-01807-0</t>
  </si>
  <si>
    <t>Zhang, Yundi; Zhang, Ke; Gong, Haoming; Li, Qin; Man, Lajie; Jin, Qingchang; Zhang, Lin; Li, Song</t>
  </si>
  <si>
    <t>Links Between N6-Methyladenosine and Tumor Microenvironments in Colorectal Cancer</t>
  </si>
  <si>
    <t>colorectal cancer; immunotherapy; N-6-methyladenosine; tumor microenvironments; molecular classification</t>
  </si>
  <si>
    <t>MOLECULAR SUBTYPES; IMMUNE; CLASSIFICATION; M(6)A; DEMETHYLATION; METHYLATION; EXPRESSION; ANTIBODY</t>
  </si>
  <si>
    <t>N-6-methyladenosine (m(6)A) is a critical epigenetic modification for tumor malignancies, but its role in regulating the tumor microenvironments (TMEs) has not been fully studied. By integrating multiple data sets and multi-omics data, we comprehensively evaluated the m(6)A writers, erasers, and readers in colorectal cancer and their association with TME characteristics. The m(6)A regulator genes showed specific patterns in co-mutation, copy number variation, and expression. Based on the transcriptomic data of the m(6)A regulators and their correlated genes, two types of subtyping systems, m(6)A(reg)Cluster and m(6)A(sig)Cluster, were developed. The clusters were distinct in pathways (metabolism/inflammation/extracellular matrix and interaction), immune phenotypes (immune-excluded/immune-inflamed/immune-suppressive), TME cell composition (lack immune and stromal cells/activated immune cells/stromal and immune-suppressive cells), stroma activities, and survival outcomes. We also established an m(6)Ascore associated with molecular subgroups, microsatellite instability, DNA repair status, mutation burdens, and survival and predicted immunotherapy outcomes. In conclusion, our work revealed a close association between m(6)A modification and TME formation. Evaluating m(6)A in cancer has helped us comprehend the TME status, and targeting m(6)A in tumor cells might help modulate the TME and improve tumor therapy and immunotherapy.</t>
  </si>
  <si>
    <t>[Zhang, Yundi] Chinese Acad Med Sci &amp; Peking Union Med Coll, Canc Hosp, Natl Canc Ctr, Beijing, Peoples R China; [Zhang, Ke] Shandong Univ, Qilu Hosp, Cheeloo Coll Med, Dept Gen Practice, Jinan, Peoples R China; [Gong, Haoming; Man, Lajie; Jin, Qingchang] Shandong Univ, Sch Basic Med Sci, Dept Physiol, Cheeloo Coll Med, Jinan, Peoples R China; [Li, Qin] Shandong Univ, Qilu Hosp, Cheeloo Coll Med, Dept Gen Surg, Jinan, Peoples R China; [Zhang, Lin] Shandong Univ, Cheeloo Coll Med, Qilu Hosp, Dept Radiat Oncol, Jinan, Peoples R China; [Li, Song] Shandong Univ, Cheeloo Coll Med, Qilu Hosp, Dept Med Oncol, Jinan, Peoples R China</t>
  </si>
  <si>
    <t>Chinese Academy of Medical Sciences - Peking Union Medical College; Cancer Institute &amp; Hospital - CAMS; Peking Union Medical College; Shandong University; Shandong University; Shandong University; Shandong University; Shandong University</t>
  </si>
  <si>
    <t>Zhang, L (corresponding author), Shandong Univ, Cheeloo Coll Med, Qilu Hosp, Dept Radiat Oncol, Jinan, Peoples R China.;Li, S (corresponding author), Shandong Univ, Cheeloo Coll Med, Qilu Hosp, Dept Med Oncol, Jinan, Peoples R China.</t>
  </si>
  <si>
    <t>linzhangsdu@163.com; songli@sdu.edu.cn</t>
  </si>
  <si>
    <t>FEB 10</t>
  </si>
  <si>
    <t>10.3389/fcell.2022.807129</t>
  </si>
  <si>
    <t>Li, Rui; Yin, Yun-Hong; Ji, Xiu-Li; Liu, Xiao; Li, Jian-Ping; Qu, Yi-Qing</t>
  </si>
  <si>
    <t>Pan-Cancer Prognostic, Immunity, Stemness, and Anticancer Drug Sensitivity Characterization of N6-Methyladenosine RNA Modification Regulators in Human Cancers</t>
  </si>
  <si>
    <t>FRONTIERS IN MOLECULAR BIOSCIENCES</t>
  </si>
  <si>
    <t>pan-cancer analysis; m6A regulators; tumor immune microenvironment; drug sensitivity; overall survival</t>
  </si>
  <si>
    <t>CELL LUNG-CANCER; M(6)A; PROLIFERATION; EXPRESSION; PROMOTES; TUMORIGENICITY; TRANSLATION; PROGRESSION; METASTASIS; CELLMINER</t>
  </si>
  <si>
    <t>N6-methyladenosine RNA modification plays a significant role in the progression of multiple tumorigenesis. Our study identified the imperative role of m6A regulators in the tumor immune microenvironment, survival, stemness score, and anticancer drug sensitivity of pan-cancer. The Wilcox test was to identify the differential expression between 17 m6A regulators across 33 TCGA cancer types and their normal tissues from UCSC Xena GDC pan-cancer. Survival analysis of m6A-related regulators in 33 TCGA cancer types was identified using the survival and survminer package. The Spearman correlation test and Pearson correlation test were used to identify the correlation relationship between m6A regulators expression and tumor microenvironment, tumor stem cell score, and drug sensitivity of anticancer drugs. ConsensusPathDB was used for exploring m6A regulators functional enrichment. The 17 (METTL3, WTAP, METTL14, RBM15, RBM15B, VIRMA, HNRNPC, HNRNPA2B1, YTHDC1, ZC3H13, YTHDF1, YTHDC2, YTHDF2, IGF2BP3, IGF2BP1, FTO, and ALKBH5) m6A regulators were differentially expressed in 18 TCGA cancer types and adjacent normal tissues. Correlation analysis indicated that the relationship between the expression of 17 m6A regulators and tumor microenvironment indicated that the higher expression of m6A regulators, the higher the degree of tumor stem cells. The anticancer drug sensitivity analysis indicated that ZC3H13 expression had a positive relationship with anticancer drugs such as selumetinib, dabrafenib, cobimetinib, trametinib, and hypothemycin (p &lt; 0.001). YTHDF2 expression was significantly negatively correlated with the anticancer drug dasatinib (p &lt; 0.001). The pan-cancer immune subtype analysis showed that the 17 m6A regulators were significantly different in immune subtype C1 (wound healing), C3 (inflammatory), C2 (IFN-gamma dominant), C5 (immunological quiet), C4 (lymphocyte depleted), and C6 (TGF-beta dominant) (p &lt; 0.001). Our study provides a comprehensive insight for revealing the significant role of m6A regulators in the tumor immune microenvironment, stemness score, and anticancer drug sensitivity of human cancers.</t>
  </si>
  <si>
    <t>[Li, Rui; Liu, Xiao; Li, Jian-Ping] Shandong Univ, Qilu Hosp, Cheeloo Coll Med, Dept Pulm &amp; Crit Care Med, Jinan, Peoples R China; [Yin, Yun-Hong; Qu, Yi-Qing] Shandong Univ, Dept Pulm &amp; Crit Care Med, Qilu Hosp, Jinan, Peoples R China; [Ji, Xiu-Li] Tradit Chinese Med Hosp Jinan, Dept Pulm Dis, Jinan, Peoples R China</t>
  </si>
  <si>
    <t>Shandong University; Shandong University</t>
  </si>
  <si>
    <t>Qu, YQ (corresponding author), Shandong Univ, Dept Pulm &amp; Crit Care Med, Qilu Hosp, Jinan, Peoples R China.</t>
  </si>
  <si>
    <t>quyiqing@sdu.edu.cn</t>
  </si>
  <si>
    <t>FRONT MOL BIOSCI</t>
  </si>
  <si>
    <t>10.3389/fmolb.2021.644620</t>
  </si>
  <si>
    <t>Luo, Qing; Guo, Yongqin; Xiao, Qiuyun; Fu, Biqi; Zhang, Lu; Guo, Yang; Huang, Zikun; Li, Junming</t>
  </si>
  <si>
    <t>Expression and Clinical Significance of the m6A RNA-Binding Proteins YTHDF2 in Peripheral Blood Mononuclear Cells From New-Onset Ankylosing Spondylitis</t>
  </si>
  <si>
    <t>N6-methyladenosine; YTHDF2; ankylosing spondylitis; diagnosis; predictive model</t>
  </si>
  <si>
    <t>GENE-EXPRESSION; NUCLEAR-RNA; N6-METHYLADENOSINE; METABOLISM; ALKBH5</t>
  </si>
  <si>
    <t>This study has focused on determining the association of m6A methyltransferase [methyltransferase-like 3 (METTL3), methyltransferase-like 14 (METTL14), and Wilms tumor 1-associating protein (WTAP)], demethylase [fat mass and obesity-associated protein (FTO) and alkylation repair homolog protein 5 (ALKBH5)], RNA-binding proteins [YT521-B homology domains 2 (YTHDF2)], and ankylosing spondylitis (AS). A total of 154 specimens, containing 79 patients with new-onset AS and 75 healthy controls (HCs), participated in the study. The mRNA expressions of these m6A methyltransferase, demethylase, and RNA-binding protein in peripheral blood mononuclear cells (PBMCs) were detected by quantitative real-time PCR (qRT-PCR). The data showed that the mRNA expressions of YTHDF2 and ALKBH5 in PBMC from patients with new-onset AS were significantly decreased, and there was a positive correlation between RNA-binding proteins (YTHDF2) and demethylase (ALKBH5) in patients with new-onset AS. Logistic regression analysis demonstrated that the expression of YTHDF2 mRNA in PBMC is a risk factor of AS. Receiver operating characteristic (ROC) analysis of the area under the curve (AUC) for mRNA YTHDF2 in new-onset AS and HC was 0.692, with a cutoff value of &lt;0.8724, a sensitivity of 67%, and a specificity of 63%. Moreover, we constructed a novel predictive model based on a combination of mRNA YTHDF2 and systemic immune-inflammation index (SII) for AS diagnosis (AUC = 0.865, sensitivity = 79.45%, specificity = 84.00%), and the predictive model correlated with the activity and severity of AS. This study indicates that the mRNA expression of YTHDF2 in PBMC may be involved in AS pathogenesis and a predictive model based on a combination of mRNA YTHDF2 and SII acts as a marker for diagnosis and progression of diseases.</t>
  </si>
  <si>
    <t>[Luo, Qing; Zhang, Lu; Guo, Yang; Huang, Zikun; Li, Junming] Nanchang Univ, Dept Clin Lab, Affiliated Hosp 1, Nanchang, Peoples R China; [Guo, Yongqin; Xiao, Qiuyun] Nanchang Univ, Med Coll, Nanchang, Peoples R China; [Fu, Biqi] Nanchang Univ, Dept Rheumatol, Affiliated Hosp 1, Nanchang, Peoples R China</t>
  </si>
  <si>
    <t>Nanchang University; Nanchang University; Nanchang University</t>
  </si>
  <si>
    <t>Huang, ZK; Li, JM (corresponding author), Nanchang Univ, Dept Clin Lab, Affiliated Hosp 1, Nanchang, Peoples R China.</t>
  </si>
  <si>
    <t>491353062@qq.com; lisir361@163.com</t>
  </si>
  <si>
    <t>JUN 9</t>
  </si>
  <si>
    <t>10.3389/fmed.2022.922219</t>
  </si>
  <si>
    <t>Zeng, Yunhong; Huang, Ting; Zuo, Wanyun; Wang, Dan; Xie, Yonghui; Wang, Xun; Xiao, Zhenghui; Chen, Zhi; Liu, Qiming; Liu, Na; Xiao, Yunbin</t>
  </si>
  <si>
    <t>Integrated analysis of m6A mRNA methylation in rats with monocrotaline-induced pulmonary arterial hypertension</t>
  </si>
  <si>
    <t>pulmonary arterial hypertension; N6-methyladenosine; FTO; YTHDF1</t>
  </si>
  <si>
    <t>COLLAGEN</t>
  </si>
  <si>
    <t>Background: N6-methyladenosine (m(6)A) modification is one of the most common chemical modifications of eukaryotic mRNAs, which play an important role in tumors and cardiovascular disease through regulating mRNA stability, splicing and translation. However, the changes of m(6)A mRNA and m(6)A-related enzymes in pulmonary arterial hypertension (PAH) remain largely unexplored. Methods: MeRIP-seq was used to identify m(6)A methylation in lung tissues from control and MCT-PAH rats. Western blot and immunofluorescence were used to evaluate expression of m(6)A-related enzymes. Results: Compared with control group, m(6)A methylation was mainly increased in lung tissues from MCT-PAH rats. The up-methylated coding genes in MCT-PAH rats were primarily enriched in processes associated with inflammation, glycolysis, ECM-receptor interaction and PDGF signal pathway, while genes with downmethylation were enriched in processes associated with TGF-beta family receptor members. The expression of FTO and ALKBH5 downregulated, METTL3 and YTHDF1 increased and other methylation modification-related proteins was not significantly changed in MCT-PAH rats lung tissues. Immunofluorescence indicated that expression of FTO decreased and YTHDF1 increased in small pulmonary arteries of MCT-PAH rats. Conclusion: m(6)A levels and the expression of methylation-related enzymes were altered in PAH rats, in which FTO and YTHDF1 may play a crucial role in m(6)A modification.</t>
  </si>
  <si>
    <t>[Zeng, Yunhong; Huang, Ting; Xie, Yonghui] Univ South China, Acad Pediat, Changsha 410007, Peoples R China; [Zeng, Yunhong; Wang, Dan; Xie, Yonghui; Wang, Xun; Chen, Zhi; Xiao, Yunbin] Hunan Childrens Hosp, Dept Cardiol, Changsha 410007, Peoples R China; [Huang, Ting] Hunan Childrens Hosp, Dept Utrasound, Changsha 410007, Peoples R China; [Zuo, Wanyun; Liu, Qiming; Liu, Na] Cent South Univ, Xiangya Hosp 2, Dept Cardiovasc Med, Changsha 410011, Peoples R China; [Xiao, Zhenghui] Hunan Childrens Hosp, Dept Intens Care Unit, Changsha 410007, Peoples R China</t>
  </si>
  <si>
    <t>University of South China; Central South University</t>
  </si>
  <si>
    <t>Xiao, YB (corresponding author), Hunan Childrens Hosp, Dept Cardiol, Changsha 410007, Peoples R China.;Liu, N (corresponding author), Cent South Univ, Xiangya Hosp 2, Dept Cardiovasc Med, Changsha 410011, Peoples R China.</t>
  </si>
  <si>
    <t>naliu1025@csu.edu.cn; xiaoyunbinrui@126.com</t>
  </si>
  <si>
    <t>JUL 31</t>
  </si>
  <si>
    <t>Du, Runyu; Li, Ling; Wang, Yanjun</t>
  </si>
  <si>
    <t>N6-Methyladenosine-Related Gene Signature Associated With Monocyte Infiltration Is Clinically Significant in Gestational Diabetes Mellitus</t>
  </si>
  <si>
    <t>gestational diabetes mellitus; N6-methyladenosine modification; immune infiltration; monocyte; nomogram</t>
  </si>
  <si>
    <t>INTERLEUKIN-6 IL-6; HOFBAUER CELLS; UP-REGULATION; IMMUNE CELLS; FACTOR-H; RNA; MACROPHAGES; M(6)A; PREGNANCY; INFLAMMATION</t>
  </si>
  <si>
    <t>ObjectiveThe objective of this study was to reveal the potential crosstalk between immune infiltration and N-6- methyladenosine (m(6)A) modification in the placentas of patients with gestational diabetes mellitus (GDM), and to construct a model for the diagnosis of GDM. MethodsWe analyzed imbalanced immune infiltration and differentially expressed m(6)A-related genes (DMRGs) in the placentas of patients with GDM, based on the GSE70493 dataset. An immune-related DMRG signature, with significant classifying power and diagnostic value, was identified using a least absolute shrinkage and selection operator (LASSO) regression. Based on the selected DMRGs, we developed and validated a nomogram model using GSE70493 and GSE92772 as the training and validation sets, respectively. ResultsInfiltration of monocytes was higher in GDM placentas than in control samples, while the infiltration of macrophages (M1 and M2) in GDM placentas was lower than in controls. A total of 14 DMRGs were strongly associated with monocyte infiltration, seven of which were significant in distinguishing patients with GDM from normal controls. These genes were CD81, CFH, FABP5, GBP1, GNG11, IL1RL1, and SLAMF6. The calibration curve, decision curve, clinical impact curve, and receiver operating characteristic curve showed that the nomogram recognized GDM with high accuracy in both the training and validation sets. ConclusionsOur results provide clues that crosstalk between m(6)A modification and immune infiltration may have implications in terms of novel biomarkers and therapeutic targets for GDM.</t>
  </si>
  <si>
    <t>[Du, Runyu; Li, Ling; Wang, Yanjun] China Med Univ, Shengjing Hosp, Dept Endocrinol, Shenyang, Peoples R China</t>
  </si>
  <si>
    <t>Wang, YJ (corresponding author), China Med Univ, Shengjing Hosp, Dept Endocrinol, Shenyang, Peoples R China.</t>
  </si>
  <si>
    <t>wangyjsy@163.com</t>
  </si>
  <si>
    <t>10.3389/fendo.2022.853857</t>
  </si>
  <si>
    <t>Yang, Bo-Yu; Zhao, Fang-Zhou; Li, Jun; Wang, Xiao-Chuan; Zhao, Hui-Min; Tian, Ye</t>
  </si>
  <si>
    <t>Epitranscriptomic profiling of m6A RNA methylation in renal epithelial tubular cells stimulated with calcium oxalate crystals through microarray analysis</t>
  </si>
  <si>
    <t>UROLITHIASIS</t>
  </si>
  <si>
    <t>Nephrolithiasis; Calcium oxalate; m6A modification; N6-Methyladenosine</t>
  </si>
  <si>
    <t>The aim of this study was to investigate the relationship of m6A RNA methylation to CaOX-induced renal tubular injury. Microarray analysis was performed to detect the difference in mRNA expression and m6A methylation between the injurious groups and controls. We established injurious renal tubular epithelial cell model induced by calcium oxalate crystals (CaOX), and we validated that CaOX could increase the overall m6A methylation levels. By microarray analysis, we identified 5967 differentially expressed mRNAs (2444 were up-regulated and 3523 were down-regulated in the injurious groups) and 6853 differentially methylated mRNAs (4055 were in hypermethylation and 3688 were in hypomethylation in the injurious groups). Four clusters (hyper-up, hyper-down, hypo-up and hypo-down) were further identified via conjoint analysis. Functional analysis revealed that m6A methylation played a crucial role in the development of CaOX through participating multiple processes covering inflammation, oxidative stress, apoptosis, crystal-cell adhesion. We delineated the first transcriptome-wide m6A landscape of injurious renal tubular cells in high-CaOX environment. We identified a series of mRNAs of renal tubular epithelial cells with differential expression and m6A methylation between the CaOX-treated groups and controls.</t>
  </si>
  <si>
    <t>[Yang, Bo-Yu; Zhao, Fang-Zhou; Li, Jun; Wang, Xiao-Chuan; Zhao, Hui-Min; Tian, Ye] Capital Med Univ, Affiliated Beijing Friendship Hosp, Dept Urol, Beijing 100050, Peoples R China</t>
  </si>
  <si>
    <t>Capital Medical University</t>
  </si>
  <si>
    <t>Li, J (corresponding author), Capital Med Univ, Affiliated Beijing Friendship Hosp, Dept Urol, Beijing 100050, Peoples R China.</t>
  </si>
  <si>
    <t>ybyurology@163.com; zfz1501112@163.com; zfzlijun@126.com; 776308874@qq.com; 1459913619@qq.com; tianyouyiyiyuan@163.com</t>
  </si>
  <si>
    <t>MAR 22</t>
  </si>
  <si>
    <t>10.1007/s00240-023-01425-7</t>
  </si>
  <si>
    <t>Urology &amp; Nephrology</t>
  </si>
  <si>
    <t>Yang, Jiaojiao; Yang, Qiaoli; Zhang, Juanli; Gao, Xiaoli; Luo, Ruirui; Xie, Kaihui; Wang, Wei; Li, Jie; Huang, Xiaoyu; Yan, Zunqiang; Wang, Pengfei; Gun, Shuangbao</t>
  </si>
  <si>
    <t>N6-Methyladenosine Methylation Analysis of Long Noncoding RNAs and mRNAs in IPEC-J2 Cells Treated With Clostridium perfringens beta2 Toxin</t>
  </si>
  <si>
    <t>M6A methylation; MeRIP-seq; RNA-seq; IPEC-J(2); CPB2</t>
  </si>
  <si>
    <t>EXPRESSION; TRANSCRIPTS; TRANSLATION; PATHWAYS; ISOFORM; PACKAGE; JNK; MX2</t>
  </si>
  <si>
    <t>BackgroundThe n6-methyladenosine (m6A) modification is present widely in mRNAs and long non-coding RNAs (lncRNAs), and is related to the occurrence and development of certain diseases. However, the role of m6A methylation in Clostridium perfringens type C infectious diarrhea remains unclear. MethodsHere, we treated intestinal porcine jejunum epithelial cells (IPEC-J2 cells) with Clostridium perfringens beta2 (CPB2) toxin to construct an in vitro model of Clostridium perfringens type C (C. perfringens type C) infectious diarrhea, and then used methylated RNA immunoprecipitation sequencing (MeRIP-seq) and RNA sequencing (RNA-seq) to identify the methylation profiles of mRNAs and lncRNAs in IPEC-J2 cells. ResultsWe identified 6,413 peaks, representing 5,825 m6A-modified mRNAs and 433 modified lncRNAs, of which 4,356 m6A modified mRNAs and 221 m6A modified lncRNAs were significantly differential expressed between the control group and CPB2 group. The motif GGACU was enriched significantly in both the control group and the CPB2 group. Gene ontology (GO) and Kyoto Encyclopedia of Genes and Genomes (KEGG) annotation analysis showed that the differentially methylated modified mRNAs were mainly enriched in Hippo signaling pathway and Wnt signaling pathway. In addition, the target genes of the differentially m6A modified lncRNAs were related to defense response to virus and immune response. For example, ENSSSCG00000042575, ENSSSCG00000048701 and ENSSSCG00000048785 might regulate the defense response to virus, immune and inflammatory response to resist the harmful effects of viruses on cells. ConclusionIn summary, this study established the m6A transcription profile of mRNAs and lncRNAs in IPEC-J2 cells treated by CPB2 toxin. Further analysis showed that m6A-modified RNAs were related to defense against viruses and immune response after CPB2 toxin treatment of the cells. Threem6A-modified lncRNAs, ENSSSCG00000042575, ENSSSCG00000048785 and ENSSSCG00000048701, were most likely to play a key role in CPB2 toxin-treated IPEC-J2 cells. The results provide a theoretical basis for further research on the role of m6A modification in piglet diarrhea.</t>
  </si>
  <si>
    <t>[Yang, Jiaojiao; Yang, Qiaoli; Zhang, Juanli; Gao, Xiaoli; Luo, Ruirui; Xie, Kaihui; Li, Jie; Huang, Xiaoyu; Yan, Zunqiang; Wang, Pengfei; Gun, Shuangbao] Gansu Agr Univ, Coll Anim Sci &amp; Technol, Lanzhou, Peoples R China; [Wang, Wei] Northwest A&amp;F Univ, Coll Anim Sci &amp; Technol, Xian, Peoples R China; [Gun, Shuangbao] Gansu Res Ctr Swine Prod Engn &amp; Technol, Lanzhou, Peoples R China</t>
  </si>
  <si>
    <t>Gansu Agricultural University; Northwest A&amp;F University - China</t>
  </si>
  <si>
    <t>Gun, S (corresponding author), Gansu Agr Univ, Coll Anim Sci &amp; Technol, Lanzhou, Peoples R China.;Gun, S (corresponding author), Gansu Res Ctr Swine Prod Engn &amp; Technol, Lanzhou, Peoples R China.</t>
  </si>
  <si>
    <t>10.3389/fimmu.2021.769204</t>
  </si>
  <si>
    <t>Luan, Zhiwei; Wang, Yansong</t>
  </si>
  <si>
    <t>Association between ankylosing spondylitis and m6A methylation</t>
  </si>
  <si>
    <t>JOURNAL OF ORTHOPAEDIC SURGERY AND RESEARCH</t>
  </si>
  <si>
    <t>N6-methyladenosine; Ankylosing spondylitis; Bioinformatics</t>
  </si>
  <si>
    <t>NUCLEAR RIBONUCLEOPROTEIN-G; ARTHROPLASTY; EXPRESSION; PROMOTES; PART</t>
  </si>
  <si>
    <t>BackgroundN6-methyl adenosine (m6A) is the most common reversible mRNA modification in eukaryotes implicated in key roles in various biological processes. The purpose of our analysis was to examine the association of ankylosing spondylitis (AS) with m6A methylation.MethodWe obtained 72 samples from the data set GSE73754, including 52 AS patients and 20 healthy people. We divided the samples into two groups: the experimental group and the control group, and then observed the differences of 26 m6A related genes in the two groups. We also analyzed the correlation between different m6A genes. We used a random forest tree model to screen seven m6A signature genes associated with AS to evaluate its prevalence. Next, the samples were classified according to the m6a content and differential genes. Immune analysis, gene ontology, and KEGG enrichment analyses were performed. Finally, we scored each sample with m6a and analyzed the relationship between different samples and inflammation-related factors.Results and conclusionIn conclusion, we screened out AS-related genes and the nomogram showed that they were negatively correlated with the incidence of AS. And we found that AS may have some relationship with immunity. Our analysis results could provide further insights into the treatment of AS.</t>
  </si>
  <si>
    <t>[Luan, Zhiwei; Wang, Yansong] Harbin Med Univ, Affiliated Hosp 1, Dept Spine Surg, Harbin, Peoples R China; [Wang, Yansong] Harbin Med Univ, Affiliated Hosp 1, NHC Key Lab Cell Transplantat, Harbin 150001, Heilongjiang, Peoples R China; [Luan, Zhiwei] Chinese Minist Educ, Key Lab Myocardial Ischemia, Harbin, Peoples R China</t>
  </si>
  <si>
    <t>Wang, YS (corresponding author), Harbin Med Univ, Affiliated Hosp 1, Dept Spine Surg, Harbin, Peoples R China.;Wang, YS (corresponding author), Harbin Med Univ, Affiliated Hosp 1, NHC Key Lab Cell Transplantat, Harbin 150001, Heilongjiang, Peoples R China.</t>
  </si>
  <si>
    <t>wyshmu1975@163.com</t>
  </si>
  <si>
    <t>J ORTHOP SURG RES</t>
  </si>
  <si>
    <t>OCT 7</t>
  </si>
  <si>
    <t>10.1186/s13018-023-04254-x</t>
  </si>
  <si>
    <t>Orthopedics</t>
  </si>
  <si>
    <t>Hu, Tingting; Pang, Nannan; Li, Zheng; Xu, Dan; Jing, Jing; Li, Fengsen; Ding, Jianbing; Wang, Jing; Jiang, Min</t>
  </si>
  <si>
    <t>The Activation of M1 Macrophages is Associated with the JNK-m6A-p38 Axis in Chronic Obstructive Pulmonary Disease</t>
  </si>
  <si>
    <t>INTERNATIONAL JOURNAL OF CHRONIC OBSTRUCTIVE PULMONARY DISEASE</t>
  </si>
  <si>
    <t>chronic obstructive pulmonary disease; COPD; N6-methyladenosine; m6A; M1 macrophages; mitogen-activated protein; mitogen-activated protein kinase signaling pathway; MAPK signaling pathway</t>
  </si>
  <si>
    <t>NLRP3 INFLAMMASOME</t>
  </si>
  <si>
    <t>Background: Excessive activation of M1 macrophages affects the chronic inflammatory response of the airways and leads to the development of chronic obstructive pulmonary disease (COPD). Therefore, it needs to be closely monitored and investigated. MAPK signaling pathway is involved in the activation of M1 macrophages, and N6-methyladenosine (m6A) is involved in the pathogenesis of COPD. However, it is unknown whether activation of the MAPK signaling pathway is mediated by m6A in M1 macrophages in COPD.Methods: The GEO data were analyzed using bioinformatics techniques to assess the differences between COPD and healthy individuals in the levels of M1 macrophages, their secreted cytokines, and m6A regulators. The MAPK signaling pathway was significantly enriched in the list of differentially regulated genes between COPD and healthy individuals. We further analyzed the correlation between M1 macrophages, m6A, and the MAPK signaling pathway. Next, blood samples from COPD and healthy individuals were collected and analyzed by using flow cytometry, ELISA, and RT-PCR. Western blotting was performed using CSE-induced THP-1 cells. COPD and healthy mice were used for Me-RIP sequencing and flow cytometry experiments. Validation of the results of the above bioinformatics analysis by molecular biology experiments and sequencing techniques.Results: We found that GEO data and blood specimens from COPD patients showed increased M1 macrophages, higher levels of IL-6 and TNF-alpha, and higher mRNA expression of key mediators of the MAPK signaling pathway (p38, ERK, and JNK). Western blotting showed increased expression of p38, ERK, and JNK in the CSE group. In contrast, the expression of m6A regulators was low. Also, M1 macrophages in COPD mice were hyperactivated and had reduced m6A modifications of p38, ERK, and JNK compared with control.Conclusion: m6A may be involved in M1 macrophage hyperactivation by regulating the MAPK signaling pathway, thereby influencing the development of COPD.</t>
  </si>
  <si>
    <t>[Hu, Tingting; Li, Zheng; Xu, Dan; Jing, Jing; Li, Fengsen; Wang, Jing; Jiang, Min] Xinjiang Med Univ, Tradit Chinese Med Hosp, Xinjiang Lab Resp Dis Res, Urumqi 830000, Peoples R China; [Pang, Nannan] Chinese Acad Sci, Suzhou Inst Biomed Engn &amp; Technol, CAS Key Lab Biomed Diagnost, Suzhou 215163, Peoples R China; [Ding, Jianbing] Xinjiang Med Univ, Coll Basic Med, Dept Immunol, Urumqi 830000, Peoples R China; [Wang, Jing; Jiang, Min] Xinjiang Med Univ, Tradit Chinese Med Hosp, Xinjiang Lab Resp Dis Res, Urumqi, Peoples R China</t>
  </si>
  <si>
    <t>Xinjiang Medical University; Chinese Academy of Sciences; Suzhou Institute of Biomedical Engineering &amp; Technology, CAS; Xinjiang Medical University; Xinjiang Medical University</t>
  </si>
  <si>
    <t>Wang, J; Jiang, M (corresponding author), Xinjiang Med Univ, Tradit Chinese Med Hosp, Xinjiang Lab Resp Dis Res, Urumqi, Peoples R China.</t>
  </si>
  <si>
    <t>jingw_xj@163.com; 250579087@qq.com</t>
  </si>
  <si>
    <t>INT J CHRONIC OBSTR</t>
  </si>
  <si>
    <t>10.2147/COPD.S420471</t>
  </si>
  <si>
    <t>Respiratory System</t>
  </si>
  <si>
    <t>Li, Yao; Zhang, Wei; Dai, Yan; Chen, Keping</t>
  </si>
  <si>
    <t>Identification and verification of IGFBP3 and YTHDC1 as biomarkers associated with immune infiltration and mitophagy in hypertrophic cardiomyopathy</t>
  </si>
  <si>
    <t>hypertrophic cardiomyopathy; N6-methyladenosine methylation modification; immune infiltration; mitophagy; energy metabolism</t>
  </si>
  <si>
    <t>M(6)A RNA METHYLATION; GENE-EXPRESSION</t>
  </si>
  <si>
    <t>Background: Hypertrophic cardiomyopathy (HCM) is the main cause of sudden cardiac death among young adults, yet its pathogenesis remains vague. N6-methyladenosine (m6A) methylation modification was involved in various cardiovascular diseases such as coronary heart disease and heart failure, although its influence on HCM remains unclear. This study aimed to explore the potential role of m6A in the diagnosis and pathogenesis of HCM.Methods: GSE36961 including 106 HCM and 39 controls was used in the study. The HCM-related m6A regulators were selected using support vector machine recursive feature elimination and random forest algorithm. A significant gene signature was then established using least absolute shrinkage and selection operator and then verified by GSE130036. Subgroup classification of HCM was performed based on the expression of m6A biomarkers. Gene set variation analysis was employed to explore the functional difference between distinct subgroups. Weighted gene co-expression network analysis was used to determine the m6A-related hub module. Single-sample gene set enrichment analysis was conducted to assess the immune and mitophagy features between subgroups. Besides, transfection of recombinant plasmids with targeted genes into H9c2 cells was performed to further verify the function of the significant biomarkers.Results: Significant difference existed in m6A landscape between HCM and control patients, among which IGFBP3 and YTHDC1 were identified as the independent biomarkers of HCM. Highly infiltrated immune cells (MDSC, macrophages, etc.), more enriched immune-related pathways (TNF alpha signaling via NF kappa B and IL6-JAK-STAT3 signaling) and cardiac remodeling-associated pathways (epithelial mesenchymal transition, angiogenesis, etc.) were identified in the subgroup with higher IGFBP3. Consistently, overexpression of IGFBP3 in H9c2 cells led to upregulation of extracellular-matrix-related genes (COL1A2, COL3A1 and MMP9) and inflammation-related genes (TNF alpha and IL6). Besides, higher YTHDC1 expression seemed to be consistent with less-activated mitophagy (PINK1-PRKN mediated mitophagy) and energy metabolism. Further experiments demonstrated that overexpression of YTHDC1 resulted in up-regulation of PINK and PRKN in cardiomyocytes, which are essential genes mediating mitophagy.Conclusion: Two m6A readers (IGFBP3 and YTHDC1) well distinguished HCM and may facilitate clinical diagnosis. IGFBP3 may play a role in the immune-microenvironments and remodeling of cardiac tissues, while YTHDC1 may influence mitophagy and energy metabolism in HCM.</t>
  </si>
  <si>
    <t>[Li, Yao; Dai, Yan; Chen, Keping] Chinese Acad Med Sci &amp; Peking Union Med Coll, Fuwai Hosp, Natl Ctr Cardiovasc Dis, State Key Lab Cardiovasc Dis, Beijing, Peoples R China; [Zhang, Wei] Chinese Acad Med Sci, Beijing Hosp, Inst Geriatr Med, Natl Ctr Gerontol,Dept Urol, Beijing, Peoples R China</t>
  </si>
  <si>
    <t>Chinese Academy of Medical Sciences - Peking Union Medical College; Fu Wai Hospital - CAMS; Peking Union Medical College; Beijing Hospital; Chinese Academy of Medical Sciences - Peking Union Medical College</t>
  </si>
  <si>
    <t>Dai, Y; Chen, KP (corresponding author), Chinese Acad Med Sci &amp; Peking Union Med Coll, Fuwai Hosp, Natl Ctr Cardiovasc Dis, State Key Lab Cardiovasc Dis, Beijing, Peoples R China.</t>
  </si>
  <si>
    <t>daiy7516@sina.com; chenkeping@263.net</t>
  </si>
  <si>
    <t>OCT 4</t>
  </si>
  <si>
    <t>10.3389/fgene.2022.986995</t>
  </si>
  <si>
    <t>Xu, Haojun; Lin, Changjie; Li, Ting; Zhu, Yifan; Yang, Jinghan; Chen, Sijie; Chen, Jianguo; Chen, Xi; Chen, Yingyu; Guo, Aizhen; Hu, Changmin</t>
  </si>
  <si>
    <t>N6-Methyladenosine-Modified circRNA in the Bovine Mammary Epithelial Cells Injured by Staphylococcus aureus and Escherichia coli</t>
  </si>
  <si>
    <t>N-6-methyladenosine; circRNA; epithelial cells; cell injury; inflammation; S; aureus; E; coli</t>
  </si>
  <si>
    <t>LPS-INDUCED INFLAMMATION; INNATE IMMUNE-RESPONSES; MESSENGER-RNA; CIRCULAR RNAS; MASTITIS PATHOGENS; MICRORNA; EXPRESSION; AUTOPHAGY; PATTERNS; PATHWAY</t>
  </si>
  <si>
    <t>Mastitis is a common disease that hinders the development of dairy industry and animal husbandry. It leads to the abuse of antibiotics and the emergence of super drug-resistant bacteria, and poses a great threat to human food health and safety. Staphylococcus aureus (S. aureus) and Escherichia coli (E. coli) are the most common pathogens of mastitis in dairy cows and usually cause subclinical or clinical mastitis. CircRNAs and N-6-methyladenosine (m(6)A) play important roles in immunological diseases. However, the mechanisms by which m(6)A modifies circRNA in bovine mammary epithelial cells remain poorly understood. The aim of our study was to investigate m(6)A-modified circRNAs in bovine mammary epithelial cells (MAC-T cells) injured by S. aureus and E. coli. The profile of m(6)A-modified circRNA showed a total of 1,599 m(6)A peaks within 1,035 circRNAs in the control group, 35 peaks within 32 circRNAs in the S. aureus group, and 1,016 peaks within 728 circRNAs in the E. coli group. Compared with the control group, 67 peaks within 63 circRNAs were significantly different in the S. aureus group, and 192 peaks within 137 circRNAs were significantly different in the E. coli group. Furthermore, we found the source genes of these differentially m(6)A-modified circRNAs in the S. aureus and E. coli groups with similar functions according to GO and KEGG analyses, which were mainly associated with cell injury, such as inflammation, apoptosis, and autophagy. CircRNA-miRNA-mRNA interaction networks predicted the potential circRNA regulation mechanism in S. aureus- and E. coli-induced cell injury. We found that the mRNAs in the networks, such as BCL2, MIF, and TNFAIP8L2, greatly participated in the MAPK, WNT, and inflammation pathways. This is the first report on m(6)A-modified circRNA regulation of cells under S. aureus and E. coli treatment, and sheds new light on potential mechanisms and targets from the perspective of epigenetic modification in mastitis and other inflammatory diseases.</t>
  </si>
  <si>
    <t>[Xu, Haojun; Lin, Changjie; Yang, Jinghan; Chen, Sijie; Chen, Jianguo; Hu, Changmin] Huazhong Agr Univ, Coll Vet Med, Dept Clin Vet Med, Wuhan, Peoples R China; [Xu, Haojun; Lin, Changjie; Zhu, Yifan; Yang, Jinghan; Chen, Sijie; Chen, Xi; Chen, Yingyu; Guo, Aizhen] Huazhong Agr Univ, State Key Lab Agr Microbiol, Wuhan, Peoples R China; [Li, Ting] Ctr Anim Dis Control &amp; Prevent Wuhan, Wuhan Bur Agr &amp; Rural Bur Affairs, Rural Bur Affairs, Wuhan, Peoples R China; [Zhu, Yifan; Chen, Xi; Chen, Yingyu; Guo, Aizhen] Huazhong Agr Univ, Coll Vet Med, Dept Prevent Vet Med, Wuhan, Peoples R China</t>
  </si>
  <si>
    <t>Huazhong Agricultural University; Huazhong Agricultural University; Huazhong Agricultural University</t>
  </si>
  <si>
    <t>Hu, CM (corresponding author), Huazhong Agr Univ, Coll Vet Med, Dept Clin Vet Med, Wuhan, Peoples R China.</t>
  </si>
  <si>
    <t>hcm@mail.hzau.edu.cn</t>
  </si>
  <si>
    <t>APR 4</t>
  </si>
  <si>
    <t>10.3389/fimmu.2022.873330</t>
  </si>
  <si>
    <t>Fan, Yongfei; Zhou, Yong; Lou, Ming; Li, Xinwei; Zhu, Xudong; Yuan, Kai</t>
  </si>
  <si>
    <t>m6A Regulator-Mediated Methylation Modification Patterns and Characterisation of Tumour Microenvironment Infiltration in Non-Small Cell Lung Cancer</t>
  </si>
  <si>
    <t>immunophenotype; immunotherapy; m(6)A modification; non-small cell lung cancer; tumour microenvironment</t>
  </si>
  <si>
    <t>MESSENGER-RNA; N-6-METHYLADENOSINE MODIFICATION; POLYADENYLATION; NEOANTIGENS; LANDSCAPE; IMMUNITY</t>
  </si>
  <si>
    <t>Purpose: The role of RNA N6-methyladenosine (m(6)A) modification in the progression of multiple tumours and the tumour microenvironment (TME) has been progressively demonstrated and promises a new direction for tumour therapy. However, there have been no reports on systematic analyses of RNA m(6)A modification in TME in non-small cell lung cancer (NSCLC). Patients and Methods: In this study, we used unsupervised cluster analysis to identify three m(6)A modification patterns of 28 m(6)A regulators and three m(6)A gene signature subgroups of commonly differentially expressed genes (co-DEGs) in the three m(6)A modification patterns. Quantifying these subtypes using the ssGSEA and ESTIMATE algorithms to characterise the tumour immune microenvironment (TIME) in NSCLC. Based on the principal component analysis (PCA), we used co-DEGs to construct m(6)A scores to analyse the characteristics of m(6)A modifications in individual patients and assessed the practical clinical utility of m(6)A scores using a nomogram for survival prediction. Results: A total of 28 m(6)A regulators in 1210 NSCLC samples were mainly enriched in RNA modification and metabolic biological processes. The three following m(6)A modification patterns were identified based on the role of the 28 m(6)A regulators in TME: immune inflammation, immune evasion and immune desert. The m(6)A scores calculated based on co-DEGs in these modification patterns were significantly positively correlated with immune infiltration and significantly negatively correlated with tumour mutational burden (TMB). Survival was significantly better in the high-m(6)A-score group than in the low-m(6)A-score group, and the m(6)A score could be used as an independent favourable prognostic factor. In addition, assessment of both immune checkpoint inhibitors (ICIs) and immunophenoscore (IPS) revealed a better immunotherapeutic effect in the high-m(6)A-score group. Conclusion: The modification characteristics of 28 m(6)A regulators in the TIME of NSCLC were analysed from a comprehensive to an individual basis, which may facilitate the development of more effective clinical immunotherapeutic strategies.</t>
  </si>
  <si>
    <t>[Fan, Yongfei; Zhou, Yong; Lou, Ming; Zhu, Xudong; Yuan, Kai] Nanjing Med Univ, Dept Thorac Surg, Affiliated Changzhou Peoples Hosp 2, 29 Xinglong Lane, Changzhou 213003, Jiangsu, Peoples R China; [Li, Xinwei] Bengbu Med Coll, Dept Gastroenterol, Affiliated Canc Hosp, Bengbu, Peoples R China; [Yuan, Kai] Nanjing Med Univ, Heart &amp; Lung Dis Lab, Affiliated Changzhou Peoples Hosp 2, Changzhou, Peoples R China</t>
  </si>
  <si>
    <t>Nanjing Medical University; Bengbu Medical College; Nanjing Medical University</t>
  </si>
  <si>
    <t>Yuan, K (corresponding author), Nanjing Med Univ, Dept Thorac Surg, Affiliated Changzhou Peoples Hosp 2, 29 Xinglong Lane, Changzhou 213003, Jiangsu, Peoples R China.</t>
  </si>
  <si>
    <t>yuankai1978@163.com</t>
  </si>
  <si>
    <t>10.2147/JIR.S356841</t>
  </si>
  <si>
    <t>Hu, Li; Yu, Yanfang; Shen, Yueyao; Huang, Huijie; Lin, Donghai; Wang, Kang; Yu, Youjia; Li, Kai; Cao, Yue; Wang, Qiang; Sun, Xiaoxuan; Qiu, Zhibing; Wei, Dong; Shen, Bin; Chen, Jingyu; Fulton, David; Ji, Yong; Wang, Jie; Chen, Feng</t>
  </si>
  <si>
    <t>Ythdf2 promotes pulmonary hypertension by suppressing Hmox1-dependent anti-inflammatory and antioxidant function in alveolar macrophages</t>
  </si>
  <si>
    <t>REDOX BIOLOGY</t>
  </si>
  <si>
    <t>Alveolar macrophages; Oxidant stress; Inflammation; Ythdf2; Heme oxygenase 1; Pulmonary hypertension</t>
  </si>
  <si>
    <t>HEME OXYGENASE-1; ARTERIAL-HYPERTENSION; LUNG; PATHOGENESIS; CELLS; RECRUITMENT; ACTIVATION; EXPRESSION; DEFICIENT; MICE</t>
  </si>
  <si>
    <t>Pulmonary hypertension (PH) is a devastating disease characterized by irreversible pulmonary vascular remodeling (PVR) that causes right ventricular failure and death. The early alternative activation of macrophages is a critical event in the development of PVR and PH, but the underlying mechanisms remain elusive. Previously we have shown that N6-methyladenosine (m6A) modifications of RNA contribute to phenotypic switching of pulmonary artery smooth muscle cells and PH. In the current study, we identify Ythdf2, an m6A reader, as an important regulator of pulmonary inflammation and redox regulation in PH. In a mouse model of PH, the protein expression of Ythdf2 was increased in alveolar macrophages (AMs) during the early stages of hypoxia. Mice with a myeloid specific knockout of Ythdf2 (Ythdf2Lyz2 Cre) were protected from PH with attenuated right ventricular hypertrophy and PVR compared to control mice and this was accompanied by decreased macrophage polari-zation and oxidative stress. In the absence of Ythdf2, heme oxygenase 1 (Hmox1) mRNA and protein expression were significantly elevated in hypoxic AMs. Mechanistically, Ythdf2 promoted the degradation of Hmox1 mRNA in a m6A dependent manner. Furthermore, an inhibitor of Hmox1 promoted macrophage alternative activation, and reversed the protection from PH seen in Ythdf2Lyz2 Cre mice under hypoxic exposure. Together, our data reveal a novel mechanism linking m6A RNA modification with changes in macrophage phenotype, inflammation and oxidative stress in PH, and identify Hmox1 as a downstream target of Ythdf2, suggesting that Ythdf2 may be a therapeutic target in PH.</t>
  </si>
  <si>
    <t>[Hu, Li; Yu, Yanfang; Shen, Yueyao; Huang, Huijie; Lin, Donghai; Wang, Kang; Yu, Youjia; Li, Kai; Cao, Yue; Wang, Jie; Chen, Feng] Nanjing Med Univ, Dept Forens Med, Nanjing, Peoples R China; [Hu, Li; Chen, Feng] Nanjing Med Univ, Gusu Sch, Suzhou, Peoples R China; [Wang, Qiang; Sun, Xiaoxuan] Nanjing Med Univ, Dept Rheumatol, Affiliated Hosp 1, Nanjing, Peoples R China; [Qiu, Zhibing] Nanjing Med Univ, Nanjing Hosp 1, Dept Thorac &amp; Cardiovasc Surg, Nanjing, Peoples R China; [Wei, Dong; Chen, Jingyu] Nanjing Med Univ, Wuxi Lung Transplantat Ctr, Wuxi Peoples Hosp, Wuxi, Peoples R China; [Shen, Bin] Nanjing Med Univ, State Key Lab Reprod Med, Nanjing, Peoples R China; [Fulton, David; Chen, Feng] Augusta Univ, Vasc Biol Ctr, Med Coll Georgia, Augusta, GA USA; [Ji, Yong] Nanjing Med Univ, Collaborat Innovat Ctr Cardiovasc Dis Translat Med, Key Lab Cardiovasc &amp; Cerebrovasc Med, Key Lab Targeted Intervent Cardiovasc Dis, Nanjing, Peoples R China; [Chen, Feng] Nanjing Med Univ, Collaborat Innovat Ctr Cardiovasc Dis Translat Med, Key Lab Targeted Intervent Cardiovasc Dis, Nanjing, Peoples R China; [Chen, Feng] Nanjing Med Univ, Collaborat Innovat Ctr Cardiovasc Dis Translat Med, Key Lab Targeted Intervent Cardiovasc Dis, 101 Longmian Ave, Nanjing 210029, Jiangsu, Peoples R China</t>
  </si>
  <si>
    <t>Nanjing Medical University; Nanjing Medical University; Nanjing Medical University; Nanjing Medical University; Nanjing Medical University; Jiangnan University; Nanjing Medical University; University System of Georgia; Augusta University; Nanjing Medical University; Nanjing Medical University; Nanjing Medical University</t>
  </si>
  <si>
    <t>Wang, J; Chen, F (corresponding author), Nanjing Med Univ, Dept Forens Med, Nanjing, Peoples R China.;Chen, F (corresponding author), Nanjing Med Univ, Collaborat Innovat Ctr Cardiovasc Dis Translat Med, Key Lab Targeted Intervent Cardiovasc Dis, 101 Longmian Ave, Nanjing 210029, Jiangsu, Peoples R China.</t>
  </si>
  <si>
    <t>wangjiefm@njmu.edu.cn; fchen@njmu.edu.cn</t>
  </si>
  <si>
    <t>REDOX BIOL</t>
  </si>
  <si>
    <t>10.1016/j.redox.2023.102638</t>
  </si>
  <si>
    <t>Li, Xinzhi; Yang, Ying; Chen, Zheng</t>
  </si>
  <si>
    <t>Downregulation of the m6A reader protein YTHDC1 leads to islet β-cell failure and diabetes</t>
  </si>
  <si>
    <t>METABOLISM-CLINICAL AND EXPERIMENTAL</t>
  </si>
  <si>
    <t>Islet beta cells; YTHDC1; Hyperglycemia; Insulin secretion; Diabetes</t>
  </si>
  <si>
    <t>B-INDUCING KINASE; INFLAMMATION</t>
  </si>
  <si>
    <t>N6-methyladenosine (m(6)A) methyltransferase writer proteins (METTL3/METTL14) have been shown to regulate beta-cell function and diabetes. However, whether and which m(6)A reader proteins regulate beta-cell function and the pathogenesis of diabetes are largely unknown. In this study, we showed that YTHDC1 (YTH domain-containing protein 1), a key m(6)A nuclear reader protein, plays an essential role in maintaining beta-cell function. YTHDC1 is downregulated in islet p cells in type 2 diabetes, which is due to lipotoxicity and chronic inflammation. beta-Cell specific deletion of Ythdc1 results in beta-cell failure and diabetes, which is likely due to the decreased expression of beta-cell specific transcription factors and insulin secretion-related genes. Taken together, YTHDC1 is required for maintaining beta-cell function, and the downregulation of YTHDC1 leads to beta-cell failure and diabetes.</t>
  </si>
  <si>
    <t>[Li, Xinzhi; Yang, Ying; Chen, Zheng] Harbin Inst Technol, HIT Ctr Life Sci, Sch Life Sci &amp; Technol, Harbin 150001, Peoples R China</t>
  </si>
  <si>
    <t>Harbin Institute of Technology</t>
  </si>
  <si>
    <t>Chen, Z (corresponding author), Harbin Inst Technol, HIT Ctr Life Sci, Sch Life Sci &amp; Technol, Harbin 150001, Peoples R China.</t>
  </si>
  <si>
    <t>chenzheng@hit.edu.cn</t>
  </si>
  <si>
    <t>METABOLISM</t>
  </si>
  <si>
    <t>10.1016/j.metabol.2022.155339</t>
  </si>
  <si>
    <t>Tang, Hanfeng; Huang, Liwei; Hu, Jianzhang</t>
  </si>
  <si>
    <t>Inhibition of the m6A Methyltransferase METTL3 Attenuates the Inflammatory Response in Fusarium solani-Induced Keratitis via the NF-κB Signaling Pathway</t>
  </si>
  <si>
    <t>INVESTIGATIVE OPHTHALMOLOGY &amp; VISUAL SCIENCE</t>
  </si>
  <si>
    <t>fungal keratitis (FK); Fusarium solani; METTL3; m6A; NF-kappa B pathway</t>
  </si>
  <si>
    <t>PURPOSE. The purpose of this study was to elucidate the effect of methyltransferase-like enzyme 3 (METTL3) on inflammation and the NF-kappa B signaling pathway in fungal keratitis (FK). METHODS. We established corneal stromal cell models and FK mouse models by incubation with Fusarium solani. The overall RNA N6-methyladenosine (m6A) level was determined using an m6A RNA methylation assay kit. The expression of METTL3 was quantified via real-time quantitative polymerase chain reaction (RT-PCR), Western blotting, and immunofluorescence. Subsequently, the level of tumor necrosis factor (TNF) receptorassociated factor 6 (TRAF6) was identified by Western blotting and immunofluorescence. Moreover, we assessed the effect of METTL3 by transfecting cells with siRNA (in vitro) or adeno-associated virus (in vivo). Hematoxylin and eosin (H&amp;E) staining and slit-lamp biomicroscopy were performed to evaluate corneal damage. Furthermore, the state of NF-kappa B signaling pathway activation was examined by Western blotting. In addition, RT-PCR and enzyme-linked immunosorbent assays (ELISAs) were performed to evaluate levels of the pro-inflammatory factors interleukin-1 beta (IL-1 beta), interleukin-6 (IL-6) and TNF-alpha. RESULTS. Our data demonstrated that the levels of the RNA m6A methylation and METTL3 were dramatically increased and that the NF-kappa B signaling pathway was activated in Fusarium solani-induced keratitis. Inhibition of METTL3 decreased the level of TRAF6, downregulated the phospho-p65(p-p65)/p65 and phospho-I kappa B(p-I kappa B)/I kappa B protein ratios, simultaneously attenuating the inflammatory response and fungal burden in FK. CONCLUSIONS. Our research suggests that the m6A methyltransferase METTL3 regulates the inflammatory response in FK by modulating the NF-kappa B signaling pathway.</t>
  </si>
  <si>
    <t>[Tang, Hanfeng; Huang, Liwei; Hu, Jianzhang] Fujian Med Univ Union Hosp, Dept Ophthalmol, 29 Xinquan Rd, Fuzhou 350005, Peoples R China</t>
  </si>
  <si>
    <t>Hu, JZ (corresponding author), Fujian Med Univ Union Hosp, Dept Ophthalmol, 29 Xinquan Rd, Fuzhou 350005, Peoples R China.</t>
  </si>
  <si>
    <t>ophhjz@163.com</t>
  </si>
  <si>
    <t>ASSOC RESEARCH VISION OPHTHALMOLOGY INC</t>
  </si>
  <si>
    <t>ROCKVILLE</t>
  </si>
  <si>
    <t>INVEST OPHTH VIS SCI</t>
  </si>
  <si>
    <t>10.1167/iovs.63.11.2</t>
  </si>
  <si>
    <t>Zheng, Longbin; Chen, Xiang; Yin, Quanwen; Gu, Jiaming; Chen, Jiajing; Chen, Minghong; Zhang, Yunjia; Dong, Mengdie; Jiang, Hong; Yin, Ning; Chen, Hongshan; Li, Xuesong</t>
  </si>
  <si>
    <t>RNA-m6A modification of HDGF mediated by Mettl3 aggravates the progression of atherosclerosis by regulating macrophages polarization via energy metabolism reprogramming</t>
  </si>
  <si>
    <t>HDGF; Macrophage polarization; Inflammation; Atherosclerosis; m6A</t>
  </si>
  <si>
    <t>GROWTH-FACTOR; IMMUNE-RESPONSES; IMMUNOMETABOLISM; METHYLATION; EXPRESSION</t>
  </si>
  <si>
    <t>Macrophage polarization plays a crucial role in atherosclerosis (AS), which is closely associated with energy metabolism. However, the underlying mechanism remains elusive. Hepatoma-derived growth factor (HDGF) has been reported to promote tumor metastasis via energy metabolism reprogramming. In this study, we aimed to investigate the role and underlying mechanism of HDGF in regulating macro-phage polarization and AS. Our results suggested the elevated expression of HDGF in aortas from atherosclerotic patients and ApoeKO mice, as well as M1 macrophages. The specific deficiency of HDGF in macrophages resulted in a significant reduction of plaque area, inflammation and M1 macrophages content in ApoeKO mouse model of AS. Consistent with the in vivo data, the specific deficiency of HDGF attenuated the inflammation, glycolysis, and lipids accumulation in M1 macrophages, and rescued the mitochondrial dysfunction. Mechanistically, HDGF plays a crucial role in atherogenesis by regulating the M1 macrophages polarization through energy metabolism reprogramming. The expression level of methyltransferase Mettl3 elevated significantly in M1 macrophages, which contributed to enhancing mRNA stability and protein expression of HDGF via N6-methyladenosine (m6A) RNA methylation. Taken together, our study revealed a novel mechanism underlying the macrophage polarization, which may be a potential therapy for AS. (c) 2022 Elsevier Inc. All rights reserved.</t>
  </si>
  <si>
    <t>[Zheng, Longbin; Chen, Xiang; Yin, Quanwen; Gu, Jiaming; Chen, Jiajing; Chen, Minghong; Zhang, Yunjia; Dong, Mengdie; Jiang, Hong; Chen, Hongshan; Li, Xuesong] Nanjing Med Univ, Sch Pharm, Key Lab Cardiovasc &amp; Cerebrovasc Med, Nanjing 211166, Jiangsu, Peoples R China; [Zheng, Longbin; Yin, Ning] Nanjing Med Univ, Sir Run Run Hosp, Dept Anesthesiol, Nanjing 211166, Jiangsu, Peoples R China; [Chen, Hongshan] Nanjing Med Univ, Collaborat Innovat Ctr Cardiovasc Dis Translat Med, Key Lab Targeted Intervent Cardiovasc Dis, Nanjing 211166, Jiangsu, Peoples R China</t>
  </si>
  <si>
    <t>Nanjing Medical University; Nanjing Medical University; Nanjing Medical University</t>
  </si>
  <si>
    <t>Chen, HS; Li, XS (corresponding author), Nanjing Med Univ, Sch Pharm, Key Lab Cardiovasc &amp; Cerebrovasc Med, Nanjing 211166, Jiangsu, Peoples R China.</t>
  </si>
  <si>
    <t>hongshanchen@njmu.edu.cn; xuesongli@njmu.edu.cn</t>
  </si>
  <si>
    <t>10.1016/j.bbrc.2022.10.032</t>
  </si>
  <si>
    <t>Cheng, Chenglong; Wu, Yajie; Wang, Xin; Xue, Qiuyun; Huang, Yurong; Liao, Faxue; Wang, Xiao; Duan, Qiangjun; Miao, Chenggui</t>
  </si>
  <si>
    <t>RNA methylations in hepatic fibrosis, a gradually emerging new treatment strategy</t>
  </si>
  <si>
    <t>Epigenetics; Hepatic fibrosis; RNA methylation; N6-methyladenosine; Hepatic stellate cells</t>
  </si>
  <si>
    <t>MESSENGER-RNA; LIVER-INJURY; MATRIX METALLOPROTEINASES; KUPFFER CELLS; INFLAMMATION; TRANSLATION; MECHANISMS; MICE; POLARIZATION; METABOLISM</t>
  </si>
  <si>
    <t>BackgroundHepatic fibrosis (HF) is a pathological process caused by excessive accumulation of extracellular matrix caused by a series of causes, leading to the formation of fiber scar. RNA methylation is a newly discovered epigenetic modification that exists widely in eukaryotes and prokaryotes and plays a crucial role in the pathogenesis of many diseases.ResultsThe occurrence and development of HF are regulated by many factors, including excessive deposition of extracellular matrix, activation of hepatic stellate cells, inflammation, and oxidative stress. RNA methylations of different species have become a crucial regulatory mode of transcript expression, And participate in the pathogenesis of tumors, nervous system diseases, autoimmune diseases, and other diseases. In addition, there are five common types of RNA methylation, but only m6A plays a crucial regulatory role in HF. The pathophysiological regulation of m6A on HF is achieved by the combination of the methylated transferase, demethylated enzyme, and methylated reading protein.ConclusionsRNA methylated methyltransferase, demethylase, and reading protein extensively affect the pathological mechanism of HF, which may be a new therapeutic and diagnostic target, representing a new class of therapeutic strategies.</t>
  </si>
  <si>
    <t>[Cheng, Chenglong; Wu, Yajie; Wang, Xin; Xue, Qiuyun; Huang, Yurong; Miao, Chenggui] Anhui Univ Chinese Med, Sch Integrated Chinese &amp; Western Med, Dept Pharmacol, Hefei, Peoples R China; [Liao, Faxue] Anhui Med Univ, Affiliated Hosp 1, Dept Orthopaed, Hefei, Peoples R China; [Liao, Faxue] Anhui Publ Hlth Clin Ctr, Hefei, Peoples R China; [Wang, Xiao] Anhui Univ Chinese Med, Sch Nursing, Dept Clin Nursing, Hefei, Peoples R China; [Duan, Qiangjun] Anhui Univ Chinese Med, Dept Expt Pract Training Teaching Ctr, Sch Integrated Chinese &amp; Western Med, Hefei, Peoples R China; [Miao, Chenggui] Anhui Univ Chinese Med, Inst Rheumatism, Hefei, Peoples R China</t>
  </si>
  <si>
    <t>Anhui University of Chinese Medicine; Anhui Medical University; Anhui University of Chinese Medicine; Anhui University of Chinese Medicine; Anhui University of Chinese Medicine</t>
  </si>
  <si>
    <t>Miao, CG (corresponding author), Anhui Univ Chinese Med, Sch Integrated Chinese &amp; Western Med, Dept Pharmacol, Hefei, Peoples R China.;Liao, FX (corresponding author), Anhui Med Univ, Affiliated Hosp 1, Dept Orthopaed, Hefei, Peoples R China.;Liao, FX (corresponding author), Anhui Publ Hlth Clin Ctr, Hefei, Peoples R China.;Wang, X (corresponding author), Anhui Univ Chinese Med, Sch Nursing, Dept Clin Nursing, Hefei, Peoples R China.;Duan, QJ (corresponding author), Anhui Univ Chinese Med, Dept Expt Pract Training Teaching Ctr, Sch Integrated Chinese &amp; Western Med, Hefei, Peoples R China.;Miao, CG (corresponding author), Anhui Univ Chinese Med, Inst Rheumatism, Hefei, Peoples R China.</t>
  </si>
  <si>
    <t>liaofaxue@126.com; wangxiao@ahtcm.edu.cn; 13866788015@163.com; miaocg@ahtcm.edu.cn</t>
  </si>
  <si>
    <t>10.1186/s13578-023-01066-8</t>
  </si>
  <si>
    <t>Qin, Yongzhang; Wu, Suzhen; Zhang, Fengxia; Zhou, Xueyan; You, Cong; Tan, Fei</t>
  </si>
  <si>
    <t>N6-methyladenosine methylation regulator RBM15 promotes the progression of diabetic nephropathy by regulating cell proliferation, inflammation, oxidative stress, and pyroptosis through activating the AGE-RAGE pathway</t>
  </si>
  <si>
    <t>AGE-RAGE signaling pathway; diabetic nephropathy; pyroptosis; RBM15</t>
  </si>
  <si>
    <t>LINKS</t>
  </si>
  <si>
    <t>BackgroundDiabetic nephropathy (DN) is a major cause of end-stage renal disease throughout the world, and m6A modification plays a critical role in the progression of DN. We aimed to find m6A-related genes and their regulatory mechanisms in DN. MethodsThe expression levels of four important m6A-related genes (METTL16, RBM15, IGF2BP1, and ALKBH5) were detected by quantitative real-time PCR (RT-qPCR). RBM15 was chosen and its function was explored. The downstream pathway of RBM15 was screened by transcriptome sequencing. The levels of AGE, inflammation, and oxidative stress were determined with enzyme-linked immunosorbent assay, and the expression of AGE-RAGE pathway-related proteins were detected by Western blot (WB). Cell proliferation was assessed by Cell counting Kit-8 (CCK-8). The levels of pyroptosis-related proteins were evaluated by RT-qPCR or WB. ResultsMETTL16 and RBM15 were up regulated in the mouse model of DN, in which RBM15 was more significant. Silencing RBM15 recovered cell proliferation, reduced the levels of inflammation factors, and inhibited cell pyroptosis in high glucose-induced HK-2 cells. Transcriptome sequencing suggested that the AGE-RAGE pathway might be downstream of RBM15. RBM15 knockdown reduced AGE level and the expression of AGE-RAGE pathway-related proteins. After silencing RBM15, we found that activating the AGE-RAGE pathway inhibited cell proliferation, increased the levels of inflammation factors, promoted oxidative stress, and induced cell pyroptosis in HK-2 cell model of DN. ConclusionThe m6A-related gene RBM15 inhibited cell proliferation, promoted inflammation, oxidative stress, and cell pyroptosis, thereby facilitating the progression of DN through the activation of the AGE-RAGE pathway.</t>
  </si>
  <si>
    <t>[Qin, Yongzhang; Zhou, Xueyan] Gannan Med Univ, Dept Endocrinol, Affiliated Hosp 1, Ganzhou, Jiangxi, Peoples R China; [Qin, Yongzhang] Gannan Med Univ, Ganzhou Key Lab Thyroid Canc, Affiliated Hosp 1, Ganzhou, Jiangxi, Peoples R China; [Qin, Yongzhang] Gannan Med Univ, Inst Thyroid Dis, Ganzhou, Jiangxi, Peoples R China; [Wu, Suzhen] Gannan Med Univ, Sch Basic Med, Ganzhou, Jiangxi, Peoples R China; [Zhang, Fengxia] Gannan Med Univ, Dept Nephrol, Affiliated Hosp 1, Ganzhou, Jiangxi, Peoples R China; [You, Cong] Gannan Med Univ, Natl Clin Res Ctr Skin &amp; Immune Dis, Dept Dermatol &amp; Venereol, Affiliated Hosp 1,Candidate Branch, Ganzhou, Jiangxi, Peoples R China; [Tan, Fei] Ganzhou Peoples Hosp, Dept Nephrol, Ganzhou, Jiangxi, Peoples R China; [Tan, Fei] Ganzhou Peoples Hosp, Dept Nephrol, 17 Meiguan Ave, Ganzhou 341000, Jiangxi, Peoples R China; [You, Cong] Gannan Med Univ, Affiliated Hosp 1, Natl Clin Res Ctr Skin &amp; Immune Dis, Dept Dermatol &amp; Venereol,Candidate Branch, 23 Qingnian Rd, Ganzhou 341000, Jiangxi, Peoples R China</t>
  </si>
  <si>
    <t>Gannan Medical University; Gannan Medical University; Gannan Medical University; Gannan Medical University; Gannan Medical University; Gannan Medical University; Gannan Medical University</t>
  </si>
  <si>
    <t>Tan, F (corresponding author), Ganzhou Peoples Hosp, Dept Nephrol, 17 Meiguan Ave, Ganzhou 341000, Jiangxi, Peoples R China.;You, C (corresponding author), Gannan Med Univ, Affiliated Hosp 1, Natl Clin Res Ctr Skin &amp; Immune Dis, Dept Dermatol &amp; Venereol,Candidate Branch, 23 Qingnian Rd, Ganzhou 341000, Jiangxi, Peoples R China.</t>
  </si>
  <si>
    <t>youcong1987@tmu.edu.cn; lanzhen@gmu.edu.cn</t>
  </si>
  <si>
    <t>10.1002/tox.23917</t>
  </si>
  <si>
    <t>Zhou, Hongxiu; Xu, Zongren; Liao, Xingyun; Tang, Shiyun; Li, Na; Hou, Shengping</t>
  </si>
  <si>
    <t>Low Expression of YTH Domain-Containing 1 Promotes Microglial M1 Polarization by Reducing the Stability of Sirtuin 1 mRNA</t>
  </si>
  <si>
    <t>m6A; YTHDC1; microglia cells; SIRT1; RNA stability</t>
  </si>
  <si>
    <t>The N6-methyladenosine (m6A) modification is the most abundant posttranscriptional mRNA modification in mammalian cells and is dynamically modulated by a series of writers, erasers, and readers. Studies have shown that m6A affects RNA metabolism in terms of RNA processing, nuclear export, translation, and decay. However, the role of the m6A modification in retinal microglial activation remains unclear. Here, we analyzed the single-cell RNA sequencing data of retinal cells from mice with uveitis and found that the m6A-binding protein YTH domain-containing 1 (YTHDC1) was significantly downregulated in retinal microglia in the context of uveitis. Further studies showed that YTHDC1 deficiency resulted in M1 microglial polarization, an increased inflammatory response and the promotion of microglial migration. Mechanistically, YTHDC1 maintained sirtuin 1 (SIRT1) mRNA stability, which reduced signal transducer and activator of transcription 3 (STAT3) phosphorylation, thus inhibiting microglial M1 polarization. Collectively, our data show that YTHDC1 is critical for microglial inflammatory response regulation and can serve as a target for the development of therapeutics for autogenic immune diseases.</t>
  </si>
  <si>
    <t>[Zhou, Hongxiu; Xu, Zongren; Liao, Xingyun; Tang, Shiyun; Hou, Shengping] Chongqing Med Univ, Affiliated Hosp 1, Chongqing, Peoples R China; [Zhou, Hongxiu; Xu, Zongren; Liao, Xingyun; Tang, Shiyun; Hou, Shengping] Chongqing Eye Inst, Chongqing, Peoples R China; [Zhou, Hongxiu; Xu, Zongren; Liao, Xingyun; Tang, Shiyun; Hou, Shengping] Chongqing Key Lab Ophthalmol, Chongqing, Peoples R China; [Zhou, Hongxiu; Xu, Zongren; Liao, Xingyun; Tang, Shiyun; Hou, Shengping] Natl Clin Res Ctr Ocular Dis, Chongqing Branch, Chongqing, Peoples R China; [Li, Na] Chongqing Med Univ, Coll Basic Med, Chongqing, Peoples R China</t>
  </si>
  <si>
    <t>Hou, SP (corresponding author), Chongqing Med Univ, Affiliated Hosp 1, Chongqing, Peoples R China.;Hou, SP (corresponding author), Chongqing Eye Inst, Chongqing, Peoples R China.;Hou, SP (corresponding author), Chongqing Key Lab Ophthalmol, Chongqing, Peoples R China.;Hou, SP (corresponding author), Natl Clin Res Ctr Ocular Dis, Chongqing Branch, Chongqing, Peoples R China.;Li, N (corresponding author), Chongqing Med Univ, Coll Basic Med, Chongqing, Peoples R China.</t>
  </si>
  <si>
    <t>10.3389/fncel.2021.774305</t>
  </si>
  <si>
    <t>Cao, Peng-Wei; Liu, Lei; Li, Zi-Han; Cao, Feng; Liu, Fu-Bao</t>
  </si>
  <si>
    <t>Prognostic Value of Drug Targets Predicted Using Deep Bioinformatic Analysis of m6A-Associated lncRNA-Based Pancreatic Cancer Model Characteristics and Its Tumour Microenvironment</t>
  </si>
  <si>
    <t>pancreatic cancer; N6-methyladenosine; long non-coding RNA; tumour; tumor microenvironment</t>
  </si>
  <si>
    <t>LONG NONCODING RNA; PROLIFERATION; REVEALS</t>
  </si>
  <si>
    <t>The role of N6-methyladenosine (m6A)-associated long-stranded non-coding RNA (lncRNA) in pancreatic cancer is unclear. Therefore, we analysed the characteristics and tumour microenvironment in pancreatic cancer and determined the value of m6A-related lncRNAs for prognosis and drug target prediction. An m6A-lncRNA co-expression network was constructed using The Cancer Genome Atlas database to screen m6A-related lncRNAs. Prognosis-related lncRNAs were screened using univariate Cox regression; patients were divided into high- and low-risk groups and randomised into training and test groups. In the training group, least absolute shrinkage and selection operator (LASSO) was used for regression analysis and to construct a prognostic model, which was validated in the test group. Tumor mutational burden (TMB), immune evasion, and immune function of risk genes were analysed using R; drug sensitivity and potential drugs were examined using the Genomics of Drug Sensitivity in Cancer database. We screened 129 m6A-related lncRNAs; 17 prognosis-related m6A-related lncRNAs were obtained using multivariate analysis and three m6A-related lncRNAs (AC092171.5, MEG9, and AC002091.1) were screened using LASSO regression. Survival rates were significantly higher (p &lt; 0.05) in the low-risk than in the high-risk group. Risk score was an independent predictor affecting survival (p &lt; 0.001), with the highest risk score being obtained by calculating the c-index. The TMB significantly differed between the high- and low-risk groups (p &lt; 0.05). In the high- and low-risk groups, mutations were detected in 61 of 70 samples and 49 of 71 samples, respectively, with KRAS, TP53, and SMAD4 showing the highest mutation frequencies in both groups. A lower survival rate was observed in patients with a high versus low TMB. Immune function HLA, Cytolytic activity, and Inflammation-promoting, T cell co-inhibition, Check-point, and T cell co-stimulation significantly differed in different subgroups (p &lt; 0.05). Immune evasion scores were significantly higher in the high-risk group than in the low-risk group. Eight sensitive drugs were screened: ABT.888, ATRA, AP.24534, AG.014699, ABT.263, axitinib, A.443654, and A.770041. We screened m6A-related lncRNAs using bioinformatics, constructed a prognosis-related model, explored TMB and immune function differences in pancreatic cancer, and identified potential therapeutic agents, providing a foundation for further studies of pancreatic cancer diagnosis and treatment.</t>
  </si>
  <si>
    <t>[Cao, Peng-Wei; Liu, Lei; Li, Zi-Han; Liu, Fu-Bao] Anhui Med Univ, Dept Gen Surg, Hepatopancreatobiliary Surg, Afliated Hosp 1, Hefei, Peoples R China; [Cao, Peng-Wei] Anhui Med Univ, NHC Key Lab Study Abnormal Gametes &amp; Reprod Tract, Hefei, Peoples R China; [Cao, Feng] Anhui Med Univ, Dept Gen Surg, Hosp 2, Hefei, Peoples R China</t>
  </si>
  <si>
    <t>Anhui Medical University; Anhui Medical University; Anhui Medical University</t>
  </si>
  <si>
    <t>Liu, FB (corresponding author), Anhui Med Univ, Dept Gen Surg, Hepatopancreatobiliary Surg, Afliated Hosp 1, Hefei, Peoples R China.;Cao, F (corresponding author), Anhui Med Univ, Dept Gen Surg, Hosp 2, Hefei, Peoples R China.</t>
  </si>
  <si>
    <t>396075890@qq.com</t>
  </si>
  <si>
    <t>APR 25</t>
  </si>
  <si>
    <t>10.3389/fgene.2022.853471</t>
  </si>
  <si>
    <t>Fu, Yu; Zorman, Barry; Sumazin, Pavel; Sanna, Pietro Paolo; Repunte-Canonigo, Vez</t>
  </si>
  <si>
    <t>Epitranscriptomics: Correlation of N6-methyladenosine RNA methylation and pathway dysregulation in the hippocampus of HIV transgenic rats</t>
  </si>
  <si>
    <t>PLOS ONE</t>
  </si>
  <si>
    <t>MESSENGER-RNA; M(6)A RNA; GENE FTO; EXPRESSION; N6-METHYLADENOSINE; INJURY; CELL; ASSOCIATION; ENRICHMENT; METHYLOMES</t>
  </si>
  <si>
    <t>Internal RNA modifications have been known for decades, however their roles in mRNA regulation have only recently started to be elucidated. Here we investigated the most abundant mRNA modification, N-6-methyladenosine (m(6)A) in transcripts from the hippocampus of HIV transgenic (Tg) rats. The distribution of m(6)A peaks within HIV transcripts in HIV Tg rats largely corresponded to the ones observed for HIV transcripts in cell lines and T cells. Host transcripts were found to be differentially m(6)A methylated in HIV Tg rats. The functional roles of the differentially m(6)A methylated pathways in HIV Tg rats is consistent with a key role of RNA methylation in the regulation of the brain transcriptome in chronic HIV disease. In particular, host transcripts show significant differential m(6)A methylation of genes involved in several pathways related to neural function, suggestive of synaptodendritic injury and neurodegeneration, inflammation and immune response, as well as RNA processing and metabolism, such as splicing. Changes in m(6)A methylation were usually positively correlated with differential expression, while differential m(6)A methylation of pathways involved in RNA processing were more likely to be negatively correlated with gene expression changes. Thus, sets of differentially m(6)A methylated, functionally-related transcripts appear to be involved in coordinated transcriptional responses in the context of chronic HIV. Altogether, our results support that m(6)A methylation represents an additional layer of regulation of HIV and host gene expression in vivo that contributes significantly to the transcriptional effects of chronic HIV.</t>
  </si>
  <si>
    <t>[Fu, Yu; Sanna, Pietro Paolo; Repunte-Canonigo, Vez] Scripps Res Inst, Dept Immunol &amp; Microbiol, La Jolla, CA 92037 USA; [Fu, Yu; Sanna, Pietro Paolo; Repunte-Canonigo, Vez] Scripps Res Inst, Dept Neurosci, La Jolla, CA 92037 USA; [Zorman, Barry; Sumazin, Pavel] Baylor Coll Med, Dept Pediat, Dan L Duncan Canc Ctr, Houston, TX 77030 USA; [Fu, Yu] European Bioinformat Inst EMBL EBI, Hinxton, England</t>
  </si>
  <si>
    <t>Scripps Research Institute; Scripps Research Institute; Baylor College of Medicine; European Molecular Biology Laboratory (EMBL)</t>
  </si>
  <si>
    <t>Sanna, PP; Repunte-Canonigo, V (corresponding author), Scripps Res Inst, Dept Immunol &amp; Microbiol, La Jolla, CA 92037 USA.;Sanna, PP; Repunte-Canonigo, V (corresponding author), Scripps Res Inst, Dept Neurosci, La Jolla, CA 92037 USA.</t>
  </si>
  <si>
    <t>psanna@scripps.edu; canonigo@scripps.edu</t>
  </si>
  <si>
    <t>PUBLIC LIBRARY SCIENCE</t>
  </si>
  <si>
    <t>SAN FRANCISCO</t>
  </si>
  <si>
    <t>JAN 17</t>
  </si>
  <si>
    <t>10.1371/journal.pone.0203566</t>
  </si>
  <si>
    <t>Huang, Xinwei; Lv, Dongjin; Yang, Xiao; Li, Min; Zhang, Hong</t>
  </si>
  <si>
    <t>m6A RNA methylation regulators could contribute to the occurrence of chronic obstructive pulmonary disease</t>
  </si>
  <si>
    <t>bioinformatics; chronic obstructive pulmonary disease; IGF2BP3; m6A RNA methylation regulators; METTL3</t>
  </si>
  <si>
    <t>HUMAN AIRWAY EPITHELIUM; MESSENGER-RNA; GENE-EXPRESSION; INFLAMMATION; ENZYMES; CANCER; CYP1B1; CELLS; DNA</t>
  </si>
  <si>
    <t>N6-methyladenosine (m6A) RNA methylation, the most prevalent internal chemical modification of mRNA, has been reported to participate in the progression of various tumours via the dynamic regulation of m6A RNA methylation regulators. However, the role of m6A RNA methylation regulators in chronic obstructive pulmonary disease (COPD) has never been reported. This study aimed to determine the expression and potential functions of m6A RNA methylation regulators in COPD. Four gene expression data sets were acquired from Gene Expression Omnibus. Gene ontology function, Kyoto Encyclopedia of Genes and Genomes pathway enrichment analyses, weighted correlation network analysis and protein-protein interaction network analysis were performed. The correlation analyses of m6A RNA methylation regulators and key COPD genes were also performed. We found that the mRNA expressions of IGF2BP3, FTO, METTL3 and YTHDC2, which have the significant associations with some key genes enriched in the signalling pathway and biological processes that promote the development progression of COPD, are highly correlated with the occurrence of COPD. In conclusion, six central m6A RNA methylation regulators could contribute to the occurrence of COPD. This study provides important evidence for further examination of the role of m6A RNA methylation in COPD.</t>
  </si>
  <si>
    <t>[Huang, Xinwei; Zhang, Hong] Tongji Univ, Translat Res Inst Brain &amp; Brain Like Intelligence, Shanghai Peoples Hosp 4, Sch Med, 1878 North Sichuan Rd, Shanghai 200081, Peoples R China; [Huang, Xinwei; Yang, Xiao; Li, Min; Zhang, Hong] Tongji Univ, Dept Rehabil Med, Shanghai Peoples Hosp 4, Sch Med, 1878 North Sichuan Rd, Shanghai 200081, Peoples R China; [Lv, Dongjin] Kunming Med Univ, Affiliated Hosp 3, Dept Med Oncol, Tumor Hosp Yunnan Prov, Kunming, Yunnan, Peoples R China</t>
  </si>
  <si>
    <t>Tongji University; Tongji University; Kunming Medical University</t>
  </si>
  <si>
    <t>Huang, XW (corresponding author), Tongji Univ, Translat Res Inst Brain &amp; Brain Like Intelligence, Shanghai Peoples Hosp 4, Sch Med, 1878 North Sichuan Rd, Shanghai 200081, Peoples R China.;Zhang, H (corresponding author), Tongji Univ, Dept Rehabil Med, Shanghai Peoples Hosp 4, Sch Med, 1878 North Sichuan Rd, Shanghai 200081, Peoples R China.</t>
  </si>
  <si>
    <t>huanggenetics@163.com; 2000012@tongji.edu.cn</t>
  </si>
  <si>
    <t>10.1111/jcmm.15848</t>
  </si>
  <si>
    <t>Song, Peng; Zhou, Sheng; Qi, Xiaoyang; Jiao, Yuwen; Gong, Yu; Zhao, Jie; Yang, Haojun; Qian, Zhifen; Qian, Jun; Tang, Liming</t>
  </si>
  <si>
    <t>RNA modification writers influence tumor microenvironment in gastric cancer and prospects of targeted drug therapy</t>
  </si>
  <si>
    <t>JOURNAL OF BIOINFORMATICS AND COMPUTATIONAL BIOLOGY</t>
  </si>
  <si>
    <t>Gastric cancer; tumor microenvironment; RNA modification writer; immunotherapy; WM_score</t>
  </si>
  <si>
    <t>BREAST-CANCER; MUTATIONAL BURDEN; NUCLEAR-RNA; LANDSCAPE; GENES; N6-METHYLADENOSINE; IDENTIFICATION; IMMUNOTHERAPY; MECHANISMS; DIVERSITY</t>
  </si>
  <si>
    <t>Background: RNA adenosine modifications are crucial for regulating RNA levels. N6-methyladenosine (m6A), N1-methyladenosine (m1A), adenosine-to-inosine RNA editing, and alternative polyadenylation (APA) are four major RNA modification types. Methods: We evaluated the altered mRNA expression profiles of 27 RNA modification enzymes and compared the differences in tumor microenvironment (TME) and clinical prognosis between two RNA modification patterns using unsupervised clustering. Then, we constructed a scoring system, WM_score, and quantified the RNA modifications in patients of gastric cancer (GC), associating WM_score with TME, clinical outcomes, and effectiveness of targeted therapies. Results: RNA adenosine modifications strongly correlated with TME and could predict the degree of TME cell infiltration, genetic variation, and clinical prognosis. Two modification patterns were identified according to high and low WM_scores. Tumors in the WM_score-high subgroup were closely linked with survival advantage, CD4- T-cell infiltration, high tumor mutation burden, and cell cycle signaling pathways, whereas those in the WM_score-low subgroup showed strong infiltration of inflammatory cells and poor survival. Regarding the immunotherapy response, a high WM_score showed a significant correlation with PD-L1 expression, predicting the effect of PD-L1 blockade therapy. Conclusion: The WM_scoring system could facilitate scoring and prediction of GC prognosis.</t>
  </si>
  <si>
    <t>[Song, Peng; Zhou, Sheng; Qi, Xiaoyang; Jiao, Yuwen; Gong, Yu; Zhao, Jie; Yang, Haojun; Qian, Zhifen; Qian, Jun; Tang, Liming] Nanjing Med Univ, Dept Gastrointestinal Surg, Affiliated Changzhou Peoples Hosp 2, Changzhou 213000, Jiangsu, Peoples R China</t>
  </si>
  <si>
    <t>Tang, LM (corresponding author), Nanjing Med Univ, Dept Gastrointestinal Surg, Affiliated Changzhou Peoples Hosp 2, Changzhou 213000, Jiangsu, Peoples R China.</t>
  </si>
  <si>
    <t>drtangliming@163.com</t>
  </si>
  <si>
    <t>WORLD SCIENTIFIC PUBL CO PTE LTD</t>
  </si>
  <si>
    <t>SINGAPORE</t>
  </si>
  <si>
    <t>J BIOINF COMPUT BIOL</t>
  </si>
  <si>
    <t>10.1142/S0219720022500044</t>
  </si>
  <si>
    <t>Biochemical Research Methods; Computer Science, Interdisciplinary Applications; Mathematical &amp; Computational Biology</t>
  </si>
  <si>
    <t>Wang, Xia; Ji, Yuge; Feng, Panpan; Liu, Rucheng; Li, Guosheng; Zheng, Junjie; Xue, Yaqiang; Wei, Yaxun; Ji, Chunyan; Chen, Dawei; Li, Jingxin</t>
  </si>
  <si>
    <t>The m6A Reader IGF2BP2 Regulates Macrophage Phenotypic Activation and Inflammatory Diseases by Stabilizing TSC1 and PPARγ</t>
  </si>
  <si>
    <t>ADVANCED SCIENCE</t>
  </si>
  <si>
    <t>IGF2BP2; inflammatory diseases; m(6)A reader; macrophage polarization; TSC1</t>
  </si>
  <si>
    <t>MESSENGER-RNA; TRANSCRIPTION FACTOR; GENE-EXPRESSION; POLARIZATION; METABOLISM; PROLIFERATION; TRANSLATION; MOUSE; STAT6; MICE</t>
  </si>
  <si>
    <t>Phenotypic polarization of macrophages is regulated by a milieu of cues in the local tissue microenvironment. Currently, little is known about how the intrinsic regulators modulate proinflammatory (M1) versus prohealing (M2) macrophages activation. Here, it is observed that insulin-like growth factor 2 messenger RNA (mRNA)-binding protein 2 (IGF2BP2)-deleted macrophages exhibit enhanced M1 phenotype and promote dextran sulfate sodium induced colitis development. However, the IGF2BP2(-/-) macrophages are refractory to interleukin-4 (IL-4) induced activation and alleviate cockroach extract induced pulmonary allergic inflammation. Molecular studies indicate that IGF2BP2 switches M1 macrophages to M2 activation by targeting tuberous sclerosis 1 via an N6-methyladenosine (m(6)A)-dependent manner. Additionally, it is also shown a signal transducer and activators of transcription 6 (STAT6)-high mobility group AT-hook 2-IGF2BP2-peroxisome proliferator activated receptor-gamma axis involves in M2 macrophages differentiation. These findings highlight a key role of IGF2BP2 in regulation of macrophages activation and imply a potential therapeutic target of macrophages in the inflammatory diseases.</t>
  </si>
  <si>
    <t>[Wang, Xia; Ji, Yuge; Liu, Rucheng; Zheng, Junjie; Li, Jingxin] Shandong Univ, Cheeloo Coll Med, Sch Basic Med Sci, Dept Physiol, Jinan 250012, Shandong, Peoples R China; [Feng, Panpan; Li, Guosheng; Ji, Chunyan] Shandong Univ, Qilu Hosp, Cheeloo Coll Med, Dept Hematol, Jinan 250012, Shandong, Peoples R China; [Xue, Yaqiang] ABLife BioBigData Inst, Wuhan 430075, Hubei, Peoples R China; [Wei, Yaxun] ABLife Inc, Ctr Genoem Anal, Wuhan 430075, Hubei, Peoples R China; [Chen, Dawei] Univ Liege, Interdisciplinary Cluster Appl Genoprote GIGA Ste, Lab Med Chem, CHU, B-4000 Sart Tilman Par Liege, Belgium</t>
  </si>
  <si>
    <t>Shandong University; Shandong University; University of Liege</t>
  </si>
  <si>
    <t>Li, JX (corresponding author), Shandong Univ, Cheeloo Coll Med, Sch Basic Med Sci, Dept Physiol, Jinan 250012, Shandong, Peoples R China.;Chen, DW (corresponding author), Univ Liege, Interdisciplinary Cluster Appl Genoprote GIGA Ste, Lab Med Chem, CHU, B-4000 Sart Tilman Par Liege, Belgium.</t>
  </si>
  <si>
    <t>dawei.chen@uliege.be; ljingxin@sdu.edu.cn</t>
  </si>
  <si>
    <t>ADV SCI</t>
  </si>
  <si>
    <t>10.1002/advs.202100209</t>
  </si>
  <si>
    <t>Chemistry, Multidisciplinary; Nanoscience &amp; Nanotechnology; Materials Science, Multidisciplinary</t>
  </si>
  <si>
    <t>Gu, Xiaofei; Zhang, Yiwen; Li, Di; Cai, Hongshi; Cai, Luhui; Xu, Qiong</t>
  </si>
  <si>
    <t>N6-methyladenosine demethylase FTO promotes M1 and M2 macrophage activation</t>
  </si>
  <si>
    <t>FTO; Macrophage polarization; NF-kappa B; STATI; PPAR-gamma; mRNA stability</t>
  </si>
  <si>
    <t>POLARIZATION; RNA; GENE; METHYLATION; CHILDHOOD; OBESITY</t>
  </si>
  <si>
    <t>Macrophage polarization is the driving force of various inflammatory diseases, especially those involved in M1/M2 imbalance. N6-methyladenosine (m(6)A) is the most prevalent internal mRNA modification in eukaryotes that affects multiple biological processes, including those involved developmental arrest and immune response. However, the role of m(6)A in macrophage polarization remains unclear. This study found that FTO silencing significantly suppressed both M1 and M2 polarization. FTO depletion decreased the phosphorylation levels of IKK alpha/beta, I kappa B alpha and p65 in the NF-kappa B signaling pathway. The expression of STAT1 was downregulated in M1-polarized macrophages while the expression of STAT6 and PPAR-gamma decreased in M2 polarization after FTO knockdown. The actinomycin D experiments showed that FTO knockdown accelerated mRNA decay of STAT1 and PPAR-gamma. Furthermore, the stability and expression of STAT1 and PPAR-gamma mRNAs increased when the m6A reader YTHDF2 was silenced. In conclusion, our results suggest that FTO knockdown inhibits the NF-kappa B signaling pathway and reduces the mRNA stability of STAT1 and PPAR-gamma via YTHDF2 involvement, thereby impeding macrophage activation. These findings indicated a previously unrecognized link between FTO and macrophage polarization and might open new avenues for research into the molecular mechanisms of macrophage polarization-related diseases.</t>
  </si>
  <si>
    <t>[Gu, Xiaofei; Zhang, Yiwen; Li, Di; Cai, Hongshi; Cai, Luhui; Xu, Qiong] Sun Yat Sen Univ, Guanghua Sch Stomatol, Guangzhou 510055, Peoples R China; [Gu, Xiaofei; Zhang, Yiwen; Li, Di; Cai, Hongshi; Cai, Luhui; Xu, Qiong] Sun Yat Sen Univ, Guangdong Prov Key Lab Stomatol, Guangzhou 510055, Peoples R China</t>
  </si>
  <si>
    <t>guxf3@mail2.sysu.edu.cn; lidi5@mail2.sysu.edu.cn; caihsh3@mail2.sysu.edu.cn; cailh6@mail2.sysu.edu.cn; xqiong@mail.sysu.edu.cn</t>
  </si>
  <si>
    <t>10.1016/j.cellsig.2020.109553</t>
  </si>
  <si>
    <t>Fang, Shibing; Zeng, Fangjun; Chen, Rongchun; Li, Mingheng</t>
  </si>
  <si>
    <t>SIAH1 promotes senescence and apoptosis of nucleus pulposus cells to exacerbate disc degeneration through ubiquitinating XIAP</t>
  </si>
  <si>
    <t>TISSUE &amp; CELL</t>
  </si>
  <si>
    <t>Intervertebral disc degeneration; SIAH1; XIAP; METTL3; N6-methyladenosine</t>
  </si>
  <si>
    <t>LOW-BACK-PAIN; PROTECTS; PATHWAY</t>
  </si>
  <si>
    <t>Background: Using clinical samples and database analysis, this study aimed to investigate the signaling pathways that mediated degeneration of nucleus pulposus cells (NPCs) in patients with intervertebral disc degeneration (IDD). Methods: NPCs were extracted from enucleated intervertebral discs of IDD patients, and the senescence, apoptosis, and extracellular matrix (ECM) synthesis levels of cells were confirmed by ??-galactosidase (SA-??-gal), Western blot, and measurement of superoxide dismutase (SOD), malondialdehyde (MDA) and glutathione (GSH). The microarray expression profile of GSE56081 was downloaded to screen differentially expressed mRNAs. COIP and ubiquitination assays were used to determine the targeted regulation of XIAP by SIAH1. Methylation of mRNA was verified by m6A RIP and actinomycin D assays. Results: NPCs extracted from the enucleated intervertebral discs of IDD patients exhibited marked senescence, apoptosis, elevated levels of inflammation, and decreased ECM synthesis. The expression of SIAH1 was significantly elevated in NPCs of IDD patients, and SIAH1 knockdown reversed senescence, apoptosis, elevated levels of inflammation, and decreased ECM synthesis in NPCs of IDD patients. CO-IP and ubiquitination assays indicated that SIAH1 can target and ubiquitinate XIAP. Besides, MeRIP-qPCR and actinomycin experiments showed that METTL3-mediated m6A can methylate SIAH1 mRNA. Conclusion: In IDD patients, SIAH1 can target and ubiquitinate XIAP, thereby mediating senescence, apoptosis, increased inflammation, and decreased ECM synthesis of NPCs, while METTL3-mediated m6A can methylate SIAH1 mRNA, producing harmful effects.</t>
  </si>
  <si>
    <t>[Fang, Shibing; Zeng, Fangjun; Chen, Rongchun; Li, Mingheng] Ganzhou Peoples Hosp, Dept Spine Surg, 16 Meiguan Ave, Ganzhou 341000, Jiangxi, Peoples R China</t>
  </si>
  <si>
    <t>Li, MH (corresponding author), Ganzhou Peoples Hosp, Dept Spine Surg, 16 Meiguan Ave, Ganzhou 341000, Jiangxi, Peoples R China.</t>
  </si>
  <si>
    <t>22631614@qq.com; 1009618398@qq.com; 634554266@qq.com; fangshibing1983@163.com</t>
  </si>
  <si>
    <t>CHURCHILL LIVINGSTONE</t>
  </si>
  <si>
    <t>EDINBURGH</t>
  </si>
  <si>
    <t>TISSUE CELL</t>
  </si>
  <si>
    <t>10.1016/j.tice.2022.101820</t>
  </si>
  <si>
    <t>Anatomy &amp; Morphology; Cell Biology</t>
  </si>
  <si>
    <t>Long, Haijiao; Lin, Haiyue; Zheng, Pan; Hou, Lianjie; Zhang, Ming; Lin, Shuyun; Yin, Kai; Zhao, Guojun</t>
  </si>
  <si>
    <t>WTAP mediates the anti-inflammatory effect of Astragalus mongholicus polysaccharide on THP-1 macrophages</t>
  </si>
  <si>
    <t>APS; M6A; WTAP; macrophage inflammation; IL-6</t>
  </si>
  <si>
    <t>Background: Astragalus mongholicus polysaccharides (APS) have anti-inflammatory, antioxidant and immunomodulatory effects. Recent studies have demonstrated the epigenetic regulation of N6-methyladenosine (m(6)A) in the development of inflammation. However, the effect of APS on m(6)A modification is unclear. Here, for the first time, we investigate the mechanism of m(6)A modification in APS regulation of THP-1 macrophage inflammation. Methods: We treated LPS-induced THP-1 macrophages with APS at different concentrations and times, and detected IL-6 mRNA and protein levels by quantitative real-time PCR (qRT-PCR) and western blot, respectively. The m(6)A modification level was detected by m(6)A quantification kit. The proteins that regulate m(6)A modification were screened by western blot. Wilms' tumor 1-associating protein (WTAP) was overexpressed in APS-treated THP-1 macrophages and the m(6)A modification level and IL-6 expressions were detected. Results: These findings confirmed that APS significantly abolished LPS-induced IL-6 levels in THP-1 macrophages. Meanwhile, APS reduced m(6)A modification levels and WTAP gene expression in THP-1 macrophages. Further overexpression of WTAP can significantly reverse APS-induced m(6)A modification level and IL-6 expression. Mechanistically, APS regulates IL-6 expression through WTAP-mediated p65 nuclear translocation. Conclusion: Overall, our study suggested that WTAP mediates the anti-inflammatory effect of APS by regulating m(6)A modification levels in THP-1 macrophages. This study reveals a new dimension of APS regulation of inflammation at the epigenetic level.</t>
  </si>
  <si>
    <t>[Long, Haijiao; Zhao, Guojun] Cent South Univ, Xiangya Hosp, Changsha, Peoples R China; [Long, Haijiao; Lin, Haiyue; Hou, Lianjie; Zhang, Ming; Lin, Shuyun; Zhao, Guojun] Guangzhou Med Univ, Affiliated Hosp 6, Qingyuan, Peoples R China; [Zheng, Pan] Guilin Med Univ, Coll Pharm, Guilin, Peoples R China; [Yin, Kai] Guilin Med Univ, Afliated Hosp 2, Dept Cardiol, Guangxi Key Lab Diabet Syst Med, Guilin, Peoples R China</t>
  </si>
  <si>
    <t>Central South University; Guangzhou Medical University; Guilin Medical University; Guilin Medical University</t>
  </si>
  <si>
    <t>Zhao, GJ (corresponding author), Cent South Univ, Xiangya Hosp, Changsha, Peoples R China.;Zhao, GJ (corresponding author), Guangzhou Med Univ, Affiliated Hosp 6, Qingyuan, Peoples R China.;Yin, K (corresponding author), Guilin Med Univ, Afliated Hosp 2, Dept Cardiol, Guangxi Key Lab Diabet Syst Med, Guilin, Peoples R China.</t>
  </si>
  <si>
    <t>Kaiyinby@qq.com; zhaoguojun@gzhmu.edu.cn</t>
  </si>
  <si>
    <t>10.3389/fphar.2022.1023878</t>
  </si>
  <si>
    <t>Song, Boce; Xie, Beili; Liu, Mingwang; Li, Haohao; Shi, Dazhuo; Zhao, Fuhai</t>
  </si>
  <si>
    <t>Bibliometric and visual analysis of RAN methylation in cardiovascular disease</t>
  </si>
  <si>
    <t>bibliometric analysis; RNA methylation; cardiovascular disease; visual analysis; citespace; VOSviewer</t>
  </si>
  <si>
    <t>INDUCED CARDIAC-HYPERTROPHY; RNA METHYLATION; MESSENGER-RNA; RESEARCH TRENDS; ISCHEMIA; N-6-METHYLADENOSINE; N6-METHYLADENOSINE; PUBLICATIONS; INFLAMMATION; PROGRESSION</t>
  </si>
  <si>
    <t>BackgroundRNA methylation is associated with cardiovascular disease (CVD) occurrence and development. The purpose of this study is to visually analyze the results and research trends of global RNA methylation in CVD.MethodsArticles and reviews on RNA methylation in CVD published before 6 November 2022 were searched in the Web of Science Core Collection. Visual and statistical analysis was performed using CiteSpace 1.6.R4 advanced and VOSviewer 1.6.18.ResultsThere were 847 papers from 1,188 institutions and 63 countries/regions. Over approximately 30 years, there was a gradual increase in publications and citations on RNA methylation in CVD. America and China had the highest output (284 and 259 papers, respectively). Nine of the top 20 institutions that published articles were from China, among which Fudan University represented the most. The International Journal of Molecular Sciences was the journal with the most studies. Nature was the most co-cited journal. The most influential writers were Zhang and Wang from China and Mathiyalagan from the United States. After 2015, the primary keywords were cardiac development, heart, promoter methylation, RNA methylation, and N6-methyladenosine. Nuclear RNA, m(6)A methylation, inhibition, and myocardial infarction were the most common burst keywords from 2020 to the present.ConclusionsA bibliometric analysis reveals research hotspots and trends of RNA methylation in CVD. The regulatory mechanisms of RNA methylation related to CVD and the clinical application of their results, especially m(6)A methylation, are likely to be the focus of future research.</t>
  </si>
  <si>
    <t>[Song, Boce; Xie, Beili; Liu, Mingwang; Shi, Dazhuo; Zhao, Fuhai] China Acad Chinese Med Sci, Xiyuan Hosp, Beijing, Peoples R China; [Li, Haohao] Beijing Univ Chinese Med, Grad Sch, Beijing, Peoples R China; [Shi, Dazhuo; Zhao, Fuhai] Natl Clin Res Ctr Chinese Med Cardiol, Beijing, Peoples R China</t>
  </si>
  <si>
    <t>China Academy of Chinese Medical Sciences; Xiyuan Hospital, CACMS; Beijing University of Chinese Medicine</t>
  </si>
  <si>
    <t>Zhao, FH (corresponding author), China Acad Chinese Med Sci, Xiyuan Hosp, Beijing, Peoples R China.;Zhao, FH (corresponding author), Natl Clin Res Ctr Chinese Med Cardiol, Beijing, Peoples R China.</t>
  </si>
  <si>
    <t>13911134962@163.com</t>
  </si>
  <si>
    <t>MAR 30</t>
  </si>
  <si>
    <t>10.3389/fcvm.2023.1110718</t>
  </si>
  <si>
    <t>Dong, Menglu; Shen, Wenzhuang; Yang, Guang; Yang, Zhifang; Li, Xingrui</t>
  </si>
  <si>
    <t>Analysis of m6A Methylation Modification Patterns and Tumor Immune Microenvironment in Breast Cancer</t>
  </si>
  <si>
    <t>M6A; tumor microenvironment; breast cancer; immunotherapy; mutation burden</t>
  </si>
  <si>
    <t>EXPRESSION; BLOCKADE; READERS; WRITERS; CELLS</t>
  </si>
  <si>
    <t>Increasing evidence indicates that the abnormal expression of N6-methyladenosine (m6A) modification is closely related to the epigenetic regulation of immune response in breast cancer (BC). However, the potential roles of m6A modification in the tumor microenvironment (TME) of BC remain unclear. For addressing this issue, we comprehensively analyzed the m6A modification patterns in 983 samples and correlated these modification patterns with TME immune cell infiltration, based on 23 kinds of m6A regulators. Principal component analysis (PCA) was used to construct the m6A scoring system to quantify the modification pattern of m6A of BC individuals. Consequently, three different m6A modification patterns were identified, and the infiltrating characteristics of TME cells were consistent with the three immune phenotypes, including immune rejection, immune inflammation, and immune desert. Besides, our analysis showed that the prognosis of patients could be predicted by evaluating the m6A modification pattern in the tumor. The low m6Ascore corresponded to increased mutation burden and immune activation, while stroma activation and lack of immune infiltration were observed in high m6Ascore subtypes. In addition, a low m6Ascore was associated with enhanced response to anti-PD-1/PD-L1 immunotherapy. In conclusion, the m6A modification pattern was closely related to the BC immune landscape. This well-validated score model of the m6A modification patterns will provide a valuable tool to depict the tumor immune state and guide effective tumor immunotherapy for combating BC.</t>
  </si>
  <si>
    <t>[Dong, Menglu; Shen, Wenzhuang; Yang, Zhifang; Li, Xingrui] Huazhong Univ Sci &amp; Technol, Tongji Med Coll, Tongji Hosp, Dept Thyroid &amp; Breast Surg, Wuhan, Peoples R China; [Yang, Guang] Huazhong Univ Sci &amp; Technol, Tongji Hosp, Dept Thorac Surg, Tongji Med Coll, Wuhan, Peoples R China</t>
  </si>
  <si>
    <t>Huazhong University of Science &amp; Technology; Huazhong University of Science &amp; Technology</t>
  </si>
  <si>
    <t>Yang, ZF; Li, XR (corresponding author), Huazhong Univ Sci &amp; Technol, Tongji Med Coll, Tongji Hosp, Dept Thyroid &amp; Breast Surg, Wuhan, Peoples R China.</t>
  </si>
  <si>
    <t>yangzhifangtj@163.com; lixingrui@tjh.tjmu.edu.cn</t>
  </si>
  <si>
    <t>10.3389/fcell.2022.785058</t>
  </si>
  <si>
    <t>Yu, Qingxiong; Zhu, Hainan; Wang, Huijing; Aimaier, Rehanguli; Chung, Manhon; Wang, Zhichao; Li, Qingfeng</t>
  </si>
  <si>
    <t>M6A-Related Bioinformatics Analysis Reveals a New Prognostic Risk Signature in Cutaneous Malignant Melanoma</t>
  </si>
  <si>
    <t>DISEASE MARKERS</t>
  </si>
  <si>
    <t>CANCER CELLS; RNA; GENE; PROGRESSION</t>
  </si>
  <si>
    <t>Cutaneous malignant melanoma (CMM) is the most deadly skin cancer worldwide. Despite advances in the treatments of CMM, its incidence and mortality rates are still increasing. N6-methyladenosine (m6A) is the most common form of RNA modification and has attracted increasing interest in cancer initiation and progression. However, the role of m6A regulators in CMM and their correlation with prognosis remain elusive. Here, we demonstrated that by applying consensus clustering, all CMM patient cases can be divided into two clusters based on overall expression levels of 25 m6A genes. We systematically analyzed the prognostic value of the 25 m6A RNA methylation regulators in CMM and found that ELAVL1, ABCF1, and IGF2BP1 yield the highest scores for predicting the prognosis of CMM. Accordingly, we derived a risk signature consisting of three selected m6A genes as an independent prognostic marker for CMM and validated our findings with data derived from a different CMM cohort. Next, we determined that CNVs in m6A genes had a significant negative impact on patient survival. The mRNA expression levels of m6A genes were correlated with CNV mutation. Moreover, in the selected three risk signature m6A regulators, GSEA analysis showed that they were closely correlated with inflammation and immune pathways. TME analysis proved that m6A gene expressions were negatively correlated with immune cell infiltration. In conclusion, m6A regulators are vital participants in CMM pathology; and ELAVL1, ABCF1, and IGF2BP1 mRNA levels are valuable factors for prognosis prediction and treatment strategy development.</t>
  </si>
  <si>
    <t>[Yu, Qingxiong; Zhu, Hainan; Wang, Huijing; Aimaier, Rehanguli; Chung, Manhon; Wang, Zhichao; Li, Qingfeng] Shanghai Jiao Tong Univ, Shanghai Peoples Hosp 9, Dept Plast &amp; Reconstruct Surg, Sch Med, 639 Zhizaoju Rd, Shanghai 200011, Peoples R China; [Wang, Huijing] Zhejiang Univ, Dept Plast Surg, Sch Med, Affiliated Hosp 2, Hangzhou 310017, Peoples R China</t>
  </si>
  <si>
    <t>Shanghai Jiao Tong University; Zhejiang University</t>
  </si>
  <si>
    <t>Wang, ZC; Li, QF (corresponding author), Shanghai Jiao Tong Univ, Shanghai Peoples Hosp 9, Dept Plast &amp; Reconstruct Surg, Sch Med, 639 Zhizaoju Rd, Shanghai 200011, Peoples R China.</t>
  </si>
  <si>
    <t>yuqingx@hotmail.com; ben64053326@hotmail.com; wenzjign@163.com; dr_rayhan@163.com; 2590911458@qq.com; shmuwzc@163.com; dr.liqingfeng@shsmu.edu.cn</t>
  </si>
  <si>
    <t>DIS MARKERS</t>
  </si>
  <si>
    <t>JUN 6</t>
  </si>
  <si>
    <t>10.1155/2022/8114731</t>
  </si>
  <si>
    <t>Biotechnology &amp; Applied Microbiology; Genetics &amp; Heredity; Medicine, Research &amp; Experimental; Pathology</t>
  </si>
  <si>
    <t>Zhou, Meng; Liu, Yuzhen; Xu, Haoxiang; Chen, Xu; Zheng, Nana; Duan, Zhimin; Ge, Yiping; Li, Dongqing; Lin, Tong; Zeng, Rong; Chen, Qing; Li, Min</t>
  </si>
  <si>
    <t>YTHDC1-modified m6A methylation of hsa_circ_0102678 promotes keratinocyte inflammation induced by Cutibacterium acnes biofilm through regulating miR-146a/TRAF6 and IRAK1 axis</t>
  </si>
  <si>
    <t>circRNA; m6A; YTHDC1; acne; inflammation; miR-146a</t>
  </si>
  <si>
    <t>PROPIONIBACTERIUM-ACNES; RNA</t>
  </si>
  <si>
    <t>Introduction: CircRNAs are closely related to many human diseases, however, their role in acne remains unclear. This study aimed to determine the role of hsa-circ_0102678 in regulating inflammation of acne. Methods: Firstly, microarray analysis was performed to study the expression of circRNAs in acne. Subsequently, RNase R digestion assay and FISH assay were utilized to confirm the characteristics of hsa-circ_0102678. Finally, qRT-PCR, Western blotting analysis, Immunoprecipitation, Luciferase reporter assay, circRNA probe pull-down assay, Biotin-labeled miRNA pull-down assay, RNA immunoprecipitation (RIP) assay and m6A dot blot assay were utilized to reveal the functional roles of hsa-circ_0102678 on inflammation induced by C. acnes biofilm in human primary keratinocytes.Results: Our investigations showed that the expression of hsa-circ_0102678 was significantly decreased in acne tissues and hsa-circ_0102678 was a type of circRNAs, which was mainly localized in the cytoplasm of primary human keratinocytes. Moreover, hsa-circ_0102678 remarkably affected the expression of IL-8, IL-6, and TNF-alpha, which induced by C. acnes biofilm. Importantly, mechanistic studies indicated that the YTHDC1 could bind directly to hsa-circ_0102678 and promote the export of N6-methyladenosine modified hsa-circ_0102678 to the cytoplasm. Besides, hsa-circ_0102678 could bind to miR-146a and sponge miR-146a to promote the expression of IRAK1 and TRAF6.Conclusion: Our findings revealed a previously unknown process by which hsa_circ_0102678 promoted keratinocyte inflammation induced by C. acnes biofilm via regulating miR-146a/TRAF6 and IRAK1 axis.</t>
  </si>
  <si>
    <t>[Zhou, Meng; Xu, Haoxiang; Chen, Xu; Zheng, Nana; Duan, Zhimin; Ge, Yiping; Li, Dongqing; Lin, Tong; Zeng, Rong; Li, Min] Chinese Acad Med Sci &amp; Peking Union Med Coll, Hosp Dermatol, Dept laser Surg, Jiangsu Key Lab Mol Biol Skin Dis &amp; STIs, Nanjing 210042, Peoples R China; [Liu, Yuzhen] Nanjing Med Univ, Dept Dermatol, Affiliated Jiangning Hosp, Nanjing 211100, Peoples R China; [Zeng, Rong] Yunnan Prov Tradit Chinese Med Hosp, Dept Dermatol, Kunming 650021, Yunnan, Peoples R China; [Chen, Qing] Nanjing Univ, Nanjing Drum Tower Hosp, Dept Transfus Med, Affiliated Hosp,Med Sch, Nanjing 210008, Jiangsu, Peoples R China; [Chen, Qing; Li, Min] Nanjing Med Univ, Ctr Global Hlth, Sch Publ Hlth, Nanjing 211166, Jiangsu, Peoples R China; [Zeng, Rong] Chinese Acad Med Sci &amp; Peking Union Med Coll, Inst Dermatol, 12 Jiang Wang Miao St, Nanjing 210042, Peoples R China; [Zeng, Rong] Chinese Acad Med Sci &amp; Peking Union Med Coll, Hosp Skin Dis, 12 Jiang Wang Miao St, Nanjing 210042, Peoples R China</t>
  </si>
  <si>
    <t>Chinese Academy of Medical Sciences - Peking Union Medical College; Peking Union Medical College; Nanjing Medical University; Nanjing University; Nanjing Medical University; Chinese Academy of Medical Sciences - Peking Union Medical College; Peking Union Medical College; Institute of Dermatology - CAMS; Chinese Academy of Medical Sciences - Peking Union Medical College; Peking Union Medical College</t>
  </si>
  <si>
    <t>Zeng, R (corresponding author), Chinese Acad Med Sci &amp; Peking Union Med Coll, Inst Dermatol, 12 Jiang Wang Miao St, Nanjing 210042, Peoples R China.;Zeng, R (corresponding author), Chinese Acad Med Sci &amp; Peking Union Med Coll, Hosp Skin Dis, 12 Jiang Wang Miao St, Nanjing 210042, Peoples R China.</t>
  </si>
  <si>
    <t>zengrong2010@hotmail.com</t>
  </si>
  <si>
    <t>10.1159/000534704</t>
  </si>
  <si>
    <t>Zhang, Xinmin; Cai, He; Xu, He; Dong, Su; Ma, Haichun</t>
  </si>
  <si>
    <t>Critical roles of m6A methylation in cardiovascular diseases</t>
  </si>
  <si>
    <t>cardiovascular diseases; m(6)A methylation; epigenetic; cardiac hypertrophy; heart failure; ischemic heart disease</t>
  </si>
  <si>
    <t>CARDIAC ISCHEMIA/REPERFUSION INJURY; MESSENGER-RNA; INFLAMMATORY RESPONSE; REPERFUSION INJURY; GENE-EXPRESSION; HEART-FAILURE; DEMETHYLASE; METTL3; ATHEROSCLEROSIS; ALKBH5</t>
  </si>
  <si>
    <t>Cardiovascular diseases (CVDs) have been established as a major cause of mortality globally. However, the exact pathogenesis remains obscure. N6-methyladenosine (m(6)A) methylation is the most common epigenetic modification on mRNAs regulated by methyltransferase complexes (writers), demethylase transferases (erasers) and binding proteins (readers). It is now understood that m(6)A is a major player in physiological and pathological cardiac processes. m(6)A methylation are potentially involved in many mechanisms, for instance, regulation of calcium homeostasis, endothelial function, different forms of cell death, autophagy, endoplasmic reticulum stress, macrophage response and inflammation. In this review, we will summarize the molecular functions of m(6)A enzymes. We mainly focus on m(6)A-associated mechanisms and functions in CVDs, especially in heart failure and ischemia heart disease. We will also discuss the potential application and clinical transformation of m(6)A modification.</t>
  </si>
  <si>
    <t>[Zhang, Xinmin; Dong, Su; Ma, Haichun] First Hosp Jilin Univ, Dept Anesthesiol, Changchun, Peoples R China; [Zhang, Xinmin] First Hosp Jilin Univ, Publ Lab Platform, Changchun, Peoples R China; [Cai, He] First Hosp Jilin Univ, Cardiovasc Ctr, Changchun, Peoples R China; [Xu, He] First Hosp Jilin Univ, Dept Integrat Med, Lequn Branch, Changchun, Peoples R China</t>
  </si>
  <si>
    <t>Jilin University; Jilin University; Jilin University; Jilin University</t>
  </si>
  <si>
    <t>Ma, HC (corresponding author), First Hosp Jilin Univ, Dept Anesthesiol, Changchun, Peoples R China.</t>
  </si>
  <si>
    <t>mahc@jlu.edu.cn</t>
  </si>
  <si>
    <t>MAY 19</t>
  </si>
  <si>
    <t>10.3389/fcvm.2023.1187514</t>
  </si>
  <si>
    <t>Li, Biao; Du, Mingyuan; Sun, Qiao; Cao, Zhengguo; He, Hong</t>
  </si>
  <si>
    <t>m6A demethylase Fto regulates the TNF-α-induced inflammatory response in cementoblasts</t>
  </si>
  <si>
    <t>ORAL DISEASES</t>
  </si>
  <si>
    <t>Fto; inflammatory response; MAPK; mRNA stability; NF-kappa B</t>
  </si>
  <si>
    <t>APICAL PERIODONTITIS; ROOT RESORPTION; MESSENGER-RNA; CEMENTUM; GENE; ASSOCIATION; METHYLATION; DISEASE</t>
  </si>
  <si>
    <t>Objective: Apical periodontitis is the most frequently occurring pathological lesion. Fat mass and obesity-associated protein (Fto) is the first identified RNA N6-methyladenosine demethylase. However, whether Fto regulates apical periodontitis remains unclear. This study aimed to explore the mechanisms of Fto in the tumor necrosis factor-alpha (TNF-alpha)-induced inflammatory response. Materials and Methods: We established an apical periodontitis model. An immortalized cementoblast cell line (OCCM-30) cells were exposed to TNF-alpha. Fto, Il6, Mcp1, and Mmp9 expressions were assessed by qRT-PCR. We knocked down Fto using lentiviruses and detected TNF-alpha-induced inflammation-related gene expressions and mRNA stability. Results: Mice with apical periodontitis showed downregulation of Fto expression. OCCM-30 cells exposed to TNF-alpha showed an upregulation of inflammation-related genes with a decrease in Fto. Furthermore, knockdown of Fto promoted the expressions of Il6, Mcp1, and Mmp9 in TNF-alpha-treated OCCM-30 cells as compared with negative control cells, whereas it did not affect the mRNA stability. Interestingly, Fto knockdown activated the p65, p38, and ERK1/2 pathways, and it slightly activated the JNK signaling pathway after TNF-alpha administration in OCCM-30 cells. Conclusion: A TNF-alpha-induced decrease in the expression of Fto might play a critical role in the inflammatory response in cementoblasts, and knockdown of Fto might upregulate the inflammatory response.</t>
  </si>
  <si>
    <t>[Li, Biao; Du, Mingyuan; Sun, Qiao; Cao, Zhengguo; He, Hong] Wuhan Univ, Sch &amp; Hosp Stomatol, State Key Lab Breeding Base Basic Sci Stomatol Hu, Wuhan, Peoples R China; [Li, Biao; Du, Mingyuan; Sun, Qiao; Cao, Zhengguo; He, Hong] Wuhan Univ, Sch &amp; Hosp Stomatol, Key Lab Oral Biomed, Minist Educ, Wuhan, Peoples R China; [Du, Mingyuan; He, Hong] Wuhan Univ, Sch &amp; Hosp Stomatol, Dept Orthodont, Wuhan, Peoples R China; [Cao, Zhengguo] Wuhan Univ, Sch &amp; Hosp Stomatol, Dept Periodontol, Wuhan, Peoples R China</t>
  </si>
  <si>
    <t>Wuhan University; Wuhan University; Wuhan University; Wuhan University</t>
  </si>
  <si>
    <t>He, H (corresponding author), Wuhan Univ, Dept Orthodont, State Key Lab Breeding Base Basic Sci Stomatol Hu, Luoyu Rd 237, Wuhan 430079, Peoples R China.;He, H (corresponding author), Wuhan Univ, Sch &amp; Hosp Stomatol, Key Lab Oral Biomed, Minist Educ, Luoyu Rd 237, Wuhan 430079, Peoples R China.</t>
  </si>
  <si>
    <t>drhehong@whu.edu.cn</t>
  </si>
  <si>
    <t>ORAL DIS</t>
  </si>
  <si>
    <t>10.1111/odi.14396</t>
  </si>
  <si>
    <t>Phillips, Stacia; Mishra, Tarun; Khadka, Shaubhagya; Bohan, Dana; Espada, Constanza E.; Maury, Wendy; Wu, Li</t>
  </si>
  <si>
    <t>Epitranscriptomic N6-Methyladenosine Profile of SARS-CoV-2-Infected Human Lung Epithelial Cells</t>
  </si>
  <si>
    <t>MICROBIOLOGY SPECTRUM</t>
  </si>
  <si>
    <t>N-6-methyladenosine; SARS-CoV-2; epitranscriptomics; infection; lung epithelial cells; microarray</t>
  </si>
  <si>
    <t>NUCLEAR-RNA; M(6)A; TRANSCRIPTS</t>
  </si>
  <si>
    <t>Posttranscriptional modification of viral and cellular RNA by N-6-methyladenosine (m(6)A) plays an important role in regulating the replication of many viruses and the cellular immune response to infection. We therefore sought to define the epitranscriptomic m(6)A profile of human lung epithelial cells infected with SARS-CoV-2. N-6-methyladenosine (m(6)A) is a dynamic posttranscriptional RNA modification that plays an important role in determining transcript fate. The functional consequence of m(6)A deposition is dictated by a group of host proteins that specifically recognize and bind the m(6)A modification, leading to changes in RNA stability, transport, splicing, or translation. The cellular m(6)A methylome undergoes changes during certain pathogenic conditions such as viral infections. However, how m(6)A modification of host cell transcripts and noncoding RNAs change during severe acute respiratory syndrome coronavirus (SARS-CoV-2) infection has not been reported. Here, we define the epitranscriptomic m(6)A profile of SARS-CoV-2-infected human lung epithelial cells compared to uninfected controls. We identified mRNA and long and small noncoding RNA species that are differentially m(6)A modified in response to SARS-CoV-2 infection. The most significantly differentially methylated transcript was the precursor of microRNA-4486 (miRNA-4486), which showed significant increases in abundance and percentage of methylated transcripts in infected cells. Pathway analyses revealed that differentially methylated transcripts were significantly associated with several cancer-related pathways, protein processing in the endoplasmic reticulum, cell death, and proliferation. Upstream regulators predicted to be associated with the proteins encoded by differentially methylated mRNAs include several proteins involved in the type-I interferon response, inflammation, and cytokine signaling.IMPORTANCE Posttranscriptional modification of viral and cellular RNA by N-6-methyladenosine (m(6)A) plays an important role in regulating the replication of many viruses and the cellular immune response to infection. We therefore sought to define the epitranscriptomic m(6)A profile of human lung epithelial cells infected with SARS-CoV-2. Our analyses demonstrate the differential methylation of both coding and noncoding cellular RNAs in SARS-CoV-2-infected cells compared to uninfected controls. Pathway analyses revealed that several of these RNAs may be involved in the cellular response to infection, such as type-I interferon. Our study implicates m(6)A modification of infected-cell RNA as a mechanism of posttranscriptional gene regulation during SARS-CoV-2 infection.</t>
  </si>
  <si>
    <t>[Phillips, Stacia; Mishra, Tarun; Khadka, Shaubhagya; Bohan, Dana; Espada, Constanza E.; Maury, Wendy; Wu, Li] Univ Iowa, Dept Microbiol &amp; Immunol, Carver Coll Med, Iowa City, IA 52242 USA; [Bohan, Dana] Vir Biotechnol Inc, San Francisco, CA USA</t>
  </si>
  <si>
    <t>University of Iowa</t>
  </si>
  <si>
    <t>Wu, L (corresponding author), Univ Iowa, Dept Microbiol &amp; Immunol, Carver Coll Med, Iowa City, IA 52242 USA.</t>
  </si>
  <si>
    <t>li-wu@uiowa.edu</t>
  </si>
  <si>
    <t>AMER SOC MICROBIOLOGY</t>
  </si>
  <si>
    <t>MICROBIOL SPECTR</t>
  </si>
  <si>
    <t>FEB 14</t>
  </si>
  <si>
    <t>10.1128/spectrum.03943-22</t>
  </si>
  <si>
    <t>Li, ChangYan; Su, Feng; Liang, Zhang; Zhang, Le; Liu, Fang; Fan, WenXing; Li, Zhen</t>
  </si>
  <si>
    <t>Macrophage M1 regulatory diabetic nephropathy is mediated by m6A methylation modification of lncRNA expression</t>
  </si>
  <si>
    <t>MOLECULAR IMMUNOLOGY</t>
  </si>
  <si>
    <t>M6A; FTO; Diabetic nephropathy; Macrophage M1; Methylation</t>
  </si>
  <si>
    <t>M(6)A</t>
  </si>
  <si>
    <t>Immune and inflammatory responses have been identified to play an important role in diabetic nephropathy (DN) (H. Zhou et al. (2021)). It was found that the part of long non-coding RNA (LncRNA) in nephrosis is related to the negative regulation of MicroRNA (miRNA) (C. Gao et al., 2020), which mechanism is unclear; N6-methyladenosine (m6A) is one of the most common mRNA modifications in eukaryotes (Gu et al. (2020)). m6A has been proved in many works of literature can act on the triple helix structure of RNA-DNA and regulate the relationship between lncRNA and specific DNA sites (Fico et al. (2020); Lobos ' and Regulska-Ilow (2021); Xu et al. (2021)). Other studies have shown that m6A methylation modification plays a vital role in developing metabolic diseases such as obesity and type 2 diabetes by regulating glucose and lipid metabolism and immune inflammation. In this study, we performed a subgroup analysis of m6A-modified LncRNA expression in the DN transcriptome dataset (LncRNA high-low expression group); the results showed that the presence of Macrophage M1-related lncRNA (LINC00342, LINC00667, and LNC00963) in the process of m6A methylation recognition and metastasis was indirectly related to the downstream demethylase FTO, at the same time, we analyzed the interaction between m6A and RBM15, which is involved in the immune regulation of macrophage M1, and found that there might be a potential interaction between RBM15 and WTAP, which may play a role in regulating the methylation of lncRNA in macrophage M1, the DN was mediated by macrophage M1 immunoreaction of macrophages.</t>
  </si>
  <si>
    <t>[Li, ChangYan; Su, Feng; Fan, WenXing] Kunming Med Univ, Dept Nephrol, Affiliated Hosp 1, 295 Xichang Rd, Kunming 650032, Yunnan, Peoples R China; [Liang, Zhang] Kunming Med Univ, Dept Sci &amp; Technol, Kunming 650500, Yunnan, Peoples R China; [Zhang, Le] Univ Calif Riverside, Inst Integrat Genome Biol, Riverside, CA 92521 USA; [Liu, Fang] Sichuan Univ, West China Hosp, Dept Nephrol, Chengdu 610041, Sichuan, Peoples R China; [Li, Zhen] Kunming Med Univ, Organ Transplantat Ctr, Affiliated Hosp 1, 295 Xichang Rd, Kunming 650032, Yunnan, Peoples R China</t>
  </si>
  <si>
    <t>Kunming Medical University; Kunming Medical University; University of California System; University of California Riverside; Sichuan University; Kunming Medical University</t>
  </si>
  <si>
    <t>Fan, WX (corresponding author), Kunming Med Univ, Dept Nephrol, Affiliated Hosp 1, 295 Xichang Rd, Kunming 650032, Yunnan, Peoples R China.;Li, Z (corresponding author), Kunming Med Univ, Organ Transplantat Ctr, Affiliated Hosp 1, 295 Xichang Rd, Kunming 650032, Yunnan, Peoples R China.</t>
  </si>
  <si>
    <t>fanwx2020@163.com; 24225695@qq.com</t>
  </si>
  <si>
    <t>MOL IMMUNOL</t>
  </si>
  <si>
    <t>10.1016/j.molimm.2022.02.008</t>
  </si>
  <si>
    <t>Biochemistry &amp; Molecular Biology; Immunology</t>
  </si>
  <si>
    <t>Zhao, Binghao; Xiang, Zhongtian; Wu, Bo; Zhang, Xiang; Feng, Nan; Wei, Yiping; Zhang, Wenxiong</t>
  </si>
  <si>
    <t>Use of Novel m6A Regulator-mediated Methylation Modification Patterns in Distinct Tumor Microenvironment Profiles to Identify and Predict Glioma Prognosis and Progression, T-cell Dysfunction, and Clinical Response to ICI Immunotherapy</t>
  </si>
  <si>
    <t>CURRENT PHARMACEUTICAL DESIGN</t>
  </si>
  <si>
    <t>Glioma; m6A modification; m6A score; tumor microenvironment; immunotherapy; targeted therapy; multiomics scale</t>
  </si>
  <si>
    <t>STEM-LIKE CELLS; IMMUNE CONTEXTURE; RNA MODIFICATION; CANCER; EXPRESSION; BLOCKADE</t>
  </si>
  <si>
    <t>Background The specific functions of RNA N6-methyladenosine (m6A) modifications in the glioma tumor microenvironment (TME) and glioma patient prognosis and treatment have not been determined to date. Objective The objective of the study was to determine the role of m6A modifications in glioma TME. Methods Nonnegative matrix factorization (NMF) methods were used to determine m6A clusters and m6A gene signatures based on 21 genes relating to m6A modifications. TME characteristics for each m6A cluster and m6A gene signature were quantified by established m6A score. The utility of m6A score was validated in immunotherapy and other antiangiogenic treatment cohorts. Results Three m6A clusters were identified among 3,395 glioma samples, and they were linked to different biological activities and clinical outcomes. The m6A clusters were highly consistent with immune profiles known as immune-inflamed, immune-excluded, and immune-desert phenotypes. Clusters within individual tumors could predict glioma inflammation, molecular subtypes, TME stromal activity, genetic variation, alternative splicing, and prognosis. As for the m6A score and m6A gene signature, patients with low m6A scores exhibited an increased tumor mutation burden, immune activity, neoantigen load, and prolonged survival. A low m6A score indicated the potential for a low level of T-cell dysfunction, a considerably better treatment response, and durable clinical benefits from immunotherapy, bevacizumab and regorafenib. Conclusion Glioma m6A clusters and gene signatures have distinctive TME features. The m6A gene signature may guide prognostic assessments and promote the use of effective strategies.</t>
  </si>
  <si>
    <t>[Zhao, Binghao; Xiang, Zhongtian; Wu, Bo; Zhang, Xiang; Feng, Nan; Wei, Yiping; Zhang, Wenxiong] Nanchang Univ, Affiliated Hosp 2, Dept Thorac Surg, Nanchang 330006, Peoples R China; [Zhao, Binghao] Chinese Acad Med Sci &amp; Peking Union Med Coll, Peking Union Med Coll Hosp, Dept Neurosurg, Beijing, Peoples R China; [Zhao, Binghao] Chinese Acad Med Sci &amp; Peking Union Med Coll, Peking Union Med Coll Hosp, Dept Mol Neuropathol, Beijing, Peoples R China; [Zhao, Binghao] Chinese Acad Med Sci &amp; Peking Union Med Coll, Peking Union Med Coll Hosp, State Key Lab Complex Severe &amp; Rare Dis, Beijing, Peoples R China</t>
  </si>
  <si>
    <t>Nanchang University; Chinese Academy of Medical Sciences - Peking Union Medical College; Peking Union Medical College; Peking Union Medical College Hospital; Chinese Academy of Medical Sciences - Peking Union Medical College; Peking Union Medical College; Peking Union Medical College Hospital; Chinese Academy of Medical Sciences - Peking Union Medical College; Peking Union Medical College Hospital; Peking Union Medical College</t>
  </si>
  <si>
    <t>Zhang, WX (corresponding author), Nanchang Univ, Affiliated Hosp 2, Dept Thorac Surg, Nanchang 330006, Peoples R China.</t>
  </si>
  <si>
    <t>zwx123dr@126.com</t>
  </si>
  <si>
    <t>BENTHAM SCIENCE PUBL LTD</t>
  </si>
  <si>
    <t>SHARJAH</t>
  </si>
  <si>
    <t>CURR PHARM DESIGN</t>
  </si>
  <si>
    <t>10.2174/1381612829666221207112438</t>
  </si>
  <si>
    <t>Huo, Yan-Bing; Gao, Xiang; Peng, Qi; Nie, Qiang; Bi, Wei</t>
  </si>
  <si>
    <t>Dihydroartemisinin alleviates AngII-induced vascular smooth muscle cell proliferation and inflammatory response by blocking the FTO/NR4A3 axis</t>
  </si>
  <si>
    <t>VSMC; Dihydroartemisinin; AngII; FTO</t>
  </si>
  <si>
    <t>NUCLEAR RECEPTOR; GENE-EXPRESSION; ENDOTHELIAL-CELLS; OXIDATIVE STRESS; FTO; ANGIOGENESIS; METABOLISM; APOPTOSIS; AUTOPHAGY; PATHWAY</t>
  </si>
  <si>
    <t>Objective Inflammation and proliferation of vascular smooth muscle cells (VSMCs), induced by angiotensin II (AngII) and other growth factors, play important roles in the pathogenesis of hypertension, restenosis, and atherosclerosis. Dihydroartemisinin (DHA) exhibits broad protective effects. However, the effects of DHA on AngII-induced inflammation and proliferation of VSMCs remain unknown. Materials and methods AngII was used to construct VSMCs and vascular inflammation model in vitro and in vivo. The protective roles of DHA in inflammatory response and proliferation were evaluated through CCK-8, BrdU assay and immunofluorescence staining. The level of mRNA N6-methyladenosine was measured by m6A-RNA immunoprecipitation (MeRIP) assay. Western blot and quantitative real-time PCR were used to investigate the relationship between FTO and its potential downstream signaling molecules. Results In the present study, we found that DHA significantly suppressed AngII-induced proliferation of VSMCs and the expression of IL-6 and Ccl2 in a dose-dependent manner. Additionally, we confirmed that fat mass and obesity-associated (FTO) plays a critical role in AngII-induced VSMC proliferation and inflammation. FTO knockdown increased the methylation level of NR4A3 mRNA, whereas FTO, but not mutated FTO overexpression, reduced the methylation level of NR4A3 mRNA. These results suggest that DHA plays a protective role in AngII-induced VSMC proliferation and the associated inflammation by inhibiting the FTO/NR4A3 axis. Conclusion Our findings provide new insight into the mechanisms of DHA and its critical role in the pathogenesis of hypertension-related vascular complications.</t>
  </si>
  <si>
    <t>[Huo, Yan-Bing; Gao, Xiang; Bi, Wei] Hebei Med Univ, Hosp 2, Dept Vasc Surg, 215 Heping W Rd, Shijiazhuang 050000, Hebei, Peoples R China; [Huo, Yan-Bing; Nie, Qiang] Handan First Hosp, Dept Vasc Surg, Handan 056002, Hebei, Peoples R China; [Peng, Qi] Handan First Hosp, Dept Hematol, Handan 056002, Hebei, Peoples R China</t>
  </si>
  <si>
    <t>Hebei Medical University</t>
  </si>
  <si>
    <t>Bi, W (corresponding author), Hebei Med Univ, Hosp 2, Dept Vasc Surg, 215 Heping W Rd, Shijiazhuang 050000, Hebei, Peoples R China.</t>
  </si>
  <si>
    <t>shi15369306566@126.com; yang2020y2020@163.com; zysjz1232020@126.com; Y18072728141@163.com; kuaileyebo@sina.com</t>
  </si>
  <si>
    <t>10.1007/s00011-021-01533-3</t>
  </si>
  <si>
    <t>Wu, Zhuoxuan; Lin, Weimin; Yuan, Quan; Lyu, Mingyue</t>
  </si>
  <si>
    <t>A genome-wide association analysis: m6A-SNP related to the onset of oral ulcers</t>
  </si>
  <si>
    <t>GWAS; m6A; oral ulcers; CCRL2; pathogenesis</t>
  </si>
  <si>
    <t>RECURRENT APHTHOUS STOMATITIS; MUCOSAL LESIONS; CCRL2; CHEMERIN; EXPRESSION; RECEPTORS; DATABASE; MOTIFS; IMPACT</t>
  </si>
  <si>
    <t>Oral ulcers are one of the most common inflammatory diseases on oral mucosa that have obvious impacts on patients. Studies have shown that N6-methyladenosine (m6A) RNA transcription modification may be involved in the development of various inflammatory responses, and whether the pathogenesis of oral ulcers is related to m6A is unclear. This study aims to identify how m6A-related single nucleotide polymorphisms (m6A-SNPs) may affect oral ulcers. The UKBB dataset containing 10,599,054 SNPs was obtained from the GWAS database using the keyword oral ulcer and compared with the M6AVar database containing 13,703 m6A-SNPs.With 7,490 m6A-SNPs associated with oral ulcers identified, HaploReg and RegulomeDB were used for further functional validation and differential gene analysis was performed using the GEO database dataset GSE37265. A total of 7490 m6A-SNPs were detected in this study, 11 of which were related to oral ulcers (p&lt;5E-08), and all of these SNPs showed eQTL signals. The SNP rs11266744 (p=2.00E-27) may regulate the expression of the local gene CCRL2, thereby participating in the pathogenesis of oral ulcers. In summary, by analyzing genome-wide association studies, this study showed that m6A modification may be involved in the pathogenesis of oral ulcers and CCRL2 may be the targeted gene.</t>
  </si>
  <si>
    <t>[Wu, Zhuoxuan; Lin, Weimin; Yuan, Quan; Lyu, Mingyue] Sichuan Univ, West China Sch Stomatol, State Key Lab Oral Dis, Chengdu, Peoples R China; [Wu, Zhuoxuan; Lin, Weimin; Yuan, Quan; Lyu, Mingyue] Sichuan Univ, Natl Clin Res Ctr Oral Dis, West China Sch Stomatol, Chengdu, Peoples R China; [Lin, Weimin; Yuan, Quan; Lyu, Mingyue] Sichuan Univ, West China Hosp Stomatol, Dept Oral Implantol, State Key Lab Oral Dis, Chengdu, Peoples R China; [Lin, Weimin; Yuan, Quan; Lyu, Mingyue] Sichuan Univ, West China Hosp Stomatol, Natl Clin Res Ctr Oral Dis, Dept Oral Implantol, Chengdu, Peoples R China</t>
  </si>
  <si>
    <t>Sichuan University; Sichuan University; Sichuan University; Sichuan University</t>
  </si>
  <si>
    <t>Lyu, MY (corresponding author), Sichuan Univ, West China Sch Stomatol, State Key Lab Oral Dis, Chengdu, Peoples R China.;Lyu, MY (corresponding author), Sichuan Univ, Natl Clin Res Ctr Oral Dis, West China Sch Stomatol, Chengdu, Peoples R China.;Lyu, MY (corresponding author), Sichuan Univ, West China Hosp Stomatol, Dept Oral Implantol, State Key Lab Oral Dis, Chengdu, Peoples R China.;Lyu, MY (corresponding author), Sichuan Univ, West China Hosp Stomatol, Natl Clin Res Ctr Oral Dis, Dept Oral Implantol, Chengdu, Peoples R China.</t>
  </si>
  <si>
    <t>lvmingyue9292@163.com</t>
  </si>
  <si>
    <t>JUL 25</t>
  </si>
  <si>
    <t>10.3389/fimmu.2022.931408</t>
  </si>
  <si>
    <t>Zhang, Ye-Ran; Ji, Jiang-Dong; Wang, Jia-Nan; Wang, Ying; Zhu, Hong-Jing; Sun, Ru-Xu; Liu, Qing-Huai; Chen, Xue</t>
  </si>
  <si>
    <t>The Role of N6-Methyladenosine Modification in Microvascular Dysfunction</t>
  </si>
  <si>
    <t>N-6-methyladenosine modification; angiogenesis; microvascular dysfunctions; epigenetics</t>
  </si>
  <si>
    <t>ARTERIOVENOUS-MALFORMATIONS; RNA METHYLATION; ATHEROSCLEROSIS; INFLAMMATION; REGULATOR; IMMUNITY; HYPOXIA; CELLS</t>
  </si>
  <si>
    <t>Microvascular dysfunction (MVD) has long plagued the medical field despite improvements in its prevention, diagnosis, and intervention. Microvascular lesions from MVD increase with age and further lead to impaired microcirculation, target organ dysfunction, and a mass of microvascular complications, thus contributing to a heavy medical burden and rising disability rates. An up-to-date understanding of molecular mechanisms underlying MVD will facilitate discoveries of more effective therapeutic strategies. Recent advances in epigenetics have revealed that RNA methylation, an epigenetic modification, has a pivotal role in vascular events. The N-6-methylation of adenosine (m(6)A) modification is the most prevalent internal RNA modification in eukaryotic cells, which regulates vascular transcripts through splicing, degradation, translation, as well as translocation, thus maintaining microvascular homeostasis. Conversely, the disruption of the m(6)A regulatory network will lead to MVD. Herein, we provide a review discussing how m(6)A methylation interacts with MVD. We also focus on alterations of the m(6)A regulatory network under pathological conditions. Finally, we highlight the value of m(6)A regulators as prognostic biomarkers and novel therapeutic targets, which might be a promising addition to clinical medicine.</t>
  </si>
  <si>
    <t>[Zhang, Ye-Ran; Ji, Jiang-Dong; Wang, Jia-Nan; Wang, Ying; Zhu, Hong-Jing; Sun, Ru-Xu; Liu, Qing-Huai; Chen, Xue] Nanjing Med Univ, Affiliated Hosp 1, Dept Ophthalmol, Nanjing 210029, Peoples R China</t>
  </si>
  <si>
    <t>Liu, QH; Chen, X (corresponding author), Nanjing Med Univ, Affiliated Hosp 1, Dept Ophthalmol, Nanjing 210029, Peoples R China.</t>
  </si>
  <si>
    <t>liuqh@njmu.edu.cn; chenxue@jsph.org.cn</t>
  </si>
  <si>
    <t>10.3390/cells11203193</t>
  </si>
  <si>
    <t>Ding, Hongda; Zhang, Xixia; Su, Yang; Jia, Changjun; Dai, Chaoliu</t>
  </si>
  <si>
    <t>GNAS promotes inflammation-related hepatocellular carcinoma progression by promoting STAT3 activation</t>
  </si>
  <si>
    <t>Hepatocellular carcinoma; Lipopolysaccharides; G-protein alpha-subunit; Signal transducer and activator of transcription 3; Interleukin-6</t>
  </si>
  <si>
    <t>CANCER; DIAGNOSIS; THERAPY; ALPHA</t>
  </si>
  <si>
    <t>Background Hepatocellular carcinoma (HCC) is still the most common cause of cancer-related mortality worldwide and accumulating studies report that HCC is frequently linked to chronic inflammation. G-protein alpha-subunit (GNAS)-activating mutations have recently been reported to form a rare subgroup of inflammatory liver tumors. In this study, we investigated the roles of GNAS in inflammation-related HCC progression and its underlying mechanism. Methods Lipopolysaccharides (LPS) and diethylnitrosamine were employed to stimulate HCC cells to an induced inflammatory response. qRT-PCR, immunohistochemistry and immunoblotting were performed to detect the expression of GNAS in HCC tissues and cell lines. Expression levels of proinflammatory cytokines were detected by qRT-PCR and ELISA. N6-methyladenosine (m6A) methylation of GNAS mRNA was detected by RNA-binding protein immunoprecipitation (RIP). Transcription factors activation profiling plate array was performed to investigate the underlying mechanism in GNAS promoting interleukin-6 (IL-6) expression in HCC cells. HCC cell invasion was determined by transwell assay in vitro, and tumorigenesis was assessed with a subcutaneous xenograft mouse model of HCC. Results We found that LPS stimulation promotes GNAS expression in HCC cells through increasing m6A methylation of GNAS mRNA. The high expression level of GNAS promotes LPS-induced HCC cell growth and invasion by interacting with signal transducer and activator of transcription 3 (STAT3). Furthermore, GNAS knockdown inhibits LPS induced-IL-6 expression in HCC cells by suppressing STAT3 activation. Moreover, we found that GNAS promotes LPS-induced STAT3 activation in HCC cells through inhibiting long non-coding RNA TPTEP1 interacting with STAT3. In addition, GNAS expression promotes HCC development in mice and is related to poor survival. Conclusions Our findings for the first time indicate a tumor-promoting role of GNAS in inflammation-related HCC progression and provide a novel potential target for HCC therapy.</t>
  </si>
  <si>
    <t>[Ding, Hongda; Su, Yang; Jia, Changjun; Dai, Chaoliu] China Med Univ, Dept Gen Surg, Shengjing Hosp, 36 Sanhao Rd, Shenyang 110004, Peoples R China; [Zhang, Xixia] China Med Univ, Dept Otolaryngol Head &amp; Neck Surg, Shengjing Hosp, 36 Sanhao Rd, Shenyang 110004, Peoples R China</t>
  </si>
  <si>
    <t>China Medical University; China Medical University</t>
  </si>
  <si>
    <t>Dai, CL (corresponding author), China Med Univ, Dept Gen Surg, Shengjing Hosp, 36 Sanhao Rd, Shenyang 110004, Peoples R China.</t>
  </si>
  <si>
    <t>daiclsjh@163.com</t>
  </si>
  <si>
    <t>FEB 24</t>
  </si>
  <si>
    <t>10.1186/s11658-020-00204-1</t>
  </si>
  <si>
    <t>Zhang, Shuqin; Dong, Jiali; Li, Yuan; Xiao, Huiwen; Shang, Yue; Wang, Bin; Chen, Zhiyuan; Zhang, Mengran; Fan, Saijun; Cui, Ming</t>
  </si>
  <si>
    <t>Gamma-irradiation fluctuates the mRNA N6-methyladenosine (m6A) spectrum of bone marrow in hematopoietic injury*</t>
  </si>
  <si>
    <t>m6A; MeRIP; Epitranscriptome; Radiation; Hematopoietic injury; Mouse bone marrow</t>
  </si>
  <si>
    <t>STEM-CELL INJURY; M(6)A MODIFICATION; GENE-EXPRESSION; STRESS-RESPONSE; IN-VIVO; METHYLATION; IDENTIFICATION; METTL3; TRANSLATION; MAINTENANCE</t>
  </si>
  <si>
    <t>Humans benefit from nuclear technologies but consequently experience nuclear disasters or side effects of iatrogenic radiation. Hematopoietic system injury first arises upon radiation exposure. As an intricate new layer of genetic control, the posttranscriptional m6A modification of RNA has recently come under investigation and has been demonstrated to play pivotal roles in multiple physiological and pathological processes. However, how the m6A methylome functions in the hematopoietic system after irradiation remains ambiguous. Here, we uncovered the time-varying epitranscriptome-wide m6A methylome and transcriptome alterations in gamma-ray-exposed mouse bone marrow. 4 Gy gamma-irradiation rapidly (5 min and 2 h) and severely impaired the mouse hematopoietic system, including spleen and thymus weight, blood components, tissue inflammation and malondialdehyde (MDA) levels. The m6A content and expression of m6A related enzymes were altered. Gamma-irradiation triggered dynamic and reversible m6A modification profiles and altered mRNA expression, where both m6A foldenrichment and mRNA expression most followed the (5 min_up/2 h_down) pattern. The CDS enrichment region preferentially upregulated m6A peaks at 5 min. Moreover, the main GO and KEGG pathways were closely related to metabolism and the classical radiation response. Finally, m6A modifications correlated with transcriptional regulation of genes in multiple aspects. Blocking the expression of m6A demethylases FTO and ALKBH5 mitigated radiation hematopoietic toxicity. Together, our findings present the comprehensive landscape of mRNA m6A methylation in the mouse hematopoietic system in response to gamma-irradiation, shedding light on the significance of m6A modifications in mammalian radiobiology. Regulation of the epitranscriptome may be exploited as a strategy against radiation damage.</t>
  </si>
  <si>
    <t>[Zhang, Shuqin; Dong, Jiali; Li, Yuan; Xiao, Huiwen; Shang, Yue; Wang, Bin; Chen, Zhiyuan; Zhang, Mengran; Fan, Saijun; Cui, Ming] Chinese Acad Med Sci &amp; Peking Union Med Coll, Inst Radiat Med, Tianjin Key Lab Radiat Med &amp; Mol Nucl Med, 238 Baidi Rd, Tianjin 300192, Peoples R China</t>
  </si>
  <si>
    <t>Chinese Academy of Medical Sciences - Peking Union Medical College; Peking Union Medical College; Institute of Radiation Medicine - CAMS</t>
  </si>
  <si>
    <t>Cui, M (corresponding author), Chinese Acad Med Sci &amp; Peking Union Med Coll, Inst Radiat Med, Tianjin Key Lab Radiat Med &amp; Mol Nucl Med, 238 Baidi Rd, Tianjin 300192, Peoples R China.</t>
  </si>
  <si>
    <t>cuiming0403@bjmu.edu.cn</t>
  </si>
  <si>
    <t>10.1016/j.envpol.2021.117509</t>
  </si>
  <si>
    <t>Huang, Ting; Zeng, Yunhong; Yang, Yao; Fan, Haoqin; Deng, Youcai; Chen, Wenjuan; Liu, Jinqiao; Yang, Fan; Li, Wenfeng; Xiao, Yunbin</t>
  </si>
  <si>
    <t>Comprehensive analysis of m6A methylomes in idiopathic pulmonary arterial hypertension</t>
  </si>
  <si>
    <t>N6-methyladenosine; idiopathic pulmonary arterial hypertension; METTL3; YTHDF1; TP53; RPS27A; FoxO3; SMAD3</t>
  </si>
  <si>
    <t>ANTI-APOPTOTIC RESPONSES; MESSENGER-RNA; INFLAMMATION; METHYLATION; PROGRESSION; INHIBITION; PATHWAYS; CELLS</t>
  </si>
  <si>
    <t>Idiopathic pulmonary arterial hypertension (IPAH) is a serious and fatal disease. Recently, m6A has been reported to play an important role in the lungs of IPAH patients and experimental pulmonary hypertension models. However, the meaning of m6A mRNAs in the peripheral blood of IPAH patients remains largely unexplored. We aimed to construct a transcriptome-wide map of m6A mRNAs in the peripheral blood of IPAH patients. M6A RNA Methylation Quantification Kit was utilized to measure the total m6A levels in the peripheral blood of IPAH patients. A combination of MeRIP-seq, RNA-seq and bioinformatics analysis was utilized to select m6A-modified hub genes of IPAH. MeRIP-qPCR and RT-qPCR were used to measure the m6A levels and mRNA levels of TP53, RPS27A, SMAD3 and FoxO3 in IPAH patients. Western blot was performed to assess the protein levels of m6A related regulators and m6A related genes in experimental PH animal models, hypoxia-treated and PDGF-BB induced PASMCs. We found that the total m6A levels were increased in peripheral blood of IPAH patients and verified that m6A levels of RPS27A and SMAD3 were significantly elevated and m6A levels of TP53 and FoxO3 were significantly reduced. The mRNA or protein levels of RPS27A, SMAD3, TP53 and FoxO3 were changed in human blood samples, experimental PH animal models and PDGF-BB induced PASMCs. Moreover, METTL3 and YTHDF1 were increased in the hypoxia induced pulmonary hypertension rat model, hypoxia-treated and PDGF-BB induced PASMCs. These finding suggested that m6A may play an important role in IPAH.</t>
  </si>
  <si>
    <t>[Huang, Ting; Chen, Wenjuan; Liu, Jinqiao; Li, Wenfeng] Hunan Childrens Hosp, Dept Ultrasound, Changsha, Peoples R China; [Zeng, Yunhong; Fan, Haoqin; Xiao, Yunbin] Hunan Childrens Hosp, Dept Cardiol, Changsha 410007, Peoples R China; [Yang, Yao] Gen Hosp Western Theater Command PLA, Dept Pharm, Chengdu, Peoples R China; [Deng, Youcai] Army Med Univ, Inst Mat Med, Coll Pharm, Mil Med 3, Chongqing, Peoples R China; [Yang, Fan] Cent South Univ, Xiangya Hosp 2, Dept Cardiovasc Med, Changsha, Peoples R China</t>
  </si>
  <si>
    <t>Army Medical University; Central South University</t>
  </si>
  <si>
    <t>Xiao, YB (corresponding author), Hunan Childrens Hosp, Dept Cardiol, Changsha 410007, Peoples R China.</t>
  </si>
  <si>
    <t>xiaoyunbinrui@126.com</t>
  </si>
  <si>
    <t>10.1080/15592294.2023.2242225</t>
  </si>
  <si>
    <t>Wang, Lina; Zhu, Lefan; Liang, Cong; Huang, Xiang; Liu, Ziqin; Huo, Jihui; Zhang, Ying; Zhang, Yifan; Chen, Lili; Xu, Hongzhi; Li, Xiaoxing; Xu, Lixia; Kuang, Ming; Wong, Chi Chun; Yu, Jun</t>
  </si>
  <si>
    <t>Targeting N6-methyladenosine reader YTHDF1 with siRNA boosts antitumor immunity in NASH-HCC by inhibiting EZH2-IL-6 axis</t>
  </si>
  <si>
    <t>JOURNAL OF HEPATOLOGY</t>
  </si>
  <si>
    <t>Hepatocellular carcinoma (HCC); YTHDF1; Myeloid-derived suppressor cells (MDSCs); EZH2; Immunotherapy</t>
  </si>
  <si>
    <t>INFLAMMATION; EZH2</t>
  </si>
  <si>
    <t>Background &amp; Aims: RNA N6-methyladenosine (m6A) reader protein YTHDF1 has been implicated in cancer; however, its role in hepatocellular carcinoma (HCC), especially in non-alcoholic steatohepatitis-associated HCC (NASH-HCC), remains unknown. Here, we investigated the functional role of YTHDF1 in NASH-HCC and its interplay with the tumor immune microenvironment. Methods: Hepatocyte-specific Ythdf1-overexpressing mice were subjected to a NASH-HCC-inducing diet. Tumor-infiltrating immune cells were profiled with single-cell RNA-sequencing, flow cytometry, and immunostaining. The molecular target of YTHDF1 was elucidated with RNA-sequencing, m6A-sequencing, YTHDF1 RNA immunoprecipitation-sequencing, proteomics, and ribosome-profiling. Ythdf1 in NASH-HCC models was targeted by lipid nanoparticle (LNP)-encapsulated small -interfering Ythdf1.Results: YTHDF1 is overexpressed in tumor tissues compared to adjacent peri-tumor tissues from patients with NASH-HCC. Liver-specific Ythdf1 overexpression drives tumorigenesis in dietary models of spontaneous NASH-HCC. Single-cell RNA -sequencing and flow cytometry revealed that Ythdf1 induced accumulation of myeloid-derived suppressor cells (MDSCs) and suppressed cytotoxic CD8+ T-cell function. Mechanistically, Ythdf1 expression in NASH-HCC cells induced the secretion of IL-6, which mediated MDSC recruitment and activation, leading to CD8+ T-cell dysfunction. EZH2 mRNA was identified as a key YTHDF1 target. YTHDF1 binds to m6A-modified EZH2 mRNA and promotes EZH2 translation. EZH2 in turn increased expression and secretion of IL-6. Ythdf1 knockout synergized with anti-PD-1 treatment to suppress tumor growth in NASH-HCC allografts. Furthermore, therapeutic targeting of Ythdf1 using LNP-encapsulated small-interfering RNA significantly increased the efficacy of anti-PD-1 blockade in NASH-HCC allografts. Conclusions: We identified that YTHDF1 promotes NASH-HCC tumorigenesis via EZH2-IL-6 signaling, which recruits and ac-tivates MDSCs to cause cytotoxic CD8+ T-cell dysfunction. YTHDF1 may be a novel therapeutic target to improve responses to anti-PD-1 immunotherapy in NASH-HCC.(c) 2023 The Author(s). Published by Elsevier B.V. on behalf of European Association for the Study of the Liver. This is an open access article under the CC BY-NC-ND license (http://creativecommons.org/licenses/by-nc-nd/4.0/).</t>
  </si>
  <si>
    <t>[Yu, Jun] Chinese Univ Hong Kong, Dept Med &amp; Therapeut, State Key Lab Digest Dis, Shatin, Hong Kong, Peoples R China; [Wang, Lina; Kuang, Ming] Sun Yat Sen Univ, Affiliated Hosp 1, Ctr Hepatopancreato Biliary Surg, Guangzhou, Peoples R China; [Wang, Lina; Zhu, Lefan; Huang, Xiang; Li, Xiaoxing; Xu, Lixia; Kuang, Ming; Yu, Jun] Sun Yat Sen Univ, Affiliated Hosp 1, Inst Precis Med, Guangzhou, Peoples R China; [Liang, Cong; Liu, Ziqin; Huo, Jihui; Zhang, Ying; Xu, Lixia] Sun Yat sen Univ, Affiliated Hosp 1, Dept Oncol, Guangzhou, Peoples R China; [Chen, Lili] Sun Yat Sen Univ, Affiliated Hosp 1, Dept Pathol, Guangzhou, Peoples R China; [Xu, Hongzhi] Xiamen Univ, Zhongshan Hosp, Inst Microbial Ecol, Sch Med,Dept Gastroenterol, Xiamen, Peoples R China; [Wong, Chi Chun] Chinese Univ Hong Kong, State Key Lab Digest Dis, Dept Med &amp; Therapeut, Hong Kong, Peoples R China</t>
  </si>
  <si>
    <t>Chinese University of Hong Kong; Sun Yat Sen University; Sun Yat Sen University; Sun Yat Sen University; Sun Yat Sen University; Xiamen University; Chinese University of Hong Kong</t>
  </si>
  <si>
    <t>Yu, J (corresponding author), Chinese Univ Hong Kong, Dept Med &amp; Therapeut, State Key Lab Digest Dis, Shatin, Hong Kong, Peoples R China.</t>
  </si>
  <si>
    <t>junyu@cuhk.edu.hk</t>
  </si>
  <si>
    <t>J HEPATOL</t>
  </si>
  <si>
    <t>10.1016/j.jhep.2023.06.021</t>
  </si>
  <si>
    <t>He, Ying; Wang, Wei; Xu, Xiaoxiao; Yang, Beining; Yu, Xijie; Wu, Yanru; Wang, Jiawei</t>
  </si>
  <si>
    <t>Mettl3 inhibits the apoptosis and autophagy of chondrocytes in inflammation through mediating Bcl2 stability via Ythdf1-mediated m6A modification</t>
  </si>
  <si>
    <t>BONE</t>
  </si>
  <si>
    <t>Chondrocyte; Inflammation; Apoptosis; Autophagy; B-cell lymphoma 2; N-6-methyladenosine; Methyltransferase-like 3</t>
  </si>
  <si>
    <t>MESSENGER-RNA; COMPLEX; PROTEINS; ALKBH5</t>
  </si>
  <si>
    <t>N-6-methyladenosine (m(6)A) methylation is one of the most common internal modifications in eukaryotic messenger RNA occurring on N-6 nitrogen of adenosine. However, the roles of m(6)A in tempommandibular joint osteoarthritis (TMJ OA) are still elusive. Here, we investigate the function and mechanism of methyltransferaselike 3 (Mettl3) in chondrocytes in inflammation. We found that the expression of Mettl3 decreased both in vivo TMJ OA mice and in vitro inflammatory stimulation. Functionally, loss and gain studies illustrated that Mettl3 inhibited the apoptosis and autophagy of chondrocytes induced by TNF-alpha stimulation in vitro. Mettl3 inhibitor, S-adenosylhomocysteine (SAH) promoted the apoptosis and autophagy of chondrocytes with inflammation in vitro and aggravated the degeneration of chondrocytes and subchondral bone in monosodium iodoacetate (MIA) induced TMJ OA mice in vivo. Mechanistically, the bioinformatics analysis, m(6)A-RNA immunoprecipitation (MeRIP) and RNA immunoprecipitation (RIP) were used to identify that Bcl2 mRNA was the downstream target of Mettl3 for m(6)A modification. Furthermore, the results revealed that Yth m(6)A RNA binding protein 1 (Ythdf1) mediated the stability of Bcl2 mRNA catalyzed by Mettl3. Co-immunoprecipitation (Co-IP) showed that Bcl2 protein interacted with Beclinl protein in chondrocytes induced by TNF-a stimulation. In conclusion, our findings identify that Mettl3 inhibits the apoptosis and autophagy of chondrocytes in inflammation through m(6)A/Ythdf1/Bcl2 signal axis which provides promising therapeutic strategy for TMJ OA.</t>
  </si>
  <si>
    <t>[He, Ying; Xu, Xiaoxiao; Yang, Beining; Yu, Xijie; Wu, Yanru; Wang, Jiawei] Wuhan Univ, State Key Lab Breeding Base Basic Sci Stomatol Hu, Sch &amp; Hosp Stomatol, Wuhan 430079, Hubei, Peoples R China; [He, Ying; Xu, Xiaoxiao; Yang, Beining; Yu, Xijie; Wu, Yanru; Wang, Jiawei] Wuhan Univ, Key Lab Oral Biomed, Minist Educ, Sch &amp; Hosp Stomatol, Wuhan 430079, Hubei, Peoples R China; [Wang, Wei] Wuhan Univ, Renmin Hosp, Dept Pancreat Surg, Wuhan 430060, Hubei, Peoples R China</t>
  </si>
  <si>
    <t>Wang, JW (corresponding author), Wuhan Univ, State Key Lab Breeding Base Basic Sci Stomatol Hu, Sch &amp; Hosp Stomatol, Wuhan 430079, Hubei, Peoples R China.;Wang, JW (corresponding author), Wuhan Univ, Key Lab Oral Biomed, Minist Educ, Sch &amp; Hosp Stomatol, Wuhan 430079, Hubei, Peoples R China.</t>
  </si>
  <si>
    <t>wb000238@whu.edu.cn</t>
  </si>
  <si>
    <t>10.1016/j.bone.2021.110182</t>
  </si>
  <si>
    <t>Li, Shuangjing; Zhou, Han; Liang, Yufen; Yang, Qian; Zhang, Jiachen; Shen, Weitong; Lei, Lijian</t>
  </si>
  <si>
    <t>Integrated analysis of transcriptome-wide m6A methylation in a Cd-induced kidney injury rat model</t>
  </si>
  <si>
    <t>ECOTOXICOLOGY AND ENVIRONMENTAL SAFETY</t>
  </si>
  <si>
    <t>M6A methylation; MeRIP-seq; RNA-seq; PPI network; CdCl2-induced kidney injury</t>
  </si>
  <si>
    <t>TRANSPORTERS; EXPRESSION</t>
  </si>
  <si>
    <t>Background: Accumulating evidence has demonstrated that N6-methyladenosine (m6A) plays important roles in a variety of diseases. However, the specific functions of m6A in CdCl2-induced kidney injury remain unclear. Objective: Here, we investigate a transcriptome-wide map of m6A modifications and explore the effects of m6A on Cd-induced kidney injury. Materials and methods: The rat kidney injury model was constructed by subcutaneous injection of CdCl2 (0.5, 1.0, and 2.0 mg/kg). The m6A levels were measured by colorimetry. The level of expression of m6A-related enzymes were detected by reverse transcription quantitative real-time PCR analysis. Transcriptome-wide m6A methylome in CdCl2 (2.0 mg/kg) and the control group were profiled by methylated RNA immunoprecipitation sequencing (MeRIP-seq). Subsequently, the sequencing data were analyzed using Gene Ontology (GO) and the Kyoto Encyclopedia of Genes and Genomes (KEGG), while gene set enrichment analysis (GSEA) confirmed the functional enrichment pathways of sequencing genes. In addition, a protein-protein interaction (PPI) network was applied to select hub genes. Results: The levels of m6A and m6A regulators (METTL3, METTL14, WTAP, YTHDF2) were significantly increased in CdCl2 groups. We identified a total of 2615 differentially expressed m6A peaks, 868 differentially expressed genes and 200 genes with significant changes in both m6A modification and gene expression levels. GO, KEGG, and GSEA analyses indicated that these genes were mainly enriched in inflammation and metabolism-related pathways such as in IL-17 signaling and fatty acid metabolism. According the result of the conjoint analysis, we identified the top ten hub genes (Fos, Hsp90aa1, Gata3, Fcer1g, Cftr, Cspg4, Atf3, Cdkn1a, Ptgs2, and Npy) which may be regulated by m6A and involve in CdCl2-induced kidney damage. Conclusion: This study established a m6A transcriptional map in a CdCl2-induced kidney injury model and suggested that m6A may affect CdCl2 induced kidney injury via regulated the inflammation and metabolism related gene.</t>
  </si>
  <si>
    <t>[Li, Shuangjing; Zhou, Han; Liang, Yufen; Yang, Qian; Zhang, Jiachen; Shen, Weitong; Lei, Lijian] Shanxi Med Univ, Sch Publ Hlth, Dept Epidemiol, Taiyuan 030001, Peoples R China</t>
  </si>
  <si>
    <t>Shanxi Medical University</t>
  </si>
  <si>
    <t>Lei, LJ (corresponding author), Shanxi Med Univ, Sch Publ Hlth, Dept Epidemiol, Taiyuan 030001, Peoples R China.</t>
  </si>
  <si>
    <t>wwdlijian@sxmu.edu.cn</t>
  </si>
  <si>
    <t>ECOTOX ENVIRON SAFE</t>
  </si>
  <si>
    <t>10.1016/j.ecoenv.2023.114903</t>
  </si>
  <si>
    <t>Environmental Sciences; Toxicology</t>
  </si>
  <si>
    <t>Qi, Lei; Hu, Hui; Wang, Ye; Hu, Hesheng; Wang, Kang; Li, Pingjiang; Yin, Jie; Shi, Yugen; Wang, Yu; Zhao, Yuepeng; Lyu, Hangji; Feng, Meng; Xue, Mei; Li, Xinran; Li, Yan; Yan, Suhua</t>
  </si>
  <si>
    <t>New insights into the central sympathetic hyperactivity post-myocardial infarction: Roles of METTL3-mediated m6A methylation</t>
  </si>
  <si>
    <t>m(6)A; METTL3; microglia; myocardial infarction; paraventricular nucleus; sympathetic hyperactivity; TLR4/NF-kappa B</t>
  </si>
  <si>
    <t>SUDDEN CARDIAC DEATH; MYOCARDIAL-INFARCTION; HEART-FAILURE; PARAVENTRICULAR NUCLEUS; VENTRICULAR-ARRHYTHMIAS; ACTIVATION; BRAIN; RATS; NEUROINFLAMMATION; HYPERINNERVATION</t>
  </si>
  <si>
    <t>Ventricular arrhythmias (VAs) triggers by sympathetic nerve hyperactivity contribute to sudden cardiac death in myocardial infarction (MI) patients. Microglia-mediated inflammation in the paraventricular nucleus (PVN) is involved in sympathetic hyperactivity after MI. N6-methyladenosine (m(6)A), the most prevalent mRNA and epigenetic modification, is critical for mediating cell inflammation. We aimed to explore whether METTL3-mediated m(6)A modification is involved in microglia-mediated sympathetic hyperactivity after MI in the PVN. MI model was established by left coronary artery ligation. METTL3-mediated m(6)A modification was markedly increased in the PVN at 3 days after MI, and METTL3 was primarily located in microglia by immunofluorescence. RNA-seq, MeRIP-seq, MeRIP-qPCR, immunohistochemistry, ELISA, heart rate variability measurements, renal sympathetic nerve activity recording and programmed electrical stimulation confirmed that the elevated toll-like receptor 4 (TLR4) expression by m(6)A modification on TLR4 mRNA 3'-UTR region combined with activated NF-kappa B signalling led to the overwhelming production of pro-inflammatory cytokines IL-1 beta and TNF-alpha in the PVN, thus inducing the sympathetic hyperactivity and increasing the incidence of VAs post-MI. Targeting METTL3 attenuated the inflammatory response and sympathetic hyperactivity and reduced the incidence of VAs post-MI.</t>
  </si>
  <si>
    <t>[Qi, Lei; Wang, Ye; Hu, Hesheng; Li, Pingjiang; Yin, Jie; Shi, Yugen; Wang, Yu; Zhao, Yuepeng; Lyu, Hangji; Feng, Meng; Xue, Mei; Li, Xinran; Yan, Suhua] Shandong First Med Univ, Dept Cardiol, Affiliated Hosp 1, 16766 Jingshi Rd, Jinan 250014, Shandong, Peoples R China; [Qi, Lei; Wang, Ye; Hu, Hesheng; Li, Pingjiang; Yin, Jie; Shi, Yugen; Wang, Yu; Zhao, Yuepeng; Lyu, Hangji; Feng, Meng; Xue, Mei; Li, Xinran; Li, Yan; Yan, Suhua] Shandong Prov Qianfoshan Hosp, Shandong Med &amp; Hlth Key Lab Cardiac Electrophysio, Jinan, Peoples R China; [Qi, Lei; Li, Pingjiang; Zhao, Yuepeng; Lyu, Hangji; Feng, Meng] Shandong First Med Univ &amp; Shandong Acad Med Sci, Jinan, Peoples R China; [Hu, Hui] Jining 1 People Hosp, Dept Cardiol, Jining, Peoples R China; [Wang, Kang] Shandong Univ, Shandong Qianfoshan Hosp, Cheeloo Coll Med, Dept Cardiol, Jinan, Peoples R China; [Li, Yan] Shandong First Med Univ, Med Res Ctr, Affiliated Hosp 1, Jinan, Peoples R China</t>
  </si>
  <si>
    <t>Shandong First Medical University &amp; Shandong Academy of Medical Sciences; Shandong First Medical University &amp; Shandong Academy of Medical Sciences; Shandong First Medical University &amp; Shandong Academy of Medical Sciences; Shandong First Medical University &amp; Shandong Academy of Medical Sciences; Shandong University; Shandong First Medical University &amp; Shandong Academy of Medical Sciences</t>
  </si>
  <si>
    <t>Yan, SH (corresponding author), Shandong First Med Univ, Dept Cardiol, Affiliated Hosp 1, 16766 Jingshi Rd, Jinan 250014, Shandong, Peoples R China.</t>
  </si>
  <si>
    <t>yansuhua296@163.com</t>
  </si>
  <si>
    <t>10.1111/jcmm.17183</t>
  </si>
  <si>
    <t>Sun, Jiani; Gan, Lei; Sun, Jing</t>
  </si>
  <si>
    <t>Identification and Validation of Three m6A Regulators: FTO, HNRNPC, and HNRNPA2B1 as Potential Biomarkers for Endometriosis</t>
  </si>
  <si>
    <t>GENES</t>
  </si>
  <si>
    <t>endometriosis; m6A RNA methylation regulators; random forest; consensus clustering; immune infiltration; pyroptosis; inflammation</t>
  </si>
  <si>
    <t>PERITONEAL-FLUID; WOMEN; PATHOGENESIS; GENES; CELLS</t>
  </si>
  <si>
    <t>Background: N6-methyladenosine is involved in numerous biological processes. However, the significance of m6A regulators in endometriosis is still unclear. Methods: We extracted three significant m6A regulators between non-endometriosis and endometriosis patients from GSE6364 and then we used the random forest model to obtain significant m6A regulators. In addition, we used the nomogram model to evaluate the prevalence of endometriosis. The predictive ability of the candidate genes was evaluated through the receiver operating characteristic curves, while the expression of candidate biomarkers was validated via Western blotting. Additionally, according to candidate genes, we identified m6A subtypes based on which functional enrichment analysis and immune infiltration were performed. Results: Three significant m6A regulators (fat mass and obesity-associated protein, heterogeneous nuclear ribonucleoprotein A2/B1, and heterogeneous nuclear ribonucleoprotein C) were discovered. We identified three m6A subtypes, including clusterA, clusterB, and clusterC. ClusterB was demonstrated to be correlated with significantly overexpressed VEGF and notably downregulated ESR1 and PGR, which are convincing biomarkers of endometriosis. Furthermore, we discovered that patients in clusterB were associated with high levels of neutrophil infiltration, a reduced Treg/Th17 ratio, and overexpressed pyroptosis-related genes, which also indicated that clusterB was highly linked to endometriosis. Conclusion: In conclusion, m6A regulators are of great significance for the occurrence and process of endometriosis. The findings of our study provide novel insights into the underlying molecular mechanism of endometriosis. The novel investigation of m6A patterns and their correlation with immunity may also help to guide the clinical diagnosis, provide prognostic significance, and develop immunotherapy strategies for endometriosis patients.</t>
  </si>
  <si>
    <t>[Sun, Jiani; Sun, Jing] Tongji Univ, Shanghai Matern &amp; Infant Hosp 1, Shanghai Inst Maternal Fetal Med &amp; Gynecol Oncol, Sch Med, Shanghai 200092, Peoples R China; [Gan, Lei] Ningbo First Hosp, Dept Gynaecol &amp; Obstet, Ningbo 315010, Peoples R China</t>
  </si>
  <si>
    <t>Tongji University; Ningbo University</t>
  </si>
  <si>
    <t>Sun, J (corresponding author), Tongji Univ, Shanghai Matern &amp; Infant Hosp 1, Shanghai Inst Maternal Fetal Med &amp; Gynecol Oncol, Sch Med, Shanghai 200092, Peoples R China.</t>
  </si>
  <si>
    <t>sunjing61867@tongji.edu.cn</t>
  </si>
  <si>
    <t>GENES-BASEL</t>
  </si>
  <si>
    <t>10.3390/genes14010086</t>
  </si>
  <si>
    <t>Ran, Yanqin; Yan, Zhuoxian; Huang, Mitao; Zhou, Situo; Wu, Fangqin; Wang, Mengna; Yang, Sifan; Zhang, Pihong; Huang, Xiaoyuan; Jiang, Bimei; Liang, Pengfei</t>
  </si>
  <si>
    <t>Severe Burn Injury Significantly Alters the Gene Expression and m6A Methylation Tagging of mRNAs and lncRNAs in Human Skin</t>
  </si>
  <si>
    <t>JOURNAL OF PERSONALIZED MEDICINE</t>
  </si>
  <si>
    <t>human skin; m6A; wound healing; epigenetics; microarray; burn injury</t>
  </si>
  <si>
    <t>NONCODING RNAS</t>
  </si>
  <si>
    <t>N6-methyladenosine (m6A) modulates RNA metabolism and functions in cell differentiation, tissue development, and immune response. After acute burns, skin wounds are highly susceptible to infection and poor healing. However, our understanding of the effect of burn injuries on m6A methylation and their potential mechanism is still limited. Human m6A-mRNA&amp;lncRNA Epitranscriptomic microarray was used to obtain comprehensive mRNA and lncRNA transcriptome m6A profiling and gene expression patterns after burn injuries in human skin tissue. Bioinformatic and functional analyses were conducted to find molecular functions. Microarray profiling showed that 65 mRNAs and 39 lncRNAs were significantly hypermethylated; 5492 mRNAs and 754 lncRNAs were significantly hypomethylated. Notably, 3989 hypomethylated mRNAs were down-expressed and inhibited many wound healing biological processes and pathways including in the protein catabolic process and supramolecular fiber organization pathway; 39 hypermethylated mRNAs were up-expressed and influenced the cell surface receptor signaling pathway and inflammatory response. Moreover, we validated that m6A regulators (METTL14, METTL16, ALKBH5, FMR1, and HNRNPC) were significantly downregulated after burn injury which may be responsible for the alteration of m6A modification and gene expression. In summary, we found that homeostasis in the skin was disrupted and m6A modification may be a potential mechanism affecting trauma infection and wound healing.</t>
  </si>
  <si>
    <t>[Ran, Yanqin; Yan, Zhuoxian; Huang, Mitao; Zhou, Situo; Wu, Fangqin; Wang, Mengna; Yang, Sifan; Zhang, Pihong; Huang, Xiaoyuan; Liang, Pengfei] Cent South Univ, Xiangya Hosp, Dept Burns &amp; Plast Surg, Changsha 410008, Peoples R China; [Jiang, Bimei] Cent South Univ, Xiangya Sch Med, Dept Pathophysiol, Changsha 410008, Peoples R China</t>
  </si>
  <si>
    <t>Liang, PF (corresponding author), Cent South Univ, Xiangya Hosp, Dept Burns &amp; Plast Surg, Changsha 410008, Peoples R China.;Jiang, BM (corresponding author), Cent South Univ, Xiangya Sch Med, Dept Pathophysiol, Changsha 410008, Peoples R China.</t>
  </si>
  <si>
    <t>jiangbimei@csu.edu.cn; liangpengfei0735@163.com</t>
  </si>
  <si>
    <t>J PERS MED</t>
  </si>
  <si>
    <t>10.3390/jpm13010150</t>
  </si>
  <si>
    <t>Health Care Sciences &amp; Services; Medicine, General &amp; Internal</t>
  </si>
  <si>
    <t>Zhao, Jun; Han, Dun-Xin; Wang, Chun-Bo; Wang, Xi-Lin</t>
  </si>
  <si>
    <t>Zbtb7b suppresses aseptic inflammation by regulating m6A modification of IL6 mRNA</t>
  </si>
  <si>
    <t>Interleukin 6; N-6-methyladenosine; Radiation pneumonitis; ALKBH5</t>
  </si>
  <si>
    <t>EXPRESSION</t>
  </si>
  <si>
    <t>Radiotherapy is a crucial approach for treating tumors. However, radiation-induced aseptic inflammation is a common complication. Radiation pneumonitis is the acute manifestation of radiation-induced lung disease, and interleukin 6 (IL-6) is a major proinflammatory cytokine involved in radiation-induced lung injury. Here we found that silencing Zinc finger and BTB domain-containing protein 7B (Zbtb7b) resulted in higher radiation-induced IL-6 production in THP1 cells and BEAS-2B lung bronchial epithelial cells. Mechanistically, Zbtb7b recruited RNA demethylase ALKBH5 to IL6 mRNA. Subsequentially, it deme-thylated N-6-methyladenosine (m(6)A) modification of IL6 mRNA and inhibited its nuclear export. Thus, Zbtb2b epigenetically suppresses irradiation-induced IL-6 production in the lungs via inhibiting the m(6)A modification and nucleocytoplasmic transport of IL6 mRNA, serving as a new potential predictive marker and therapeutic target in radiation pneumonitis treatment. (C) 2020 Elsevier Inc. All rights reserved.</t>
  </si>
  <si>
    <t>[Zhao, Jun] Hangzhou Hosp, Dept Respirat, Zhejiang Med &amp; Hlth Grp, 1 Banshan Rd, Hangzhou 310022, Zhejiang, Peoples R China; [Han, Dun-Xin; Wang, Chun-Bo] 970 Hosp PLA Joint Logist Support Force, Weihai Branch, 8 Baoquan Rd, Weihai 264200, Shandong, Peoples R China; [Wang, Xi-Lin] 970 Hosp PLA Joint Logist Support Force, Dept Oncol, 7 Zhichunan Rd, Yantai 264002, Shandong, Peoples R China</t>
  </si>
  <si>
    <t>Zhao, J (corresponding author), Hangzhou Hosp, Dept Respirat, Zhejiang Med &amp; Hlth Grp, 1 Banshan Rd, Hangzhou 310022, Zhejiang, Peoples R China.;Wang, XL (corresponding author), 970 Hosp PLA Joint Logist Support Force, Dept Oncol, 7 Zhichunan Rd, Yantai 264002, Shandong, Peoples R China.</t>
  </si>
  <si>
    <t>zhaojun_hangzhou@sina.com; 13573518855@163.com; 405439631@qq.com; wxl2639266@163.com</t>
  </si>
  <si>
    <t>SEP 10</t>
  </si>
  <si>
    <t>10.1016/j.bbrc.2020.07.011</t>
  </si>
  <si>
    <t>Sun, Weifu; Liu, Jia; Zhang, Xu; Zhang, Xiaochen; Gao, Jie; Chen, Xin; Wang, Xian; Qin, Wen; Jin, Zuolin</t>
  </si>
  <si>
    <t>Long Noncoding RNA and mRNA m6A Modification Analyses of Periodontal Ligament Stem Cells from the Periodontitis Microenvironment Exposed to Static Mechanical Strain</t>
  </si>
  <si>
    <t>STEM CELLS INTERNATIONAL</t>
  </si>
  <si>
    <t>ORTHODONTIC TOOTH MOVEMENT; BONE</t>
  </si>
  <si>
    <t>Periodontal ligament stem cells (PDLSCs) play important roles in orthodontic tooth movement (OTM) and can respond to mechanical stress. Our previous study demonstrated that periodontal ligament stem cells derived from periodontitis tissue (pPDLSCs) are more sensitive to static mechanical strain (SMS) than those derived from healthy tissue (hPDLSCs) and reported the long noncoding RNA (lncRNA) expression profiles of pPDLSCs exposed to SMS. An increasing number of lncRNAs have been reported by various studies to be associated with the osteogenic differentiation of mesenchymal stem cells. Many studies have demonstrated that the n6-methyladenosine (m6A) modification exerts important effects on lncRNA and mRNA regulation of cell behaviors. However, the regulatory effects of lncRNA and mRNA m6A modification on PDLSCs have not been studied. Therefore, we performed an m6A microarray assay with pPLDSCs and hPDLSCs exposed to 12% SMS and found that 143 lncRNAs and 739 mRNAs were differentially methylated. These RNAs were thought to be involved in multiple differentiation and inflammatory responses. Moreover, we found that METTL3, an essential protein in the m6A system, was expressed at lower levels in the strain-exposed pPDLSCs than in strain-exposed hPLDSCs, and METTL3 promoted the osteogenic differentiation of pPDLSCs.</t>
  </si>
  <si>
    <t>[Sun, Weifu; Liu, Jia; Zhang, Xu; Zhang, Xiaochen; Gao, Jie; Chen, Xin; Wang, Xian; Qin, Wen; Jin, Zuolin] Fourth Mil Med Univ, State Key Lab Mil Stomatol, Xian 710032, Shaanxi, Peoples R China; [Sun, Weifu; Liu, Jia; Zhang, Xu; Zhang, Xiaochen; Gao, Jie; Chen, Xin; Wang, Xian; Qin, Wen; Jin, Zuolin] Fourth Mil Med Univ, Natl Clin Res Ctr Oral Dis, Xian 710032, Shaanxi, Peoples R China; [Sun, Weifu; Liu, Jia; Zhang, Xu; Zhang, Xiaochen; Gao, Jie; Chen, Xin; Wang, Xian; Qin, Wen; Jin, Zuolin] Fourth Mil Med Univ, Shanxi Clin Res Ctr Oral Dis, Sch Stomatol, Dept Orthodont, Xian 710032, Shaanxi, Peoples R China</t>
  </si>
  <si>
    <t>Air Force Military Medical University; Air Force Military Medical University; Air Force Military Medical University</t>
  </si>
  <si>
    <t>Qin, W; Jin, ZL (corresponding author), Fourth Mil Med Univ, State Key Lab Mil Stomatol, Xian 710032, Shaanxi, Peoples R China.;Qin, W; Jin, ZL (corresponding author), Fourth Mil Med Univ, Natl Clin Res Ctr Oral Dis, Xian 710032, Shaanxi, Peoples R China.;Qin, W; Jin, ZL (corresponding author), Fourth Mil Med Univ, Shanxi Clin Res Ctr Oral Dis, Sch Stomatol, Dept Orthodont, Xian 710032, Shaanxi, Peoples R China.</t>
  </si>
  <si>
    <t>weifsun@126.com; woxiao1987@163.com; zhangxufmmu@vip.qq.com; 1625397187@qq.com; smile610627@126.com; 980127484@qq.com; 939497221@qq.com; qinwen0916@126.com; zuolinj@163.com</t>
  </si>
  <si>
    <t>STEM CELLS INT</t>
  </si>
  <si>
    <t>NOV 29</t>
  </si>
  <si>
    <t>10.1155/2022/6243004</t>
  </si>
  <si>
    <t>Cell &amp; Tissue Engineering</t>
  </si>
  <si>
    <t>Sun, Qiao; Zhao, Tingting; Li, Biao; Li, Mengying; Luo, Ping; Zhang, Chen; Chen, Gang; Cao, Zhengguo; Li, Yicun; Du, Mingyuan; He, Hong</t>
  </si>
  <si>
    <t>FTO/RUNX2 signaling axis promotes cementoblast differentiation under normal and inflammatory condition</t>
  </si>
  <si>
    <t>BIOCHIMICA ET BIOPHYSICA ACTA-MOLECULAR CELL RESEARCH</t>
  </si>
  <si>
    <t>Cementoblast; Cell differentiation; N-6-methyladenosine; Fat mass and obesity-associated protein; Transcription factors; Inflammation</t>
  </si>
  <si>
    <t>TNF-ALPHA; RUNX2; RNA; OSTEOBLASTS</t>
  </si>
  <si>
    <t>N-6-methyladenosine (m(6)A) is the most prevalent mRNA modification which plays crucial roles in various biological processes, but its role in cementogenesis remains largely unknown. Here, using time-series transcriptomic analysis, we reveal that mRNA m(6)A demethylase Fat mass and obesity-associated protein (FTO) is involved in cementogenesis. Knocking down FTO decreases cementoblast differentiation and mineralization in both OCCM-30 cellular model and murine ectopic bone formation model. Mechanistically, we find that FTO directly binds Runt-related transcription factor 2 (Runx2) mRNA, an important cementogenesis factor, thus protecting it from YTH domain-containing family protein 2 (YTHDF2) mediated degradation, when cementoblasts are differentiating. Knocking down YTHDF2 restores the expression of Runx2 in FTO-knockdown cells. Moreover, under inflammatory conditions, TNF-alpha inhibits cementoblast differentiation and mineralization partly through FTO/RUNX2 axis. Collectively, our study reveals an important regulatory role of FTO/RUNX2 axis in normal and pathological cementogenesis.</t>
  </si>
  <si>
    <t>[Sun, Qiao; Zhao, Tingting; Li, Biao; Li, Mengying; Luo, Ping; Zhang, Chen; Chen, Gang; Cao, Zhengguo; Du, Mingyuan; He, Hong] Wuhan Univ, Sch &amp; Hosp Stomatol, State Key Lab Breeding Base Basic Sci Stomatol Hub, Wuhan, Peoples R China; [Sun, Qiao; Zhao, Tingting; Li, Biao; Li, Mengying; Luo, Ping; Zhang, Chen; Chen, Gang; Cao, Zhengguo; Du, Mingyuan; He, Hong] Wuhan Univ, Sch &amp; Hosp Stomatol, Key Lab Oral Biomed, Minist Educ, Wuhan, Peoples R China; [Zhang, Chen; He, Hong] Wuhan Univ, Sch &amp; Hosp Stomatol, Dept Orthodont, Wuhan, Peoples R China; [Chen, Gang] Wuhan Univ, Sch &amp; Hosp Stomatol, Dept Oral &amp; Maxillofacial Surg, Wuhan, Peoples R China; [Cao, Zhengguo] Wuhan Univ, Sch &amp; Hosp Stomatol, Dept Periodontol, Wuhan, Peoples R China; [Li, Yicun] Hong Kong Univ Sci &amp; &amp; Technol, Peking Univ Shenzhen Hosp, Shenzhen Peking Univ, Med Ctr,Dept Oral &amp; Maxillofacial Surg, Guangzhou, Guangdong, Peoples R China; [Du, Mingyuan; He, Hong] Wuhan Univ, Dept Orthodont, State Key Lab Breeding Base Basic Sci Stomatol Hub, Luoyu Rd 237, Wuhan 430079, Peoples R China; [Du, Mingyuan; He, Hong] Wuhan Univ, Sch &amp; Hosp Stomatol, Key Lab Oral Biomed, Minist Educ, Luoyu Rd 237, Wuhan 430079, Peoples R China</t>
  </si>
  <si>
    <t>Wuhan University; Wuhan University; Wuhan University; Wuhan University; Wuhan University; Hong Kong University of Science &amp; Technology; Wuhan University; Wuhan University</t>
  </si>
  <si>
    <t>Du, MY; He, H (corresponding author), Wuhan Univ, Dept Orthodont, State Key Lab Breeding Base Basic Sci Stomatol Hub, Luoyu Rd 237, Wuhan 430079, Peoples R China.;Du, MY; He, H (corresponding author), Wuhan Univ, Sch &amp; Hosp Stomatol, Key Lab Oral Biomed, Minist Educ, Luoyu Rd 237, Wuhan 430079, Peoples R China.</t>
  </si>
  <si>
    <t>dumydent@whu.edu.cn; drhehong@whu.edu.cn</t>
  </si>
  <si>
    <t>BBA-MOL CELL RES</t>
  </si>
  <si>
    <t>10.1016/j.bbamcr.2022.119358</t>
  </si>
  <si>
    <t>McFadden, Michael J. T.; Sacco, Matthew T. A.; Murphy, Kristen A.; Park, Moonhee S.; Gokhale, Nandan S. Y.; Somfleth, Kim Y. M.; Horner, Stacy M.</t>
  </si>
  <si>
    <t>FTO Suppresses STAT3 Activation and Modulates Proinflammatory Interferon-Stimulated Gene Expression</t>
  </si>
  <si>
    <t>JOURNAL OF MOLECULAR BIOLOGY</t>
  </si>
  <si>
    <t>fat mass and obesity-associated (FTO); N6-methyladenosine (m(6)A); interferon (IFN); interferon-stimulated gene (ISG); inflammation</t>
  </si>
  <si>
    <t>NUCLEAR-RNA; FAT MASS; OBESITY; TRANSLATION; CHILDHOOD</t>
  </si>
  <si>
    <t>Signaling initiated by type I interferon (IFN) results in the induction of hundreds of IFN-stimulated genes (ISGs). The type I IFN response is important for antiviral restriction, but aberrant activation of this response can lead to inflammation and autoimmunity. Regulation of this response is incompletely understood. We pre-viously reported that the mRNA modification m6A and its deposition enzymes, METTL3 and METTL14 (METTL3/14), promote the type I IFN response by directly modifying the mRNA of a subset of ISGs to enhance their translation. Here, we determined the role of the RNA demethylase fat mass and obesity-associated protein (FTO) in the type I IFN response. FTO, which can remove either m(6)A or cap-adjacent m6Am RNA modifications, has previously been associated with obesity and body mass index, type 2 diabetes, cardiovascular disease, and inflammation. We found that FTO suppresses the transcription of a dis-tinct set of ISGs, including many known pro-inflammatory genes, and that this regulation requires its catalytic activity but is not through the actions of FTO on m(6)Am. Interestingly, depletion of FTO led to activation of the transcription factor STAT3, whose role in the type I IFN response is not well understood. This activation of STAT3 increased the expression of a subset of ISGs. Importantly, this increased ISG induction resulting from FTO depletion was partially ablated by depletion of STAT3. Together, these results reveal that FTO negatively regulates STAT3-mediated signaling that induces proinflammatory ISGs during the IFN response, highlighting an important role for FTO in suppression of inflammatory genes.(C) 2021 Elsevier Ltd. All rights reserved.</t>
  </si>
  <si>
    <t>[McFadden, Michael J. T.; Sacco, Matthew T. A.; Murphy, Kristen A.; Park, Moonhee S.; Horner, Stacy M.] Duke Univ, Med Ctr, Dept Mol Genet &amp; Microbiol, Durham, NC 27710 USA; [Gokhale, Nandan S. Y.; Somfleth, Kim Y. M.] Univ Washington, Dept Immunol, Seattle, WA 98109 USA; [Horner, Stacy M.] Duke Univ, Med Ctr, Dept Med, Durham, NC 27710 USA</t>
  </si>
  <si>
    <t>Duke University; University of Washington; University of Washington Seattle; Duke University</t>
  </si>
  <si>
    <t>Horner, SM (corresponding author), Duke Univ, Med Ctr, Dept Mol Genet &amp; Microbiol, Durham, NC 27710 USA.</t>
  </si>
  <si>
    <t>USA.mcfaddmj@umich.edu; matthew.sacco@duke.edu; kristen.a.murphy@duke.edu; moonhee.park@duke.edu; ngokhale@uw.edu; ksomf@uw.edu; stacy.horner@duke.edu</t>
  </si>
  <si>
    <t>J MOL BIOL</t>
  </si>
  <si>
    <t>10.1016/j.jmb.2021.167247</t>
  </si>
  <si>
    <t>Zhu, Li; Li, Siyan; He, Shikun; Tong, Qizhe; Wang, Lejin; Li, Xiaohua; Wu, Xi; Meng, Qingyu; Jin, Enzhong; Zhang, Chuan; Li, Tianyuan; Xu, Ningda; Huang, Lvzhen; Wang, Yi; Zhao, Mingwei</t>
  </si>
  <si>
    <t>The critical role of m6A methylation in the pathogenesis of Graves' ophthalmopathy</t>
  </si>
  <si>
    <t>EYE AND VISION</t>
  </si>
  <si>
    <t>m(6)A methylation; Graves' ophthalmopathy; Pathogenesis; RNA-seq</t>
  </si>
  <si>
    <t>ORBITAL FAT TISSUE; MESSENGER-RNA; EXTRAOCULAR-MUSCLE; GENE-EXPRESSION; T-CELLS; PROTEIN; IDENTIFICATION; FIBROBLASTS; MECHANISMS; CANCER</t>
  </si>
  <si>
    <t>PurposeTo investigate the role of N6-methyladenosine (m(6)A) RNA modification in the pathogenesis of Graves' ophthalmopathy (GO).MethodsSurgically excised extraocular muscles from 7 patients with GO and 5 subjects without GO were used. The global m(6)A levels in the specimens were determined using an m(6)A RNA methylation quantification kit. RNA sequencing (RNA-seq) was used to analyze the molecules involved in the regulation of m(6)A RNA methylation and the differential expression of mRNAs between the two groups (4 eyes, respectively). The expression of m(6)A RNA modification genes was evaluated by real-time PCR. The functional implications of the gene alterations between the GO and control specimens were determined by Gene Ontology analysis.ResultsThe m(6)A level was significantly increased in the specimens of GO patients compared to the control specimens (P&lt;0.05). The expression of m(6)A methylation regulators, such as WT1 associated protein (WTAP), alkylation repair homolog protein 5 (ALKBH5), E74 like ETS transcription factor 3 (ELF3), YTH N6-methyladenosine RNA binding protein 2 (YTHDF2), YTHDF3 and YTH domain containing 2 (YTHDC2), was significantly upregulated (P&lt;0.05). Gene Ontology enrichment analysis showed that the most highly upregulated genes and biological pathways were related to the immune response and inflammatory processes such as lymphocyte activation, leukocyte differentiation, cytokine production and cytokine-mediated signaling pathways.ConclusionsOur results suggest that m(6)A methylation may play a critical role in the pathogenesis of GO and that targeting genes that regulate m(6)A methylation may provide a new therapeutic approach for GO.</t>
  </si>
  <si>
    <t>[Zhu, Li; Li, Siyan; He, Shikun; Tong, Qizhe; Wang, Lejin; Wu, Xi; Meng, Qingyu; Jin, Enzhong; Zhang, Chuan; Li, Tianyuan; Xu, Ningda; Huang, Lvzhen; Wang, Yi; Zhao, Mingwei] Peking Univ, Dept Ophthalmol, Peoples Hosp,Coll Optometry,Hlth Sci Ctr, Eye Dis &amp; Optometry Inst,Beijing Key Lab Diag &amp; T, Xizhimen South St 11, Beijing 100044, Peoples R China; [Li, Xiaohua] Henan Prov Peoples Hosp, Zhengzhou, Peoples R China; [Li, Xiaohua] Henan Eye Hosp, Zhengzhou, Peoples R China</t>
  </si>
  <si>
    <t>Peking University; Zhengzhou University</t>
  </si>
  <si>
    <t>Wang, Y; Zhao, MW (corresponding author), Peking Univ, Dept Ophthalmol, Peoples Hosp,Coll Optometry,Hlth Sci Ctr, Eye Dis &amp; Optometry Inst,Beijing Key Lab Diag &amp; T, Xizhimen South St 11, Beijing 100044, Peoples R China.</t>
  </si>
  <si>
    <t>wangyieye@126.com; zhaomingwei64@163.com</t>
  </si>
  <si>
    <t>EYE VISION</t>
  </si>
  <si>
    <t>10.1186/s40662-020-00221-3</t>
  </si>
  <si>
    <t>Mo, Bi-Wen; Li, Xiao-Mang; Li, Shen-Mei; Xiao, Bo; Yang, Jie; Li, Hui-Min</t>
  </si>
  <si>
    <t>m6A echoes with DNA methylation: Coordinated DNA methylation and gene expression data analysis identified critical m6A genes associated with asthma</t>
  </si>
  <si>
    <t>GENE</t>
  </si>
  <si>
    <t>Asthma; m6A; DNA methylation; Closed-loop regulation; GEO database</t>
  </si>
  <si>
    <t>AIRWAY SMOOTH-MUSCLE; RNA METHYLATION; M(6)A</t>
  </si>
  <si>
    <t>Asthma is a chronic inflammatory disease that involves complex gene-environment interactions. Methylation of nucleotides, such as 5-methylcytosine (5mC) in DNA and N6-methyladenosine (m6A) in mRNA, carries important information for gene regulation. Our study screened m6A genes and genes associated with asthma from the Gene Expression Omnibus (GEO) databases GSE63383, GSE119580, GSE38003, GSE34313, GSE13168, and GSE35643. GSE52778, GSE35643, GSE40996, and GSE64744), and DNA methylation data from GSE85568 and GSE146377. We screened out 6 m6A related genes (FTO, IGF2BP2, RBM15, RBMX, WTAP, and YTHDC1) that were significantly dysregulated in asthma or proinflammatory conditions. A correlation study showed a high correlation between m6A genes and gene pairs such as WTAP, IL7R, and TLR2; RBMX, SLC22A4, IL33, TNC, FLG, and IL6R (|r| &gt;= 0.8). Following DNA methylation dataset analysis, we proposed several DNA methylation-m6A modification asthma-related gene axes such as cg19032951/cg15153914-IGF2BP2-SMAD3. Interestingly, several target genes, such as SMAD3, possess the ability to participate in DNA methylation processes, which may reciprocally regulate the expression of m6A genes and form a closed-loop regulation axis. Some classic DNA methylation-related genes, such as TET1, UHRF1, and ZBTB4, were also involved. We identified an integrated profile of m6A gene expression in asthma and proposed a novel potential interplay between DNA methylation</t>
  </si>
  <si>
    <t>[Mo, Bi-Wen] Guilin Med Univ, Affiliated Hosp 2, Guilin 541199, Peoples R China; [Mo, Bi-Wen] Guangxi Hlth Commiss, Key Lab Glucose &amp; Lipid Metab Disorders, Guilin, Peoples R China; [Li, Xiao-Mang; Li, Shen-Mei; Yang, Jie; Li, Hui-Min] Guilin Med Univ, Guilin 541000, Peoples R China; [Xiao, Bo] Guilin Med Univ, Affiliated Hosp, Guilin 541000, Peoples R China; [Xiao, Bo] Guilin Med Univ, Key Lab Resp Dis, Educ Dept Guangxi Zhuang Autonomous Reg, Guilin, Peoples R China</t>
  </si>
  <si>
    <t>Guilin Medical University; Guilin Medical University; Guilin Medical University; Guilin Medical University</t>
  </si>
  <si>
    <t>Li, HM (corresponding author), Guilin Med Univ, Guilin 541000, Peoples R China.</t>
  </si>
  <si>
    <t>497740728@qq.com</t>
  </si>
  <si>
    <t>JUN 20</t>
  </si>
  <si>
    <t>10.1016/j.gene.2022.146457</t>
  </si>
  <si>
    <t>Yi, You-Cai; Chen, Xiao-Yu; Zhang, Jing; Zhu, Jin-Shui</t>
  </si>
  <si>
    <t>Novel insights into the interplay between m6A modification and noncoding RNAs in cancer</t>
  </si>
  <si>
    <t>MOLECULAR CANCER</t>
  </si>
  <si>
    <t>Noncoding RNAs; Cancer; m(6)A RNA methylation</t>
  </si>
  <si>
    <t>COLORECTAL-CANCER; UP-REGULATION; NUCLEAR-RNA; METTL3 PROMOTES; YAP ACTIVITY; METHYLATION; METASTASIS; PROLIFERATION; CELLS; PROGRESSION</t>
  </si>
  <si>
    <t>N6-methyladenosine (m(6)A) is one of the most common RNA modifications in eukaryotes, mainly in messenger RNA (mRNA). Increasing evidence shows that m(6)A methylation modification acts an essential role in various physiological and pathological bioprocesses. Noncoding RNAs (ncRNAs), including miRNAs, lncRNAs and circRNAs, are known to participate in regulating cell differentiation, angiogenesis, immune response, inflammatory response and carcinogenesis. m(6)A regulators, such as METTL3, ALKBH5 and IGF2BP1 have been reported to execute a m(6)A-dependent modification of ncRNAs involved in carcinogenesis. Meanwhile, ncRNAs can target or modulate m(6)A regulators to influence cancer development. In this review, we provide an insight into the interplay between m(6)A modification and ncRNAs in cancer.</t>
  </si>
  <si>
    <t>[Yi, You-Cai; Chen, Xiao-Yu; Zhang, Jing; Zhu, Jin-Shui] Shanghai Jiao Tong Univ Affiliated Peoples Hosp 6, Dept Gastroenterol, 600 Yishan Rd, Shanghai 200233, Peoples R China</t>
  </si>
  <si>
    <t>Zhang, J; Zhu, JS (corresponding author), Shanghai Jiao Tong Univ Affiliated Peoples Hosp 6, Dept Gastroenterol, 600 Yishan Rd, Shanghai 200233, Peoples R China.</t>
  </si>
  <si>
    <t>jing5522724@vip.163.com; zhujs1803@163.com</t>
  </si>
  <si>
    <t>MOL CANCER</t>
  </si>
  <si>
    <t>AUG 7</t>
  </si>
  <si>
    <t>10.1186/s12943-020-01233-2</t>
  </si>
  <si>
    <t>Biochemistry &amp; Molecular Biology; Oncology</t>
  </si>
  <si>
    <t>Teng, Fangzhou; Tang, Weifeng; Wuniqiemu, Tulake; Qin, Jingjing; Zhou, Yaolong; Huang, Xi; Wang, Shiyuan; Zhu, Xueyi; Tang, Zhao; Yi, La; Wei, Ying; Dong, Jingcheng</t>
  </si>
  <si>
    <t>N 6-Methyladenosine Methylomic Landscape of Lung Tissues in Murine Acute Allergic Asthma</t>
  </si>
  <si>
    <t>asthma; mouse; lung tissue; OVA; m6A; N; (6)-methyladenosine; MeRIP-seq</t>
  </si>
  <si>
    <t>MESSENGER-RNA; AIRWAY INFLAMMATION; CELL-MIGRATION; MOUSE MODELS; T-CELLS; METHYLATION; N-6-METHYLADENOSINE; HYPERRESPONSIVENESS; IDENTIFICATION; PROGRESSION</t>
  </si>
  <si>
    <t>Allergic asthma is well known as a common respiratory disorder comprising an allergic inflammatory nature and excessive immune characteristic. N (6)-methyladenosine (m6A) methylation is an RNA epigenetic modification that post-transcriptionally regulates gene expression and function by affecting the RNA fate. Currently, m6A methylation is gaining attention as a mechanism of immunoregulation. However, whether m6A methylation engages the pathological process of asthma remains uncertain. Here, we present the m6A methylomic landscape in the lung tissues of ovalbumin-induced acute asthma mice using MeRIP-seq and RNA-seq. We identified 353 hypermethylated m6A peaks within 329 messenger RNAs (mRNAs) and 150 hypomethylated m6A peaks within 143 mRNAs in the lung tissues of asthmatic mice. These differentially methylated mRNAs were found to be involved in several immune function-relevant signaling pathways. In addition, we predicted 25 RNA-binding proteins that recognize the differentially methylated peak sites by exploring public databases, and the roles of these proteins are mostly related to mRNA biogenesis and metabolism. To further investigate the expression levels of the differentially methylated genes, we performed combined analysis of the m6A methylome and transcriptome data and identified 127 hypermethylated mRNAs (107 high and 20 low expression) and 43 hypomethylated mRNAs with differential expressions (9 high and 34 low expression). Of these, there are a list of mRNAs involved in immune function and regulation. The present results highlight the essential role of m6A methylation in the pathogenesis of asthma.</t>
  </si>
  <si>
    <t>[Teng, Fangzhou; Tang, Weifeng; Wuniqiemu, Tulake; Qin, Jingjing; Zhou, Yaolong; Huang, Xi; Wang, Shiyuan; Zhu, Xueyi; Tang, Zhao; Yi, La; Wei, Ying; Dong, Jingcheng] Fudan Univ, Huashan Hosp, Dept Integrat Med, Shanghai, Peoples R China; [Teng, Fangzhou; Tang, Weifeng; Wuniqiemu, Tulake; Qin, Jingjing; Zhou, Yaolong; Huang, Xi; Wang, Shiyuan; Zhu, Xueyi; Tang, Zhao; Yi, La; Wei, Ying; Dong, Jingcheng] Fudan Univ, Inst Integrat Med, Shanghai, Peoples R China</t>
  </si>
  <si>
    <t>Fudan University; Fudan University</t>
  </si>
  <si>
    <t>Wei, Y; Dong, JC (corresponding author), Fudan Univ, Huashan Hosp, Dept Integrat Med, Shanghai, Peoples R China.;Wei, Y; Dong, JC (corresponding author), Fudan Univ, Inst Integrat Med, Shanghai, Peoples R China.</t>
  </si>
  <si>
    <t>weiying_acup@126.com; jcdong2004@126.com</t>
  </si>
  <si>
    <t>OCT 19</t>
  </si>
  <si>
    <t>10.3389/fimmu.2021.740571</t>
  </si>
  <si>
    <t>Zeng, Zhuo; Lan, Yingying; Zhang, Lijuan; Chen, Yu; Gong, Yali; Zuo, Fangqing; Li, Junda; Luo, Gaoxing; Peng, Yizhi; Yuan, Zhiqiang</t>
  </si>
  <si>
    <t>The m6A reader YTHDF2 alleviates the inflammatory response by inhibiting IL-6R/JAK2/STAT1 pathway-mediated high-mobility group box-1 release</t>
  </si>
  <si>
    <t>BURNS &amp; TRAUMA</t>
  </si>
  <si>
    <t>YTH domain family 2; high-mobility group box-1; interleukin 6 receptor; Janus kinase 2; signal transducer and activator of transcription 1; Inflammation; Sepsis</t>
  </si>
  <si>
    <t>HMGB1; SEPSIS; CONTRIBUTES; CYTOKINE; REDOX</t>
  </si>
  <si>
    <t>Background Sepsis is a common severe complication in major burn victims and is characterized by a dysregulated systemic response to inflammation. YTH domain family 2 (YTHDF2), a well-studied N6-methyladenosine (m6A) reader that specifically recognizes and binds to m6A-modified transcripts to mediate their degradation, is connected to pathogenic and physiological processes in eukaryotes, but its effect on sepsis is still unknown. We aimed to discover the effects and mechanisms of YTHDF2 in sepsis.Methods Quantitative reverse transcription-polymerase chain reaction (qRT-PCR) and western blot analyses were used to measure the expression of YTHDF2, the interleukin 6 receptor (IL-6R), high-mobility group box-1 (HMGB1), Janus kinase 2 (JAK2) and signal transducer and activator of transcription 1 (STAT1) under different in vitro conditions. Enzyme-linked immunosorbent assays were utilized to evaluate the expression of HMGB1, IL-6, IL-1 beta and tumor necrosis factor-alpha. To confirm that YTHDF2 specifically targets IL-6R mRNA, RNA immunoprecipitation and dual-luciferase reporter assays were performed. Finally, we utilized a mouse model of lipopolysaccharide (LPS)-induced sepsis to verify the effects of YTHDF2 in vivo.Results According to our findings, YTHDF2 was expressed at a low level in peripheral blood mononuclear cells from septic mice and patients as well as in LPS-induced RAW264.7 cells. Overexpression of YTHDF2 alleviated the inflammatory response by inhibiting HMGB1 release and JAK2/STAT1 signalling in LPS-stimulated cells. Mechanistically, YTHDF2 suppressed JAK2/STAT1 signalling by directly recognizing the m6A-modified site in IL-6R and decreasing the stability of IL-6R mRNA, thereby inhibiting HMGB1 release. In vivo experiments showed that YTHDF2 played a protective role in septic mice by suppressing the IL-6R/JAK2/STAT1/HMGB1 axis.Conclusions In summary, these findings demonstrate that YTHDF2 plays an essential role as an inhibitor of inflammation to reduce the release of HMGB1 by inhibiting the IL-6R/JAK2/STAT1 pathway, indicating that YTHDF2 is a novel target for therapeutic interventions in sepsis.</t>
  </si>
  <si>
    <t>[Zeng, Zhuo; Lan, Yingying; Zhang, Lijuan; Chen, Yu; Gong, Yali; Zuo, Fangqing; Li, Junda; Luo, Gaoxing; Peng, Yizhi; Yuan, Zhiqiang] Third Mil Med Univ, Southwest Hosp, State Key Lab Trauma Burns &amp; Combined Injury, Army Med Univ,Inst Burn Res, Chongqing 400038, Peoples R China</t>
  </si>
  <si>
    <t>Army Medical University</t>
  </si>
  <si>
    <t>Peng, YZ; Yuan, ZQ (corresponding author), Third Mil Med Univ, Southwest Hosp, State Key Lab Trauma Burns &amp; Combined Injury, Army Med Univ,Inst Burn Res, Chongqing 400038, Peoples R China.</t>
  </si>
  <si>
    <t>yizhipen@sina.com; cqburn@aliyun.com</t>
  </si>
  <si>
    <t>OXFORD UNIV PRESS</t>
  </si>
  <si>
    <t>BURNS TRAUMA</t>
  </si>
  <si>
    <t>10.1093/burnst/tkad023</t>
  </si>
  <si>
    <t>Emergency Medicine; Dermatology; Surgery</t>
  </si>
  <si>
    <t>Zhao, Shuai-shuai; Liu, Jinlong; Wu, Qi-cai; Zhou, Xue-liang</t>
  </si>
  <si>
    <t>Role of histone lactylation interference RNA m6A modification and immune microenvironment homeostasis in pulmonary arterial hypertension</t>
  </si>
  <si>
    <t>pulmonary arterial hypertension; histone lactylation; epigenetic modifications; post-translational modification; m(6)A; immune microenvironment</t>
  </si>
  <si>
    <t>REGULATORY T-CELLS; SMOOTH-MUSCLE-CELLS; LACTIC-ACID; METHYLTRANSFERASE METTL3; IN-VITRO; METHYLATION; PROMOTES; EXPRESSION; PROLIFERATION; CONTRIBUTES</t>
  </si>
  <si>
    <t>Pulmonary arterial hypertension (PAH) is a severe disease resulting from progressive increases in pulmonary vascular resistance and pulmonary vascular remodeling, ultimately leading to right ventricular failure and even death. Hypoxia, inflammation, immune reactions, and epigenetic modifications all play significant contributory roles in the mechanism of PAH. Increasingly, epigenetic changes and their modifying factors involved in reprogramming through regulation of methylation or the immune microenvironment have been identified. Among them, histone lactylation is a new post-translational modification (PTM), which provides a novel visual angle on the functional mechanism of lactate and provides a promising diagnosis and treatment method for PAH. This review detailed introduces the function of lactate as an important molecule in PAH, and the effects of lactylation on N6-methyladenosine (m(6)A) and immune cells. It provides a new perspective to further explore the development of lactate regulation of pulmonary hypertension through histone lactylation modification.</t>
  </si>
  <si>
    <t>[Zhao, Shuai-shuai; Wu, Qi-cai; Zhou, Xue-liang] Nanchang Univ, Affiliated Hosp 1, Dept Cardiac Surg, Nanchang, Peoples R China; [Liu, Jinlong] Shanghai Univ, Inst Translat Med, Shanghai, Peoples R China</t>
  </si>
  <si>
    <t>Nanchang University; Shanghai University</t>
  </si>
  <si>
    <t>Wu, QC; Zhou, XL (corresponding author), Nanchang Univ, Affiliated Hosp 1, Dept Cardiac Surg, Nanchang, Peoples R China.</t>
  </si>
  <si>
    <t>zhouxliang@ncu.edu.cn; wuqicai13970012836@163.com</t>
  </si>
  <si>
    <t>10.3389/fcell.2023.1268646</t>
  </si>
  <si>
    <t>Yu, Zhihua; Zheng, Xuanlu; Wang, Chenghui; Chen, Chuan; Ning, Na; Peng, Danting; Liu, Te; Pan, Weidong</t>
  </si>
  <si>
    <t>The Traditional Chinese Medicine Hua Tuo Zai Zao Wan Alleviates Atherosclerosis by Deactivation of Inflammatory Macrophages</t>
  </si>
  <si>
    <t>EVIDENCE-BASED COMPLEMENTARY AND ALTERNATIVE MEDICINE</t>
  </si>
  <si>
    <t>CHOLESTEROL EFFLUX; RNA METHYLATION; MESSENGER-RNAS; NUCLEAR-RNA; EXPRESSION; N6-METHYLADENOSINE</t>
  </si>
  <si>
    <t>Introduction. Positive effects have been observed when the traditional Chinese medicine Hua Tuo Zai Zao Wan (HTZZW) has been used for the treatment of atherosclerosis (AS), although with an unclear mechanism. Methods. ApoE-/- C57/BALB mice were used to determine the efficacy of HTZZW by blood lipid biochemical analysis and histopathology H&amp;E staining. qPCR and western blot were used to determine the expression of METTL3/14 and NF-kappa B. Results. High-fat diet-fed ApoE-/- mice that consumed HTZZW exhibited significantly smaller plaque areas and significantly decreased unstable collagen areas in the aortic arch as well as significantly lower blood levels of total cholesterol, triglycerides, high-density lipoprotein cholesterol, and low-density lipoprotein cholesterol compared with the control group. Consumption of HTZZW significantly decreased the proportion of M phi 1 in the peripheral blood. HTZZW not only inhibited the expression of m6A methyltransferases METTL14, METTL3, and overall RNA methylation level, but it also decreased the m6A modification level on specific sites of NF-kappa B mRNA. Conclusion. HTZZW significantly alleviated the progression of AS by regulating the expression of the m6A methyltransferases METTL14 and METTL3 in macrophages, eliminating m6A modifications of NF-kappa B mRNA, influencing the stability of NF-kappa B mRNA, and ultimately resulting in the deactivation of inflammatory macrophages.</t>
  </si>
  <si>
    <t>[Yu, Zhihua; Chen, Chuan; Liu, Te] Shanghai Univ Tradit Chinese Med, Shanghai Geriatr Inst Chinese Med, Shanghai 200031, Peoples R China; [Zheng, Xuanlu; Wang, Chenghui; Pan, Weidong] Shanghai Univ Tradit Chinese Med, Dept Neurol, Shuguang Hosp, Shanghai 200031, Peoples R China; [Ning, Na; Peng, Danting] Guangzhou Baiyunshan Qixing Pharmaceut Co Ltd, Guangzhou 510530, Peoples R China</t>
  </si>
  <si>
    <t>Shanghai University of Traditional Chinese Medicine; Shanghai University of Traditional Chinese Medicine</t>
  </si>
  <si>
    <t>Liu, T (corresponding author), Shanghai Univ Tradit Chinese Med, Shanghai Geriatr Inst Chinese Med, Shanghai 200031, Peoples R China.;Pan, WD (corresponding author), Shanghai Univ Tradit Chinese Med, Dept Neurol, Shuguang Hosp, Shanghai 200031, Peoples R China.</t>
  </si>
  <si>
    <t>liute1979@126.com; panwd@medmail.com.cn</t>
  </si>
  <si>
    <t>EVID-BASED COMPL ALT</t>
  </si>
  <si>
    <t>10.1155/2022/2200662</t>
  </si>
  <si>
    <t>Integrative &amp; Complementary Medicine</t>
  </si>
  <si>
    <t>Zhang, Chenjing; Wang, Yin; Peng, Yunan; Xu, Hongjiao; Zhou, Xuelong</t>
  </si>
  <si>
    <t>METTL3 regulates inflammatory pain by modulating m6A-dependent pri-miR-365-3p processing</t>
  </si>
  <si>
    <t>central sensitization; inflammatory pain; METTL3; N-6-methyladenosine; spinal cord</t>
  </si>
  <si>
    <t>RNA MODIFICATIONS; N-6-METHYLADENOSINE; M(6)A; GENE; HYPERSENSITIVITY; MECHANISMS; LANDSCAPE; MICRORNA; RAT; FTO</t>
  </si>
  <si>
    <t>N-6-methyladenosine (m(6)A) modification in RNA has been implicated in diverse biological processes. However, very little is currently known about its role in nociceptive modulation. Here, we found that the level of spinal m(6)A modification was significantly increased in a mouse model of Complete Freund's Adjuvant (CFA)-induced chronic inflammatory pain, which was accompanied with the augmentation of methyltransferase-like 3 (METTL3) expression in the spinal cord. Knockdown of spinal METTL3 prevented and reversed CFA-induced pain behaviors and spinal neuronal sensitization. In contrast, overexpression of spinal METTL3 produced pain behaviors and neuronal sensitization in naive mice. Moreover, we found that METTL3 positively modulated the pri-miR-65-3p processing in a microprocessor protein DiGeorge critical region 8-dependent manner. Collectively, our findings reveal an important role of METTL3-mediated m(6)A modification in nociceptive sensitization and provide a novel perspective on m(6)A modification in the development of pathological pain.</t>
  </si>
  <si>
    <t>[Zhang, Chenjing] Zhejiang Prov Peoples Hosp, Dept Gastroenterol, Hangzhou, Peoples R China; [Wang, Yin] Taizhou Peoples Hosp, Dept Anesthesiol, Taizhou, Peoples R China; [Peng, Yunan] Nanjing Univ, Dept Anesthesiol, Affiliated Drum Tower Hosp, Sch Med, Nanjing, Peoples R China; [Xu, Hongjiao] Shanghai Transportat Univ, Peoples Hosp 1, Dept Anesthesiol, Shanghai, Peoples R China; [Zhou, Xuelong] Nanjing Med Univ, Affiliated Hosp 1, Dept Anesthesiol, Nanjing 210029, Jiangsu, Peoples R China</t>
  </si>
  <si>
    <t>Hangzhou Medical College; Zhejiang Provincial People's Hospital; Nanjing University; Shanghai Jiao Tong University; Nanjing Medical University</t>
  </si>
  <si>
    <t>Zhou, XL (corresponding author), Nanjing Med Univ, Affiliated Hosp 1, Dept Anesthesiol, Nanjing 210029, Jiangsu, Peoples R China.</t>
  </si>
  <si>
    <t>zhouxuelong0258@126.com</t>
  </si>
  <si>
    <t>FEDERATION AMER SOC EXP BIOL</t>
  </si>
  <si>
    <t>10.1096/fj.201901555R</t>
  </si>
  <si>
    <t>Zhang, Ting; Ding, Chenbo; Chen, Huifang; Zhao, Jun; Chen, Zhejun; Chen, Baiwen; Mao, Kaiqiong; Hao, Yajuan; Roulis, Manolis; Xu, Hao; Kluger, Yuval; Zou, Qiang; Ye, Youqiong; Zhan, Meixiao; Flavell, Richard A.; Li, Hua-Bing</t>
  </si>
  <si>
    <t>m6A mRNA modification maintains colonic epithelial cell homeostasis via NF-κB-mediated antiapoptotic pathway</t>
  </si>
  <si>
    <t>SCIENCE ADVANCES</t>
  </si>
  <si>
    <t>LGR5(+) STEM-CELLS; IKK-BETA; NUCLEAR-RNA; N-6-METHYLADENOSINE; CRYPT; DIFFERENTIATION; IDENTIFICATION; INFLAMMATION; INHIBITION; ACTIVATION</t>
  </si>
  <si>
    <t>Colonic mucosal barrier dysfunction is one of the major causes of inflammatory bowel disease (IBD). However, the mechanisms underlying mucosal barrier dysfunction are poorly understood. N-6-methyladenosine (m(6)A) mRNA modification is an important modulator of epitranscriptional regulation of gene expression, participating in multiple physiological and pathological processes. However, the function of m(6)A modification in colonic epithelial cells and stem cells is unknown. Here, we show that m(6)A modification is essential for maintaining the homeostatic self-renewal in colonic stem cells. Specific deletion of the methyltransferase 14 (Mettl14) gene in mouse colon resulted in colonic stem cell apoptosis, causing mucosal barrier dysfunction and severe colitis. Mechanistically, we revealed that Mettl14 restricted colonic epithelial cell death by regulating the stability of Nfkbia mRNA and modulating the NF-kappa B pathway. Our results identified a previously unidentified role for m(6)A modification in colonic epithelial cells and stem cells, suggesting that m(6)A modification may be a potential therapeutic target for IBD.</t>
  </si>
  <si>
    <t>[Zhang, Ting; Ding, Chenbo; Chen, Huifang; Chen, Zhejun; Chen, Baiwen; Mao, Kaiqiong; Hao, Yajuan; Zou, Qiang; Ye, Youqiong; Li, Hua-Bing] Shanghai Jiao Tong Univ, Shanghai Inst Immunol, State Key Lab Oncogenes &amp; Related Genes, Sch Med, Shanghai 200025, Peoples R China; [Zhang, Ting; Ding, Chenbo; Chen, Huifang; Mao, Kaiqiong; Hao, Yajuan; Li, Hua-Bing] Shanghai Jiao Tong Univ, Yale Inst Immune Metab, Sch Med, Shanghai 200025, Peoples R China; [Zhang, Ting] Shanghai Jiao Tong Univ, Sch Med, Renji Hosp, Shanghai 200127, Peoples R China; [Zhao, Jun; Kluger, Yuval] Yale Univ, Dept Pathol, Sch Med, New Haven, CT 06520 USA; [Roulis, Manolis; Xu, Hao; Flavell, Richard A.; Li, Hua-Bing] Yale Univ, Dept Immunobiol, Sch Med, New Haven, CT 06520 USA; [Zhan, Meixiao] Jinan Univ, Zhuhai Peoples Hosp, Zhuhai Intervent Med Ctr, Zhuhai Precis Med Ctr,Zhuhai Hosp, Zhuhai 519000, Guangdong, Peoples R China; [Flavell, Richard A.] Yale Univ, Howard Hughes Med Inst, Sch Med, New Haven, CT 06520 USA</t>
  </si>
  <si>
    <t>Chinese Academy of Sciences; Shanghai Jiao Tong University; Shanghai Jiao Tong University; Shanghai Jiao Tong University; Yale University; Yale University; Jinan University; Yale University; Howard Hughes Medical Institute</t>
  </si>
  <si>
    <t>Ding, CB; Li, HB (corresponding author), Shanghai Jiao Tong Univ, Shanghai Inst Immunol, State Key Lab Oncogenes &amp; Related Genes, Sch Med, Shanghai 200025, Peoples R China.;Ding, CB; Li, HB (corresponding author), Shanghai Jiao Tong Univ, Yale Inst Immune Metab, Sch Med, Shanghai 200025, Peoples R China.;Flavell, RA; Li, HB (corresponding author), Yale Univ, Dept Immunobiol, Sch Med, New Haven, CT 06520 USA.;Zhan, MX (corresponding author), Jinan Univ, Zhuhai Peoples Hosp, Zhuhai Intervent Med Ctr, Zhuhai Precis Med Ctr,Zhuhai Hosp, Zhuhai 519000, Guangdong, Peoples R China.;Flavell, RA (corresponding author), Yale Univ, Howard Hughes Med Inst, Sch Med, New Haven, CT 06520 USA.</t>
  </si>
  <si>
    <t>chenbo.ding@sjtu.edu.cn; zhanmeixiao1987@126.com; richard.flavell@yale.edu; huabing.li@shsmu.edu.cn</t>
  </si>
  <si>
    <t>AMER ASSOC ADVANCEMENT SCIENCE</t>
  </si>
  <si>
    <t>SCI ADV</t>
  </si>
  <si>
    <t>10.1126/sciadv.abl5723</t>
  </si>
  <si>
    <t>Li, Ting; Zhu, Yifan; Lin, Changjie; Chen, Jie; Yin, Yiya; Tang, Xin; Chen, Yingyu; Guo, Aizhen; Hu, Changmin</t>
  </si>
  <si>
    <t>N6-Methyladenosine Modification Profile in Bovine Mammary Epithelial Cells Treated with Heat-Inactivated Staphylococcus aureus</t>
  </si>
  <si>
    <t>RNA METHYLATION; INFLAMMATORY RESPONSE; SUBCLINICAL MASTITIS; LIPOTEICHOIC ACID; ESCHERICHIA-COLI; TRANSITION; EVOLUTION; WRITERS; METTL3; LIGHT</t>
  </si>
  <si>
    <t>The symptoms of mastitis caused by Staphylococcus aureus (S. aureus) in dairy cows are not obvious and difficult to identify, resulting in major economic losses. N-6-Methyladenosine (m(6)A) modification has been reported to be closely associated with the occurrence of many diseases. However, only a few reports have described the role of m(6)A modification in S. aureus-induced mastitis. In this study, after 24 h of treatment with inactivated S. aureus, MAC-T cells (an immortalized bovine mammary epithelial cell line) showed increased expression levels of the inflammatory factors IL-1 beta, IL-6, TNF-alpha, and reactive oxygen species. We found that the mRNA levels of METLL3, METLL14, WTAP, and ALKBH5 were also upregulated. Methylated RNA immunoprecipitation sequencing analysis revealed that 133 genes were m(6)A hypermethylated, and 711 genes were m(6)A hypomethylated. Biological functional analysis revealed that the differential m(6)A methylated genes were mainly related to oxidative stress, lipid metabolism, inflammatory response, and so on. In the present study, we also identified 62 genes with significant changes in m(6)A modification and mRNA expression levels. These findings elucidated the m(6)A modification spectrum induced by S. aureus in MAC-T cells and provide the basis for subsequent m(6)A research on mastitis.</t>
  </si>
  <si>
    <t>[Li, Ting; Lin, Changjie; Yin, Yiya; Tang, Xin; Hu, Changmin] Huazhong Agr Univ, Fac Vet Med, Dept Clin Vet Med, Wuhan 430070, Hubei, Peoples R China; [Zhu, Yifan; Chen, Yingyu; Guo, Aizhen] Huazhong Agr Univ, Fac Vet Med, Dept Prevent Vet Med, Wuhan 430070, Hubei, Peoples R China; [Zhu, Yifan; Chen, Yingyu; Guo, Aizhen] Huazhong Agr Univ, State Key Lab Agr Microbiol, Wuhan 430070, Hubei, Peoples R China; [Chen, Jie] Wuhan Acad Agr Sci, Inst Anim Husb &amp; Vet Med, Wuhan 430023, Hubei, Peoples R China</t>
  </si>
  <si>
    <t>Hu, CM (corresponding author), Huazhong Agr Univ, Fac Vet Med, Dept Clin Vet Med, Wuhan 430070, Hubei, Peoples R China.</t>
  </si>
  <si>
    <t>756810025@qq.com; avander1@163.com; 875155626@qq.com; chen_jie_999@163.com; 512978909@qq.com; 752755649@qq.com; chenyingyu@mail.hzau.edu.cn; aizhen@mail.hzau.edu.cn; hcm@mail.hzau.edu.cn</t>
  </si>
  <si>
    <t>FEB 23</t>
  </si>
  <si>
    <t>10.1155/2022/1704172</t>
  </si>
  <si>
    <t>Li, Xuan'an; Xu, Xuezheng; Zhang, Qilei; Ling, Min; Tan, Xiaohua</t>
  </si>
  <si>
    <t>METTL14 promotes fibroblast-like synoviocytes activation via the LASP1/SRC/ AKT axis in rheumatoid arthritis</t>
  </si>
  <si>
    <t>fi broblast -like synoviocytes; LASP1; m6A methylation; METTL14; RA</t>
  </si>
  <si>
    <t>The objective of this study is to explore the specific roles of a crucial N6-methyladenosine (m6A) methyltransferase, methyltransferase-like 14 (METTL14), in fibroblast-like synoviocytes (FLSs) activation of rheumatoid arthritis (RA). RA rat model was induced by administering intraperitoneally collagen antibody alcohol. Primary fibroblast-like synoviocytes (FLSs) were isolated from joint synovium tissues in rats. shRNA transfection tools were used to downregulate METTL14 expression in vivo and vitro. The injury of joint synovium was shown by hematoxylin and eosin (HE) staining. The cell apoptosis of FLSs was determined by flow cytometry. The levels of IL-6, IL-18, and C-X-C motif chemokine ligand (CXCL)10 in serum and culture supernatants were measured by ELISA kits. The expressions of LIM and SH3 domain protein 1 (LASP1), p-SRC/SRC, and p-AKT/AKT in FLSs and joint synovium tissues were determined by Western blots. The expression of METTL14 was greatly induced in the synovium tissues of RA rats compared with normal control rats. Compared with sh-NC-treated FLSs, METTL14 knockdown significantly increased cell apoptosis, inhibited cell migration and invasion, and suppressed the production of IL-6, IL-18, and CXCL10 induced by TNF-a. METTL14 silencing suppresses the expression of LASP1 and the activation of Src/AKT axis induced by TNF-a in FLSs. METTL14 improves the mRNA stability of LASP1 through m6A modification. In contrast, these were reversed by LASP1 overexpression. Moreover, METTL14 silencing clearly alleviates FLSs activation and inflammation in a RA rat model. These results suggested that METTL14 promotes FLSs activation and related inflammatory response via the LASP1/SRC/AKT signaling pathway and identified METTL14 as a potential target for treating RA.</t>
  </si>
  <si>
    <t>[Li, Xuan'an; Xu, Xuezheng] Cent South Univ, Hunan Canc Hosp, Xiangya Sch Med, Dept Orthopaed,Affiliated Canc Hosp, Changsha, Peoples R China; [Zhang, Qilei] Xiangya Med Sch CSU, Dept Anat &amp; Neurobiol, Changsha, Peoples R China; [Ling, Min] Brain Hosp Hunan Prov, Neurosurg Dept, Changsha, Peoples R China; [Tan, Xiaohua] Cent South Univ, Morphol Ctr, Sch Basic Med Sci, Changsha, Peoples R China</t>
  </si>
  <si>
    <t>Li, XA (corresponding author), Cent South Univ, Hunan Canc Hosp, Xiangya Sch Med, Dept Orthopaed,Affiliated Canc Hosp, Changsha, Peoples R China.;Tan, XH (corresponding author), Cent South Univ, Morphol Ctr, Sch Basic Med Sci, Changsha, Peoples R China.</t>
  </si>
  <si>
    <t>lixianan2001@163.com; tanxiaohua@csu.edu.cn</t>
  </si>
  <si>
    <t>Rockville</t>
  </si>
  <si>
    <t>10.1152/ajpcell.00575.2022</t>
  </si>
  <si>
    <t>Feng, Yue; Hu, Yun; Hou, Zhen; Sun, Qinwei; Jia, Yimin; Zhao, Ruqian</t>
  </si>
  <si>
    <t>Chronic corticosterone exposure induces liver inflammation and fibrosis in association with m6A-linked post-transcriptional suppression of heat shock proteins in chicken</t>
  </si>
  <si>
    <t>CELL STRESS &amp; CHAPERONES</t>
  </si>
  <si>
    <t>Chicken liver; Inflammation; Fibrosis; Heat shock proteins; N6-methyladenosine</t>
  </si>
  <si>
    <t>GALLUS-GALLUS-DOMESTICUS; ACUTE-PHASE PROTEINS; FATTY LIVER; MESSENGER-RNA; BROILER-CHICKENS; CYTOKINE PRODUCTION; 90 INHIBITOR; IN-VITRO; HSP70; STRESS</t>
  </si>
  <si>
    <t>Our previous study had shown that chronic corticosterone (CORT) exposure causes excessive fat deposition in chicken liver, yet it remains unknown whether it is associated with inflammation and fibrosis. In general, heat shock proteins (HSPs) are activated in response to acute stress to play a cytoprotective role, and this activation is associated with m(6)A-mediated post-transcriptional regulation. However, changes of HSPs and the m(6)A methylation on their mRNAs in response to chronic CORT treatment in chicken liver have not been reported. In this study, chronic CORT exposure induced inflammation and fibrosis in chicken liver, associated with significantly modulated expression of HSPs that was significantly upregulated at mRNA level yet downregulated at protein level. Concurrently, m(6)A methyltransferases METTL3 content was upregulated together with the level of m(6)A methylation on HSPs transcripts. The m(6)A-seq analysis revealed 2-6 significantly (P &lt; 0.05) hypermethylated m(6)A peaks in the mRNA of 4 different species of HSPs in CORT-treated chicken liver. HSP90B1 transcript had 6 differentially methylated m(6)A peaks among which peaks on exon 16 and exon 17 showed 3.14- and 4.72-fold of increase, respectively. Mutation of the 8 predicted m(6)A sites on exon 16 and exon 17 resulted in a significant (P &lt; 0.05) increase in eGFP-fused content of HSP90B1 exon 16 and exon 17 fragment in 293 T cells, indicating a possible role of m(6)A in post-transcriptional regulation of HSPs. In conclusion, chronic CORT exposure induces inflammation and fibrosis in chicken liver along with an increase in the levels and m6A methylation of several HSPs mRNAs; HSPs levels were however reduced under the indicated conditions. Results presented suggest that the reduction in HSPs levels may be associated with m6A methylation in CORT-exposed chickens.</t>
  </si>
  <si>
    <t>[Feng, Yue; Hu, Yun; Hou, Zhen; Sun, Qinwei; Jia, Yimin; Zhao, Ruqian] Nanjing Agr Univ, MOE Joint Int Res Lab Anim Hlth &amp; Food Safety, Nanjing 210095, Peoples R China; [Feng, Yue; Hu, Yun; Hou, Zhen; Sun, Qinwei; Jia, Yimin; Zhao, Ruqian] Nanjing Agr Univ, Coll Vet Med, Key Lab Anim Physiol &amp; Biochem, Nanjing 210095, Peoples R China; [Jia, Yimin; Zhao, Ruqian] Jiangsu Collaborat Innovat Ctr Meat Prod &amp; Proc, Qual &amp; Safety Control, Nanjing 210095, Peoples R China</t>
  </si>
  <si>
    <t>Nanjing Agricultural University; Nanjing Agricultural University</t>
  </si>
  <si>
    <t>Jia, YM (corresponding author), Nanjing Agr Univ, MOE Joint Int Res Lab Anim Hlth &amp; Food Safety, Nanjing 210095, Peoples R China.;Jia, YM (corresponding author), Nanjing Agr Univ, Coll Vet Med, Key Lab Anim Physiol &amp; Biochem, Nanjing 210095, Peoples R China.;Jia, YM (corresponding author), Jiangsu Collaborat Innovat Ctr Meat Prod &amp; Proc, Qual &amp; Safety Control, Nanjing 210095, Peoples R China.</t>
  </si>
  <si>
    <t>yiminj@njau.edu.cn</t>
  </si>
  <si>
    <t>CELL STRESS CHAPERON</t>
  </si>
  <si>
    <t>10.1007/s12192-019-01034-7</t>
  </si>
  <si>
    <t>Ke, Wei-Liang; Huang, Zhi-Wen; Peng, Chun-Ling; Ke, Yi-Ping</t>
  </si>
  <si>
    <t>m6A demethylase FTO regulates the apoptosis and inflammation of cardiomyocytes via YAP1 in ischemia-reperfusion injury</t>
  </si>
  <si>
    <t>Acute myocardial infarction; FTO; N-6-methyladenosine; cardiomyocyte</t>
  </si>
  <si>
    <t>Reperfusion therapy after acute myocardial infarction can induce myocardial ischemia-reperfusion injury (IRI). Novel evidence has illustrated that N-6-methyladenosine (m(6)A) modification modulates the myocardial IRI progression. Here, our study focuses on the role of m(6)A methyltransferase fat mass and obesity-associated protein (FTO) in myocardial ischemia/reoxygenation injury and explores potential regulatory mechanisms. Results discovered that FTO down-expressed in myocardial IRI mice and hypoxia/reoxygenation (H/R)-induced cardiomyocytes. Functionally, FTO overexpression attenuated the H/R-induced apoptosis and inflammation of cardiomyocytes. Mechanistically, methylated RNA immunoprecipitation quantitative polymerase chain reaction (MeRIP-qPCR) assay and RIP assay revealed that Yap1 mRNA acted as the target of FTO in cardiomyocytes. Moreover, FTO uninstalled the methylation of Yap1 mRNA, and enforced the stability of Yap1 mRNA. Taken together, our study reveals the role of FTO in H/R-induced myocardial cell injury via m(6)A-dependent manner, which may provide a new approach to improve myocardial IRI.</t>
  </si>
  <si>
    <t>[Ke, Wei-Liang; Huang, Zhi-Wen] Guangdong Med Univ, Affiliated Hosp, Dept Cardiol, Zhanjiang, Peoples R China; [Peng, Chun-Ling; Ke, Yi-Ping] Guangdong Med Univ, Affiliated Hosp, Phys Examinat Ctr, Zhanjiang, Peoples R China</t>
  </si>
  <si>
    <t>Guangdong Medical University; Guangdong Medical University</t>
  </si>
  <si>
    <t>Huang, ZW (corresponding author), Guangdong Med Univ, Affiliated Hosp, Zhanjiang 524000, Guangdong, Peoples R China.</t>
  </si>
  <si>
    <t>hang778@yeah.net</t>
  </si>
  <si>
    <t>10.1080/21655979.2022.2030572</t>
  </si>
  <si>
    <t>Zhang, Tingting; Liu, Hengqi; Gao, Fenghua; Gong, Wenchen; Cui, Yaoli; He, Jin; Li, Lanfang; Qiu, Lihua; Qian, Zhengzi; Zhou, Shiyong; Meng, Bin; Ren, Xiubao; Zhang, Huilai; Wang, Xianhuo</t>
  </si>
  <si>
    <t>m6A-Regulator Expression Signatures Identify a Subset of Follicular Lymphoma Harboring an Exhausted Tumor Microenvironment</t>
  </si>
  <si>
    <t>m6A; tumor microenvironment; immunotherapy; follicular lymphoma; exhaustion</t>
  </si>
  <si>
    <t>IFN-GAMMA; RNA; M(6)A; DIFFERENTIATION; LEUKEMIA</t>
  </si>
  <si>
    <t>The role of N6-methyladenosine (m6A) modification in tumor microenvironment has rarely been explored in follicular lymphoma (FL). To examine the role of m6A modification in biological behavior, especially the immune landscape of FL, we utilized the Gene Expression Omnibus database to determine the expression signatures of m6A-regulators by unsupervised clustering, and then condense into a risk score, which was validated in an external cohort from the Tianjin Medical University Cancer Institute and Hospital. Finally, 16 m6A-regulators in 351 FL patients were evaluated and two m6A clusters were identified, characterized by differences in prognosis and biological behaviors. The m6A score was further developed based on 20-genes to quantify the m6A-regulator expression signature in each patient with FL. The low m6A score was associated with inferior prognosis of patients, with a median survival time of 8.84 (95% confidence interval [CI]: 7.251-10.429) years, which was remarkably shorter than that of patients with high m6A scores (15.73 years, 95% CI: 11.729-19.731; p&lt;0.0001). Genes like TNFRSF14, CREBBP, and CARD11 were shown to be more often mutated in the low m6A group. This group was enriched with immune/inflammatory response but along with the abundant infiltration of exhausted T cells and the upregulated PD-1 and PD-L1 expression. Finally, we verified the m6A score could predict the response to anti-PD-L1 antibodies in an immunotherapy cohort. To conclude, the m6A score recognizes a section of FL patients harboring an exhausted tumor microenvironment and may help guide more effective immunotherapy strategies for patients with FL.</t>
  </si>
  <si>
    <t>[Zhang, Tingting; Liu, Hengqi; Gao, Fenghua; Cui, Yaoli; He, Jin; Li, Lanfang; Qiu, Lihua; Qian, Zhengzi; Zhou, Shiyong; Zhang, Huilai; Wang, Xianhuo] Tianjin Med Univ Canc Inst &amp; Hosp, Natl Clin Res Ctr Canc, Dept Lymphoma, Tianjin, Peoples R China; [Zhang, Tingting; Liu, Hengqi; Gao, Fenghua; Cui, Yaoli; He, Jin; Li, Lanfang; Qiu, Lihua; Qian, Zhengzi; Zhou, Shiyong; Zhang, Huilai; Wang, Xianhuo] Sino US Ctr Lymphoma &amp; Leukemia Res, Tianjins Clin Res Ctr Canc, Key Lab Canc Prevent &amp; Therapy, Tianjin, Peoples R China; [Gong, Wenchen; Meng, Bin] Tianjin Med Univ Canc Inst &amp; Hosp, Dept Pathol, Tianjin, Peoples R China; [Ren, Xiubao] Tianjin Med Univ Canc Inst &amp; Hosp, Dept Immunol Biotherapy, Tianjin, Peoples R China</t>
  </si>
  <si>
    <t>Tianjin Medical University; Tianjin Medical University; Tianjin Medical University</t>
  </si>
  <si>
    <t>Zhang, HL; Wang, XH (corresponding author), Tianjin Med Univ Canc Inst &amp; Hosp, Natl Clin Res Ctr Canc, Dept Lymphoma, Tianjin, Peoples R China.;Zhang, HL; Wang, XH (corresponding author), Sino US Ctr Lymphoma &amp; Leukemia Res, Tianjins Clin Res Ctr Canc, Key Lab Canc Prevent &amp; Therapy, Tianjin, Peoples R China.</t>
  </si>
  <si>
    <t>zhlwgq@126.com; tjzlyy_xianhuow@163.com</t>
  </si>
  <si>
    <t>10.3389/fimmu.2022.922471</t>
  </si>
  <si>
    <t>He, Yujin; Hu, Yonghui; Yuan, Mei; Xu, Weiwei; Du, Yaqin; Liu, Jinguo</t>
  </si>
  <si>
    <t>Prognostic and therapeutic implication of m6A methylation in Crohn disease</t>
  </si>
  <si>
    <t>MEDICINE</t>
  </si>
  <si>
    <t>Crohn disease; disease risk; immune infiltration; m6A methylation; therapeutic responses</t>
  </si>
  <si>
    <t>INFLAMMATORY-BOWEL-DISEASE; COLORECTAL-CANCER; STEM-CELL; RISK; DEMETHYLASE; COLITIS; METTL14; LRPPRC</t>
  </si>
  <si>
    <t>Background:N6-methyladenosine (m6A) methylation has been reported to participate in inflammatory bowel disease (including Crohn disease [CD]). However, the prognostic and therapeutic implication of m6A methylation modification in CD is still unclear. Methods:Genomic information of CD patients was integrated to assess disease-related m6A regulators, and difference and correlation analyses of m6A regulators were explored by using the R packages. Next, CD patients were classified by the expression of differential and intersecting genes in m6A regulators, and difference and correlation analyses were conducted among immune infiltration and therapeutic responses. Finally, colon tissue resected from patients with CD were assessed to verify expression of Wilms tumor 1-associated protein (WTAP) and METTL14 from these m6A regulators. Results:We identified 23 m6A regulators in CD patients. Difference analysis of these regulators showed that expression of METTL14, WTAP, RBM15 and YTHDF2/3 was upregulated in the treatment group compared with the control group, with expression of METTL3, YTHDF1, leucine-rich pentatricopeptide repeat motif-containing protein, HNRNPA2B1, IGF2BP1 and fat mass and obesity-associated protein downregulated. Moreover, RBM15, WTAP, leucine-rich pentatricopeptide repeat motif-containing protein, YTHDF1 and YTHDF3 were considered the characteristic genes of CD in m6A regulators. In addition, we identified 4 intersection genes of 3 m6A cluster patterns. Based on the expression of these intersection genes, difference analysis among m6A regulators indicated that the expression of 8 m6A regulators had statistical differences among the 3 geneCluster patterns. Assays of colon tissues from CD patients showed that expression of WTAP and METTL14 were higher in areas of stenosis than non-stenosis. Conclusion:m6A methylation modification might affect disease risk, immune infiltration and therapeutic responses in CD. Evaluating the expression of m6A regulators might provide insight into the prediction of disease prognosis and therapeutic responses.</t>
  </si>
  <si>
    <t>[He, Yujin] Hubei Chinese Med Univ, Huangshi Hosp Tradit Chinese Med, Dept Gastroenterol, Hubei, Peoples R China; [Hu, Yonghui; Yuan, Mei] Hubei Chinese Med Univ, Huangshi Hosp Tradit Chinese Med, Endoscopy Ctr, Hubei, Peoples R China; [Xu, Weiwei] Hubei Chinese Med Univ, Huangshi Hosp Tradit Chinese Med, Dept Anorectal Surg, Hubei, Peoples R China; [Du, Yaqin] Hubei Chinese Med Univ, Huangshi Hosp Tradit Chinese Med, Nephrol, Hubei, Peoples R China; [Liu, Jinguo] Zhejiang Chinese Med Univ, Affiliated Hosp 1, Zhejiang, Peoples R China</t>
  </si>
  <si>
    <t>Zhejiang Chinese Medical University</t>
  </si>
  <si>
    <t>Liu, JG (corresponding author), Zhejiang Chinese Med Univ, Affiliated Hosp 1, Zhejiang, Peoples R China.</t>
  </si>
  <si>
    <t>heyujin18327855295@163.com; yonghui15807238989@163.com; yuanmei6699@163.com; xww575524942@163.com; dyq7917@163.com; liujinguozzhlcs@163.com</t>
  </si>
  <si>
    <t>DEC 23</t>
  </si>
  <si>
    <t>10.1097/MD.0000000000032399</t>
  </si>
  <si>
    <t>Cai, Dongfeng; Zhang, Jing; Yang, Jin; Lv, Qi; Zhong, Chao</t>
  </si>
  <si>
    <t>Overexpression of FTO alleviates osteoarthritis by regulating the processing of miR-515-5p and the TLR4/MyD88/NF-?B axis</t>
  </si>
  <si>
    <t>Obesity-associated gene; Osteoarthritis; miR-515-5p; TLR4; N6-methyladenosine; Cell injury; Lipopolysaccharide; NF-?B</t>
  </si>
  <si>
    <t>M(6)A; PATHOGENESIS; INFLAMMATION; APOPTOSIS; MICRORNAS; CARTILAGE; MODEL; RNA</t>
  </si>
  <si>
    <t>Objective: Osteoarthritis (OA) is regarded as the most prevalent chronic joint disease. Fat-mass and obesityassociated gene (FTO) is involved in OA alleviation. This study elucidated the role of FTO in OA and the associated mechanism.Methods: We established a cell injury model by stimulating human normal chondrocytes (C28/I2) with lipopolysaccharide (LPS), and measured cell viability, apoptosis, and inflammatory cytokines using CCK-8, flow cytometry, Western blot, and ELISA. TLR4, MyD88, p/t-p65, and p/t-I Kappa B alpha levels, FTO, COX-2, and iNOS mRNA levels, and m6A methylation levels were measured by Western blot, RT-qPCR, and colorimetry. RNA immunoprecipitation and co-immunoprecipitation were conducted to confirm the interaction between FTO and DGCR8. pri-miR-515-5p process was regulated in an m6A-dependent manner. After predicting the presence of several binding sites between miR-515-5p and TLR4 on Targetscan, we further confirmed their relationship by dualluciferase assay. OA rat models were established by monosodium iodoacetate injection. The pathological changes in knee joint were observed by HE staining.Results: FTO was diminished in LPS-induced C28/I2 cells. With the increase of LPS concentration, cell viability was repressed, apoptosis rate was increased, and inflammatory markers were promoted, which were annulled by FTO overexpression. FTO interacted with DGCR8 and modulated the pri-miR-515-5p processing in an m6Adependent manner. miR-515-5p silencing partially averted the inhibitory effect of FTO on LPS-induced cell injury. Given that TLR4 was a direct target of miR-515-5p, miR-515-5p inactivated the MyD88/NF-Kappa B pathway by targeting TLR4. FTO overexpression improved cartilage structure in OA rats, reduced apoptosis, inhibited inflammation in synovial fluid, and repressed the TLR4/MyD88/NF-Kappa B axis.Conclusion: FTO alleviated OA in an m6A-dependent manner via the miR-515-5p/TLR4/MyD88/NF-Kappa B axis.</t>
  </si>
  <si>
    <t>[Cai, Dongfeng; Zhang, Jing; Yang, Jin; Lv, Qi; Zhong, Chao] Zunyi Med Univ, Affiliated Hosp, Dept Orthoped, 149 Dalian Rd, Zunyi 563000, Guizhou, Peoples R China</t>
  </si>
  <si>
    <t>Zunyi Medical University</t>
  </si>
  <si>
    <t>Cai, DF (corresponding author), Zunyi Med Univ, Affiliated Hosp, Dept Orthoped, 149 Dalian Rd, Zunyi 563000, Guizhou, Peoples R China.</t>
  </si>
  <si>
    <t>JeanCracker@163.com</t>
  </si>
  <si>
    <t>10.1016/j.intimp.2022.109524</t>
  </si>
  <si>
    <t>Fan, Ting; Du, Yi; Zhang, Mingwan; Zhu, Austin Rui; Zhang, Jianjun</t>
  </si>
  <si>
    <t>Senolytics Cocktail Dasatinib and Quercetin Alleviate Human Umbilical Vein Endothelial Cell Senescence via the TRAF6-MAPK-NF-κB Axis in a YTHDF2-Dependent Manner</t>
  </si>
  <si>
    <t>GERONTOLOGY</t>
  </si>
  <si>
    <t>Senolytics; Dasatinib; Quercetin; Senescence; Inflammation; YTHDF2</t>
  </si>
  <si>
    <t>Introduction: Senescent cells play a key role in the initiation and development of various age-related diseases. Human umbilical vein endothelial cells (HUVECs) senescence is closely associated with age-related cardiovascular diseases. Accumulating evidence has demonstrated that senolytics, the combination of dasatinib and quercetin (D+Q), could selectively eliminate senescent cells. N6-methyladenosine (m6A), the most abundant internal transcript modification, greatly influences RNA metabolism and modulates gene expression. We aimed to investigate whether RNA m6A functions in lipopolysaccharide (LPS)-induced HUVECs senescence and D+Q suppress HUVECs senescence by regulating RNA m6A. Methods: Senescence-associated beta-galactosidase activity, western blot, and real-time quantitative polymerase chain reaction were performed to demonstrate that D+Q suppress HUVECs senescence. Methylated RNA immunoprecipitation (MeRIP)-qPCR assay and RIP-qPCR confirmed that RNA m6A plays a key role in the suppression of HUVECs senescence by D+Q. Chromatin immunoprecipitation and mRNA stability assay were carried out to prove that D+Q alleviate HUVECs senescence in a YTHDF2-dependent manner. Results: Here, we demonstrate that D+Q alleviate LPS-induced senescence in HUVECs via inhibiting autocrine and paracrine of the senescence-associated secretory phenotype (SASP). We further confirm that D+Q alleviate HUVECs senescence via the TNF receptor-associated factor 6 (TRAF6)-MAPK pathway. Mechanically, this study validates that D+Q suppress SASP by upregulating m6A reader YTHDF2. Besides, YTHDF2 regulates the stability of MAP2K4 and MAP4K4 mRNAs. Conclusion: Collectively, we first identified that D+Q alleviate LPS-induced senescence in HUVECs via the TRAF6-MAPK-NF-kappa B axis in a YTHDF2-dependent manner, providing novel ideas for clinical treatment of age-related cardiovascular diseases.</t>
  </si>
  <si>
    <t>10.1159/000522656</t>
  </si>
  <si>
    <t>Geriatrics &amp; Gerontology</t>
  </si>
  <si>
    <t>Liang, Lian; Liu, Siqi; Wu, Qingyu; Chen, Ran; Jiang, Shanping; Yang, Zhengfei</t>
  </si>
  <si>
    <t>m6A-mediated upregulation of miRNA-193a aggravates cardiomyocyte apoptosis and inflammatory response in sepsis-induced cardiomyopathy via the METTL3/miRNA-193a/BCL2L2 pathway</t>
  </si>
  <si>
    <t>EXPERIMENTAL CELL RESEARCH</t>
  </si>
  <si>
    <t>miRNA-193a; m6A; Sepsis-induced cardiomyopathy; Apoptosis</t>
  </si>
  <si>
    <t>RNA; DYSFUNCTION; METHYLATION</t>
  </si>
  <si>
    <t>The impact of N6-methyladenosine (m6A) modification on pri-miRNA in sepsis-induced cardiomyopathy (SICM), and its underlying regulatory mechanism, have not been fully elucidated. We successfully constructed a SICM mice model through cecal ligation and puncture (CLP). In vitro, a lipopolysaccharide (LPS)-induced HL-1 cells model was also established. The results showed that sepsis frequently resulted in excessive inflammatory response concomitant with impaired myocardial function in mice exposed to CLP, as indicated by decreases in ejection fraction (EF), fraction shortening (FS), and left ventricular end diastolic diameters (LVDd). miR-193a was enriched in CLP mice heart and in LPS-treated HL-1 cells, while overexpression of miR-193a significantly increased the expression levels of cytokines. Sepsis-induced enrichment of miR-193a significantly inhibited cardiomyocytes proliferation and enhanced apoptosis, while this was reversed by miR-193a knockdown. Furthermore, under our experimental conditions, enrichment of miR-193a in SICM could be considered excessively maturated on pri-miR-193a by enhanced m6A modification. This modification was catalyzed by sepsisinduced overexpression of methyltransferase-like 3 (METTL3). Moreover, mature miRNA-193a bound to a predictive sequence within 3 &amp; PRIME;UTRs of a downstream target, BCL2L2, which was further validated by the observation that the BCL2L2-3 &amp; PRIME;UTR mutant failed to decrease luciferase activity when co-transfected with miRNA-193a. The interaction between miRNA-193a and BCL2L2 resulted in BCL2L2 downregulation, subsequently activating the caspase-3 apoptotic pathway. In conclusion, sepsis-induced miR-193a enrichment via m6A modification plays an essential regulatory role in cardiomyocyte apoptosis and inflammatory response in SICM. The detrimental axis of METTL3/m6A/miR-193a/BCL2L2 is implicated in the development of SICM.</t>
  </si>
  <si>
    <t>[Liang, Lian; Liu, Siqi; Jiang, Shanping; Yang, Zhengfei] Sun Yat Sen Univ, Sun Yat Sen Mem Hosp, Guangzhou, Peoples R China; [Wu, Qingyu] Guangzhou Univ Chinese Med, Clin Med Coll 8, Foshan, Peoples R China; [Chen, Ran] Guangzhou Med Univ, Guangzhou Peoples Hosp 8, Guangzhou, Peoples R China; [Yang, Zhengfei] Dept Emergency, 107 Yanjiang Xi Lu, Guangzhou 510120, Guangdong, Peoples R China; [Jiang, Shanping] Dept Resp &amp; Crit Care Med, 107 Yanjiang Xi Lu, Guangzhou 510120, Guangdong, Peoples R China</t>
  </si>
  <si>
    <t>Sun Yat Sen University; Guangzhou University of Chinese Medicine; Guangzhou Medical University</t>
  </si>
  <si>
    <t>Yang, ZF (corresponding author), Dept Emergency, 107 Yanjiang Xi Lu, Guangzhou 510120, Guangdong, Peoples R China.;Jiang, SP (corresponding author), Dept Resp &amp; Crit Care Med, 107 Yanjiang Xi Lu, Guangzhou 510120, Guangdong, Peoples R China.</t>
  </si>
  <si>
    <t>jiangshp@mail.sysu.edu.cn; yangzhengfei@vip.163.com</t>
  </si>
  <si>
    <t>ELSEVIER INC</t>
  </si>
  <si>
    <t>EXP CELL RES</t>
  </si>
  <si>
    <t>10.1016/j.yexcr.2023.113712</t>
  </si>
  <si>
    <t>Oncology; Cell Biology</t>
  </si>
  <si>
    <t>Xu, Haojun; Lin, Changjie; Wang, Chao; Zhao, Tianrui; Yang, Jinghan; Zhang, Junhao; Hu, Yanjun; Qi, Xue; Chen, Xi; Chen, Yingyu; Chen, Jianguo; Guo, Aizhen; Hu, Changmin</t>
  </si>
  <si>
    <t>ALKBH5 Stabilized N6-Methyladenosine-Modified LOC4191 to Suppress E. coli-Induced Apoptosis</t>
  </si>
  <si>
    <t>N-6-methyladenosine; long non-coding RNA; apoptosis; bovine mammary epithelial cells; E. coli</t>
  </si>
  <si>
    <t>NF-KAPPA-B; ESCHERICHIA-COLI; CELL-CYCLE; INFLAMMATION; METHYLATION; MASTITIS; LINKING; MAPK</t>
  </si>
  <si>
    <t>E. coli is a ubiquitous pathogen that is responsible for over one million fatalities worldwide on an annual basis. In animals, E. coli can cause a variety of diseases, including mastitis in dairy cattle, which represents a potential public health hazard. However, the pathophysiology of E. coli remains unclear. We found that E. coli could induce global upregulation of m(6)A methylation and cause serious apoptosis in bovine mammary epithelial cells (MAC-T cells). Furthermore, numerous m(6)A-modified lncRNAs were identified through MeRIP-seq. Interestingly, we found that the expression of LOC4191 with hypomethylation increased in MAC-T cells upon E. coli-induced apoptosis. Knocking down LOC4191 promoted E. coli-induced apoptosis and ROS levels through the caspase 3-PARP pathway. Meanwhile, knocking down ALKBH5 resulted in the promotion of apoptosis through upregulated ROS and arrested the cell cycle in MAC-T cells. ALKBH5 silencing accelerated LOC4191 decay by upregulating its m(6)A modification level, and the process was recognized by hnRNP A1. Therefore, this indicates that ALKBH5 stabilizes m(6)A-modified LOC4191 to suppress E. coli-induced apoptosis. This report discusses an initial investigation into the mechanism of m(6)A-modified lncRNA in cells under E. coli-induced apoptosis and provides novel insights into infectious diseases.</t>
  </si>
  <si>
    <t>[Xu, Haojun; Lin, Changjie; Zhao, Tianrui; Yang, Jinghan; Zhang, Junhao; Hu, Yanjun; Qi, Xue; Hu, Changmin] Huazhong Agr Univ, Dept Clin Vet Med, Coll Vet Med, Wuhan 430070, Peoples R China; [Xu, Haojun; Lin, Changjie; Wang, Chao; Zhao, Tianrui; Yang, Jinghan; Zhang, Junhao; Hu, Yanjun; Qi, Xue; Chen, Xi; Chen, Yingyu; Chen, Jianguo; Guo, Aizhen] Huazhong Agr Univ, State Key Lab Agr Microbiol, Wuhan 430070, Peoples R China; [Chen, Xi; Chen, Yingyu; Chen, Jianguo; Guo, Aizhen] Huazhong Agr Univ, Coll Vet Med, Dept Vet Prevent Med, Wuhan 430070, Peoples R China; [Guo, Aizhen] Huazhong Agr Univ, Hubei Hongshan Lab, Wuhan 430070, Peoples R China</t>
  </si>
  <si>
    <t>Hu, CM (corresponding author), Huazhong Agr Univ, Dept Clin Vet Med, Coll Vet Med, Wuhan 430070, Peoples R China.</t>
  </si>
  <si>
    <t>xuhaojun@webmail.hzau.edu.cn; 1875155626@outlook.com; wangchao666@webmail.hzau.edu.cn; ztroct@163.com; yangjinghan@link.cuhk.edu.hk; zhangjunhao@webmail.hzau.edu.cn; 13618639606@163.com; 15776560206@163.com; chenxi@mail.hzau.edu.cn; chenyingyu@mail.hzau.edu.cn; chenjg@mail.hzau.edu.cn; aizhen@mail.hzau.edu.cn; hcm@mail.hzau.edu.cn</t>
  </si>
  <si>
    <t>10.3390/cells12222604</t>
  </si>
  <si>
    <t>Cui, Yanhui; Wang, Xueqin; Lin, Fengyu; Li, Wen; Zhao, Yuhao; Zhu, Fei; Yang, Hang; Rao, Mingjun; li, Yi; Liang, Huaying; Dai, Minhui; Liu, Ben; Chen, Lingli; Han, Duoduo; Lu, Rongli; Peng, Wenzhong; Zhang, Yan; Song, Chao; Luo, Yanwei; Pan, Pinhua</t>
  </si>
  <si>
    <t>MiR-29a-3p Improves Acute Lung Injury by Reducing Alveolar Epithelial Cell PANoptosis</t>
  </si>
  <si>
    <t>AGING AND DISEASE</t>
  </si>
  <si>
    <t>acute lung injury; miRNA; PANoptosis; N6-methyladenosine; inflammation</t>
  </si>
  <si>
    <t>MICRORNAS; CASPASE-8; MLKL</t>
  </si>
  <si>
    <t>Alveolar epithelial cell damage is an important determinant of the severity of acute lung injury/acute respiratory distress syndrome (ALI/ARDS). However, the molecular mechanisms of alveolar epithelial death during the development of ALI/ARDS remain unclear. In this study, we explore the role of miR-29a-3p in ALI/ARDS and its molecular mechanism. Plasma samples were collected from healthy controls and ARDS patients. Mice were intratracheally instilled with lipopolysaccharide (LPS) to establish acute lung injury. N6-adenosine (m6A) quantification, RNA-binding protein immunoprecipitation, cell viability assay, quantitative real-time polymerase chain reaction, and western blotting were performed. We found that miR-29a-3p was downregulated in plasma of ARDS patients and lung tissue of ALI model mice, and miR-29a-3p agomir injection downregulated the levels of the inflammatory factors, including tumor necrosis factor-alpha (TNF-alpha), interleukin-1 beta (IL-1 beta), and interleukin-6 (IL-6) in the lungs, reducing alveolar epithelial cell PANoptosis as evaluated by the downregulation of Z-DNA binding protein 1 (ZBP1), gasdermin D (GSDMD), caspase-3, caspase-8, and mixed lineage kinase domain-like protein (MLKL), ultimately improving lung injury in the ALI model mice. Mechanism studies demonstrated that the knockout of methyltransferase 3 (N6-adenosine-methyltransferase complex catalytic subunit) removed the m6A modification of miR-29a-3p and reduced miR-29a-3p expression. Our findings suggest that miR-29a-3p is a potential target that can be manipulated for ALI/ARDS.</t>
  </si>
  <si>
    <t>[Cui, Yanhui; Lin, Fengyu; Li, Wen; Zhao, Yuhao; Zhu, Fei; Yang, Hang; Rao, Mingjun; li, Yi; Liang, Huaying; Dai, Minhui; Liu, Ben; Chen, Lingli; Han, Duoduo; Lu, Rongli; Peng, Wenzhong; Zhang, Yan; Pan, Pinhua] Cent South Univ, Resp &amp; Crit Care Med, Xiangya Hosp, Changsha 410000, Hunan, Peoples R China; [Wang, Xueqin] Changsha Med Univ, Ctr Neurosci &amp; Behav, Changsha 410219, Hunan, Peoples R China; [Song, Chao] Cent South Univ, Infect Control Ctr, Xiangya Hosp, Changsha 410000, Hunan, Peoples R China; [Luo, Yanwei] Cent South Univ, Xiangya Hosp 3, Dept Blood Transfus, Changsha 410000, Hunan, Peoples R China</t>
  </si>
  <si>
    <t>Central South University; Changsha Medical University; Central South University; Central South University</t>
  </si>
  <si>
    <t>Pan, PH (corresponding author), Cent South Univ, Resp &amp; Crit Care Med, Xiangya Hosp, Changsha 410000, Hunan, Peoples R China.</t>
  </si>
  <si>
    <t>pinhuapan668@csu.edu.cn</t>
  </si>
  <si>
    <t>INT SOC AGING &amp; DISEASE</t>
  </si>
  <si>
    <t>FORT WORTH</t>
  </si>
  <si>
    <t>AGING DIS</t>
  </si>
  <si>
    <t>10.14336/AD.2021.1023</t>
  </si>
  <si>
    <t>Yu, Ruiqing; Li, Qimeng; Feng, Zhihui; Cai, Luhui; Xu, Qiong</t>
  </si>
  <si>
    <t>m6A Reader YTHDF2 Regulates LPS-Induced Inflammatory Response</t>
  </si>
  <si>
    <t>YTHDF2; inflammatory reaction; MAPK; NF-kappa B; mRNA stability</t>
  </si>
  <si>
    <t>CCR4-NOT DEADENYLASE COMPLEX; M(6)A; PROMOTES; REVEALS; MAP4K4; MECHANISM; CANCER; DOMAIN; CELL; STEM</t>
  </si>
  <si>
    <t>N6-methyladenosine (m6A) is an abundant mRNA modification that affects multiple biological processes, including those involved in the cell stress response and viral infection. YTH domain family 2 (YTHDF2) is an m6A-binding protein that affects the localization and stability of targeted mRNA. RNA-binding proteins (RBPs) can regulate the stability of inflammatory gene mRNA transcripts, thus participating in the regulation of inflammatory processes. As an RBP, the role of YTHDF2 in the LPS-induced inflammatory reaction has not been reported. To elucidate the function of YTHDF2 in the inflammatory response of macrophages, we first detected the expression level of YTHDF2 in RAW 264.7 cells, and found that it was upregulated after LPS stimulation. YTHDF2 knockdown significantly increased the LPS-induced IL-6, TNF-alpha, IL-1 beta, and IL-12 expression and the phosphorylation of p65, p38, and ERK1/2 in NF-kappa B and MAPK signaling. Moreover, the upregulated expression of TNF-alpha and IL-6 in cells with silenced YTHDF2 expression was downregulated by the NF-kappa B, p38, and ERK inhibitors. YTHDF2 depletion increased the expression and stability of MAP2K4 and MAP4K4 mRNAs. All of these results suggest that YTHDF2 knockdown increases mRNA expression levels of MAP2K4 and MAP4K4 via stabilizing the mRNA transcripts, which activate MAPK and NF-kappa B signaling pathways, which promote the expression of proinflammatory cytokines and aggravate the inflammatory response in LPS-stimulated RAW 264.7 cells.</t>
  </si>
  <si>
    <t>[Yu, Ruiqing; Li, Qimeng; Feng, Zhihui; Cai, Luhui; Xu, Qiong] Sun Yat Sen Univ, Guanghua Sch Stomatol, Guangzhou 510055, Guangdong, Peoples R China; [Yu, Ruiqing; Li, Qimeng; Feng, Zhihui; Cai, Luhui; Xu, Qiong] Sun Yat Sen Univ, Guangdong Prov Key Lab Stomatol, Guangzhou 510055, Guangdong, Peoples R China</t>
  </si>
  <si>
    <t>Xu, Q (corresponding author), Sun Yat Sen Univ, Guanghua Sch Stomatol, Guangzhou 510055, Guangdong, Peoples R China.</t>
  </si>
  <si>
    <t>yruiqing@163.com; liqimeng22@outlook.com; fzhh136@sina.com; lucy0526@126.com; xqiong@mail.sysu.edu.cn</t>
  </si>
  <si>
    <t>MAR 15</t>
  </si>
  <si>
    <t>10.3390/ijms20061323</t>
  </si>
  <si>
    <t>Zhou, Hao; Shen, Xun; Yan, Chen; Xiong, Wu; Ma, Zemeng; Tan, Zhenggang; Wang, Jinwen; Li, Yao; Liu, Jiuxiang; Duan, Ao; Liu, Feng</t>
  </si>
  <si>
    <t>Extracellular vesicles derived from human umbilical cord mesenchymal stem cells alleviate osteoarthritis of the knee in mice model by interacting with METTL3 to reduce m6A of NLRP3 in macrophage</t>
  </si>
  <si>
    <t>STEM CELL RESEARCH &amp; THERAPY</t>
  </si>
  <si>
    <t>Osteoarthritis; Human umbilical cord mesenchymal stem cells; Extracellular vesicles (EVs); miR-1208; METTL3; m6A; NLRP3</t>
  </si>
  <si>
    <t>MESSENGER-RNA; INFLAMMATION; PROGRESSION; INJECTION; MECHANISM; INJURY; CHINA; M(6)A; AGE</t>
  </si>
  <si>
    <t>Background Osteoarthritis (OA) is a prevalent degenerative joint disease that not only significantly impairs the quality of life of middle-aged and elderly individuals but also imposes a significant financial burden on patients and society. Due to their significant biological properties, extracellular vesicles (EVs) have steadily received great attention in OA treatment. This study aimed to investigate the influence of EVs on chondrocyte proliferation, migration, and apoptosis and their protective efficacy against OA in mice. Methods The protective impact of EVs derived from human umbilical cord mesenchymal stem cells (hucMSCs-EVs) on OA in mice was investigated by establishing a mouse OA model by surgically destabilizing the medial meniscus (DMM). Human chondrocytes were isolated from the cartilage of patients undergoing total knee arthroplasty (TKA) and cultured with THP-1 cells to mimic the in vivo inflammatory environment. Levels of inflammatory factors were then determined in different groups, and the impacts of EVs on chondrocyte proliferation, migration, apoptosis, and cartilage extracellular matrix (ECM) metabolism were explored. N6-methyladenosine (m6A) level of mRNA and methyltransferase-like 3 (METTL3) protein expression in the cells was also measured in addition to microRNA analysis to elucidate the molecular mechanism of exosomal therapy. Results The results indicated that hucMSCs-EVs slowed OA progression, decreased osteophyte production, increased COL2A1 and Aggrecan expression, and inhibited ADAMTS5 and MMP13 overexpression in the knee joint of mice via decreasing pro-inflammatory factor secretion. The in vitro cell line analysis revealed that EVs enhanced chondrocyte proliferation and migration while inhibiting apoptosis. METTL3 is responsible for these protective effects. Further investigations revealed that EVs decreased the m6A level of NLRP3 mRNA following miR-1208 targeted binding to METTL3, resulting in decreased inflammatory factor release and preventing OA progression. Conclusion This study concluded that hucMSCs-EVs inhibited the secretion of pro-inflammatory factors and the degradation of cartilage ECM after lowering the m6A level of NLRP3 mRNA with miR-1208 targeting combined with METTL3, thereby alleviating OA progression in mice and providing a novel therapy for clinical OA treatment.</t>
  </si>
  <si>
    <t>[Zhou, Hao; Xiong, Wu; Tan, Zhenggang; Wang, Jinwen; Li, Yao; Liu, Jiuxiang; Duan, Ao; Liu, Feng] Nanjing Med Univ, Dept Orthoped, Affiliated Hosp 1, Nanjing 210029, Jiangsu, Peoples R China; [Shen, Xun] Nanjing Med Univ, Sir Run Run Hosp, Dept Orthoped, Nanjing 211100, Jiangsu, Peoples R China; [Yan, Chen] Nanjing Med Univ, Peoples Hosp Lianyungang 1, Dept Orthoped, Lianyungang 222002, Jiangsu, Peoples R China; [Ma, Zemeng] Nanjing Med Univ, Dept Immunol, Key Lab Immune Microenvironm &amp; Dis, Nanjing 211100, Peoples R China</t>
  </si>
  <si>
    <t>Nanjing Medical University; Nanjing Medical University; Nanjing Medical University; Nanjing Medical University</t>
  </si>
  <si>
    <t>Liu, JX; Duan, A; Liu, F (corresponding author), Nanjing Med Univ, Dept Orthoped, Affiliated Hosp 1, Nanjing 210029, Jiangsu, Peoples R China.</t>
  </si>
  <si>
    <t>liujxnjmufah@163.com; osteoduanao507@163.com; njliuf@163.com</t>
  </si>
  <si>
    <t>STEM CELL RES THER</t>
  </si>
  <si>
    <t>JUL 16</t>
  </si>
  <si>
    <t>10.1186/s13287-022-03005-9</t>
  </si>
  <si>
    <t>Cell &amp; Tissue Engineering; Cell Biology; Medicine, Research &amp; Experimental</t>
  </si>
  <si>
    <t>Chen, Qiuxiang; Du, Xiaojing; Ruan, Pengcheng; Ye, Yumei; Zheng, Jin; Hu, Sunkuan</t>
  </si>
  <si>
    <t>Bioinformatics Analysis Revealing the Correlation between NF-κB Signaling Pathway and Immune Infiltration in Gastric Cancer</t>
  </si>
  <si>
    <t>COMPUTATIONAL AND MATHEMATICAL METHODS IN MEDICINE</t>
  </si>
  <si>
    <t>TUMOR MUTATIONAL BURDEN; INFLAMMATION; IMMUNOTHERAPY</t>
  </si>
  <si>
    <t>Although the emerging of immunotherapy conferred a new landscape of gastric cancer (GC) treatment, its response rate was of significant individual differences. Insight into GC immune microenviroment may contribute to breaking the dilemma. To this end, the enrichment score of NF-kappa B signaling pathway was calculated in each GC sample from The Cancer Genome Atlas (TCGA) via ssGSEA algorithm, and its association with immune infiltration was estimated. Based on NF-kappa B-related genes, a risk score was established and its involvement in immune infiltration, tumor mutational burden (TMB), and N6-methyladenosine (M6A) modification was analyzed in GC. The results showed that NF-kappa B signaling pathway promoted the infiltration of immune cells in GC. In addition, GC samples were divided into low- and high-risk groups according to a sevengene (CARD11, CCL21, GADD45B, LBP, RELB, TRAF1, and VCAM1) risk score. Although the high-risk group displayed high immune infiltration and high expression of M6A regulatory genes, it remains in an immunosuppressive microenviroment and whereby suffers a poorer outcome. Of note, most of hub genes were related to immune infiltration and could serve as an independent prognostic biomarker. Conclusively, our study emphasized the crucial role of NF-kappa B signaling pathway in GC immune microenviroment and provided several candidate genes that may participate in immune infiltration.</t>
  </si>
  <si>
    <t>[Chen, Qiuxiang; Ye, Yumei] Wenzhou Med Univ, Dept Ultrason Imaging, Affiliated Hosp 1, Wenzhou 325035, Zhejiang, Peoples R China; [Du, Xiaojing] Fudan Univ, Minhang Hosp, Dept Gastroenterol, 170 Xinsong Rd, Shanghai 201199, Peoples R China; [Ruan, Pengcheng] Fenghua Peoples Hosp, Dept Gen Surg, 36 Gongyuan Rd, Ningbo 315502, Zhejiang, Peoples R China; [Zheng, Jin] Fudan Univ, Minhang Hosp, Dept Neurol, 170 Xinsong Rd, Shanghai 201199, Peoples R China; [Hu, Sunkuan] Wenzhou Med Univ, Dept Gastroenterol, Affiliated Hosp 1, Wenzhou 325035, Zhejiang, Peoples R China</t>
  </si>
  <si>
    <t>Wenzhou Medical University; Fudan University; Fudan University; Wenzhou Medical University</t>
  </si>
  <si>
    <t>Zheng, J (corresponding author), Fudan Univ, Minhang Hosp, Dept Neurol, 170 Xinsong Rd, Shanghai 201199, Peoples R China.;Hu, SK (corresponding author), Wenzhou Med Univ, Dept Gastroenterol, Affiliated Hosp 1, Wenzhou 325035, Zhejiang, Peoples R China.</t>
  </si>
  <si>
    <t>zhengjin22163@fudan.edu.cn; sunkuan130@163.com</t>
  </si>
  <si>
    <t>COMPUT MATH METHOD M</t>
  </si>
  <si>
    <t>JUL 28</t>
  </si>
  <si>
    <t>10.1155/2022/5385456</t>
  </si>
  <si>
    <t>Mathematical &amp; Computational Biology</t>
  </si>
  <si>
    <t>Yang, Jiaojiao; Zhang, Juanli; Gao, Xiaoli; Luo, Ruirui; Xie, Kaihui; Wang, Wei; Li, Jie; Yang, Qiaoli; Huang, Xiaoyu; Yan, Zunqiang; Wang, Pengfei; Gun, Shuangbao</t>
  </si>
  <si>
    <t>FTO Regulates Apoptosis in CPB2-Treated IPEC-J2 Cells by Targeting Caspase 3 Apoptotic Protein</t>
  </si>
  <si>
    <t>ANIMALS</t>
  </si>
  <si>
    <t>m6A; piglet diarrhea; IPEC-J2; CPB2 toxin; FTO</t>
  </si>
  <si>
    <t>MESSENGER-RNA METHYLATION; CLOSTRIDIUM-PERFRINGENS; BCL-2 FAMILY; IMMUNOHISTOCHEMICAL LOCALIZATION; COMPREHENSIVE ANALYSIS; EPITHELIAL-CELLS; GENE-EXPRESSION; BETA2 TOXIN; M(6)A; CANCER</t>
  </si>
  <si>
    <t>Simple Summary Fat mass and obesity associated protein (FTO) is a key demethylase in the process of bacterial diarrhea in piglets. However, the involvement of FTO in infectious diarrhea caused by Clostridium perfringens type C is not known. This study demonstrated that FTO plays an indispensable role in this type of diarrhea; and that the absence of FTO promotes apoptosis and inflammation in the intestinal porcine epithelial cell line-J2 (IPEC-J2). FTO targets Caspase 3 to affect the apoptosis of IPEC-J2 cells. N6-methyladenosine (m6A) modification can accommodate mRNA processing, stability, and translation in mammals, and fat mass and obesity associated protein (FTO) is a vital demethylase in the m6A modification pathway. Clostridium perfringens type C (C. perfringens type C) causes diarrhea in piglets and has a serious impact on the pig industry. However, our understanding of the effect of m6A in the process of C. perfringens type C infectious piglet diarrhea (CPTCIPD) is limited. Here, an in vitro model of CPTCIPD was constructed by treating the intestinal porcine epithelial cell line-J2 (IPEC-J2) with Clostridium perfringens beta2 (CPB2) toxin, and the role of FTO was analyzed using quantitative real-time polymerase chain reaction, Western blotting, and flow cytometry. The results revealed that the overall RNA m6A contents at the tissue and cell levels were significantly up-regulated after C. perfringens infection (p &lt; 0.05). FTO expression was significantly reduced in CPB2-treated IPEC-J2 cells. Functionally, FTO knockdown in the treated cells inhibited their proliferation and promoted apoptosis and the inflammation phenotype, whereas FTO overexpression had the opposite effects. Inhibiting FTO prolonged the half-life and up-regulated the expression of Caspase 3, leading to apoptosis. Therefore, this work explored the regulation of FTO in IPEC-J2 cells after CPB2 treatment and enhanced our understanding of the effect of the m6A modification in CPTCIPD.</t>
  </si>
  <si>
    <t>[Yang, Jiaojiao; Zhang, Juanli; Gao, Xiaoli; Luo, Ruirui; Xie, Kaihui; Li, Jie; Yang, Qiaoli; Huang, Xiaoyu; Yan, Zunqiang; Wang, Pengfei; Gun, Shuangbao] Gansu Agr Univ, Coll Anim Sci &amp; Technol, Lanzhou 730070, Peoples R China; [Wang, Wei] Northwest A&amp;F Univ, Coll Anim Sci &amp; Technol, Xian 712100, Peoples R China; [Gun, Shuangbao] Gansu Res Ctr Swine Prod Engn &amp; Technol, Lanzhou 730070, Peoples R China</t>
  </si>
  <si>
    <t>Gun, SB (corresponding author), Gansu Agr Univ, Coll Anim Sci &amp; Technol, Lanzhou 730070, Peoples R China.;Gun, SB (corresponding author), Gansu Res Ctr Swine Prod Engn &amp; Technol, Lanzhou 730070, Peoples R China.</t>
  </si>
  <si>
    <t>yangjj@st.gsau.edu.cn; zhangjuanli456888@163.com; gx118892@163.com; luoruirui628@163.com; xkh34567@163.com; wangw@st.gsau.edu.cn; lijie5272@126.com; yangq10112@163.com; huanghxy100@163.com; yanzunqiang@163.com; wangpf815@163.com; gunsbao056@126.com</t>
  </si>
  <si>
    <t>ANIMALS-BASEL</t>
  </si>
  <si>
    <t>10.3390/ani12131644</t>
  </si>
  <si>
    <t>Agriculture, Dairy &amp; Animal Science; Veterinary Sciences; Zoology</t>
  </si>
  <si>
    <t>Huo, Xing-xing; Wang, Shu-jie; Song, Hang; Li, Ming-de; Yu, Hua; Wang, Meng; Gong, Hong-xiao; Qiu, Xiao-ting; Zhu, Yong-fu; Zhang, Jian-ye</t>
  </si>
  <si>
    <t>Roles of Major RNA Adenosine Modifications in Head and Neck Squamous Cell Carcinoma</t>
  </si>
  <si>
    <t>RNA modification; N 6-methyladenosine; N 1-methyladenosine; alternative polyadenylation; adenosine-to-inosine editing; head and neck squamous cell carcinoma; immunotherapy</t>
  </si>
  <si>
    <t>POLY(A) TAIL LENGTH; MESSENGER-RNA; ALTERNATIVE POLYADENYLATION; METHYLATION REGULATORS; RETROSPECTIVE ANALYSIS; M(6)A METHYLATION; TUMOR-SUPPRESSOR; METTL3 PROMOTES; GENE FAMILY; GENOME-WIDE</t>
  </si>
  <si>
    <t>Head and neck squamous cell carcinoma (HNSCC) is the sixth most common cancer malignancy worldwide and is known to have poor prognosis. The pathogenesis behind the development of HNSCC is not fully understood. Modifications on RNA are involved in many pathophysiological processes, such as tumor development and inflammation. Adenosine-related RNA modifications have shown to be linked to cancer and may play a role in cancer occurrence and development. To date, there are at least 170 different chemical RNA modifications that modify coding and non-coding RNAs (ncRNAs). These modifications affect RNA stability and transcription efficiency. In this review, we focus on the current understanding of the four major RNA adenosine modifications (N-6-Methyladenosine, N-1-Methyladenosine, Alternative Polyadenylation Modification and A-to-I RNA editing) and their potential molecular mechanisms related to HNSCC development and progression. We also touch on how these RNA modifications affect treatment of HNSCCs.</t>
  </si>
  <si>
    <t>[Huo, Xing-xing; Li, Ming-de; Gong, Hong-xiao; Qiu, Xiao-ting; Zhu, Yong-fu] Anhui Univ Chinese Med, Affiliated Hosp 1, Sci Res Dept, Expt Ctr Clin Res, Hefei, Peoples R China; [Huo, Xing-xing; Wang, Shu-jie; Wang, Meng] Chinese Acad Sci, Anhui Prov Key Lab Med Phys &amp; Technol, Inst Hlth &amp; Med Technol, Hefei Inst Phys Sci, Hefei, Peoples R China; [Song, Hang] Anhui Univ Chinese Med, Sch Integrated Chinese &amp; Western Med, Dept Biochem &amp; Mol Biol, Hefei, Peoples R China; [Yu, Hua] Univ Macau, State Key Lab Qual Res Chinese Med, Inst Chinese Med Sci, Macau, Peoples R China; [Zhang, Jian-ye] Guangzhou Med Univ, Affiliated Hosp 5, Sch Pharmaceut Sci, Key Lab Mol Target &amp; Clin Pharmacol, Guangzhou, Peoples R China; [Zhang, Jian-ye] Guangzhou Med Univ, Affiliated Hosp 5, Sch Pharmaceut Sci, State Key Lab Resp Dis, Guangzhou, Peoples R China</t>
  </si>
  <si>
    <t>Anhui University of Chinese Medicine; Chinese Academy of Sciences; Hefei Institutes of Physical Science, CAS; Anhui University of Chinese Medicine; University of Macau; Guangzhou Medical University; Guangzhou Medical University; State Key Laboratory of Respiratory Disease</t>
  </si>
  <si>
    <t>Zhu, YF (corresponding author), Anhui Univ Chinese Med, Affiliated Hosp 1, Sci Res Dept, Expt Ctr Clin Res, Hefei, Peoples R China.;Zhang, JY (corresponding author), Guangzhou Med Univ, Affiliated Hosp 5, Sch Pharmaceut Sci, Key Lab Mol Target &amp; Clin Pharmacol, Guangzhou, Peoples R China.;Zhang, JY (corresponding author), Guangzhou Med Univ, Affiliated Hosp 5, Sch Pharmaceut Sci, State Key Lab Resp Dis, Guangzhou, Peoples R China.</t>
  </si>
  <si>
    <t>zyf240@ahtcm.edu.cn; jianyez@163.com</t>
  </si>
  <si>
    <t>NOV 25</t>
  </si>
  <si>
    <t>10.3389/fphar.2021.779779</t>
  </si>
  <si>
    <t>Wang, Jia-Nan; Wang, Fang; Ke, Jing; Li, Zeng; Xu, Chuan-Hui; Yang, Qin; Chen, Xin; He, Xiao-Yan; He, Yuan; Suo, Xiao-Guo; Li, Chao; Yu, Ju-Tao; Jiang, Ling; Ni, Wei-Jian; Jin, Juan; Liu, Ming-Ming; Shao, Wei; Yang, Chen; Gong, Qian; Chen, Hai-Yong; Li, Jun; Wu, Yong-Gui; Meng, Xiao-Ming</t>
  </si>
  <si>
    <t>Inhibition of METTL3 attenuates renal injury and inflammation by alleviating TAB3 m6A modifications via IGF2BP2-dependent mechanisms</t>
  </si>
  <si>
    <t>SCIENCE TRANSLATIONAL MEDICINE</t>
  </si>
  <si>
    <t>TUBULAR EPITHELIAL-CELLS; M(6)A METHYLATION; GENE-EXPRESSION; C-JUN; RNA; N-6-METHYLADENOSINE; TRANSCRIPTION</t>
  </si>
  <si>
    <t>The role of N-6-methyladenosine (m6A) modifications in renal diseases is largely unknown. Here, we characterized the role of N-6-adenosine-methyltransferase-like 3 (METTL3), whose expression is elevated in renal tubules in different acute kidney injury (AKI) models as well as in human biopsies and cultured tubular epithelial cells (TECs). METTL3 silencing alleviated renal inflammation and programmed cell death in TECs in response to stimulation by tumor necrosis factor-alpha (TNF-alpha), cisplatin, and lipopolysaccharide (LPS), whereas METTL3 overexpression had the opposite effects. Conditional knockout of METTL3 from mouse kidneys attenuated cisplatin- and ischemic/reperfusion (I/R)-induced renal dysfunction, injury, and inflammation. Moreover, TAB3 [TGF-beta-activated kinase 1 (MAP3K7) binding protein 3] was identified as a target of METTL3 by m6A methylated RNA immunoprecipitation sequencing and RNA sequencing. The stability of TAB3 was increased through binding of IGF2BP2 (insulin-like growth factor 2 binding protein 2) to its m6A-modified stop codon regions. The proinflammatory effects of TAB3 were then explored both in vitro and in vivo. Adeno-associated virus 9 (AAV9)-mediated METTL3 silencing attenuated renal injury and inflammation in cisplatin- and LPS-induced AKI mouse models. We further identified Cpd-564 as a METTL3 inhibitor that had better protective effects against cisplatin- and ischemia/reperfusion-induced renal injury and inflammation than S-adenosyl-L-homocysteine, a previously identified METTL3 inhibitor. Collectively, METTL3 promoted m6A modifications of TAB3 and enhanced its stability via IGF2BP2-dependent mechanisms. Both genetic and pharmacological inhibition of METTL3 attenuated renal injury and inflammation, suggesting that the METTL3/TAB3 axis is a potential target for treatment of AKI.</t>
  </si>
  <si>
    <t>[Wang, Jia-Nan; Wang, Fang; Li, Zeng; Xu, Chuan-Hui; Yang, Qin; Chen, Xin; He, Xiao-Yan; He, Yuan; Suo, Xiao-Guo; Li, Chao; Yu, Ju-Tao; Ni, Wei-Jian; Liu, Ming-Ming; Li, Jun; Meng, Xiao-Ming] Anhui Med Univ, Inflammat &amp; Immune Mediated Dis Lab Anhui Prov, Key Lab Antiinflammatory Immune Med, Sch Pharm,Anhui Inst Innovat Drugs,Minist Educ, Hefei 230032, Peoples R China; [Wang, Fang] Anhui Med Univ, Luan Peoples Hosp Anhui Prov, Dept Pharm, Luan Hosp, Luan 237006, Peoples R China; [Ke, Jing] Anhui Med Univ, Dept Pathol, Affiliated Hosp 1, Hefei 230032, Peoples R China; [Jiang, Ling; Wu, Yong-Gui] Anhui Med Univ, Dept Nephropathy, Affiliated Hosp 1, Hefei 230032, Peoples R China; [Jin, Juan; Shao, Wei] Anhui Med Univ, Sch Basic Med, Hefei 23003, Peoples R China; [Yang, Chen] Guangdong Med Univ, Inst Nephrol, Key Lab Prevent &amp; Management Chron Kidney Dis Zha, Affiliated Hosp, Zhanjiang 524001, Guangdong, Peoples R China; [Gong, Qian] Anhui Med Univ, Dept Cardiovasc Surg, Affiliated Hosp 1, Hefei 230032, Peoples R China; [Chen, Hai-Yong] Univ Hong Kong, Sch Chinese Med, Hong Kong 999077, Peoples R China</t>
  </si>
  <si>
    <t>Anhui Medical University; Anhui Medical University; Anhui Medical University; Anhui Medical University; Anhui Medical University; Guangdong Medical University; Anhui Medical University; University of Hong Kong</t>
  </si>
  <si>
    <t>Meng, XM (corresponding author), Anhui Med Univ, Inflammat &amp; Immune Mediated Dis Lab Anhui Prov, Key Lab Antiinflammatory Immune Med, Sch Pharm,Anhui Inst Innovat Drugs,Minist Educ, Hefei 230032, Peoples R China.;Wu, YG (corresponding author), Anhui Med Univ, Dept Nephropathy, Affiliated Hosp 1, Hefei 230032, Peoples R China.</t>
  </si>
  <si>
    <t>wuyonggui@medmail.com.cn; mengxiaoming@ahmu.edu.cn</t>
  </si>
  <si>
    <t>SCI TRANSL MED</t>
  </si>
  <si>
    <t>APR 13</t>
  </si>
  <si>
    <t>10.1126/scitranslmed.abk2709</t>
  </si>
  <si>
    <t>Luo, Rong; Li, Lan; Han, Qingluan; Fu, Jingsong; Xiao, Fan</t>
  </si>
  <si>
    <t>HAGLR, stabilized by m6A modification, triggers PTEN-Akt signaling cascade-mediated RPE cell pyroptosis via sponging miR-106b-5p</t>
  </si>
  <si>
    <t>JOURNAL OF BIOCHEMICAL AND MOLECULAR TOXICOLOGY</t>
  </si>
  <si>
    <t>diabetic retinopathy; HAGLR; miR-106b-5p; PTEN; pyroptosis</t>
  </si>
  <si>
    <t>PIGMENT EPITHELIUM-CELLS; APOPTOSIS; PROMOTES; INFLAMMATION; PROGRESSION; EXPRESSION; NECROSIS</t>
  </si>
  <si>
    <t>Consistent hyperglycaemia on retinal microvascular tissues is recognized as a vital inducer of diabetic retinopathy (DR) pathogenesis. In view of the essential functionality of long noncoding RNAs (lncRNAs) in multiple human diseases, we aim to figure out the exact role and underlying mechanisms of lncRNA HOXD Cluster Antisense RNA 1 (HAGLR) in DR pathogenesis. Serum specimens from patients with proliferative DR and healthy volunteers were collected for measuring HAGLR levels. Human primary retinal pigment epithelium (HRPE) cells kept in high glucose (HG) condition were applied to simulating hyperglycaemia of DR pathology in vitro. Cell proliferation, apoptosis, either pyroptosis was assess using Cell Counting Kit-8 TUNEL, flow cytometry, and enzyme-linked immunoassay assays. Bioinformatics analysis was subjected to examine the interaction between HAGLR and N6-methyladenosine (m6A)-bind protein IGF2BP2, as determined using RNA immunoprecipitation and RNA pull-down. Luciferase reporter assay was performed to assess the HAGLR-miR-106b-5p-PTEN axis. Levels of pyroptosis-associated biomarkers were detected using western blotting. Aberrantly overexpressed HAGLR was uncovered in the serum samples of DR patients and HG-induced HRPE cells, of which knockdown attenuated HG-induced cytotoxic impacts on cell apoptosis and pyroptosis. Whereas, reinforced HAGLR further aggravated these effects. IGF2BP2 positively regulated HAGLR in a m6A-dependent manner. HAGLR served as a sponge for miR-106b-5p to upregulate PTEN, thereby activating Akt signaling cascade. Rescue assays demonstrated that PTEN overexpression abolished the inhibition of silenced HAGLR on pyroptosis in HRPE cells. HAGLR, epigenetically modified by IGF2BP2 in an m6A-dependent manner, functioned as a sponge for miR-106b-5p, thereby activating PTEN/Akt signaling cascade to accelerate DR pathology.</t>
  </si>
  <si>
    <t>[Luo, Rong; Li, Lan; Han, Qingluan; Fu, Jingsong; Xiao, Fan] Nanchang Med Coll, Affiliated Hosp 1, Jiangxi Prov Peoples Hosp, Dept ophthalmol, Nanchang, Jiangxi, Peoples R China; [Xiao, Fan] Nanchang Med Coll, Jiangxi Prov Peoples Hosp, Dept Ophthalmol, Affiliated Hosp 1, 152 Aiguo Rd, Nanchang 330000, Jiangxi, Peoples R China</t>
  </si>
  <si>
    <t>Xiao, F (corresponding author), Nanchang Med Coll, Jiangxi Prov Peoples Hosp, Dept Ophthalmol, Affiliated Hosp 1, 152 Aiguo Rd, Nanchang 330000, Jiangxi, Peoples R China.</t>
  </si>
  <si>
    <t>oceanbluegenie@126.com</t>
  </si>
  <si>
    <t>J BIOCHEM MOL TOXIC</t>
  </si>
  <si>
    <t>10.1002/jbt.23596</t>
  </si>
  <si>
    <t>Biochemistry &amp; Molecular Biology; Toxicology</t>
  </si>
  <si>
    <t>Feng, Jian; Meng, Wen; Chen, Luping; Zhang, Xinquan; Markazi, Ashley; Yuan, Weiming; Huang, Yufei; Gao, Shou-Jiang</t>
  </si>
  <si>
    <t>N6-Methyladenosine and Reader Protein YTHDF2 Enhance the Innate Immune Response by Mediating DUSP1 mRNA Degradation and Activating Mitogen-Activated Protein Kinases during Bacterial and Viral Infections</t>
  </si>
  <si>
    <t>MBIO</t>
  </si>
  <si>
    <t>N-6-methyladenosine; m(6)A; YTHDF2; innate immunity; dual-specificity phosphatase 1; DUSP1; mitogen-activated protein kinases; MAPKs; p38; JNK; p38 kinases</t>
  </si>
  <si>
    <t>DUAL-SPECIFICITY PHOSPHATASES; PATHWAY; BINDING; BLOCKS; ICP10</t>
  </si>
  <si>
    <t>Mitogen-activated protein kinases (MAPKs) play critical roles in the induction of numerous cytokines, chemokines, and inflammatory mediators that mobilize the immune system to counter pathogenic infections. Dual-specificity phosphatase 1 (DUSP1) is a member of the dual-specificity phosphatases that inactivates MAPKs through a negative-feedback mechanism. Here, we report that in response to viral and bacterial infections, not only the DUSP1 transcript but also its N-6-methyladenosine (m(6)A) levels rapidly increase together with that of the m(6)A reader protein YTHDF2, resulting in enhanced YTHDF2-mediated DUSP1 transcript degradation. The knockdown of DUSP1 promotes p38 and Jun N-terminal kinase (JNK) phosphorylation and activation, thus increasing the expression of innate immune response genes, including the interleukin-1 beta (IL-1 beta), colony-stimulating factor 3 (CSF3), transglutaminase 2 (TGM2), and proto-oncogene tyrosine-protein kinase Src (SRC) genes. Similarly, the knockdown of the m(6)A eraser ALKBH5 increases the DUSP1 transcript m(6)A level, resulting in accelerated transcript degradation, the activation of p38 and JNK, and the enhanced expression of IL-1 beta, CSF3, TGM2, and SRC. These results demonstrate that m(6)A and the reader protein YTHDF2 orchestrate optimal innate immune responses during viral and bacterial infections by downregulating the expression of a negative regulator, DUSP1, of the p38 and JNK pathways that are central to innate immune responses against pathogenic infections.IMPORTANCE Innate immunity is central to controlling pathogenic infections and maintaining the homeostasis of the host. In this study, we have revealed a novel mechanism regulating innate immune responses during viral and bacterial infections. We have found that N-6-methyladenosine (m(6)A) and the reader protein YTHDF2 regulate dual-specificity phosphatase 1, a negative regulator of the mitogen-activated protein kinases p38 and JNK, to maximize innate immune responses during viral and bacterial infections. These results provide novel insights into the mechanism regulating innate immunity, which could help in the development of novel approaches for controlling pathogenic infections. Innate immunity is central to controlling pathogenic infections and maintaining the homeostasis of the host. In this study, we have revealed a novel mechanism regulating innate immune responses during viral and bacterial infections.</t>
  </si>
  <si>
    <t>[Feng, Jian; Meng, Wen; Chen, Luping; Zhang, Xinquan; Markazi, Ashley; Huang, Yufei; Gao, Shou-Jiang] Univ Pittsburgh, UPMC Hillman Canc Ctr, Canc Virol Program, Pittsburgh, PA 15260 USA; [Feng, Jian; Meng, Wen; Chen, Luping; Zhang, Xinquan; Markazi, Ashley; Gao, Shou-Jiang] Univ Pittsburgh, Dept Microbiol &amp; Mol Genet, Pittsburgh, PA 15260 USA; [Yuan, Weiming] Univ Southern Calif, Keck Sch Med, Dept Mol Microbiol &amp; Immunol, Los Angeles, CA USA; [Huang, Yufei] Univ Pittsburgh, Dept Elect &amp; Comp Engn, Pittsburgh, PA USA; [Huang, Yufei] Univ Pittsburgh, Dept Biomed Informat, Pittsburgh, PA USA; [Huang, Yufei] Univ Pittsburgh, Dept Med, Pittsburgh, PA USA</t>
  </si>
  <si>
    <t>Pennsylvania Commonwealth System of Higher Education (PCSHE); University of Pittsburgh; Pennsylvania Commonwealth System of Higher Education (PCSHE); University of Pittsburgh; University of Southern California; Pennsylvania Commonwealth System of Higher Education (PCSHE); University of Pittsburgh; Pennsylvania Commonwealth System of Higher Education (PCSHE); University of Pittsburgh; Pennsylvania Commonwealth System of Higher Education (PCSHE); University of Pittsburgh</t>
  </si>
  <si>
    <t>Gao, SJ (corresponding author), Univ Pittsburgh, UPMC Hillman Canc Ctr, Canc Virol Program, Pittsburgh, PA 15260 USA.;Gao, SJ (corresponding author), Univ Pittsburgh, Dept Microbiol &amp; Mol Genet, Pittsburgh, PA 15260 USA.</t>
  </si>
  <si>
    <t>gaos8@upmc.edu</t>
  </si>
  <si>
    <t>FEB 28</t>
  </si>
  <si>
    <t>10.1128/mbio.03349-22</t>
  </si>
  <si>
    <t>Pan, Zhiqiang; Zhang, Qi; Liu, Xiaodan; Zhou, Huimin; Jin, Tong; Hao, Ling-Yun; Xie, Ling; Zhang, Ming; Yang, Xiao-Xiao; Sun, Meng-Lan; Xue, Zhou-Ya; Tao, Yang; Ye, Xin-Chun; Shen, Wen; Cao, Jun-Li</t>
  </si>
  <si>
    <t>Methyltransferase-like 3 contributes to inflammatory pain by targeting TET1 in YTHDF2-dependent manner</t>
  </si>
  <si>
    <t>PAIN</t>
  </si>
  <si>
    <t>Inflammatory pain; Mett13; Tet1; Ythdf2; Spinal dorsal horn</t>
  </si>
  <si>
    <t>MESSENGER-RNA METHYLATION; NEUROPATHIC PAIN; FAT MASS; NOCICEPTIVE BEHAVIORS; NUCLEAR-RNA; M(6)A RNA; TRANSLATION; N-6-METHYLADENOSINE; MEMORY; HYDROXYMETHYLATION</t>
  </si>
  <si>
    <t>The methyltransferase-like 3 (Mett13) is a key component of the large N6-adenosine-methyltransferase complex in mammalian responsible for RNA N6-methyladenosine (m(6)A) modification, which plays an important role in gene post-transcription modulation. Although RNA m(6)A is enriched in mammalian neurons, its regulatory function in nociceptive information processing remains elusive. Here, we reported that Complete Freund's Adjuvant (CFA)-induced inflammatory pain significantly decreased global m(6)A level and m(6)A writer Mett13 in the spinal cord. Mimicking this decease by knocking down or conditionally deleting spinal Mett13 elevated the levels of m 6 A in ten-eleven translocation methylcytosine dioxygenases 1 (Tet1) mRNA and TET1 protein in the spinal cord, leading to production of pain hypersensitivity. By contrast, overexpressing Mett13 reversed a loss of m(6)A in Teti mRNA and blocked the CFAinduced increase of TETI in the spinal cord, resulting in the attenuation of pain behavior. Furthermore, the decreased level of spinal YT521-B homology domain family protein 2 (YTHDF2), an RNA m(6)A reader, stabilized upregulation of spinal TET1 because of the reduction of Teti mRNA decay by the binding to m(6)A in Teti mRNA in the spinal cord after CFA. This study reveals a novel mechanism for downregulated spinal cord METTL3 coordinating with YTHDF2 contributes to the modulation of inflammatory pain through stabilizing upregulation of TET1 in spinal neurons.</t>
  </si>
  <si>
    <t>[Pan, Zhiqiang; Zhang, Qi; Liu, Xiaodan; Zhou, Huimin; Hao, Ling-Yun; Xie, Ling; Zhang, Ming; Yang, Xiao-Xiao; Sun, Meng-Lan; Xue, Zhou-Ya; Tao, Yang; Cao, Jun-Li] Xuzhou Med Univ, Jiangsu Prov Key Lab Anesthesia &amp; Analgesia Appli, Jiangsu Prov Key Lab Anesthesiol, Xuzhou, Jiangsu, Peoples R China; [Jin, Tong] Tongji Univ, Shanghai Peoples Hosp 10, Dept Pain, Shanghai, Peoples R China; [Ye, Xin-Chun] Affiliated Hosp Xuzhou Med Univ, Dept Neurol, Xuzhou, Jiangsu, Peoples R China; [Shen, Wen] Affiliated Hosp Xuzhou Med Univ, Dept Pain, Xuzhou, Jiangsu, Peoples R China; [Cao, Jun-Li] Affiliated Hosp Xuzhou Med Univ, Dept Anesthesiol, Xuzhou, Jiangsu, Peoples R China</t>
  </si>
  <si>
    <t>Xuzhou Medical University; Tongji University</t>
  </si>
  <si>
    <t>Cao, JL (corresponding author), Xuzhou Med Univ, Jiangsu Prov Key Lab Anesthesiol, 209 Tongshan Rd, Xuzhou 221004, Jiangsu, Peoples R China.</t>
  </si>
  <si>
    <t>caojl0310@aliyun.com</t>
  </si>
  <si>
    <t>10.1097/j.pain.0000000000002218</t>
  </si>
  <si>
    <t>Anesthesiology; Clinical Neurology; Neurosciences</t>
  </si>
  <si>
    <t>Zeng, Fanning; Cao, Jun; Hong, Zexuan; Lu, Yitian; Qin, Zaisheng; Tao, Tao</t>
  </si>
  <si>
    <t>Epigenetic combined with transcriptomic analysis of the m6A methylome after spared nerve injury-induced neuropathic pain in mice</t>
  </si>
  <si>
    <t>NEURAL REGENERATION RESEARCH</t>
  </si>
  <si>
    <t>SPINAL-CORD; NUCLEOTIDE-SEQUENCES; MECHANISMS; TRANSLATION; EXPRESSION; BURDEN; HISAT; CAMP</t>
  </si>
  <si>
    <t>Epigenetic changes in the spinal cord play a key role in the initiation and maintenance of nerve injury-induced neuropathic pain. N6-methyladenosine (m6A) is one of the most abundant internal RNA modifications and plays an essential function in gene regulation in many diseases. However, the global m6A modification status of mRNA in the spinal cord at different stages after neuropathic pain is unknown. In this study, we established a neuropathic pain model in mice by preserving the complete sural nerve and only damaging the common peroneal nerve. High-throughput methylated RNA immunoprecipitation sequencing results showed that after spared nerve injury, there were 55 m6A methylated and differentially expressed genes in the spinal cord. Gene Ontology and Kyoto Encyclopedia of Genes and Genomes pathway results showed that m6A modification triggered inflammatory responses and apoptotic processes in the early stages after spared nerve injury. Over time, the differential gene function at postoperative day 7 was enriched in positive regulation of neurogenesis and positive regulation of neural precursor cell proliferation. These functions suggested that altered synaptic morphological plasticity was a turning point in neuropathic pain formation and maintenance. Results at postoperative day 14 suggested that the persistence of neuropathic pain might be from lipid metabolic processes, such as very-low-density lipoprotein particle clearance, negative regulation of cholesterol transport and membrane lipid catabolic process. We detected the expression of m6A enzymes and found elevated mRNA expression of Ythdf2 and Ythdf3 after spared nerve injury modeling. We speculate that m6A reader enzymes also have an important role in neuropathic pain. These results provide a global landscape of mRNA m6A modifications in the spinal cord in the spared nerve injury model at different stages after injury.</t>
  </si>
  <si>
    <t>[Zeng, Fanning; Cao, Jun; Hong, Zexuan; Lu, Yitian; Qin, Zaisheng] Southern Med Univ, Nanfang Hosp, Dept Anesthesiol, Guangzhou, Guangdong, Peoples R China; [Zeng, Fanning; Tao, Tao] Cent Peoples Hosp Zhanjiang, Dept Anesthesiol, Zhanjiang, Guangdong, Peoples R China; [Cao, Jun] Southern Med Univ, Shenzhen Matern &amp; Child Healthcare Hosp, Dept Anesthesiol, Shenzhen, Guangdong, Peoples R China</t>
  </si>
  <si>
    <t>Southern Medical University - China; Shenzhen Maternity &amp; Child Healthcare Hospital; Southern Medical University - China</t>
  </si>
  <si>
    <t>Qin, ZS (corresponding author), Southern Med Univ, Nanfang Hosp, Dept Anesthesiol, Guangzhou, Guangdong, Peoples R China.;Tao, T (corresponding author), Cent Peoples Hosp Zhanjiang, Dept Anesthesiol, Zhanjiang, Guangdong, Peoples R China.</t>
  </si>
  <si>
    <t>mzkqzs@smu.edu.cn; taotaomzk@smu.edu.cn</t>
  </si>
  <si>
    <t>NEURAL REGEN RES</t>
  </si>
  <si>
    <t>10.4103/1673-5374.371374</t>
  </si>
  <si>
    <t>Cell Biology; Neurosciences</t>
  </si>
  <si>
    <t>Chen, Genwen; Zhao, Qianqian; Yuan, Baoying; Wang, Biao; Zhang, Yang; Li, Zongjuan; Du, Shisuo; Zeng, Zhaochong</t>
  </si>
  <si>
    <t>ALKBH5-Modified HMGB1-STING Activation Contributes to Radiation Induced Liver Disease via Innate Immune Response</t>
  </si>
  <si>
    <t>INTERNATIONAL JOURNAL OF RADIATION ONCOLOGY BIOLOGY PHYSICS</t>
  </si>
  <si>
    <t>STEREOTACTIC BODY RADIOTHERAPY; CYCLIC GMP-AMP; HEPATOCELLULAR-CARCINOMA; RNA; DNA; METHYLATION; HMGB1; PATHWAY</t>
  </si>
  <si>
    <t>Purpose: Radiation therapy, which is vital for the treatment of primary liver cancer, comes with unavoidable liver injury, which limits its implementation. N6-methyladenosine (m6A) methylation is involved in many molecular functions. However, its role in radiation-induced liver diseases (RILD) remains unknown. Herein, we investigate the role of m6A methylation in RILD. Methods and Materials: Methylated RNA-immunoprecipitation sequencing and RNA transcriptome sequencing were used to reveal the methylation pattern of human hepatic stellate cells (HSCs) exposed to irradiation. C3H/HeN mice and stimulator of interferon genes (STING)-deficient mice underwent x-ray irradiation of 24 Gy in 3 fractions. The m6A methylation of the high-mobility group box 1 (HMGB1) transcript was validated using methylated RNA immunoprecipitation, RNA immuno-precipitation, luciferase assays, and a messenger RNA decay assay. Results: Human hepatic stellate cells showed significant differences in methylation patterns after 8 Gy of x-ray irradiation. Irradiation recruited AlkB homolog 5 (ALKBH5) to demethylate m6A residues in the 3' untranslated region of HMGB1, which resulted in the activation of STING-interferon regulatory factor 3 signaling. Changes in the transcription of the 3' untranslated region of HMGB1 occurred after the knockdown of ALKBH5, which were eliminated after m6A residue muta-tion. Strikingly, ALKBH5 deficiency or HMGB1 silencing both attenuated type I interferon production and decreased hepato-cyte apoptosis. In vivo depletion of ALKBH5 abolished the upregulation of HMGB1-mediated STING signaling and decreased liver inflammation, which was consistent with STING(-/-) mice treated with irradiation. Notably, YTHDF2 (m6A reader protein) directly bound to HMGB1 m6A-modified sites and promoted its degradation. Conclusions: ALKBH5-dependent HMGB1 expression mediates STING-interferon regulatory factor 3 innate immune response in RILD. (C) 2021 Elsevier Inc. All rights reserved.</t>
  </si>
  <si>
    <t>[Chen, Genwen; Zhao, Qianqian; Yuan, Baoying; Wang, Biao; Zhang, Yang; Li, Zongjuan; Du, Shisuo; Zeng, Zhaochong] Fudan Univ, Zhongshan Hosp, Dept Radiat Oncol, Shanghai, Peoples R China</t>
  </si>
  <si>
    <t>Zeng, ZC (corresponding author), Fudan Univ, Zhongshan Hosp, Dept Radiat Oncol, Shanghai, Peoples R China.</t>
  </si>
  <si>
    <t>zeng.zhaochong@zs-hospital.sh.cn</t>
  </si>
  <si>
    <t>INT J RADIAT ONCOL</t>
  </si>
  <si>
    <t>OCT 1</t>
  </si>
  <si>
    <t>10.1016/j.ijrobp.2021.05.115</t>
  </si>
  <si>
    <t>Oncology; Radiology, Nuclear Medicine &amp; Medical Imaging</t>
  </si>
  <si>
    <t>Luo, Yuejun; Zhang, Zhihui; Zheng, Bo; Wu, Peng; Zhang, Guochao; Wang, Lide; Zeng, Qingpeng; Yang, Zhaoyang; Xue, Liyan; Zeng, Hua; Tan, Fengwei; Xue, Qi; Gao, Shugeng; Sun, Nan; He, Jie</t>
  </si>
  <si>
    <t>Comprehensive analyses of N6-methyladenosine-related long noncoding RNA profiles with prognosis, chemotherapy response, and immune landscape in small cell lung cancer</t>
  </si>
  <si>
    <t>CANCER SCIENCE</t>
  </si>
  <si>
    <t>immune response; individualized medicine; lncRNA; N-6-methyladenosine; small cell lung cancer</t>
  </si>
  <si>
    <t>PROLIFERATION; GENES</t>
  </si>
  <si>
    <t>Small cell lung cancer (SCLC) is the most devastating subtype of lung cancer with no clinically available prognostic biomarkers. N-6-methyladenosine (m(6)A) and noncoding RNAs play critical roles in cancer development and treatment response. However, little is known about m(6)A-related long noncoding RNAs (lncRNAs) in SCLC. We used 206 limited-stage SCLC (LS-SCLC) samples from two cohorts to undertake the first and most comprehensive exploration of the m(6)A-related lncRNA profile in SCLC and constructed a relevant prognostic signature. In total, 289 m(6)A-related lncRNAs were screened out. We then built a seven-lncRNA-based signature in the training cohort with 48 RNA sequencing data using univariate and multivariate Cox regression models. The signature was well validated in an independent cohort containing 158 cases with quantitative PCR data. In both cohorts, the signature divided patients into high- and low-risk groups with significantly different survival rates (both p &lt; 0.001). Our signature predicted chemotherapy survival benefit in patients with LS-SCLC. Receiver operating characteristic and C-index analyses indicated that the signature was better at predicting prognosis and chemotherapy benefit than other clinicopathologic features. Moreover, the signature was identified as an independent predictor of prognosis and chemotherapy response in different cohorts. Furthermore, functional analysis showed that multiple activated immune-related pathways were enriched in the low-risk group. Additionally, the signature was also closely related to various immune checkpoints and inflammatory responses. We generated the first clinically available m(6)A-related lncRNA signature to predict prognosis and chemotherapy benefit in patients with LS-SCLC. Our findings could help optimize the clinical management of patients with LS-SCLC and inform future therapeutic targets for SCLC.</t>
  </si>
  <si>
    <t>[Luo, Yuejun; Zhang, Zhihui; Wu, Peng; Zhang, Guochao; Wang, Lide; Zeng, Qingpeng; Tan, Fengwei; Xue, Qi; Gao, Shugeng; Sun, Nan; He, Jie] Chinese Acad Med Sci &amp; Peking Union Med Coll, Dept Thorac Surg, Natl Canc Ctr, Natl Clin Res Ctr,Canc Canc Hosp, Beijing 100021, Peoples R China; [Zhang, Zhihui; Wu, Peng; Zhang, Guochao; Wang, Lide; Zeng, Qingpeng; Tan, Fengwei; Xue, Qi; Gao, Shugeng; Sun, Nan; He, Jie] Chinese Acad Med Sci &amp; Peking Union Med Coll, Natl Canc Ctr, State Key Lab Mol Oncol, Natl Clin Res Ctr,Canc Canc Hosp, Beijing, Peoples R China; [Zheng, Bo; Yang, Zhaoyang; Xue, Liyan; Zeng, Hua] Chinese Acad Med Sci &amp; Peking Union Med Coll, Dept Pathol, Natl Canc Ctr, Natl Clin Res Ctr,Canc Canc Hosp, Beijing, Peoples R China</t>
  </si>
  <si>
    <t>Chinese Academy of Medical Sciences - Peking Union Medical College; Peking Union Medical College; Chinese Academy of Medical Sciences - Peking Union Medical College; Peking Union Medical College; Chinese Academy of Medical Sciences - Peking Union Medical College; Peking Union Medical College</t>
  </si>
  <si>
    <t>Sun, N; He, J (corresponding author), Chinese Acad Med Sci &amp; Peking Union Med Coll, Dept Thorac Surg, Natl Canc Ctr, Natl Clin Res Ctr,Canc Canc Hosp, Beijing 100021, Peoples R China.</t>
  </si>
  <si>
    <t>sunnan@vip.126.com; prof.jiehe@gmail.com</t>
  </si>
  <si>
    <t>CANCER SCI</t>
  </si>
  <si>
    <t>10.1111/cas.15553</t>
  </si>
  <si>
    <t>Ma, Yanru; Zhang, Xinyu; Xuan, Baoqin; Li, Danjie; Yin, Nan; Ning, Lijun; Zhou, Yi-Lu; Yan, Yuqing; Tong, Tianying; Zhu, Xiaoqiang; Huang, Xiaowen; Hu, Muni; Wang, Zhenhua; Cui, Zhe; Li, Huabin; Wang, Jiqiu; Fang, Jing-Yuan; Liu, Ruixin; Chen, Haoyan; Hong, Jie</t>
  </si>
  <si>
    <t>Disruption of CerS6-mediated sphingolipid metabolism by FTO deficiency aggravates ulcerative colitis</t>
  </si>
  <si>
    <t>GUT</t>
  </si>
  <si>
    <t>ulcerative colitis; macrophages; lipid metabolism; IBD basic research</t>
  </si>
  <si>
    <t>CERAMIDE SYNTHASE 2; RNA; SPHINGOSINE-1-PHOSPHATE; MACROPHAGES; MICE</t>
  </si>
  <si>
    <t>Background and aimsDeregulation of RNA N6-methyladenosine (m6A) modification in intestinal epithelial cells (IECs) influences intestinal immune cells and leads to intestinal inflammation. We studied the function of fat mass-and obesity-associated protein (FTO), one of the m6A demethylases, in patients with ulcerative colitis (UC).MethodsWe analysed colon tissues of Ftoflox/flox; Villin-cre mice and their Ftoflox/flox littermates with dextran sulfate sodium (DSS) using real-time PCR and 16s rRNA sequencing. RNA and methylated RNA immunoprecipitation sequencing were used to analyse immunocytes and IECs. Macrophages were treated with conditioned medium of FTO-knockdown MODE-K cells or sphingosine-1-phosphate (S1P) and analysed for gene expression. Liquid chromatograph mass spectrometry identified C16-ceramide.ResultsFTO downregulation was identified in our in-house cohort and external cohorts of UC patients. Dysbiosis of gut microbiota, increased infiltration of proinflammatory macrophages, and enhanced differentiation of Th17 cells were observed in Ftoflox/flox;Villin-cre mice under DSS treatment. FTO deficiency resulted in an increase in m6A modification and a decrease in mRNA stability of CerS6, the gene encoding ceramide synthetase, leading to the downregulation of CerS6 and the accumulation of S1P in IECs. Subsequentially, the secretion of S1P by IECs triggered proinflammatory macrophages to secrete serum amyloid A protein 1/3, ultimately inducing Th17 cell differentiation. In addition, through bioinformatic analysis and experimental validation, we identified UC patients with lower FTO expression might respond better to vedolizumab treatment.ConclusionsFTO downregulation promoted UC by decreasing CerS6 expression, leading to increased S1P accumulation in IECs and aggravating colitis via m6A-dependent mechanisms. Lower FTO expression in UC patients may enhance their response to vedolizumab treatment.</t>
  </si>
  <si>
    <t>[Ma, Yanru; Zhang, Xinyu; Xuan, Baoqin; Ning, Lijun; Zhou, Yi-Lu; Yan, Yuqing; Tong, Tianying; Zhu, Xiaoqiang; Huang, Xiaowen; Hu, Muni; Wang, Zhenhua; Fang, Jing-Yuan; Chen, Haoyan; Hong, Jie] Shanghai Jiao Tong Univ, Sch Med, State Key Lab Syst Med Canc, Shanghai, Peoples R China; [Ma, Yanru; Zhang, Xinyu; Xuan, Baoqin; Ning, Lijun; Zhou, Yi-Lu; Yan, Yuqing; Tong, Tianying; Zhu, Xiaoqiang; Huang, Xiaowen; Hu, Muni; Wang, Zhenhua; Fang, Jing-Yuan; Chen, Haoyan; Hong, Jie] Shanghai Jiao Tong Univ, Key Lab Gastroenterol &amp; Hepatol, Sch Med, Minist Hlth, Shanghai, Peoples R China; [Ma, Yanru; Zhang, Xinyu; Xuan, Baoqin; Ning, Lijun; Zhou, Yi-Lu; Yan, Yuqing; Tong, Tianying; Zhu, Xiaoqiang; Huang, Xiaowen; Hu, Muni; Wang, Zhenhua; Fang, Jing-Yuan; Chen, Haoyan; Hong, Jie] Shanghai Jiao Tong Univ, Sch Med, Div Gastroenterol &amp; Hepatol, Shanghai, Peoples R China; [Ma, Yanru; Zhang, Xinyu; Xuan, Baoqin; Ning, Lijun; Zhou, Yi-Lu; Yan, Yuqing; Tong, Tianying; Zhu, Xiaoqiang; Huang, Xiaowen; Hu, Muni; Wang, Zhenhua; Fang, Jing-Yuan; Chen, Haoyan; Hong, Jie] Shanghai Jiao Tong Univ, Sch Med, Shanghai Canc Inst, Shanghai, Peoples R China; [Ma, Yanru; Zhang, Xinyu; Xuan, Baoqin; Ning, Lijun; Zhou, Yi-Lu; Yan, Yuqing; Tong, Tianying; Zhu, Xiaoqiang; Huang, Xiaowen; Hu, Muni; Wang, Zhenhua; Fang, Jing-Yuan; Chen, Haoyan; Hong, Jie] Shanghai Jiao Tong Univ, Sch Med, Shanghai Inst Digest Dis, Shanghai, Peoples R China; [Ma, Yanru; Zhang, Xinyu; Xuan, Baoqin; Ning, Lijun; Zhou, Yi-Lu; Yan, Yuqing; Tong, Tianying; Zhu, Xiaoqiang; Huang, Xiaowen; Hu, Muni; Wang, Zhenhua; Fang, Jing-Yuan; Chen, Haoyan; Hong, Jie] Shanghai Jiao Tong Univ, Renji Hosp, Sch Med, Shanghai, Peoples R China; [Li, Danjie; Yin, Nan; Wang, Jiqiu; Liu, Ruixin] Shanghai Jiao Tong Univ, Ruijin Hosp, Shanghai Inst Endocrine &amp; Metab Dis, Dept Endocrine &amp; Metab Dis,Sch Med, Shanghai, Peoples R China; [Li, Danjie; Yin, Nan; Wang, Jiqiu; Liu, Ruixin] Natl Hlth Commiss PR China, Key Lab Endocrine &amp; Metab Dis, Shanghai Natl Clin Res Ctr Metab Dis, Shanghai Natl Ctr Translat Med, Shanghai, Peoples R China; [Cui, Zhe] Shanghai Jiao Tong Univ, Sch Med, Renji Hosp, Dept Gastrointestinal Surg, Shanghai, Peoples R China; [Li, Huabin] Shanghai Jiao Tong Univ, Shanghai Inst Immunol, Sch Med, State Key Lab Syst Med Canc, Shanghai, Peoples R China</t>
  </si>
  <si>
    <t>Shanghai Jiao Tong University; Shanghai Jiao Tong University; Shanghai Jiao Tong University; Shanghai Jiao Tong University; Shanghai Jiao Tong University; Shanghai Jiao Tong University; Shanghai Jiao Tong University; Shanghai Jiao Tong University; Shanghai Jiao Tong University; Chinese Academy of Sciences</t>
  </si>
  <si>
    <t>Chen, HY; Hong, J (corresponding author), Shanghai Jiao Tong Univ, Sch Med, State Key Lab Syst Med Canc, Shanghai, Peoples R China.;Chen, HY; Hong, J (corresponding author), Shanghai Jiao Tong Univ, Key Lab Gastroenterol &amp; Hepatol, Sch Med, Minist Hlth, Shanghai, Peoples R China.;Chen, HY; Hong, J (corresponding author), Shanghai Jiao Tong Univ, Sch Med, Div Gastroenterol &amp; Hepatol, Shanghai, Peoples R China.;Chen, HY; Hong, J (corresponding author), Shanghai Jiao Tong Univ, Sch Med, Shanghai Canc Inst, Shanghai, Peoples R China.;Chen, HY; Hong, J (corresponding author), Shanghai Jiao Tong Univ, Sch Med, Shanghai Inst Digest Dis, Shanghai, Peoples R China.;Chen, HY; Hong, J (corresponding author), Shanghai Jiao Tong Univ, Renji Hosp, Sch Med, Shanghai, Peoples R China.;Liu, RX (corresponding author), Natl Hlth Commiss PR China, Key Lab Endocrine &amp; Metab Dis, Shanghai Natl Clin Res Ctr Metab Dis, Shanghai Natl Ctr Translat Med, Shanghai, Peoples R China.</t>
  </si>
  <si>
    <t>xiner198287@163.com; haoyanchen@sjtu.edu.cn; jiehong97@sjtu.edu.cn</t>
  </si>
  <si>
    <t>10.1136/gutjnl-2023-330009</t>
  </si>
  <si>
    <t>Xu, Xuefeng; Zheng, Fei; Xu, Shanshan; Hu, Minfei; Hang, Chengcheng; Liu, Lingke; Shen, Chencong; Gu, Weizhong; Du, Lizhong</t>
  </si>
  <si>
    <t>Decreased ubiquitin modifying enzyme A20 associated with hyper-responsiveness to ovalbumin challenge following intrauterine growth restriction</t>
  </si>
  <si>
    <t>RESPIRATORY RESEARCH</t>
  </si>
  <si>
    <t>A20; Asthma; Intrauterine growth restriction; RNA modification; Ubiquitination</t>
  </si>
  <si>
    <t>LOW-BIRTH-WEIGHT; AIRWAY INFLAMMATION; DENDRITIC CELLS; ASTHMA; METHYLATION; EXPRESSION; RECEPTOR</t>
  </si>
  <si>
    <t>BackgroundIntrauterine growth restriction (IUGR) is strongly correlated with an increased risk of asthma later in life. Farm dust protects mice from developing house dust mite-induced asthma, and loss of ubiquitin modifying enzyme A20 in lung epithelium would abolish this protective effect. However, the mechanisms of A20 in the development of asthma following IUGR remains unknown.MethodsAn IUGR rat model induced by maternal nutrient restriction was used for investigating the role of A20 in the response characteristics of IUGR rats to ovalbumin (OVA) challenge. The ubiquitination of proteins and N6-methyladenosine (m6A) modifications were used to further assess the potential mechanism of A20.ResultsIUGR can reduce the expression of A20 protein in lung tissue of newborn rats and continue until 10 weeks after birth. OVA challenging can increase the expression of A20 protein in lung tissue of IUGR rats, but its level was still significantly lower than the control OVA group. The differentially ubiquitinated proteins in lung tissues were also observed in IUGR and normal newborn rats. Furthermore, this ubiquitination phenomenon continued from the newborn to adulthood. In the detected RNA methylations, m6A abundance of the motif GGACA was the highest. The higher abundances of m6A modification of A20 mRNA from IUGR were negatively correlated with the trend of A20 protein levels.ConclusionThese findings indicate A20 as a key regulator during the development of asthma following IUGR, providing further insight into the prevention of asthma induced by environmental factors.</t>
  </si>
  <si>
    <t>[Xu, Xuefeng; Zheng, Fei; Xu, Shanshan; Hu, Minfei; Hang, Chengcheng; Liu, Lingke; Shen, Chencong] Zhejiang Univ, Childrens Hosp, Natl Clin Res Ctr Child Hlth, Sch Med,Dept Rheumatol Immunol &amp; Allergy, Hangzhou 310052, Peoples R China; [Gu, Weizhong] Zhejiang Univ, Childrens Hosp, Natl Clin Res Ctr Child Hlth, Dept Pathol,Sch Med, Hangzhou 310052, Peoples R China; [Du, Lizhong] Zhejiang Univ, Childrens Hosp, Natl Clin Res Ctr Child Hlth, Dept Neonatol,Sch Med, Hangzhou 310052, Peoples R China</t>
  </si>
  <si>
    <t>Zhejiang University; Zhejiang University; Zhejiang University</t>
  </si>
  <si>
    <t>Du, LZ (corresponding author), Zhejiang Univ, Childrens Hosp, Natl Clin Res Ctr Child Hlth, Dept Neonatol,Sch Med, Hangzhou 310052, Peoples R China.</t>
  </si>
  <si>
    <t>dulizhong@zju.edu.cn</t>
  </si>
  <si>
    <t>RESP RES</t>
  </si>
  <si>
    <t>10.1186/s12931-023-02360-2</t>
  </si>
  <si>
    <t>Peng, Chunyan; Zheng, Chang; Zhou, Fan; Xie, Ying; Wang, Lei; Chen, Deyan; Zhang, Xiaoqi</t>
  </si>
  <si>
    <t>Targeting FTO by Dac51 contributes to attenuating DSS-induced colitis</t>
  </si>
  <si>
    <t>Ulcerative Colitis; DSS Induced Colitis Model; RNA m6A demethylation; FTO</t>
  </si>
  <si>
    <t>INFLAMMATORY-BOWEL-DISEASE; MESSENGER-RNA; COLORECTAL-CANCER; DEMETHYLASE; MOUSE; PREVALENCE; METABOLISM; MECHANISMS; METTL14; DNA</t>
  </si>
  <si>
    <t>Backgrounds: Dextran Sulphate Sodium (DSS)-induced colitis in mice is used to mimic human Ulcerative colitis (UC) and has been used to explore the pathogenesis of UC and also to evaluate the effectiveness of the therapeutic agent. Various epigenetic pathways have been shown to play important regulatory roles in UC. Reversible N6- methyladenosine (m6A) methylation represented a new layer of post-transcriptional gene regulation that affected a variety of biological processes. Since UC patients may present the up-regulation of FTO-mediated-the reduced total m6A level, our aim was to determine the effects of Dac51, which is an inhibitor of FTO, in DSS induced colitis in mice.Methods: Acute colitis was induced by 3 % DSS in drinking water for 7 days and Dac51 treatment was admin-istered to intraperitoneal injection from days 4-10. Clinical symptoms were analyzed, and biological samples were further collected for histological analysis and the analysis of m6A, respectively.Results: Dac51 treatment attenuated the colitis of DSS treated mice, characterized by the reduced colon shorting and histological damage. The colitis development was due to the reduced m6A level since the increased FTO expression resulted in the colitis phenotype. Dac51 treatment notably attenuated the colitis development. The inhibition of FTO activity in mice by Dac51 treatment was further confirmed by qPCR and western blotting analysis of colon tissues. Conclusions: These results indicated that Dac51 improved DSS-induced colitis through suppression of FTO expression and provided a preclinical testing of therapeutic agents for inflammatory bowel disease.</t>
  </si>
  <si>
    <t>[Peng, Chunyan; Zheng, Chang; Zhou, Fan; Xie, Ying; Wang, Lei; Zhang, Xiaoqi] Nanjing Univ, Nanjing Drum Tower Hosp, Affiliated Drum Tower Hosp, Dept Gastroenterol,Med Sch, Zhongshan Rd 321, Nanjing 210008, Jiangsu, Peoples R China; [Chen, Deyan] Nanjing Univ, Med Sch, Hankou Rd 22, Nanjing 210000, Jiangsu, Peoples R China</t>
  </si>
  <si>
    <t>Zhang, XQ (corresponding author), Nanjing Univ, Nanjing Drum Tower Hosp, Affiliated Drum Tower Hosp, Dept Gastroenterol,Med Sch, Zhongshan Rd 321, Nanjing 210008, Jiangsu, Peoples R China.;Chen, DY (corresponding author), Nanjing Univ, Med Sch, Hankou Rd 22, Nanjing 210000, Jiangsu, Peoples R China.</t>
  </si>
  <si>
    <t>chendeyan@nju.edu.cn; njglyyzxq@163.com</t>
  </si>
  <si>
    <t>10.1016/j.intimp.2023.109789</t>
  </si>
  <si>
    <t>Li, Bochuan; Zhang, Ting; Liu, Mengxia; Cui, Zhen; Zhang, Yanhong; Liu, Mingming; Liu, Yanan; Sun, Yongqiao; Li, Mengqi; Tian, Yikui; Yang, Ying; Jiang, Hongfeng; Liang, Degang</t>
  </si>
  <si>
    <t>RNA N6-methyladenosine modulates endothelial atherogenic responses to disturbed flow in mice</t>
  </si>
  <si>
    <t>ELIFE</t>
  </si>
  <si>
    <t>atherosclerosis; endothelial cell; Mettl3; EGFR; Mouse</t>
  </si>
  <si>
    <t>GENE-EXPRESSION; SHEAR-STRESS; METHYLATION; TRANSCRIPTION; TRANSLATION</t>
  </si>
  <si>
    <t>Atherosclerosis preferentially occurs in atheroprone vasculature where human umbilical vein endothelial cells are exposed to disturbed flow. Disturbed flow is associated with vascular inflammation and focal distribution. Recent studies have revealed the involvement of epigenetic regulation in atherosclerosis progression. N-6-methyladenosine (m(6)A) is the most prevalent internal modi?cation of eukaryotic mRNA, but its function in endothelial atherogenic progression remains unclear. Here, we show that m(6)A mediates the epidermal growth factor receptor (EGFR) signaling pathway during EC activation to regulate the atherosclerotic process. Oscillatory stress (OS) reduced the expression of methyltransferase like 3 (METTL3), the primary m(6)A methyltransferase. Through m(6)A sequencing and functional studies, we determined that m(6)A mediates the mRNA decay of the vascular pathophysiology gene EGFR which leads to EC dysfunction. m(6)A modification of the EGFR 3' untranslated regions (3'UTR) accelerated its mRNA degradation. Double mutation of the EGFR 3'UTR abolished METTL3-induced luciferase activity. Adenovirus-mediated METTL3 overexpression significantly reduced EGFR activation and endothelial dysfunction in the presence of OS. Furthermore, thrombospondin-1 (TSP-1), an EGFR ligand, was specifically expressed in atheroprone regions without being affected by METTL3. Inhibition of the TSP-1/EGFR axis by using shRNA and AG1478 significantly ameliorated atherogenesis. Overall, our study revealed that METTL3 alleviates endothelial atherogenic progression through m(6)A-dependent stabilization of EGFR mRNA, highlighting the important role of RNA transcriptomics in atherosclerosis regulation.</t>
  </si>
  <si>
    <t>[Li, Bochuan; Cui, Zhen; Zhang, Yanhong; Liu, Mingming; Liu, Yanan; Li, Mengqi; Tian, Yikui; Liang, Degang] Tianjin Med Univ, Tianjin Key Lab Metab Dis, Key Lab Immune Microenvironm &amp; Dis, Minist Educ,Collaborat Innovat Ctr Tianjin Med Ep, Tianjin, Peoples R China; [Li, Bochuan; Cui, Zhen; Zhang, Yanhong; Liu, Mingming; Liu, Yanan; Li, Mengqi; Tian, Yikui; Liang, Degang] Tianjin Med Univ, Dept Physiol &amp; Pathophysiol, Dept Cardiovasc Surg, Tianjin Med Univ Gen Hosp, Tianjin, Peoples R China; [Zhang, Ting; Liu, Mengxia; Sun, Yongqiao; Yang, Ying] Chinese Acad Sci, CAS Key Lab Genom &amp; Precis Med, Collaborat Innovat Ctr Genet &amp; Dev, Coll Future Technol,Beijing Inst Genom, Beijing, Peoples R China; [Zhang, Ting; Liu, Mengxia; Sun, Yongqiao; Yang, Ying] China Natl Ctr Bioinformat, Beijing, Peoples R China; [Zhang, Ting; Liu, Mengxia; Yang, Ying] Univ Chinese Acad Sci, Beijing, Peoples R China; [Jiang, Hongfeng] Capital Med Univ, Key Lab Remodeling Related Cardiovasc Dis, Beijing Anzhen Hosp,Beijing Inst Heart Lung &amp; Blo, Minist Educ,Beijing Collaborat Innovat Ctr Cardio, Beijing, Peoples R China</t>
  </si>
  <si>
    <t>Tianjin Medical University; Tianjin Medical University; Chinese Academy of Sciences; Beijing Institute of Genomics, CAS; Chinese Academy of Sciences; University of Chinese Academy of Sciences, CAS; Capital Medical University</t>
  </si>
  <si>
    <t>Liang, DG (corresponding author), Tianjin Med Univ, Tianjin Key Lab Metab Dis, Key Lab Immune Microenvironm &amp; Dis, Minist Educ,Collaborat Innovat Ctr Tianjin Med Ep, Tianjin, Peoples R China.;Liang, DG (corresponding author), Tianjin Med Univ, Dept Physiol &amp; Pathophysiol, Dept Cardiovasc Surg, Tianjin Med Univ Gen Hosp, Tianjin, Peoples R China.;Yang, Y (corresponding author), Chinese Acad Sci, CAS Key Lab Genom &amp; Precis Med, Collaborat Innovat Ctr Genet &amp; Dev, Coll Future Technol,Beijing Inst Genom, Beijing, Peoples R China.;Yang, Y (corresponding author), China Natl Ctr Bioinformat, Beijing, Peoples R China.;Yang, Y (corresponding author), Univ Chinese Acad Sci, Beijing, Peoples R China.;Jiang, HF (corresponding author), Capital Med Univ, Key Lab Remodeling Related Cardiovasc Dis, Beijing Anzhen Hosp,Beijing Inst Heart Lung &amp; Blo, Minist Educ,Beijing Collaborat Innovat Ctr Cardio, Beijing, Peoples R China.</t>
  </si>
  <si>
    <t>yingyang@big.ac.cn; jhf@pku.edu.cn; 15922230066@163.com</t>
  </si>
  <si>
    <t>eLIFE SCIENCES PUBL LTD</t>
  </si>
  <si>
    <t>JAN 10</t>
  </si>
  <si>
    <t>10.7554/eLife.69906; 10.7554/eLife.69906.sa0; 10.7554/eLife.69906.sa1; 10.7554/eLife.69906.sa2</t>
  </si>
  <si>
    <t>Biology</t>
  </si>
  <si>
    <t>Maimaiti, Aierpati; Turhon, Mirzat; Cheng, Xiaojiang; Su, Riqing; Kadeer, Kaheerman; Axier, Aximujiang; Ailaiti, Dilimulati; Aili, Yirizhati; Abudusalamu, Rena; Kuerban, Ajimu; Wang, Zengliang; Aisha, Maimaitili</t>
  </si>
  <si>
    <t>m6A regulator-mediated RNA methylation modification patterns and immune microenvironment infiltration characterization in patients with intracranial aneurysms</t>
  </si>
  <si>
    <t>FRONTIERS IN NEUROLOGY</t>
  </si>
  <si>
    <t>intracranial aneurysm; epigenetics; m6A RNA methylation; immune microenvironment; immunity</t>
  </si>
  <si>
    <t>GENE-EXPRESSION; POLARIZATION; INFLAMMATION; RUPTURE; PATHWAY</t>
  </si>
  <si>
    <t>BackgroundThe role of epigenetic modulation in immunity is receiving increased recognition-particularly in the context of RNA N6-methyladenosine (m6A) modifications. Nevertheless, it is still uncertain whether m6A methylation plays a role in the onset and progression of intracranial aneurysms (IAs). This study aimed to establish the function of m6A RNA methylation in IA, as well as its correlation with the immunological microenvironment. MethodsOur study included a total of 97 samples (64 IA, 33 normal) in the training set and 60 samples (44 IA, 16 normal) in the validation set to systematically assess the pattern of RNA modifications mediated by 22 m6A regulators. The effects of m6A modifications on immune microenvironment features, i.e., immune response gene sets, human leukocyte antigen (HLA) genes, and infiltrating immune cells were explored. We employed Lasso, machine learning, and logistic regression for the purpose of identifying an m6A regulator gene signature of IA with external data validation. For the unsupervised clustering analysis of m6A modification patterns in IA, consensus clustering methods were employed. Enrichment analysis was used to assess immune response activity along with other functional pathways. The identification of m6A methylation markers was identified based on a protein-protein interaction network and weighted gene co-expression network analysis. ResultsWe identified an m6A regulator signature of IGFBP2, IGFBP1, IGF2BP2, YTHDF3, ALKBH5, RBM15B, LRPPRC, and ELAVL1, which could easily distinguish individuals with IA from healthy individuals. Unsupervised clustering revealed three m6A modification patterns. Gene enrichment analysis illustrated that the tight junction, p53 pathway, and NOTCH signaling pathway varied significantly in m6A modifier patterns. In addition, the three m6A modification patterns showed significant differences in m6A regulator expression, immune microenvironment, and bio-functional pathways. Furthermore, macrophages, activated T cells, and other immune cells were strongly correlated with m6A regulators. Eight m6A indicators were discovered-each with a statistically significant correlation with IA-suggesting their potential as prognostic biological markers. ConclusionOur study demonstrates that m6A RNA methylation and the immunological microenvironment are both intricately correlated with the onset and progression of IA. The novel insight into patterns of m6A modification offers a foundation for the development of innovative treatment approaches for IA.</t>
  </si>
  <si>
    <t>[Maimaiti, Aierpati; Cheng, Xiaojiang; Su, Riqing; Kadeer, Kaheerman; Axier, Aximujiang; Ailaiti, Dilimulati; Aili, Yirizhati; Wang, Zengliang; Aisha, Maimaitili] Xinjiang Med Univ, Neurosurg Ctr, Dept Neurosurg, Affiliated Hosp 1, Urumqi, Peoples R China; [Turhon, Mirzat] Capital Med Univ, Beijing Neurosurg Inst, Dept Neurointervent Surg, Beijing, Peoples R China; [Turhon, Mirzat] Capital Med Univ, Beijing Tiantan Hosp, Dept Neurointervent Surg, Beijing, Peoples R China; [Abudusalamu, Rena] Xinjiang Med Univ, Neurol Ctr, Dept Neurol, Affiliated Hosp 1, Urumqi, Peoples R China; [Kuerban, Ajimu] First Peoples Hosp Kashgar Prefecture, Dept Neurosurg, Kashgar, Peoples R China</t>
  </si>
  <si>
    <t>Xinjiang Medical University; Capital Medical University; Capital Medical University; Xinjiang Medical University</t>
  </si>
  <si>
    <t>Wang, ZL; Aisha, M (corresponding author), Xinjiang Med Univ, Neurosurg Ctr, Dept Neurosurg, Affiliated Hosp 1, Urumqi, Peoples R China.</t>
  </si>
  <si>
    <t>wzl3ng@126.com; mmtaili@aliyun.com</t>
  </si>
  <si>
    <t>FRONT NEUROL</t>
  </si>
  <si>
    <t>AUG 5</t>
  </si>
  <si>
    <t>10.3389/fneur.2022.889141</t>
  </si>
  <si>
    <t>Clinical Neurology; Neurosciences</t>
  </si>
  <si>
    <t>Hou, Jiajie; Zhang, He; Liu, Jun; Zhao, Zhenjun; Wang, Jianye; Lu, Zhike; Hu, Bian; Zhou, Jiankui; Zhao, Zhicong; Feng, Mingxuan; Zhang, Haiyan; Shen, Bin; Huang, Xingxu; Sun, Beicheng; He, Chuan; Xia, Qiang</t>
  </si>
  <si>
    <t>YTHDF2 reduction fuels inflammation and vascular abnormalization in hepatocellular carcinoma</t>
  </si>
  <si>
    <t>m(6)A; YTHDF2; HCC; Inflammation; Vessel normalization; IL-11; Serpin E2; HIF-2 alpha antagonism</t>
  </si>
  <si>
    <t>CELL-SURVIVAL; RNA; METHYLATION; N-6-METHYLADENOSINE; PROMOTES; REVEALS; RECOGNITION; TRANSLATION; EXPRESSION; PROTEINS</t>
  </si>
  <si>
    <t>Background Dynamic N-6-methyladenosine (m(6)A) modification was previously identified as a ubiquitous post-transcriptional regulation that affected mRNA homeostasis. However, the m(6)A-related epitranscriptomic alterations and functions remain elusive in human cancer. Here we aim to identify the profile and outcome of m(6)A-methylation in hepatocellular carcinoma (HCC). Results Using liquid chromatography-tandem mass spectrometry and m(6)A-immunoprecipitation in combination with high-throughput sequencing, we determined the m(6)A-mRNA levels in human HCC. Human HCC exhibited a characteristic gain of m(6)A modification in tandem with an increase of mRNA expression, owing to YTH domain family 2 (YTHDF2) reduction. The latter predicted poor classification and prognosis of HCC patients, and highly correlated with HCC m(6)A landscape. YTHDF2 silenced in human HCC cells or ablated in mouse hepatocytes provoked inflammation, vascular reconstruction and metastatic progression. Mechanistically, YTHDF2 processed the decay of m(6)A-containing interleukin 11 (IL11) and serpin family E member 2 (SERPINE2) mRNAs, which were responsible for the inflammation-mediated malignancy and disruption of vascular normalization. Reciprocally, YTHDF2 transcription succumbed to hypoxia-inducible factor-2 alpha (HIF-2 alpha). Administration of a HIF-2 alpha antagonist (PT2385) restored YTHDF2-programed epigenetic machinery and repressed liver cancer. Conclusion Our results have characterized the m(6)A-mRNA landscape in human HCC and revealed YTHDF2 as a molecular 'rheostat' in epitranscriptome and cancer progression.</t>
  </si>
  <si>
    <t>[Hou, Jiajie; Zhang, He; Zhao, Zhenjun; Wang, Jianye; Zhao, Zhicong; Feng, Mingxuan; Xia, Qiang] Shanghai Jiao Tong Univ, Renji Hosp, Sch Med, Dept Liver Surg, Shanghai 200127, Peoples R China; [Hou, Jiajie; Sun, Beicheng] Nanjing Univ, Med Sch, Dept Hepatobiliary Surg, Affiliated Drum Tower Hosp, Nanjing 210093, Jiangsu, Peoples R China; [Hou, Jiajie] Sun Yat Sen Univ, Dept Hepatobiliary Surg, Canc Ctr, Guangzhou 510060, Guangdong, Peoples R China; [Hou, Jiajie; Zhang, Haiyan] Sun Yat Sen Univ, State Key Lab Oncol South China, Canc Ctr, Guangzhou 510060, Guangdong, Peoples R China; [Zhang, He] Univ Hong Kong, Dept Surg, Shenzhen Hosp, Shenzhen 518053, Guangdong, Peoples R China; [Liu, Jun; Lu, Zhike; He, Chuan] Univ Chicago, Dept Chem, Dept Biochem &amp; Mol Biol, Inst Biophys Dynam, 5735 S Ellis Ave, Chicago, IL 60637 USA; [Hu, Bian; Zhou, Jiankui; Huang, Xingxu] ShanghaiTech Univ, Sch Life Sci &amp; Technol, Shanghai 201210, Peoples R China; [Zhang, Haiyan] QIMR Berghofer Med Res Inst, Immunol Canc &amp; Infect Lab, Herston, Qld 4006, Australia; [Shen, Bin] Nanjing Med Univ, Dept Histol &amp; Embryol, Key Lab Reprod Med, Nanjing 211166, Jiangsu, Peoples R China; [He, Chuan] Univ Chicago, Howard Hughes Med Inst, 5841 S Maryland Ave, Chicago, IL 60637 USA</t>
  </si>
  <si>
    <t>Shanghai Jiao Tong University; Nanjing University; Sun Yat Sen University; State Key Lab Oncology South China; Sun Yat Sen University; University of Hong Kong; University of Chicago; ShanghaiTech University; QIMR Berghofer Medical Research Institute; Nanjing Medical University; University of Chicago; Howard Hughes Medical Institute</t>
  </si>
  <si>
    <t>Hou, JJ; Xia, Q (corresponding author), Shanghai Jiao Tong Univ, Renji Hosp, Sch Med, Dept Liver Surg, Shanghai 200127, Peoples R China.;Hou, JJ (corresponding author), Nanjing Univ, Med Sch, Dept Hepatobiliary Surg, Affiliated Drum Tower Hosp, Nanjing 210093, Jiangsu, Peoples R China.;Hou, JJ (corresponding author), Sun Yat Sen Univ, Dept Hepatobiliary Surg, Canc Ctr, Guangzhou 510060, Guangdong, Peoples R China.;Hou, JJ (corresponding author), Sun Yat Sen Univ, State Key Lab Oncol South China, Canc Ctr, Guangzhou 510060, Guangdong, Peoples R China.;He, C (corresponding author), Univ Chicago, Dept Chem, Dept Biochem &amp; Mol Biol, Inst Biophys Dynam, 5735 S Ellis Ave, Chicago, IL 60637 USA.;He, C (corresponding author), Univ Chicago, Howard Hughes Med Inst, 5841 S Maryland Ave, Chicago, IL 60637 USA.</t>
  </si>
  <si>
    <t>houjj@sysucc.org.cn; chuanhe@uchicago.edu; xiaqiang@shsmu.edu.cn</t>
  </si>
  <si>
    <t>NOV 18</t>
  </si>
  <si>
    <t>10.1186/s12943-019-1082-3</t>
  </si>
  <si>
    <t>Chen, Xue; Tong, Xiaoliang; Zhou, Lu; Huang, Jian; Gao, Lihua; Zeng, Jinrong; Tan, Lina</t>
  </si>
  <si>
    <t>Critical role of m6A modification in T-helper cell disorders</t>
  </si>
  <si>
    <t>M 6 A modification; T -helper cell; Immune; Th1 cells; Th2 cells; Th17 cells</t>
  </si>
  <si>
    <t>B-CELLS; MESSENGER-RNA; HUMAN NAIVE; DIFFERENTIATION; METHYLATION; EXPRESSION; RESPONSES; MODEL; SKIN; REPLICATION</t>
  </si>
  <si>
    <t>Diseases with T-helper cell subset imbalance involve multiple systems and organs. In addition to this, the pathogenesis of these diseases is always complex, and involves Th1, Th2, Th9, Th17, Th22, and Tfh cells. T -helper cell subset imbalance mediates immune responses to various pathogenic factors, by secreting specific cytokines. Although several studies have revealed the specific mechanisms of the occurrence and development of these diseases from different aspects, there is still a need for more comprehensive and in-depth studies that can compensate for the corresponding gaps in the diagnosis, targeted therapy, and prognosis of these diseases. N6-methyladenosine(m6A) modification is the most prevalent and abundant post-transcriptional modification in eukaryotic RNAs. In recent years, the critical role of m6A modification has been confirmed in multiple diseases with T-helper cell subset imbalance. m6A modification affects the immune cell development, inflammatory processes, biological behaviour of tumours, and immune response in these diseases. In this review, we focussed on how the enzymes involved in m6A modification, directly or indirectly, influence the pathogenesis and phenotype of various diseases with T-helper cell subset imbalance, and could therefore, serve as potential diagnostic markers and therapeutic targets for these diseases. In addition, this review also discusses the focus of future research in this area. Finally, we summarise the prospects of m6A modification in immunotherapy and chemotherapy. Superscript/Subscript Available</t>
  </si>
  <si>
    <t>[Chen, Xue; Tong, Xiaoliang; Zhou, Lu; Huang, Jian; Gao, Lihua; Zeng, Jinrong; Tan, Lina] Cent South Univ, Xiangya Hosp 3, Dept Dermatol, 138 Tongzipo Rd, Changsha 410013, Hunan, Peoples R China</t>
  </si>
  <si>
    <t>Zeng, JR; Tan, LN (corresponding author), Cent South Univ, Xiangya Hosp 3, Dept Dermatol, 138 Tongzipo Rd, Changsha 410013, Hunan, Peoples R China.</t>
  </si>
  <si>
    <t>zengjinrong1989@csu.edu.cn; tanlinawork@163.com</t>
  </si>
  <si>
    <t>10.1016/j.molimm.2022.08.015</t>
  </si>
  <si>
    <t>Jiang, Hui; Cao, Kefeng; Fan, Chang; Cui, Xiaoya; Ma, Yanzhen; Liu, Jian</t>
  </si>
  <si>
    <t>Transcriptome-Wide High-Throughput m6A Sequencing of Differential m6A Methylation Patterns in the Human Rheumatoid Arthritis Fibroblast-Like Synoviocytes Cell Line MH7A</t>
  </si>
  <si>
    <t>m6A methylation; m6A-seq; RNA-seq; rheumatoid arthritis; MH7A cells</t>
  </si>
  <si>
    <t>APOPTOSIS-INDUCING LIGAND; NF-KAPPA-B; MESSENGER-RNA; TRAIL RECEPTOR; EXPRESSION; INHIBITION; ANTIBODY; HISAT; SEQ</t>
  </si>
  <si>
    <t>Introduction: N6-methyladenosine (m6A) is the most frequent internal modification in eukaryotic mRNAs and is closely related to the occurrence and development of many diseases, especially tumors. However, the relationship between m6A methylation and rheumatoid arthritis (RA) is still a mystery. Methods: Two high-throughput sequencing methods, namely, m6A modified RNA immunoprecipitation sequence (m6A-seq) and RNA sequence (RNA-seq) were performed to identify the differentially expressed m6A methylation in human rheumatoid arthritis fibroblast-like synoviocytes cell line MH7A after stimulation with TNF-alpha. Gene Ontology (GO) analysis and Kyoto Encyclopedia of Genes and Genomes (KEGG) analyses were used to obtain enriched GO terms and significant KEGG pathways. Then, four candidate genes, Wilms tumor 1-associating protein (WTAP), receptor-interacting serine/threonine protein kinase 2 (RIPK2), Janus kinase 3 (JAK3) and tumor necrosis factor receptor SF10A (TNFRSF10A) were selected to further validate the m6A methylation, mRNA and protein expression levels in MH7A cells and synovial tissues of adjuvant arthritis (AA) rats by RT-qPCR and Western blot. Results: Using m6A-seq, we identified a total of 206 genes with differentially expressed m6A methylation, of which 118 were significantly upregulated and 88 genes were significantly downregulated. Likewise, 1207 differentially mRNA expressed mRNAs were obtained by RNA-seq, of which 793 were upregulated and 414 downregulated. Further joint analysis showed that the m6A methylation and mRNA expression levels of 88 genes changed significantly, of which 30 genes displayed increased m6A methylation and decreased mRNA expression, 57 genes displayed decreased m6A methylation and increased mRNA expression increased, and 1 gene displayed increased m6A methylation and increased mRNA expression. GO and KEGG analyses indicated that these unique genes were mainly enriched in inflammation-related pathways, cell proliferation and apoptosis. In addition, the validations of WTAP, RIPK2, JAK3 and TNFRSF10A were in accordance with the m6A and RNA sequencing results. Conclusion: This study established the transcriptional map of m6A in MH7A cells and revealed the potential relationship between RNA methylation modification and RA related genes. The results suggested that m6A modification was associated with the occurrence and course of RA to some extent.</t>
  </si>
  <si>
    <t>[Jiang, Hui; Fan, Chang; Cui, Xiaoya; Ma, Yanzhen; Liu, Jian] Anhui Univ Chinese Med, Expt Ctr Clin Res, Affiliated Hosp 1, Hefei, Anhui, Peoples R China; [Jiang, Hui; Fan, Chang; Cui, Xiaoya; Ma, Yanzhen] Anhui Univ Chinese Med, Sch Pharm, Hefei, Anhui, Peoples R China; [Cao, Kefeng] Tradit Chinese Med Hosp Taihe Cty, Dept Lab Med, Fuyang, Anhui, Peoples R China</t>
  </si>
  <si>
    <t>Liu, J (corresponding author), Anhui Univ Chinese Med, Affiliated Hosp 1, 117 Meishan Rd, Hefei, Anhui, Peoples R China.</t>
  </si>
  <si>
    <t>liujian_arthritis@126.com</t>
  </si>
  <si>
    <t>10.2147/JIR.S296006</t>
  </si>
  <si>
    <t>Wang, Yilong; Yang, Zeyong</t>
  </si>
  <si>
    <t>METTL3 relieved the injury of SH-SY5Y cells treated with lipopolysaccharide and exposed to sevoflurane through regulating the m6A levels of Sox2</t>
  </si>
  <si>
    <t>BRAIN AND BEHAVIOR</t>
  </si>
  <si>
    <t>METTL3; postoperative cognitive dysfunction; sevoflurane; Sox2</t>
  </si>
  <si>
    <t>POSTOPERATIVE COGNITIVE DYSFUNCTION; Y-BOX 2; EXPRESSION; DEMETHYLASE; ALKBH5</t>
  </si>
  <si>
    <t>IntroductionPostoperative cognitive dysfunction (POCD) is a common complication of the central nervous system in elderly patients. The objective of this study was to investigate the role of methyltransferase 3 (METTL3) in the POCD progression. MethodsThe SH-SY5Y cells were treated with lipopolysaccharide (LPS) and exposed to sevoflurane to establish a POCD cell model. The cell viability and proliferation were assessed with MTT and EdU assays. Besides, the cell apoptosis was determined with TUNEL staining and flow cytometry. Additionally, the inflammatory factors were measured with ELISA. N6-methyladenosine (m6A) RNA Methylation Quantification Kit was used to detect the m6A levels. The relative expressions of methyltransferase 3 (METTL3) and Sex-determining region Y-box-2 (Sox2) was measured with RT-qPCR and western blot assays. RNA methylation immunoprecipitation-real-time quantitative PCR was performed to detect the RNA that was m6A modified. ResultsAfter LPS treatment and sevoflurane exposure, the cell viability and proliferation were decreased and the cell apoptosis was elevated. The m6A and the METTL3 expression levels in the POCD cell model were declined. METTL3 overexpression promoted the cell growth and inhibited the cell apoptosis in the POCD cell model. Besides, the Sox2 levels were reduced in the POCD cell model. METTL3 silencing declined the m6A and mRNA levels of Sox2, while overexpression of METTL3 elevated it. The relationship between METTL3 and Sox2 was confirmed with double luciferase assay. Finally, Sox2 silencing neutralized the role of METTTL3 overexpression in the POCD cell model. ConclusionMETTL3 relieved the injury of the SH-SY5Y cells induced by LPS treatment and sevoflurane exposure through regulating the m6A and mRNA levels of Sox2.</t>
  </si>
  <si>
    <t>[Wang, Yilong; Yang, Zeyong] Shanghai Jiao Tong Univ, Int Peace Matern &amp; Child Hlth Hosp, Sch Med, Dept Anesthesiol, Shanghai, Peoples R China; [Wang, Yilong; Yang, Zeyong] Shanghai Key Lab Embryo Original Dis, Shanghai, Peoples R China; [Wang, Yilong; Yang, Zeyong] Shanghai Municipal Key Clin Specialty, Shanghai, Peoples R China; [Yang, Zeyong] Shanghai Jiao Tong Univ, Int Peace Matern &amp; Child Hlth Hosp, Sch Med, Dept Anesthesiol, Shanghai 200030, Peoples R China</t>
  </si>
  <si>
    <t>Shanghai Jiao Tong University; Shanghai Jiao Tong University</t>
  </si>
  <si>
    <t>Yang, ZY (corresponding author), Shanghai Jiao Tong Univ, Int Peace Matern &amp; Child Hlth Hosp, Sch Med, Dept Anesthesiol, Shanghai 200030, Peoples R China.</t>
  </si>
  <si>
    <t>yangzeyong@sjtu.edu.cn</t>
  </si>
  <si>
    <t>BRAIN BEHAV</t>
  </si>
  <si>
    <t>10.1002/brb3.2936</t>
  </si>
  <si>
    <t>Behavioral Sciences; Neurosciences</t>
  </si>
  <si>
    <t>Wu, Jun; Yuan, Xiao-Hui; Jiang, Wen; Lu, Yi-Chen; Huang, Qi-Lin; Yang, Yi; Qie, Hua-Ji; Liu, Jiang-Tao; Sun, Hong-Yu; Tang, Li-Jun</t>
  </si>
  <si>
    <t>Genome-wide map of N6-methyladenosine circular RNAs identified in mice model of severe acute pancreatitis</t>
  </si>
  <si>
    <t>WORLD JOURNAL OF GASTROENTEROLOGY</t>
  </si>
  <si>
    <t>Severe acute pancreatitis; Circular RNAs; N-6-methyladenosine; MeRIP-seq; Epigenetic analysis</t>
  </si>
  <si>
    <t>AUTOPHAGY</t>
  </si>
  <si>
    <t>BACKGROUNDSevere acute pancreatitis (SAP) is a deadly inflammatory disease with complex pathogenesis and lack of effective therapeutic options. N-6-methyladenosine (m(6)A) modification of circRNAs plays important roles in physiological and pathological processes. However, the roles of m(6)A circRNA in the pathological process of SAP remains unknown.AIMTo identify transcriptome-wide map of m(6)A circRNAs and to determine their biological significance and potential mechanisms in SAP.METHODSThe SAP in C57BL/6 mice was induced using 4% sodium taurocholate salt. The transcriptome-wide map of m(6)A circRNAs was identified by m(6)A-modified RNA immunoprecipitation sequencing. The biological significance of circRNAs with differentially expressed m(6)A peaks was evaluated through gene ontology and Kyoto Encyclopedia of Genes and Genomes analysis. The underlying mechanism of m(6)A circRNAs in SAP was analyzed by constructing of m(6)A circRNA-microRNA networks. The expression of demethylases was determined by quantitative polymerase chain reaction and western blot to deduce the possible mechanism of reversible m(6)A process in SAP.RESULTSFifty-seven circRNAs with differentially expressed m(6)A peaks were identified by m(6)A-modified RNA immunoprecipitation sequencing, of which 32 were upregulated and 25 downregulated. Functional analysis of these m(6)A circRNAs in SAP found some important pathways involved in the pathogenesis of SAP, such as regulation of autophagy and protein digestion. In m(6)A circRNA-miRNA networks, several important miRNAs participated in the occurrence and progression of SAP were found to bind to these m(6)A circRNAs, such as miR-24-3p, miR-26a, miR-92b, miR-216b, miR-324-5p and miR-762. Notably, the total m(6)A level of circRNAs was reduced, while the demethylase alkylation repair homolog 5 was upregulated in SAP.CONCLUSIONm(6)A modification of circRNAs may be involved in the pathogenesis of SAP. Our findings may provide novel insights to explore the possible pathogenetic mechanism of SAP and seek new potential therapeutic targets for SAP.</t>
  </si>
  <si>
    <t>[Wu, Jun; Yuan, Xiao-Hui; Jiang, Wen; Lu, Yi-Chen; Huang, Qi-Lin; Yang, Yi; Qie, Hua-Ji; Liu, Jiang-Tao; Sun, Hong-Yu; Tang, Li-Jun] Gen Hosp Western Theater Command, Dept Gen Surg, 270 Tianhuan Rd,Furong Ave, Chengdu 610036, Sichuan, Peoples R China; [Wu, Jun; Yuan, Xiao-Hui; Jiang, Wen; Lu, Yi-Chen; Huang, Qi-Lin; Yang, Yi; Qie, Hua-Ji; Liu, Jiang-Tao; Sun, Hong-Yu; Tang, Li-Jun] Gen Hosp Western Theater Command, Pancreat Injury &amp; Repair Key Lab Sichuan Prov, 270 Tianhuan Rd,Furong Ave, Chengdu 610036, Sichuan, Peoples R China; [Wu, Jun; Yuan, Xiao-Hui; Jiang, Wen; Lu, Yi-Chen; Qie, Hua-Ji; Liu, Jiang-Tao; Sun, Hong-Yu; Tang, Li-Jun] Southwest Jiaotong Univ, Coll Med, Chengdu 610036, Sichuan, Peoples R China; [Sun, Hong-Yu] Gen Hosp Western Theater Command, Lab Basic Med, Chengdu 610036, Sichuan, Peoples R China</t>
  </si>
  <si>
    <t>Tang, LJ (corresponding author), Gen Hosp Western Theater Command, Dept Gen Surg, 270 Tianhuan Rd,Furong Ave, Chengdu 610036, Sichuan, Peoples R China.;Tang, LJ (corresponding author), Gen Hosp Western Theater Command, Pancreat Injury &amp; Repair Key Lab Sichuan Prov, 270 Tianhuan Rd,Furong Ave, Chengdu 610036, Sichuan, Peoples R China.</t>
  </si>
  <si>
    <t>tanglj2016@163.com</t>
  </si>
  <si>
    <t>BAISHIDENG PUBLISHING GROUP INC</t>
  </si>
  <si>
    <t>PLEASANTON</t>
  </si>
  <si>
    <t>WORLD J GASTROENTERO</t>
  </si>
  <si>
    <t>NOV 21</t>
  </si>
  <si>
    <t>10.3748/wjg.v27.i43.7530</t>
  </si>
  <si>
    <t>Wang, Peng; Zhang, Min; Wang, Zhiwei; Wu, Qi; Shi, Feng; Yuan, Shun</t>
  </si>
  <si>
    <t>ALKBH5 Exacerbates Aortic Dissection by Promoting Inflammatory Response and Apoptosis of Aortic Smooth Muscle Cells via Regulating lnc-TMPO-AS1/EZH2/IRAK4 Signals in an m6A Modification Manner</t>
  </si>
  <si>
    <t>MESSENGER-RNA; CANCER PROGRESSION; ANEURYSMS; METHYLATION; METTL3; GENES</t>
  </si>
  <si>
    <t>Recently, mounting evidence indicates that N6-methyladenosine (m6A) modification functions as a pivotal posttranscriptional modification that regulates noncoding RNA biogenesis to influence the progression of multiple diseases. However, whether m6A modification is involved in aortic dissection (AD) development has never been reported. Meanwhile, numerous studies have shown that AngII-induced inflammatory damage and excessive apoptosis of human aortic smooth muscle cells (HASMCs) are the crucial pathological features of AD development. Therefore, in this study, we intended to explore whether m6A modification can regulate AD progression by influencing the damage effects of AngII on HASMCs and elucidate the underlying mechanisms. Firstly, we screened and confirmed the high expression of alkylation repair homolog protein 5 (ALKBH5), a key m6A demethylase, in aortic tissues from AD patients, indicating that m6A modification may indeed be involved in AD progression. Subsequently, we demonstrated that ALKBH5 can exacerbate the AngII-induced HASMC inflammatory injury as well as apoptosis and shorten the survival time of AngII-infused mice. Mechanistically, we revealed that lncRNA TMPO-AS1 is a downstream target for ALKBH5 to affect AD progression in vitro and vivo. Meanwhile, we confirmed that ALKBH5-mediated m6A demethylation downregulates lnc-TMPO-AS1 by decreasing the stability of its nascent. Further, we demonstrated that lnc-TMPO-AS1 exhibits its functions in HASMCs, at least partly, through downregulating IRAK4 at the epigenetic level by combining with EZH2. Finally, the direct positive correlation between ALKBH5 and IRAK4 in terms of the expression level and biological function was confirmed, which further enforced the preciseness and correctness of our findings. In conclusion, our study demonstrated that ALKBH5 aggravates AD by promoting inflammatory response and apoptosis of HASMCs via regulating lnc-TMPO-AS1/EZH2/IRAK4 signals in an m6A modification manner and may provide a novel molecular basis for subsequent researchers to searching for novel therapeutic approaches to improve the health of patients fighting AD and other cardiovascular diseases.</t>
  </si>
  <si>
    <t>[Wang, Peng; Zhang, Min; Wang, Zhiwei; Wu, Qi; Shi, Feng; Yuan, Shun] Wuhan Univ, Dept Cardiovasc Surg, Renmin Hosp, 238 Jiefang Rd, Wuhan 430000, Hubei, Peoples R China; [Wang, Peng; Zhang, Min; Wang, Zhiwei; Wu, Qi; Shi, Feng; Yuan, Shun] Wuhan Univ, Cardiovasc Surg Lab, Renmin Hosp, 9 Zhangzhidong Rd, Wuhan 430000, Hubei, Peoples R China; [Wang, Peng; Wu, Qi; Shi, Feng; Yuan, Shun] Wuhan Univ, Cent Lab, Renmin Hosp, 9 Zhangzhidong Rd, Wuhan 430000, Hubei, Peoples R China</t>
  </si>
  <si>
    <t>Wang, ZW (corresponding author), Wuhan Univ, Dept Cardiovasc Surg, Renmin Hosp, 238 Jiefang Rd, Wuhan 430000, Hubei, Peoples R China.;Wang, ZW (corresponding author), Wuhan Univ, Cardiovasc Surg Lab, Renmin Hosp, 9 Zhangzhidong Rd, Wuhan 430000, Hubei, Peoples R China.</t>
  </si>
  <si>
    <t>wangzhiwei@whu.edu.cn</t>
  </si>
  <si>
    <t>10.1155/2021/5513966</t>
  </si>
  <si>
    <t>Ou, Baochi; Liu, Yuan; Gao, Zongxuan; Xu, Jun; Yan, Yunwen; Li, Yongxiang; Zhang, Jingjie</t>
  </si>
  <si>
    <t>Senescent neutrophils-derived exosomal piRNA-17560 promotes chemoresistance and EMT of breast cancer via FTO-mediated m6A demethylation</t>
  </si>
  <si>
    <t>MECHANISMS; CELLS</t>
  </si>
  <si>
    <t>Cellular senescence is characterized by a tumor-suppressive program as well as a pro-inflammatory secretome. Neutrophils constitute significant compositions of malignancies and play key roles in tumor development. However, the role of senescent neutrophils in cancer progression is presently unexplored. Here, we demonstrate that neutrophils display enhanced senescence in breast cancer patients receiving chemotherapy. The senescent neutrophils produce increased number of exosomes, which confer drug resistance to tumor cells in vitro and in vivo. Mechanistically, senescent neutrophils-derived exosomal piRNA-17560 enhances the expression of fat mass and obesity-associated protein (FTO) in breast cancer cells. The upregulation of FTO further strengthens ZEB1 transcripts stability and expression by decreasing N6-methyladenosine (m6A) RNA methylation, leading to chemoresistance and epithelial-mesenchymal transition (EMT) of tumor cells. Clinically, the level of exosomal piR-17560 correlates with poor chemotherapy response in patients with breast cancer. In addition, YTHDF2 is essential for the posttranscriptional regulation of ZEB1 by piRNA-17560/FTO signaling. Senescent neutrophils secret exosomal piR-17560 in a STAT3-dependent manner. Altogether, this study suggests that senescent neutrophils-derived exosomal piR-17560 confers chemoresistance to tumor cells and senescent neutrophils may serve as a potential therapeutic target in breast cancer.</t>
  </si>
  <si>
    <t>[Ou, Baochi; Xu, Jun; Yan, Yunwen; Zhang, Jingjie] Anhui Med Univ, Dept Breast Surg, Dept Gen Surg, Affiliated Hosp 1, 218 Jixi Rd, Hefei 230022, Anhui, Peoples R China; [Liu, Yuan] Shanghai Jiao Tong Univ, Shanghai Gen Hosp, Dept Gen Surg, 85 Wujin Rd, Shanghai 200080, Peoples R China; [Gao, Zongxuan] Anhui Med Univ, 218 Meishan Rd, Hefei 230022, Anhui, Peoples R China; [Li, Yongxiang] Anhui Med Univ, Dept Gen Surg, Affiliated Hosp 1, 218 Jixi Rd, Hefei 230022, Anhui, Peoples R China</t>
  </si>
  <si>
    <t>Anhui Medical University; Shanghai Jiao Tong University; Anhui Medical University; Anhui Medical University</t>
  </si>
  <si>
    <t>Ou, BC; Zhang, JJ (corresponding author), Anhui Med Univ, Dept Breast Surg, Dept Gen Surg, Affiliated Hosp 1, 218 Jixi Rd, Hefei 230022, Anhui, Peoples R China.;Li, YX (corresponding author), Anhui Med Univ, Dept Gen Surg, Affiliated Hosp 1, 218 Jixi Rd, Hefei 230022, Anhui, Peoples R China.</t>
  </si>
  <si>
    <t>oubaochi@163.com; liyongxiang_8@yeah.net; rxwkzjj@163.com</t>
  </si>
  <si>
    <t>10.1038/s41419-022-05317-3</t>
  </si>
  <si>
    <t>Zhou, Zengding; Yang, Huizhong; Wang, Xiqiao; Yi, Lei</t>
  </si>
  <si>
    <t>Blocking CCR10 Expression Activates m6A Methylation and Alleviates Vascular Endothelial Cell Injury</t>
  </si>
  <si>
    <t>CCR10; m6A methylation; endothelial cell injury; RNA-Seq; cell migration</t>
  </si>
  <si>
    <t>M(6)A RNA METHYLATION; CARDIOVASCULAR-DISEASES; CCR10</t>
  </si>
  <si>
    <t>Background: Cardiovascular disease, one of the most common types of disease in clinical practice today, carries a very high risk of disability and death. This research aims to examine genome-wide changes in injured human dermal microvascular en-dothelial cells (HDMECs) using the Ribonucleic Acid sequencing (RNA-Seq) technique, and to search for key genes influencing N6-methyladenosine (m6A) methylation, thus gaining new insights into future clinical diagnosis and treatment of cardiovascular diseases (CVDs) and laying a foundation for follow-up research.Methods: Impaired HDMECs (injury group), established by endotoxin intervention, were analyzed by RNA-Seq for differen-tially expressed genes (DEGs) relative to normal HDMECs (control group). Then, DEGs that might be associated with m6A methylation were selected for expression blocking to observe m6A methylation alterations. The migration, angiogenesis, and inflammatory response of damaged HDMECs were detected by cell scratch assay, western blotting, and Enzyme-linked Im-munosorbent Assay (ELISA) experiments, respectively.Results: In this study, 20 DEGs were screened out from the two groups by RNA-Seq, of which 17 were up-regulated and 3 were down-regulated. The C-C motif chemokine receptor 10 (CCR10) was selected for subsequent analysis. Real-Time Quantitative Reverse Transcription Polymerase Chain Reaction (qRT-PCR) identified elevated CCR10 expression and reduced m6A methy-lation levels in the injury group (p &lt; 0.05). After blocking CCR10 expression in damaged HDMECs by BI6901 (a CCR10 specific blocker) m6A methylation, cell activity, vascular endothelial growth factor A (VEGFA) and CD31 protein expression, as well as relative length and branches of tube formation were found to be increased compared with the injury group, while the levels of inflammatory factors interleukin-1 (IL-1), interleukin-1 (IL-6) and tumor necrosis factor-alpha (TNF-alpha) were decreased (p &lt; 0.05).Conclusions: Blocking CCR10 expression can activate m6A methylation, promote cell activity, inhibit inflammatory reactions and alleviate HDMEC injury, which may become a breakthrough in future diagnosis and treatment of cardiovascular diseases.</t>
  </si>
  <si>
    <t>[Zhou, Zengding; Yang, Huizhong; Wang, Xiqiao; Yi, Lei] Shanghai Jiao Tong Univ, Ruijin Hosp, Sch Med, Dept Burn Surg, Shanghai 200025, Peoples R China</t>
  </si>
  <si>
    <t>Wang, XQ; Yi, L (corresponding author), Shanghai Jiao Tong Univ, Ruijin Hosp, Sch Med, Dept Burn Surg, Shanghai 200025, Peoples R China.</t>
  </si>
  <si>
    <t>wangxiqiao19820509@outlook.com; yilei19890506@yeah.net</t>
  </si>
  <si>
    <t>10.24976/Discov.Med.202335174.5</t>
  </si>
  <si>
    <t>Bechara, Rami; Amatya, Nilesh; Bailey, Rachel D.; Li, Yang; Aggor, Felix E. Y.; Li, De-Dong; Jawale, Chetan, V; Coleman, Bianca M.; Dai, Ning; Gokhale, Nandan S.; Taylor, Tiffany C.; Horner, Stacy M.; Poholek, Amanda C.; Bansal, Anita; Biswas, Partha S.; Gaffen, Sarah L.</t>
  </si>
  <si>
    <t>The m6A reader IMP2 directs autoimmune inflammation through an IL-17-and TNFα-dependent C/EBP transcription factor axis</t>
  </si>
  <si>
    <t>SCIENCE IMMUNOLOGY</t>
  </si>
  <si>
    <t>GELATINASE-ASSOCIATED LIPOCALIN; BINDING-PROTEIN-BETA; KAPPA-B-ZETA; MESSENGER-RNA TRANSLATION; NECROSIS-FACTOR-ALPHA; CRESCENTIC GLOMERULONEPHRITIS; MEMBRANE ANTIBODY; RENAL-DISEASE; SMOOTH-MUSCLE; STEM-CELLS</t>
  </si>
  <si>
    <t>Excessive cytokine activity underlies many autoimmune conditions, particularly through the interleukin-17 (IL-17) and tumor necrosis factor-alpha ( TNF alpha) signaling axis. Both cytokines activate nuclear factor kappa B, but appropriate induction of downstream effector genes requires coordinated activation of other transcription factors, notably, CCAAT/enhancer binding proteins (C/EBPs). Here, we demonstrate the unexpected involvement of a post-transcriptional epitranscriptomic mRNA modification [N6-methyladenosine (m(6)A)] in regulating C/EBP. and C/EBP. in response to IL-17A, as well as IL-17F and TNF alpha. Prompted by the observation that C/EBP beta/delta-encoding transcripts contain m(6)A consensus sites, we show that Cebpd and Cebpb mRNAs are subject to m(6)A modification. Induction of C/EBPs is enhanced by an m(6)A methylase writer and suppressed by a demethylase eraser. The only m(6)A reader found to be involved in this pathway was IGF2BP2 (IMP2), and IMP2 occupancy of Cebpd and Cebpb mRNA was enhanced by m6A modification. IMP2 facilitated IL-17-mediated Cebpd mRNA stabilization and promoted translation of C/EBP beta/delta in response to IL-17A, IL-17F, and TNF alpha. RNA sequencing revealed transcriptome-wide IL-17-induced transcripts that are IMP2 influenced, and RNA immunoprecipitation sequencing identified the subset of mRNAs that are directly occupied by IMP2, which included Cebpb and Cebpd. Lipocalin-2 (Lcn2), a hallmark of autoimmune kidney injury, was strongly dependent on IL-17, IMP2, and C/EBP beta/delta. Imp2(-/-) mice were resistant to autoantibody-induced glomerulonephritis (AGN), showing impaired renal expression of C/EBPs and Lcn2. Moreover, IMP2 deletion initiated only after AGN onset ameliorated disease. Thus, posttranscriptional regulation of C/EBPs through m(6)A/IMP2 represents a previously unidentified paradigm of cytokine-driven autoimmune inflammation.</t>
  </si>
  <si>
    <t>[Bechara, Rami; Amatya, Nilesh; Bailey, Rachel D.; Li, Yang; Aggor, Felix E. Y.; Li, De-Dong; Jawale, Chetan, V; Coleman, Bianca M.; Taylor, Tiffany C.; Biswas, Partha S.; Gaffen, Sarah L.] Univ Pittsburgh, Div Rheumatol &amp; Clin Immunol, Pittsburgh, PA 15260 USA; [Dai, Ning] Massachusetts Gen Hosp, Diabet Unit, Boston, MA 02114 USA; [Gokhale, Nandan S.; Horner, Stacy M.] Duke Univ, Med Ctr, Dept Mol Genet &amp; Microbiol, Durham, NC USA; [Horner, Stacy M.] Duke Univ, Med Ctr, Dept Med, Durham, NC 27710 USA; [Poholek, Amanda C.] Univ Pittsburgh, Div Pediat, Pittsburgh, PA USA; [Bansal, Anita] Univ Pittsburgh, Dept Immunol, Pittsburgh, PA USA</t>
  </si>
  <si>
    <t>Pennsylvania Commonwealth System of Higher Education (PCSHE); University of Pittsburgh; Harvard University; Massachusetts General Hospital; Duke University; Duke University; Pennsylvania Commonwealth System of Higher Education (PCSHE); University of Pittsburgh; Pennsylvania Commonwealth System of Higher Education (PCSHE); University of Pittsburgh</t>
  </si>
  <si>
    <t>Gaffen, SL (corresponding author), Univ Pittsburgh, Div Rheumatol &amp; Clin Immunol, Pittsburgh, PA 15260 USA.</t>
  </si>
  <si>
    <t>sarah.gaffen@pitt.edu</t>
  </si>
  <si>
    <t>SCI IMMUNOL</t>
  </si>
  <si>
    <t>10.1126/sciimmunol.abd1287</t>
  </si>
  <si>
    <t>Yu, Ruoyan; Yu, Qinglin; Li, Zhenwei; Li, Jiyi; Yang, Jin; Hu, Yingchu; Zheng, Nan; Li, Xiaojin; Song, Yudie; Li, Jiahui; Chen, Xiaomin; Du, Weiping; Su, Jia</t>
  </si>
  <si>
    <t>Transcriptome-wide map of N6-methyladenosine (m6A) profiling in coronary artery disease (CAD) with clopidogrel resistance</t>
  </si>
  <si>
    <t>m6A modification; Clopidogrel resistance; Coronary artery disease; RNA transcriptome expression</t>
  </si>
  <si>
    <t>ANTIPLATELET THERAPY; MYOCARDIAL-INFARCTION; METHYLATION; CREG1</t>
  </si>
  <si>
    <t>BackgroundClopidogrel resistance profoundly increases the risk of major cardiovascular events in coronary artery disease (CAD) patients. Here, we comprehensively analyse global m6A modification alterations in clopidogrel-resistant (CR) and non-CR patients.MethodsAfter RNA isolation, the RNA transcriptome expression (lncRNA, circRNA, and mRNA) was analysed via RNA-seq, and m6A peaks were identified by MeRIP-seq. The altered m6A methylation sites on mRNAs, lncRNAs, and circRNAs were identified, and then, GO and KEGG pathway analyses were performed. Through joint analysis with RNA-seq and MeRIP-seq data, differentially expressed mRNAs harbouring differentially methylated sites were identified. The changes in m6A regulator levels and the abundance of differentially methylated sites were measured by RT-PCR. The identification of m6A-modified RNAs was verified by m6A-IP-qPCR.ResultsThe expression of 2919 hypermethylated and 2519 hypomethylated mRNAs, 192 hypermethylated and 391 hypomethylated lncRNAs, and 375 hypermethylated and 546 hypomethylated circRNAs was shown to be altered in CR patients. The m6A peaks related to CR indicated lower mark density at the CDS region. Functional enrichment analysis revealed that inflammatory pathways and insulin signalling pathways might be involved in the pathological processes underlying CR. The expression of mRNAs (ST5, KDM6B, GLB1L2, and LSM14B), lncRNAs (MSTRG.13776.1 and ENST00000627981.1), and circRNAs (hsa_circ_0070675_CBC1, hsa-circRNA13011-5_CBC1, and hsa-circRNA6406-3_CBC1) was upregulated in CR patients, while the expression of mRNAs (RPS16 and CREG1), lncRNAs (MSTRG.9215.1), and circRNAs (hsa_circ_0082972_CBC1) was downregulated in CR patients. Moreover, m6A regulators (FTO, YTHDF3, and WTAP) were also differentially expressed. An additional combined analysis of gene expression and m6A peaks revealed that the expression of mRNAs (such as ST5, LYPD2, and RPS16 mRNAs) was significantly altered in the CR patients.ConclusionThe expression of m6A regulators, the RNA transcriptome, and the m6A landscape was altered in CR patients. These findings reveal epitranscriptomic regulation in CR patients, which might be novel therapeutic targets in future.</t>
  </si>
  <si>
    <t>[Yu, Ruoyan; Li, Zhenwei; Hu, Yingchu; Song, Yudie; Li, Jiahui; Chen, Xiaomin; Du, Weiping; Su, Jia] Ningbo Univ, Dept Cardiol, Affiliated Hosp 1, Ningbo, Zhejiang, Peoples R China; [Yu, Ruoyan; Li, Zhenwei; Hu, Yingchu; Chen, Xiaomin; Du, Weiping; Su, Jia] Key Lab Precis Med Atherosclerot Dis Zhejiang Prov, Ningbo, Peoples R China; [Yu, Qinglin] Ningbo Univ, Dept Tradit Chinese Internal Med, Affiliated Hosp 1, Ningbo, Zhejiang, Peoples R China; [Li, Jiyi] Yuyao Peoples Hosp Zhejiang Prov, Dept Cardiol, Yuyao, Zhejiang, Peoples R China; [Yang, Jin; Li, Xiaojin] Ningbo Univ, Dept Geriatr, Affiliated Hosp 1, Ningbo, Zhejiang, Peoples R China; [Zheng, Nan] Univ Chinese Acad Sci, HwaMei Hosp, Dept Cardiol, Ningbo, Zhejiang, Peoples R China</t>
  </si>
  <si>
    <t>Ningbo University; Ningbo University; Ningbo University; Chinese Academy of Sciences; University of Chinese Academy of Sciences, CAS</t>
  </si>
  <si>
    <t>Chen, XM; Du, WP; Su, J (corresponding author), Ningbo Univ, Dept Cardiol, Affiliated Hosp 1, Ningbo, Zhejiang, Peoples R China.;Chen, XM; Du, WP; Su, J (corresponding author), Key Lab Precis Med Atherosclerot Dis Zhejiang Prov, Ningbo, Peoples R China.</t>
  </si>
  <si>
    <t>chxmin@hotmail.com; duwp71@yeah.net; nbsj54@126.com</t>
  </si>
  <si>
    <t>10.1186/s13148-023-01602-w</t>
  </si>
  <si>
    <t>Wang, Zhenxiang; Chen, Hang; Peng, Limin; He, Yujuan; Wei, Jingjing; Zhang, Xiaonan</t>
  </si>
  <si>
    <t>DNER and GNL2 are differentially m6A methylated in periodontitis in comparison with periodontal health revealed by m6A microarray of human gingival tissue and transcriptomic analysis</t>
  </si>
  <si>
    <t>bioinformatics; epigenetics; m6A; MeRIP; microarray; periodontitis</t>
  </si>
  <si>
    <t>RNA MODIFICATIONS; INTERFERON-GAMMA; NOTCH LIGAND; EXPRESSION; ASSOCIATION; CYTOKINES; CELLS</t>
  </si>
  <si>
    <t>ObjectiveThis study aims to investigate the differences in the epigenomic patterns of N6-methyladenosine (m6A) methylation in gingival tissues between patients with periodontitis (PD) and healthy controls, identifying potential biomarkers. BackgroundAs a multifactorial disease, PD involves multiple genetic and environmental effects. The m6A modification is the most prevalent internal mRNA modification and linked to various inflammatory diseases. However, the m6A modification pattern and m6A-related signatures in PD remain unclear. Materials and MethodsAn m6A microarray of human gingival tissues was conducted in eight subjects: four diagnosed with PD and four healthy controls. Microarray analysis was performed to identify the differentially m6A methylated mRNAs (DMGs) and the differentially expressed mRNAs (DEGs). The differentially methylated and expressed mRNAs (DMEGs) were subjected to functional enrichment analysis by Metascape. The weighted gene co-expression network analysis (WGCNA) algorithm, the least absolute shrinkage and selection operator (LASSO) regression, and univariate logistic regression were performed to identify potential biomarkers. The cell type localization of the target genes was determined using single-cell RNA-seq (scRNA-seq) analysis. The m6A methylation level and gene expression of hub genes were subsequently verified by m6A methylated RNA immunoprecipitation (MeRIP) and quantitative real-time PCR (qRT-PCR). ResultsIn total, 458 DMGs, 750 DEGs, and 279 DMEGs were identified based on our microarray. Pathway analyses conducted for the DMEGs revealed that biological functions were mainly involved in the regulation of stem cell differentiation, ossification, circadian rhythm, and insulin secretion pathways. Besides, the genes involved in crucial biological processes were mainly expressed in fibroblast and epithelial cells. Furthermore, the m6A methylation and expression levels of two hub biomarkers (DNER and GNL2) were validated. ConclusionThe current study exhibited a distinct m6A epitranscriptome, identified and verified two PD-related biomarkers (DNER and GNL2), which may provide novel insights into revealing the new molecular mechanisms and latent targets of PD.</t>
  </si>
  <si>
    <t>[Wang, Zhenxiang; Chen, Hang; Peng, Limin; Wei, Jingjing; Zhang, Xiaonan] Chongqing Med Univ, Coll Stomatol, Chongqing, Peoples R China; [Wang, Zhenxiang; Chen, Hang; Peng, Limin; Wei, Jingjing; Zhang, Xiaonan] Chongqing Municipal Key Lab Oral Biomed Engn Highe, Chongqing, Peoples R China; [Wang, Zhenxiang; Chen, Hang; Peng, Limin; Wei, Jingjing; Zhang, Xiaonan] Chongqing Key Lab Oral Dis &amp; Biomed Sci, Chongqing, Peoples R China; [He, Yujuan] Chongqing Med Univ, Dept Lab Med, Key Lab Diagnost Med, Minist Educ, Chongqing, Peoples R China; [Zhang, Xiaonan] Chongqing Med Univ, Coll Stomatol, 426 Songshibei Rd, Chongqing, Peoples R China</t>
  </si>
  <si>
    <t>Zhang, XA (corresponding author), Chongqing Med Univ, Coll Stomatol, 426 Songshibei Rd, Chongqing, Peoples R China.</t>
  </si>
  <si>
    <t>500133@hospital.cqmu.edu.cn</t>
  </si>
  <si>
    <t>10.1111/jre.13117</t>
  </si>
  <si>
    <t>Jiang, Feng; Hu, Yifang; Liu, Xiaoqin; Wang, Ming; Wu, Chuyan</t>
  </si>
  <si>
    <t>Methylation Pattern Mediated by m6A Regulator and Tumor Microenvironment Invasion in Lung Adenocarcinoma</t>
  </si>
  <si>
    <t>IMMUNE CONTEXTURE; CANCER; CELLS; IMPACT; SET</t>
  </si>
  <si>
    <t>Background. Recent research has established the existence of epigenetic modulation of the immune response. The possible involvement of RNA-n6-methyladenosine (m(6)A) alteration in tumor microenvironment (TME) cell invasion, on the other hand, is unknown. Methods. Based on 23 m(6)A regulators, we examined the alteration patterns of m(6)A in 629 LUAD tissues and comprehensively connected these modification patterns with TME cell invasion characteristics. The m(6)A score was calculated, and the m(6)A modification pattern of a single tumor was quantified using principal component analysis. Then, we further verified the expression of m(6)A related enzymes and the role hub gene (NOL10) closely related to survival in lung cancer cell lines. Results. Three separate m(6)A alteration modes have been discovered. TME cell invasion characteristics in the three modes were very similar to the three immunological phenotypes of tumors: immunological rejection, immunological inflammation, and immunological desert. We show that assessing the m(6)A modification pattern in a single tumor may help predict tumor inflammatory stage, subtype, TME interstitial activity, and prognosis. TME phenotypic inflammation is indicated by a high m(6)A score, which is characterized by elevated mutation load and immunological activation. The low m(6)A subtype showed matrix activation and ineffective immune infiltration, indicating that the TME phenotype of noninflammation and immunological rejection had a poor survival probability. Increased neoantigen burden was also linked to a high m(6)A score. Patients with a higher m(6)A score saw substantial therapeutic and clinical improvements. And reducing hub gene NOL10 expression substantially inhibited lung cancer cell growth and migration. Conclusions. This research shows that m(6)A alteration is critical in the creation of TME variety and complexity. The analysis of a single tumor's m(6)A alteration pattern will aid in improving our knowledge of TME invasion features and guiding more effective immunotherapy tactics.</t>
  </si>
  <si>
    <t>[Jiang, Feng] Fudan Univ, Obstet &amp; Gynecol Hosp, Dept Neonatol, Shanghai 200011, Peoples R China; [Hu, Yifang] Nanjing Med Univ, Affiliated Hosp 1, Dept Geriatr, Nanjing 210029, Peoples R China; [Liu, Xiaoqin] Nanjing Med Univ, Clin Med Coll, Affiliated Nanjing Drum Tower Hosp, Dept Pulm &amp; Crit Care Med, Nanjing 210008, Jiangsu, Peoples R China; [Wang, Ming] Nanjing Med Univ, Affiliated Hosp 1, Plast Surg Dept, Nanjing 210029, Peoples R China; [Wu, Chuyan] Nanjing Med Univ, Affiliated Hosp 1, Dept Rehabil Med, Nanjing 210029, Peoples R China</t>
  </si>
  <si>
    <t>Fudan University; Nanjing Medical University; Nanjing Medical University; Nanjing Medical University; Nanjing Medical University</t>
  </si>
  <si>
    <t>Wu, CY (corresponding author), Nanjing Med Univ, Affiliated Hosp 1, Dept Rehabil Med, Nanjing 210029, Peoples R China.</t>
  </si>
  <si>
    <t>dxyjiang@163.com; 973682801@qq.com; liuxiaoqinyi@163.com; 44374495@qq.com; chuyan_w@hotmail.com</t>
  </si>
  <si>
    <t>JAN 5</t>
  </si>
  <si>
    <t>10.1155/2022/2930310</t>
  </si>
  <si>
    <t>He, Di; Yan; Xu; Liu, Mingsheng; Cui, Liying</t>
  </si>
  <si>
    <t>The Inflammatory Puzzle: Piecing together the Links between Neuroinflammation and Amyotrophic Lateral Sclerosis</t>
  </si>
  <si>
    <t>amyotrophic lateral sclerosis; neuroinflammation; neurodegeneration</t>
  </si>
  <si>
    <t>REGULATORY T-LYMPHOCYTES; MOTOR-NEURON DEGENERATION; SUPEROXIDE-DISMUTASE; DISEASE PROGRESSION; SPINAL-CORD; MOUSE MODEL; NERVOUS-SYSTEM; TDP-43 PATHOLOGY; EXTEND SURVIVAL; MYELOID CELLS</t>
  </si>
  <si>
    <t>Amyotrophic lateral sclerosis (ALS) is a neurodegenerative disease that has a complex genetic basis. Through advancements in genetic screening, researchers have identified more than 40 mutant genes associated with ALS, some of which impact immune function. Neuroinflammation, with abnormal activation of immune cells and excessive production of inflammatory cytokines in the central nervous system, significantly contributes to the pathophysiology of ALS. In this review, we examine recent evidence on the involvement of ALS-associated mutant genes in immune dysregulation, with a specific focus on the cyclic GMP-AMP synthase (cGAS)-stimulator of interferon genes (STING) signaling pathway and N6-methyladenosine (m6A)-mediated immune regulation in the context of neurodegeneration. We also discuss the perturbation of immune cell homeostasis in both the central nervous system and peripheral tissues in ALS. Furthermore, we explore the advancements made in the emerging genetic and cell-based therapies for ALS. This review underscores the complex relationship between ALS and neuroinflammation, highlighting the potential to identify modifiable factors for therapeutic intervention. A deeper understanding of the connection between neuroinflammation and the risk of ALS is crucial for advancing effective treatments for this debilitating disorder.</t>
  </si>
  <si>
    <t>[He, Di; Yan; Xu; Liu, Mingsheng; Cui, Liying] Chinese Acad Med Sci &amp; Peking Union Med Coll CAMS, Peking Union Med Coll Hosp PUMCH, Dept Neurol, Beijing, Peoples R China; [Cui, Liying] Peking Union Med Coll Hosp, Dept Neurol, Beijing, Peoples R China</t>
  </si>
  <si>
    <t>Chinese Academy of Medical Sciences - Peking Union Medical College; Peking Union Medical College Hospital</t>
  </si>
  <si>
    <t>Cui, LY (corresponding author), Chinese Acad Med Sci &amp; Peking Union Med Coll CAMS, Peking Union Med Coll Hosp PUMCH, Dept Neurol, Beijing, Peoples R China.;Cui, LY (corresponding author), Peking Union Med Coll Hosp, Dept Neurol, Beijing, Peoples R China.</t>
  </si>
  <si>
    <t>cuily@pumch.cn</t>
  </si>
  <si>
    <t>10.14336/AD.2023.0519</t>
  </si>
  <si>
    <t>Mapperley, Christopher; van de Lagemaat, Louie N.; Lawson, Hannah; Tavosanis, Andrea; Paris, Jasmin; Campos, Joana; Wotherspoon, David; Durko, Jozef; Sarapuu, Annika; Choe, Junho; Ivanova, Ivayla; Krause, Daniela S.; von Kriegsheim, Alex; Much, Christian; Morgan, Marcos; Gregory, Richard I.; Mead, Adam J.; O'Carroll, Donal; Kranc, Kamil R.</t>
  </si>
  <si>
    <t>The mRNA m6A reader YTHDF2 suppresses proinflammatory pathways and sustains hematopoietic stem cell function</t>
  </si>
  <si>
    <t>JOURNAL OF EXPERIMENTAL MEDICINE</t>
  </si>
  <si>
    <t>MYELOID DIFFERENTIATION; CHRONIC EXPOSURE; TRANSLATION; EXPRESSION; REGULATOR; PROLIFERATION; LEUKEMIA</t>
  </si>
  <si>
    <t>The mRNA N-6-methyladenosine (m(6)A) modification has emerged as an essential regulator of normal and malignant hematopoiesis. Inactivation of the m(6)A mRNA reader YTHDF2, which recognizes m(6)A-modified transcripts to promote m(6)A-mRNA degradation, results in hematopoietic stem cell (HSC) expansion and compromises acute myeloid leukemia. Here we investigate the long-term impact of YTHDF2 deletion on HSC maintenance and multilineage hematopoiesis. We demonstrate that Ythdf2-deficient HSCs from young mice fail upon serial transplantation, display increased abundance of multiple m(6)A-modified inflammation-related transcripts, and chronically activate proinflammatory pathways. Consistent with the detrimental consequences of chronic activation of inflammatory pathways in HSCs, hematopoiesis-specific Ythdf2 deficiency results in a progressive myeloid bias, loss of lymphoid potential, HSC expansion, and failure of aged Ythdf2-deficient HSCs to reconstitute multilineage hematopoiesis. Experimentally induced inflammation increases YTHDF2 expression, and YTHDF2 is required to protect HSCs from this insult. Thus, our study positions YTHDF2 as a repressor of inflammatory pathways in HSCs and highlights the significance of m(6)A in long-term HSC maintenance.</t>
  </si>
  <si>
    <t>[Mapperley, Christopher; van de Lagemaat, Louie N.; Paris, Jasmin; Ivanova, Ivayla; Much, Christian; Morgan, Marcos; O'Carroll, Donal; Kranc, Kamil R.] Univ Edinburgh, Ctr Regenerat Med, Edinburgh, Midlothian, Scotland; [Mapperley, Christopher; van de Lagemaat, Louie N.; Lawson, Hannah; Tavosanis, Andrea; Paris, Jasmin; Campos, Joana; Wotherspoon, David; Durko, Jozef; Sarapuu, Annika; Kranc, Kamil R.] Queen Mary Univ London, Barts Canc Inst, Ctr Haematooncol, Lab Haematopoiet Stem Cell &amp; Leukaemia Biol, London, England; [Choe, Junho; Gregory, Richard I.] Boston Childrens Hosp, Div Hematol Oncol, Stem Cell Program, Boston, MA USA; [Choe, Junho; Gregory, Richard I.] Harvard Med Sch, Dept Biol Chem &amp; Mol Pharmacol, Boston, MA 02115 USA; [Krause, Daniela S.] Georg Speyer Haus, Frankfurt, Germany; [Krause, Daniela S.] Goethe Univ, Frankfurt, Germany; [von Kriegsheim, Alex] Edinburgh Canc Res UK Ctr, Inst Genet &amp; Mol Med, Edinburgh, Midlothian, Scotland; [Mead, Adam J.] John Radcliffe Hosp, Med Res Council, Weatherall Inst Mol Med, Oxford, England; [Ivanova, Ivayla; Much, Christian; Morgan, Marcos; O'Carroll, Donal] Univ Edinburgh, Inst Stem Cell Res, Sch Biol Sci, Edinburgh, Midlothian, Scotland; [O'Carroll, Donal] Univ Edinburgh, Sch Biol Sci, Wellcome Ctr Cell Biol, Edinburgh, Midlothian, Scotland; [Choe, Junho] Hanyang Univ, Dept Life Sci, Coll Nat Sci, Seoul, South Korea; [Morgan, Marcos] NIEHS, Durham, NC USA</t>
  </si>
  <si>
    <t>University of Edinburgh; University of London; Queen Mary University London; Harvard University; Boston Children's Hospital; Harvard University; Harvard Medical School; Goethe University Frankfurt; University of Edinburgh; UK Research &amp; Innovation (UKRI); Medical Research Council UK (MRC); University of Oxford; University of Edinburgh; University of Edinburgh; Hanyang University; National Institutes of Health (NIH) - USA; NIH National Institute of Environmental Health Sciences (NIEHS)</t>
  </si>
  <si>
    <t>O'Carroll, D; Kranc, KR (corresponding author), Univ Edinburgh, Ctr Regenerat Med, Edinburgh, Midlothian, Scotland.;Kranc, KR (corresponding author), Queen Mary Univ London, Barts Canc Inst, Ctr Haematooncol, Lab Haematopoiet Stem Cell &amp; Leukaemia Biol, London, England.;O'Carroll, D (corresponding author), Univ Edinburgh, Inst Stem Cell Res, Sch Biol Sci, Edinburgh, Midlothian, Scotland.;O'Carroll, D (corresponding author), Univ Edinburgh, Sch Biol Sci, Wellcome Ctr Cell Biol, Edinburgh, Midlothian, Scotland.</t>
  </si>
  <si>
    <t>donal.ocarroll@ed.ac.uk; kamil.kranc@qmul.ac.uk</t>
  </si>
  <si>
    <t>ROCKEFELLER UNIV PRESS</t>
  </si>
  <si>
    <t>J EXP MED</t>
  </si>
  <si>
    <t>10.1084/jem.20200829</t>
  </si>
  <si>
    <t>Immunology; Medicine, Research &amp; Experimental</t>
  </si>
  <si>
    <t>Luo, Jiahui; Wang, Faxi; Sun, Fei; Yue, Tiantian; Zhou, Qing; Yang, Chunliang; Rong, Shanjie; Yang, Ping; Xiong, Fei; Yu, Qilin; Zhang, Shu; Wang, Cong-Yi; Li, Jinxiu</t>
  </si>
  <si>
    <t>Targeted Inhibition of FTO Demethylase Protects Mice Against LPS-Induced Septic Shock by Suppressing NLRP3 Inflammasome</t>
  </si>
  <si>
    <t>FTO; N; (6)-methyladenosine; entacapone; inflammasome; sepsis</t>
  </si>
  <si>
    <t>INTERNATIONAL CONSENSUS DEFINITIONS; MESSENGER-RNA TRANSLATION; SEPSIS; ENTACAPONE; CASPASE-1; IL-1-BETA; RESPONSES</t>
  </si>
  <si>
    <t>Sepsis refers to the systemic inflammatory response syndrome caused by infection. It is a major clinical problem and cause of death for patients in intensive care units worldwide. The Fat mass and obesity-related protein (FTO) is the primary N (6)-methyladenosine demethylase. However, the role of FTO in the pathogenesis of inflammatory diseases remains unclear. We herein show that nanoparticle-mediated Fto-siRNA delivery or FTO inhibitor entacapone administration dramatically inhibited macrophage activation, reduced the tissue damage and improved survival in a mouse model of LPS-induced endotoxic shock. Importantly, ablation of FTO could inhibit NLRP3 inflammasome through FoxO1/NF-kappa B signaling in macrophages. In conclusion, FTO is involved in inflammatory response of LPS-induced septic shock and inhibition of FTO is promising for the treatment of septic shock.</t>
  </si>
  <si>
    <t>[Luo, Jiahui; Wang, Faxi; Sun, Fei; Yue, Tiantian; Zhou, Qing; Yang, Chunliang; Rong, Shanjie; Yang, Ping; Xiong, Fei; Yu, Qilin; Zhang, Shu; Wang, Cong-Yi] Huazhong Univ Sci &amp; Technol, Tongji Med Coll, NHC Key Lab Resp Dis, Dept Resp &amp; Crit Care Med,Tongji Hosp,Ctr Biomed, Wuhan, Peoples R China; [Li, Jinxiu] Cent South Univ, Xiangya Hosp 2, Dept Crit Care Med, Changsha, Peoples R China</t>
  </si>
  <si>
    <t>Huazhong University of Science &amp; Technology; Central South University</t>
  </si>
  <si>
    <t>Wang, CY (corresponding author), Huazhong Univ Sci &amp; Technol, Tongji Med Coll, NHC Key Lab Resp Dis, Dept Resp &amp; Crit Care Med,Tongji Hosp,Ctr Biomed, Wuhan, Peoples R China.;Li, JX (corresponding author), Cent South Univ, Xiangya Hosp 2, Dept Crit Care Med, Changsha, Peoples R China.</t>
  </si>
  <si>
    <t>wangcy@tjh.tjmu.edu.cn; jinxiuli2021@csu.edu.cn</t>
  </si>
  <si>
    <t>MAY 4</t>
  </si>
  <si>
    <t>10.3389/fimmu.2021.663295</t>
  </si>
  <si>
    <t>Song, Yang; Qu, Hui</t>
  </si>
  <si>
    <t>Identification and validation of a seven m6A-related lncRNAs signature predicting prognosis of ovarian cancer</t>
  </si>
  <si>
    <t>BMC CANCER</t>
  </si>
  <si>
    <t>Ovarian cancer; m6A-related lncRNAs; Prognosis; Nomogram; ceRNA network</t>
  </si>
  <si>
    <t>PROGRESSION</t>
  </si>
  <si>
    <t>Background Long non-coding RNAs (lncRNAs) play an important role in angiogenesis, immune response, inflammatory response and tumor development and metastasis. m6 A (N6-methyladenosine) is one of the most common RNA modifications in eukaryotes. The aim of our research was to investigate the potential prognostic value of m6A-related lncRNAs in ovarian cancer (OC). Methods The data we need for our research was downloaded from the Cancer Genome Atlas (TCGA) and the Gene Expression Omnibus (GEO) database. Pearson correlation analysis between 21 m6A regulators and lncRNAs was performed to identify m6A-related lncRNAs. Univariate Cox regression analysis was implemented to screen for lncRNAs with prognostic value. A least absolute shrinkage and selection operator (LASSO) Cox regression and multivariate Cox regression analyses was used to further reduct the lncRNAs with prognostic value and construct a m6A-related lncRNAs signature for predicting the prognosis of OC patients. Results Two hundred seventy-five m6A-related lncRNAs were obtained using pearson correlation analysis. 29 m6A-related lncRNAs with prognostic value was selected through univariate Cox regression analysis. Then, a seven m6A-related lncRNAs signature was identified by LASSO Cox regression. Each patient obtained a riskscore through multivariate Cox regression analyses and the patients were classified into high-and low-risk group using the median riskscore as a cutoff. Kaplan-Meier curve revealed that the patients in high-risk group have poor outcome. The receiver operating characteristic curve revealed that the predictive potential of the m6A-related lncRNAs signature for OC was powerful. The predictive potential of the m6A-related lncRNAs signature was successfully validated in the GSE9891, GSE26193 datasets and our clinical specimens. Multivariate analyses suggested that the m6A-related lncRNAs signature was an independent prognostic factor for OC patients. Moreover, a nomogram based on the expression level of the seven m6A-related lncRNAs was established to predict survival rate of patients with OC. Finally, a competing endogenous RNA (ceRNA) network associated with the seven m6A-related lncRNAs was constructed to understand the possible mechanisms of the m6A-related lncRNAs involed in the progression of OC. Conclusions In conclusion, our research revealed that the m6A-related lncRNAs may affect the prognosis of OC patients and identified a seven m6A-related lncRNAs signature to predict the prognosis of OC patients.</t>
  </si>
  <si>
    <t>[Song, Yang; Qu, Hui] China Med Univ, Shengjing Hosp, Dept Obstet &amp; Gynecol, 36 Sanhao St, Shenyang 110004, Liaoning, Peoples R China</t>
  </si>
  <si>
    <t>Qu, H (corresponding author), China Med Univ, Shengjing Hosp, Dept Obstet &amp; Gynecol, 36 Sanhao St, Shenyang 110004, Liaoning, Peoples R China.</t>
  </si>
  <si>
    <t>quhui1122@163.com</t>
  </si>
  <si>
    <t>JUN 8</t>
  </si>
  <si>
    <t>10.1186/s12885-022-09591-4</t>
  </si>
  <si>
    <t>Xu, Lijun; Sun, Xiaoyun; Griffiths, Brian; Voloboueva, Ludmilla; Valdes, Alex; Dobrenski, Miles; Min, Jeong-Jin; Stary, Creed M.</t>
  </si>
  <si>
    <t>Sexual Dimorphism in Brain Sirtuin-1 and m6A Methylated Sirtuin-1 mRNA, and in Protection with Post-Injury Anti-miR-200c treatment, after Experimental Stroke in Aged Mice</t>
  </si>
  <si>
    <t>Sirt1; bioenergetics; neuroinflammation; miR-200c; sex differences; NAD plus; NADH</t>
  </si>
  <si>
    <t>CEREBRAL-ARTERY OCCLUSION; ISCHEMIA; INJURY; INFLAMMATION; PGC-1-ALPHA; EXPRESSION; ESTROGEN; SIRT1</t>
  </si>
  <si>
    <t>We previously demonstrated that inhibition of miR-200c was protective against stroke in young adult male mice by augmenting sirtuin-1 (Sirt1). In the present study we assessed the role of miR-200c on injury, Sirt1, and bioenergetic and neuroinflammatory markers in aged male and female mice after experimental stroke. Mice were subjected to 1hr of transient middle cerebral artery occlusion (MCAO) and assessed for post-injury expression of miR-200c, Sirt1 protein and mRNA, N6-methyladenosine (m6A) methylated Sirt1 mRNA, ATP, cytochrome C oxidase activity, tumor necrosis factor alpha (TNF alpha), interleukin-6 (IL-6), infarct volume and motor function. MCAO induced a decrease in Sirt1 expression at 1d post-injury only in males. No differences in SIRT1 mRNA were observed between the sexes. Females had greater baseline miR-200c expression and a greater increase in miR-200c in response to stroke, while pre-MCAO levels of m6A SIRT1 was greater in females. Males had lower post-MCAO ATP levels and cytochrome C oxidase activity, and higher TNF alpha and IL-6. Post-injury intravenous treatment with anti-miR-200c reduced miR-200c expression in both sexes. In males, anti-miR-200c increased Sirt1 protein expression, reduced infarct volume, and improved neurological score. Conversely in females anti-miR-200c had no effect on Sirt1 levels and provided no protection against injury from MCAO. These results provide the first evidence of sexual dimorphism in the role of a microRNA in aged mice after experimental stroke and suggest sex-differences in epigenetic modulation of the transcriptome and downstream effects on miR biological activity may play a role in sexually dimorphic outcomes after stroke in aged brains.</t>
  </si>
  <si>
    <t>[Xu, Lijun; Sun, Xiaoyun; Griffiths, Brian; Voloboueva, Ludmilla; Valdes, Alex; Dobrenski, Miles; Min, Jeong-Jin; Stary, Creed M.] Stanford Univ, Sch Med, Dept Anesthesiol Perioperat &amp; Pain Med, 300 Pasteur Dr, Stanford, CA 94305 USA; [Min, Jeong-Jin] Sungkyunkwan Univ, Samsung Med Ctr, Sch Med, Seoul, South Korea</t>
  </si>
  <si>
    <t>Stanford University; Sungkyunkwan University (SKKU); Samsung Medical Center</t>
  </si>
  <si>
    <t>Stary, CM (corresponding author), Stanford Univ, Sch Med, Dept Anesthesiol Perioperat &amp; Pain Med, 300 Pasteur Dr, Stanford, CA 94305 USA.</t>
  </si>
  <si>
    <t>cstary@stanford.edu</t>
  </si>
  <si>
    <t>10.14336/AD.2022.1225</t>
  </si>
  <si>
    <t>Liu, Shujing; Song, Shiyu; Wang, Shuan; Cai, Tonghui; Qin, Lian; Wang, Xinzhuang; Zhu, Guangming; Wang, Haibo; Yang, Wenqi; Fang, Chunlu; Wei, Yuan; Zhou, Fu; Yu, Yang; Lin, Shaozhang; Peng, Shuang; Li, Liangming</t>
  </si>
  <si>
    <t>Hypothalamic FTO promotes high-fat diet-induced leptin resistance in mice through increasing CX3CL1 expression</t>
  </si>
  <si>
    <t>JOURNAL OF NUTRITIONAL BIOCHEMISTRY</t>
  </si>
  <si>
    <t>Hypothalamus; leptin resistance; high-fat diet; FTO; CX3CL1</t>
  </si>
  <si>
    <t>FRACTALKINE CX3CL1; KAPPA-B; OBESITY; RNA; RECEPTOR; ACID; GENE; INFLAMMATION; WEIGHT; MASS</t>
  </si>
  <si>
    <t>Long-term consumption of a high-fat diet (HFD) disrupts energy homeostasis and leads to weight gain. The fat mass and obesity-associated (FTO) gene has been consistently identified to be associated with HFD-induced obesity. The hypothalamus is crucial for regulating energy balance, and HFD-induced hypothalamic leptin resistance contributes to obesity. FTO, an N6-methyladenosine (m6A) RNA methylation regulator, may be a key mediator of leptin resistance. However, the exact mechanisms remain unclear. Therefore, the present study aims to investigate the association between FTO and leptin resistance. After HFD or standard diet (SD) feeding in male mice for 22 weeks, m6A-sequencing and western blotting assays were used to identify target genes and assess protein level, and molecular interaction changes. CRISPR/Cas9 gene knockout system was employed to investigate the potential function of FTO in leptin resistance and obesity. Our data showed that chemokine (C-X3-C motif) ligand 1 (CX3CL1) was a direct downstream target of FTO-mediated m6A modification. Furthermore, upregulation of FTO/CX3CL1 and suppressor of cytokine signaling 3 (SOCS3) in the hypothalamus impaired leptin-signal transducer and activator of transcription 3 signaling, resulting in leptin resistance and obesity. Compared to wild-type (WT) mice, FTO deficiency in leptin receptor-expressing neurons of the hypothalamus significantly inhibited the upregulation of CX3CL1 and SOCS3, and partially ameliorating leptin resistance under HFD conditions. Our findings reveal that FTO involved in the hypothalamic leptin resistance and provides novel insight into the function of FTO in the contribution to hypothalamic leptin resistance and obesity.(c) 2023 The Authors. Published by Elsevier Inc. This is an open access article under the CC BY-NC-ND license ( http://creativecommons.org/licenses/by-nc-nd/4.0/ )</t>
  </si>
  <si>
    <t>[Liu, Shujing; Song, Shiyu; Wang, Shuan; Qin, Lian; Wang, Xinzhuang; Zhu, Guangming; Wang, Haibo; Yang, Wenqi; Fang, Chunlu; Wei, Yuan; Zhou, Fu; Yu, Yang; Peng, Shuang; Li, Liangming] Guangzhou Sport Univ, Sci Res Ctr, Key Lab Sports Tech Tact &amp; Phys Funct, Gen Adm Sport China, Guangzhou 510500, Peoples R China; [Yu, Yang; Peng, Shuang; Li, Liangming] Guangzhou Sport Univ, Sch Sport &amp; Hlth Sci, Guangzhou 510500, Peoples R China; [Cai, Tonghui; Lin, Shaozhang] Guangzhou Med Univ, Affiliated Hosp 3, Guangzhou 510150, Peoples R China</t>
  </si>
  <si>
    <t>Guangzhou Sport University; Guangzhou Sport University; Guangzhou Medical University</t>
  </si>
  <si>
    <t>Peng, S; Li, LM (corresponding author), Guangzhou Sport Univ, Sci Res Ctr, Key Lab Sports Tech Tact &amp; Phys Funct, Gen Adm Sport China, Guangzhou 510500, Peoples R China.;Peng, S; Li, LM (corresponding author), Guangzhou Sport Univ, Sch Sport &amp; Hlth Sci, Guangzhou 510500, Peoples R China.;Lin, SZ (corresponding author), Guangzhou Med Univ, Affiliated Hosp 3, Guangzhou 510150, Peoples R China.</t>
  </si>
  <si>
    <t>13760710054@163.com; pengshuang@gzsport.edu.cn; liliangming@gzsport.edu.cn</t>
  </si>
  <si>
    <t>J NUTR BIOCHEM</t>
  </si>
  <si>
    <t>10.1016/j.jnutbio.2023.109512</t>
  </si>
  <si>
    <t>Biochemistry &amp; Molecular Biology; Nutrition &amp; Dietetics</t>
  </si>
  <si>
    <t>Liu, Xiaochuan; Yuan, Jun; Zhang, Xudong; Li, Lin; Dai, Xiaoxia; Chen, Qi; Wang, Yinsheng</t>
  </si>
  <si>
    <t>ATF3 Modulates the Resistance of Breast Cancer Cells to Tamoxifen through an N6-Methyladenosine-Based Epitranscriptomic Mechanism</t>
  </si>
  <si>
    <t>CHEMICAL RESEARCH IN TOXICOLOGY</t>
  </si>
  <si>
    <t>DRUG-RESISTANCE; MOLECULAR-MECHANISMS; NUCLEAR-RNA; MET-DB; INFLAMMATION; METHYLATION; EXPRESSION; GENE</t>
  </si>
  <si>
    <t>Tamoxifen has been used for years for treating estrogen receptor-positive breast cancer; drug resistance, however, constitutes one of the main challenges for this therapy. We found that the protein expression level of ATF3 is significantly higher in tamoxifen-resistant (TamR) MCF-7 cells than the corresponding parental cancer cells. In addition, ATF3 protein expression is positively correlated with the resistance of TamR MCF-7 cells to 4-hydroxytamoxifen (4-OHT). Mechanistically, elevated ATF3 protein expression in TamR MCF-7 cells results from a lower level of expression of YTHDF2, an m(6)A reader protein, and the ensuing stabilization and increased translational efficiency of ATF3 mRNA. Additionally, TamR MCF-7 cells exhibited decreased methylation at A131, a consensus motif site for m(6)A, in the 5'-untranslated region (5'-UTR) of ATF3 mRNA. Moreover, augmented ATF3 stimulates the expression of ABCB1, an efflux pump that confers drug resistance in breast cancer cells, and ATF3 itself is also positively regulated by adenylate kinase 4. Together, our results uncovered a novel molecular target for m6A modification (i.e., ATF3 mRNA) and the epitranscriptomic regulator for this target (i.e., YTHDF2). We also illustrated the role of ATF3 in drug resistance, revealed its downstream target (i.e., ABCB1), and suggested ATF3 as a candidate therapeutic target for overcoming drug resistance in cancer cells.</t>
  </si>
  <si>
    <t>[Liu, Xiaochuan; Li, Lin; Dai, Xiaoxia; Wang, Yinsheng] Univ Calif Riverside, Dept Chem, Riverside, CA 92521 USA; [Yuan, Jun; Wang, Yinsheng] Univ Calif Riverside, Environm Toxicol Grad Program, Riverside, CA 92521 USA; [Zhang, Xudong; Chen, Qi] Univ Calif Riverside, Div Biomed Sci, Riverside, CA 92521 USA</t>
  </si>
  <si>
    <t>University of California System; University of California Riverside; University of California System; University of California Riverside; University of California System; University of California Riverside</t>
  </si>
  <si>
    <t>Wang, YS (corresponding author), Univ Calif Riverside, Dept Chem, Riverside, CA 92521 USA.;Wang, YS (corresponding author), Univ Calif Riverside, Environm Toxicol Grad Program, Riverside, CA 92521 USA.</t>
  </si>
  <si>
    <t>Yinsheng.Wang@ucr.edu</t>
  </si>
  <si>
    <t>AMER CHEMICAL SOC</t>
  </si>
  <si>
    <t>CHEM RES TOXICOL</t>
  </si>
  <si>
    <t>JUL 19</t>
  </si>
  <si>
    <t>10.1021/acs.chemrestox.1c00206</t>
  </si>
  <si>
    <t>Chemistry, Medicinal; Chemistry, Multidisciplinary; Toxicology</t>
  </si>
  <si>
    <t>Liu, Pingyu; Li, Fuming; Lin, Jianhuang; Fukumoto, Takeshi; Nacarelli, Timothy; Hao, Xue; Kossenkov, Andrew, V; Simon, M. Celeste; Zhang, Rugang</t>
  </si>
  <si>
    <t>m6A-independent genome-wide METTL3 and METTL14 redistribution drives the senescence-associated secretory phenotype</t>
  </si>
  <si>
    <t>NATURE CELL BIOLOGY</t>
  </si>
  <si>
    <t>RNA-METHYLATION; N-6-METHYLADENOSINE; CANCER; CELLS; INFLAMMATION; TRANSLATION; REVEALS</t>
  </si>
  <si>
    <t>Methyltransferase-like 3 (METTL3) and 14 (METTL14) are core subunits of the methyltransferase complex that catalyses messenger RNA N-6-methyladenosine (m(6)A) modification. Despite the expanding list of m(6)A-dependent functions of the methyltransferase complex, the m(6)A-independent function of the METTL3 and METTL14 complex remains poorly understood. Here we show that genome-wide redistribution of METTL3 and METTL14 transcriptionally drives the senescence-associated secretory phenotype (SASP) in an m(6)A-independent manner. METTL14 is redistributed to the enhancers, whereas METTL3 is localized to the pre-existing NF-kappa B sites within the promoters of SASP genes during senescence. METTL3 and METTL14 are necessary for SASP. However, SASP is not regulated by m(6)A mRNA modification. METTL3 and METTL14 are required for both the tumour-promoting and immune-surveillance functions of senescent cells, which are mediated by SASP in vivo in mouse models. In summary, our results report an m(6)A-independent function of the METTL3 and METTL14 complex in transcriptionally promoting SASP during senescence. Here Liu et al. show that genome-wide redistribution of methyltransferase-like 3 and 14 transcriptionally promotes the senescence-associated secretory phenotype in an m(6)A-independent manner.</t>
  </si>
  <si>
    <t>[Liu, Pingyu; Lin, Jianhuang; Fukumoto, Takeshi; Nacarelli, Timothy; Hao, Xue; Kossenkov, Andrew, V; Zhang, Rugang] Wistar Inst Anat &amp; Biol, Immunol Microenvironm &amp; Metastasis Program, 3601 Spruce St, Philadelphia, PA 19104 USA; [Li, Fuming; Simon, M. Celeste] Univ Penn, Abramson Family Canc Res Inst, Philadelphia, PA 19104 USA; [Simon, M. Celeste] Univ Penn, Dept Cell &amp; Dev Biol, Perelman Sch Med, Philadelphia, PA 19104 USA</t>
  </si>
  <si>
    <t>The Wistar Institute; University of Pennsylvania; University of Pennsylvania</t>
  </si>
  <si>
    <t>Zhang, RG (corresponding author), Wistar Inst Anat &amp; Biol, Immunol Microenvironm &amp; Metastasis Program, 3601 Spruce St, Philadelphia, PA 19104 USA.</t>
  </si>
  <si>
    <t>rzhang@wistar.org</t>
  </si>
  <si>
    <t>NAT CELL BIOL</t>
  </si>
  <si>
    <t>10.1038/s41556-021-00656-3</t>
  </si>
  <si>
    <t>He, Zhongyuan; Zhu, Zhengya; Tang, Tao; Guo, Peng; Gao, Manman; Li, Baoliang; Nguyen, Tran Canh Tung; Chen, Hongkun; Liu, Xizhe; Zhou, Zhiyu; Liu, Shaoyu</t>
  </si>
  <si>
    <t>Characterization of ligamentum flavum hypertrophy based on m6A RNA methylation modification and the immune microenvironment</t>
  </si>
  <si>
    <t>AMERICAN JOURNAL OF TRANSLATIONAL RESEARCH</t>
  </si>
  <si>
    <t>Ligamentum flavum hypertrophy; immune microenvironment; m6A RNA methylation; epigenetics; diagnostic model</t>
  </si>
  <si>
    <t>SPINAL-CANAL STENOSIS; EXPRESSION; CELLS; CANCER; INFILTRATION; INFLAMMATION; FIBROSIS; DATABASE; PACKAGE</t>
  </si>
  <si>
    <t>Objective: N6-methyladenosine (m6A) has been implicated in the progression of several diseases, and the role of epigenetic regulation in immunity is emerging, particularly for RNA m6A modification. However, it is unclear how m6A-related genes affect the immune microenvironment of ligamentum flavum hyperplasia (LFH). Therefore, we aimed to investigate the effect of m6A modification on the LFH immune microenvironment. Methods: The GSE113212 dataset was downloaded from the Gene Expression Omnibus (GEO) database. We systematically analyzed m6A regulators in eight patient samples and the corresponding clinical information of the samples. Gene Ontology (GO), Kyoto Encyclopedia of Genes and Genomes (KEGG), Gene Set Enrichment Analysis (GSEA) and protein-protein interactions (PPIs) were used to explore the correlation of m6A clusters with the immune microenvironment in LFH. A least absolute shrinkage and selection operator (Lasso) regression was then used to further explore the m6A prognostic signature in LFH. The relative abundance of immune cell types was quantified using a single-sample Gene Set Enrichment Analysis (ssGSEA) algorithm. We explored the relationship between hub genes and small molecule drug sensitivity by clustering hub gene-based samples. In addition, Real-Time quantitative PCR (RT-qPCR) as well as western blotting (WB) were used to validate the gene expression of the differentially expressed genes. Results: A total of 1259 differentially expressed genes were identified, of which 471 were upregulated and 788 were downregulated. A total of three genes showed significant differences (METTL16, PCIF1, and FTO). According to the enrichment analysis, immune factors may play a key role in LFH. ssGSEA was used to cluster the immune infiltration score, construct the hub gene diagnosis model, and screen a total of 6 LFH immune-related prediction model genes. The predictive diagnostic model of LFH was further constructed, revealing that METTL16, PCIF1, FTO and ALKBH5 had superior diagnostic efficiency. RT-qPCR results showed that 6 genes (METTL16, PCIF1, POSTN, TNNC1, MMP1 and ACTA1; P &lt; 0.05) exhibited expression consistent with the results of the bioinformatics analysis of the mRNA microarray. Up-regulated METTL16, PCIF1, and ALKBH5 levels in LFH were validated by western blotting. Conclusion: Diversity and complexity of LFH's immune microenvironment are influenced by M6A modification, and our study provides strong evidence for predicting the diagnosis and prognosis of LFH.</t>
  </si>
  <si>
    <t>[He, Zhongyuan; Zhu, Zhengya; Tang, Tao; Guo, Peng; Li, Baoliang; Chen, Hongkun; Zhou, Zhiyu; Liu, Shaoyu] Sun Yat sen Univ, Affiliated Hosp 7, Dept Orthopaed Surg, Innovat Platform Regenerat &amp; Repair Spinal Cord &amp;, Shenzhen, Guangdong, Peoples R China; [He, Zhongyuan; Tang, Tao; Guo, Peng; Li, Baoliang; Liu, Xizhe; Liu, Shaoyu] Sun Yatsen Univ, Affiliated Hosp 1, Guangdong Prov Key Lab Orthoped &amp; Traumatol, Guangzhou, Guangdong, Peoples R China; [Gao, Manman] Shenzhen Univ, Shenzhen Peoples Hosp 2, Inst Translat Med, Dept Sport Med,Affiliated Hosp 1, Shenzhen, Guangdong, Peoples R China; [Gao, Manman] Shenzhen Univ, Sch Biomed Engn, Guangdong Key Lab Biomed Measurements &amp; Ultrasound, Hlth Sci Ctr, Shenzhen, Guangdong, Peoples R China; [Nguyen, Tran Canh Tung] Univ Toyama, Fac Med, Dept Orthopaed Surg, Toyama, Japan</t>
  </si>
  <si>
    <t>Sun Yat Sen University; Sun Yat Sen University; Shenzhen University; Shenzhen University; University of Toyama</t>
  </si>
  <si>
    <t>Zhou, ZY (corresponding author), Sun Yat sen Univ, Affiliated Hosp 7, Dept Orthopaed Surg, Innovat Platform Regenerat &amp; Repair Spinal Cord &amp;, Shenzhen, Guangdong, Peoples R China.;Liu, XZ (corresponding author), Sun Yatsen Univ, Affiliated Hosp 1, Guangdong Prov Key Lab Orthoped &amp; Traumatol, Guangzhou, Guangdong, Peoples R China.</t>
  </si>
  <si>
    <t>gzxzhliu@qq.com; zhouzhy23@mail.sysu.edu.cn</t>
  </si>
  <si>
    <t>E-CENTURY PUBLISHING CORP</t>
  </si>
  <si>
    <t>MADISON</t>
  </si>
  <si>
    <t>AM J TRANSL RES</t>
  </si>
  <si>
    <t>Chen, Li; Xia, Siwei; Wang, Feixia; Zhou, Yuanyuan; Wang, Shuqi; Yang, Ting; Li, Yang; Xu, Min; Zhou, Ya; Kong, Desong; Zhang, Zili; Shao, Jiangjuan; Xu, Xuefen; Zhang, Feng; Zheng, Shizhong</t>
  </si>
  <si>
    <t>m6A methylation-induced NR1D1 ablation disrupts the HSC circadian clock and promotes hepatic fibrosis</t>
  </si>
  <si>
    <t>Liver fibrosis; Circadian clock; Primary hepatic stellate cell; M(6)A; Mitochondrial dynamics</t>
  </si>
  <si>
    <t>STELLATE CELL ACTIVATION; REV-ERB-ALPHA; FISSION; GENE</t>
  </si>
  <si>
    <t>The roles of nuclear receptor subfamily 1 group d member 1 (NR1D1) and the circadian clock in liver fibrosis remain unclear. Here, we showed that liver clock genes, especially NR1D1, were dysregulated in mice with carbon tetrachloride (CCl4)-induced liver fibrosis. In turn, disruption of the circadian clock exacerbated exper-imental liver fibrosis. NR1D1-deficient mice were more sensitive to CCl4-induced liver fibrosis, supporting a critical role of NR1D1 in liver fibrosis development. Validation at the tissue and cellular levels showed that NR1D1 was primarily degraded by N6-methyladenosine (m6A) methylation in a CCl4-induced liver fibrosis model, and this result was also validated in rhythm-disordered mouse models. In addition, the degradation of NR1D1 further inhibited the phosphorylation of dynein-related protein 1-serine site 616 (DRP1S616), resulting in weakened mitochondrial fission function and increased mitochondrial DNA (mtDNA) release in hepatic stellate cell (HSC), which in turn activated the cGMP-AMP synthase (cGAS) pathway. Activation of the cGAS pathway induced a local inflammatory microenvironment that further stimulated liver fibrosis progression. Interestingly, in the NR1D1 overexpression model, we observed that DRP1S616 phosphorylation was restored, and cGAS pathway was also inhibited in HSCs, resulting in improved liver fibrosis. Taken together, our results suggest that targeting NR1D1 may be an effective approach to liver fibrosis prevention and management.</t>
  </si>
  <si>
    <t>[Chen, Li; Xia, Siwei; Wang, Feixia; Zhou, Yuanyuan; Wang, Shuqi; Yang, Ting; Li, Yang; Xu, Min; Zhou, Ya; Zhang, Zili; Shao, Jiangjuan; Xu, Xuefen; Zhang, Feng; Zheng, Shizhong] Nanjing Univ Chinese Med, Sch Pharm, Jiangsu Key Lab Pharmacol &amp; Safety Evaluat Chinese, 138 Xianlin Ave, Nanjing 210023, Peoples R China; [Kong, Desong] Nanjing Univ Chinese Med, Nanjing Hosp Chinese Med, 157 Daming Rd, Nanjing 210023, Peoples R China</t>
  </si>
  <si>
    <t>Zhang, F; Zheng, SZ (corresponding author), Nanjing Univ Chinese Med, Sch Pharm, Jiangsu Key Lab Pharmacol &amp; Safety Evaluat Chinese, 138 Xianlin Ave, Nanjing 210023, Peoples R China.</t>
  </si>
  <si>
    <t>zhangfeng2013@njucm.edu.cn; nytws@njucm.edu.cn</t>
  </si>
  <si>
    <t>10.1016/j.phrs.2023.106704</t>
  </si>
  <si>
    <t>Chien, Chian-Shiu; Li, Julie Yi-Shuan; Chien, Yueh; Wang, Mong-Lien; Yarmishyn, Aliaksandr A.; Tsai, Ping-Hsing; Juan, Chi-Chang; Nguyen, Phu; Cheng, Hao-min; Huo, Teh-Ia; Chiou, Shih-Hwa; Chien, Shu</t>
  </si>
  <si>
    <t>METTL3-dependent N6-methyladenosine RNA modification mediates the atherogenic inflammatory cascades in vascular endothelium</t>
  </si>
  <si>
    <t>PROCEEDINGS OF THE NATIONAL ACADEMY OF SCIENCES OF THE UNITED STATES OF AMERICA</t>
  </si>
  <si>
    <t>N6-methyladeosine RNA methylation; METTL3; shear stress; atherosclerosis; oscillatory flow</t>
  </si>
  <si>
    <t>DISTURBED FLOW; SHEAR-STRESS; ATHEROSCLEROSIS; METHYLATION; CELLS</t>
  </si>
  <si>
    <t>Atherosclerosis is characterized by the plaque formation that restricts intraarterial blood flow. The disturbed blood flow with the associated oscillatory stress (OS) at the arterial curvatures and branch points can trigger endothelial activation and is one of the risk factors of atherosclerosis. Many studies reported the mechanotransduction related to OS and atherogenesis; however, the transcriptional and posttranscriptional regulatory mechanisms of atherosclerosis remain unclear. Herein, we investigated the role of N-6-methyladenosine (m(6)A) RNA methylation in mechanotransduction in endothelial cells (ECs) because of its important role in epitranscriptome regulation. We have identified m(6)A methyltransferase METTL3 as a responsive hub to hemodynamic forces and atherogenic stimuli in ECs. OS led to an up-regulation of METTL3 expression, accompanied by m(6)A RNA hypermethylation, increased NF-kappa B p65 Ser536 phosphorylation, and enhanced monocyte adhesion. Knockdown of METTL3 abrogated this OS-induced m(6)A RNA hypermethylation and other manifestations, while METTL3 overexpression led to changes resembling the OS effects. RNA-sequencing and m(6)A-enhanced cross-linking and immunoprecipitation (eCLIP) experiments revealed NLRP1 and KLF4 as two hemodynamics-related downstream targets of METTL3-mediated hypermethylation. The METTL3-mediated RNA hypermethylation up-regulated NLRP1 transcript and downregulated KLF4 transcript through YTHDF1 and YTHDF2 m(6)A reader proteins, respectively. In the in vivo atherosclerosis model, partial ligation of the carotid artery led to plaque formation and upregulation of METTL3 and NLRP1, with down-regulation of KLF4; knockdown of METTL3 via repetitive shRNA administration prevented the atherogenic process, NLRP3 up-regulation, and KLF4 down-regulation. Collectively, we have demonstrated that METTL3 serves a central role in the atherogenesis induced by OS and disturbed blood flow.</t>
  </si>
  <si>
    <t>[Chien, Chian-Shiu; Chien, Yueh; Wang, Mong-Lien; Yarmishyn, Aliaksandr A.; Tsai, Ping-Hsing; Huo, Teh-Ia; Chiou, Shih-Hwa] Taipei Vet Gen Hosp, Innovat Cellular Therapy Ctr, Dept Med Res, Taipei 11217, Taiwan; [Chien, Chian-Shiu; Chien, Yueh; Yarmishyn, Aliaksandr A.; Tsai, Ping-Hsing; Huo, Teh-Ia; Chiou, Shih-Hwa] Natl Yang Ming Univ, Sch Med, Inst Pharmacol, Taipei 11221, Taiwan; [Chien, Chian-Shiu; Li, Julie Yi-Shuan; Nguyen, Phu; Chien, Shu] Univ Calif San Diego, Inst Engn Med, La Jolla, CA 92093 USA; [Chien, Chian-Shiu; Li, Julie Yi-Shuan; Nguyen, Phu; Chien, Shu] Univ Calif San Diego, Dept Bioengn, La Jolla, CA 92093 USA; [Wang, Mong-Lien] Natl Yang Ming Univ, Sch Pharmaceut Sci, Inst Food Safety &amp; Hlth Risk Assessment, Taipei 11221, Taiwan; [Juan, Chi-Chang] Natl Yang Ming Univ, Sch Med, Inst Physiol, Taipei 11221, Taiwan; [Cheng, Hao-min; Huo, Teh-Ia] Taipei Vet Gen Hosp, Dept Med, Taipei 11217, Taiwan; [Cheng, Hao-min] Taipei Vet Gen Hosp, Ctr Evidence Based Med, Dept Med Educ, Taipei 11217, Taiwan; [Cheng, Hao-min] Natl Yang Ming Univ, Inst Publ Hlth, Sch Med, Taipei 11221, Taiwan; [Cheng, Hao-min] Natl Yang Ming Univ, Community Med Res Ctr, Sch Med, Taipei 11221, Taiwan; [Chiou, Shih-Hwa] Acad Sinica, Genom Res Ctr, Taipei 11529, Taiwan; [Chien, Shu] Univ Calif San Diego, Dept Med, La Jolla, CA 92093 USA</t>
  </si>
  <si>
    <t>Taipei Veterans General Hospital; National Yang Ming Chiao Tung University; University of California System; University of California San Diego; University of California System; University of California San Diego; National Yang Ming Chiao Tung University; National Yang Ming Chiao Tung University; Taipei Veterans General Hospital; Taipei Veterans General Hospital; National Yang Ming Chiao Tung University; National Yang Ming Chiao Tung University; Academia Sinica - Taiwan; University of California System; University of California San Diego</t>
  </si>
  <si>
    <t>Chien, S (corresponding author), Univ Calif San Diego, Inst Engn Med, La Jolla, CA 92093 USA.;Chien, S (corresponding author), Univ Calif San Diego, Dept Bioengn, La Jolla, CA 92093 USA.;Chien, S (corresponding author), Univ Calif San Diego, Dept Med, La Jolla, CA 92093 USA.</t>
  </si>
  <si>
    <t>shchiou@vghtpe.gov.tw; shuchien@eng.ucsd.edu</t>
  </si>
  <si>
    <t>NATL ACAD SCIENCES</t>
  </si>
  <si>
    <t>P NATL ACAD SCI USA</t>
  </si>
  <si>
    <t>10.1073/pnas.2025070118</t>
  </si>
  <si>
    <t>Ning Huangfu; Zheng, Wenyuan; Xu, Zhenyu; Wang, Shenghuang; Wang, Yong; Cheng, Jingsong; Li, Zhenwei; Cheng, Ke'ai; Zhang, Shuangshuang; Chen, Xiaomin; Zhu, Jianhua</t>
  </si>
  <si>
    <t>RBM4 regulates M1 macrophages polarization through targeting STAT1-mediated glycolysis</t>
  </si>
  <si>
    <t>Macrophages polarization; Interferon gamma; RNA-binding motif 4; Signal transducer and activator of transcription 1; Glycolysis</t>
  </si>
  <si>
    <t>METABOLISM; ACTIVATION; PATHWAY</t>
  </si>
  <si>
    <t>M1/M2 macrophages polarization play important roles in regulating tissue homeostasis. Recently, RNA-binding motif 4 (RBM4) has been reported to modulate the proliferation and expression of inflammatory factors in HeLa cells. However, whether RBM4 is involved in regulating macrophage polarization and inflammatory factor expression are still unknown. In this study, RAW264.7, a mouse macrophage cell line, were stimulated with interferon gamma (IFN-gamma) or interleukin-4 (IL-4) to induce M1/M2 macrophages polarization. We found that IFN-gamma, but not IL-4, stimulation decreased RBM4 expression in macrophages, and RBM4 overexpression inhibits IFN-gamma-induced M1 macrophage polarization. Furthermore, RNA-Sequencing, protein immunoprecipitation accompanied with mass spectrometry, and extracellular acidification rate analysis showed that RBM4 suppresses IFN-gamma-induced M1 macrophage polarization though inhibiting glycolysis. Moreover, RBM4 knockdown promoted IFN-gamma-induced signal transducer and activator of transcription 1 (STAT1) activation via increasing STAT1 mRNA stability, leading to the increase of glycolysis-related gene transcripts regulated by STAT1. Finally, we find that RBM4 interacts with YTH N6-methyladenosine RNA binding protein 2 (YTHDF2) to degrade m6A modified STAT1 mRNA, thereby regulating glycolysis and M1 macrophage polarization. Collectively, the current study firstly reports that RBM4 regulates M1 macrophages polarization through targeting STAT1-mediated glycolysis and shows that RBM4 is a possible candidate for regulating macrophage M1 polarization and inflammatory responses.</t>
  </si>
  <si>
    <t>[Ning Huangfu] Zhejiang Univ, Sch Med, Hangzhou 310009, Peoples R China; [Ning Huangfu; Zheng, Wenyuan; Xu, Zhenyu; Wang, Shenghuang; Wang, Yong; Cheng, Jingsong; Li, Zhenwei; Cheng, Ke'ai; Zhang, Shuangshuang; Chen, Xiaomin] Ningbo First Hosp, Dept Cardiol, Ningbo 315000, Peoples R China; [Zhu, Jianhua] Zhejiang Univ, Affiliated Hosp 1, Dept Cardiol, Hangzhou 310003, Peoples R China</t>
  </si>
  <si>
    <t>Zhejiang University; Ningbo University; Zhejiang University</t>
  </si>
  <si>
    <t>Chen, XM (corresponding author), Ningbo First Hosp, Dept Cardiol, Ningbo 315000, Peoples R China.;Zhu, JH (corresponding author), Zhejiang Univ, Affiliated Hosp 1, Dept Cardiol, Hangzhou 310003, Peoples R China.</t>
  </si>
  <si>
    <t>chxmin@hotmail.com; zjh_john@medmail.com.cn</t>
  </si>
  <si>
    <t>10.1016/j.intimp.2020.106432</t>
  </si>
  <si>
    <t>Huang, Liwei; Tang, Hanfeng; Hu, Jianzhang</t>
  </si>
  <si>
    <t>METTL3 Attenuates Inflammation in Fusarium solani-Induced Keratitis via the PI3K/AKT Signaling Pathway</t>
  </si>
  <si>
    <t>fungal keratitis; N6-methyladenosine methylation; METTL3; PI3K/AKT signaling pathway</t>
  </si>
  <si>
    <t>FUNGAL KERATITIS; EXPRESSION; CORNEA</t>
  </si>
  <si>
    <t>PURPOSE. Our previous investigations revealed a significant role of methyltransferase-like 3 (METTL3)-mediated N6-methyladenosine (m(6)A) modification in the development of corneal inflammation in Fusarium infection, but the exact mechanism is unknown. Therefore, this research aimed to explore how METTL3 affects the inflammatory process of fungal keratitis (FK) in mice. METHODS. We established in vitro and in vivo models by inoculating mice and primary corneal stromal cells with F. solani. METTL3 expression was confirmed by real-time quantitative polymerase chain reaction, immunofluorescence, and western blotting. After that, siRNAMETTL3 and AAV-sh-METTL3 were transfected into cells and mice to explore the role of METTL3 in the PI3K/AKT signaling pathway and inflammation. PI3K, p-PI3K, AKT, and p-AKT expression was analyzed by western blotting. Viability of corneal stromal cells was measured using a Cell Counting Kit-8 (CCK-8). Additionally, we detected interleukin (IL)-6, IL-1 beta, and tumor necrosis factor alpha (TNF-alpha) levels in corneal tissues and analyzed the role of METTL3 in inflammation in FK using slit-lamp biomicroscopy and hematoxylin and eosin staining. RESULTS. Here, our results show that METTL3 increased in mouse FK, and the expression of p-PI3K and p-AKT decreased when METTL3 was downregulated. We also found that knockdown of METTL3 expression attenuated the inflammatory response and decreased TNF-alpha, IL-1 beta, and IL-6 expression in corneal-infected mice. Furthermore, inhibition of the PI3K/AKT pathway attenuated the inflammatory response of FK, decreased the expression of the above inflammatory factors, and enhanced the viability of corneal stromal cells. CONCLUSIONS. Based on the study results, METTL3 downregulation attenuates Fusarium-induced corneal inflammation via the PI3K/AKT signaling pathway.</t>
  </si>
  <si>
    <t>[Huang, Liwei; Tang, Hanfeng; Hu, Jianzhang] Fujian Med Univ, Union Hosp, Dept Ophthalmol, Fuzhou, Peoples R China</t>
  </si>
  <si>
    <t>Fujian Medical University</t>
  </si>
  <si>
    <t>Hu, JZ (corresponding author), Fujian Med Univ, Union Hosp, Dept Ophthalmol, 29 Xinquan Rd, Fuzhou 350005, Peoples R China.</t>
  </si>
  <si>
    <t>10.1167/iovs.63.10.20</t>
  </si>
  <si>
    <t>Xiang, Song; Wang, Yihua; Lei, Dengliang; Luo, Yunhai; Peng, Dadi; Zong, Kezhen; Liu, Yanyao; Huang, Zuotian; Mo, Shaojiang; Pu, Xingyu; Zheng, Jinli; Wu, Zhongjun</t>
  </si>
  <si>
    <t>Donor graft METTL3 gene transfer ameliorates rat liver transplantation ischemia-reperfusion injury by enhancing HO-1 expression in an m6A-dependent manner</t>
  </si>
  <si>
    <t>Liver transplantation; Ischemia-reperfusion injury; METTL3; N 6-methyladenosine; HO-1</t>
  </si>
  <si>
    <t>MESSENGER-RNA; M(6)A MODIFICATION; INNATE; N-6-METHYLADENOSINE; INTERLEUKIN-10; MECHANISMS; CELLS</t>
  </si>
  <si>
    <t>Ischemia-reperfusion injury (IRI) is one of the most common complications in liver transplantation. METTL3 regulates inflammation and cellular stress response by modulating RNA m6A modification level. Here, the study aimed to investigate the role and mechanism of METTL3 in IRI after rat orthotopic liver transplantation. The total RNA m6A modification and METTL3 expression level was consistently down-regulated after 6 h or 24 h reperfusion in OLT, which is negatively associated with the hepatic cell apoptosis. Functionally, METTL3 pretreatment in donor significantly inhibited liver grafts apoptosis, improved liver function and depressed the proinflammatory cytokine/chemokine expression. Mechanistically, METTL3 inhibited apoptosis of grafts via upregulating HO-1. Moreover, m6A dot blot and MeRIP-qPCR assay revealed that METTL3 promoted HO-1 expression in an m6A-dependent manner. In vitro, METTL3 alleviated hepatocytes apoptosis by upregulating HO-1 under hypoxia/reoxygenation condition. Taken together, these findings demonstrate that METTL3 ameliorates rat OLTstressed IRI by inducing HO-1 in an m6A-dependent manner, highlighting a potential target for IRI in liver transplantation.</t>
  </si>
  <si>
    <t>[Xiang, Song; Wang, Yihua; Lei, Dengliang; Luo, Yunhai; Peng, Dadi; Zong, Kezhen; Liu, Yanyao; Wu, Zhongjun] Chongqing Med Univ, Dept Hepatobiliary Surg, Affiliated Hosp 1, Chongqing, Peoples R China; [Huang, Zuotian; Mo, Shaojiang] Chongqing Univ, Canc Hosp, Chongqing, Peoples R China; [Pu, Xingyu; Zheng, Jinli] Sichuan Univ, Liver Transplantat Ctr, Dept Liver Surg, West China Hosp, Chengdu, Sichuan, Peoples R China; [Wu, Zhongjun] Chongqing Med Univ, Dept Hepatobiliary Surg, Affiliated Hosp 1, Chongqing 400016, Peoples R China</t>
  </si>
  <si>
    <t>Chongqing Medical University; Chongqing University; Sichuan University; Chongqing Medical University</t>
  </si>
  <si>
    <t>Wu, ZJ (corresponding author), Chongqing Med Univ, Dept Hepatobiliary Surg, Affiliated Hosp 1, Chongqing 400016, Peoples R China.</t>
  </si>
  <si>
    <t>wzjtcy@126.com</t>
  </si>
  <si>
    <t>10.1016/j.clim.2023.109325</t>
  </si>
  <si>
    <t>Liu, Yingjie; Luo, Gang; Tang, Quan; Song, Yang; Liu, Daxing; Wang, Hongjuan; Ma, Junliang</t>
  </si>
  <si>
    <t>Methyltransferase-like 14 silencing relieves the development of atherosclerosis via m6A modification of p65 mRNA</t>
  </si>
  <si>
    <t>METTL14; atherosclerosis; aorta; m(6)A; p65</t>
  </si>
  <si>
    <t>NF-KAPPA-B; INFLAMMATION; DYSFUNCTION; N6-METHYLADENOSINE; QUANTIFICATION; PROLIFERATION; AUTOPHAGY; INJURY; ROLES</t>
  </si>
  <si>
    <t>To explore the METTL14-dependent m(6)A modification mechanism involved in the development of atherosclerosis. Oxidized low-density lipoprotein (ox-LDL) and the HUVEC cell line were used to establish an atherosclerosis cell model in vitro, and APOE (-/-) mice fed a high-fat diet were used as the animal model. Cell viability and apoptosis were assessed using MTT assays and flow cytometry. The status of m(6)A in HUVECs was examined using MeRIP-qPCR. Oil Red O staining was used to evaluate the lesions or plaques on aortas separated from the target mice. METTL14 and METTL3 were upregulated in HUVECs after ox-LDL treatment. After transfection with si-METTL14, the bcl-2 expression level and the viability of ox-LDL-incubated cells increased, whereas the apoptosis rate and the expressions of Bax and cleaved caspase-3 decreased. However, the effect of METTL14 knockdown was reversed by p65 overexpression. After METTL14 knockdown, there was a decrease in the total m(6)A content in HUVECs, m(6)A modification, and p65 expression. The plaques and lesion areas on the high-fat diet APOE (-/-) mouse aortas were smaller after METTL14 silencing. METTL14 reduced cell viability and promoted apoptosis of HUVECs, which were both induced by ox-LDL via m(6)A modification of p65. Knocking down METTL14 could inhibit the development of atherosclerosis in high-fat diet-treated APOE (-/-) mice.</t>
  </si>
  <si>
    <t>[Liu, Yingjie; Luo, Gang; Tang, Quan; Song, Yang; Liu, Daxing] Affiliated Hosp Zunyi Med Univ, Dept Cardiac &amp; Vasc Surg, 149 Dalian Rd, Zunyi, Guizhou, Peoples R China; [Wang, Hongjuan] Affiliated Hosp Zunyi Med Univ, Dept Sci Res, Zunyi, Guizhou, Peoples R China; [Ma, Junliang] Affiliated Hosp Zunyi Med Univ, Dept Thorac Surg, 149 Dalian Rd, Zunyi 563000, Guizhou, Peoples R China</t>
  </si>
  <si>
    <t>Liu, YJ (corresponding author), Affiliated Hosp Zunyi Med Univ, Dept Cardiac &amp; Vasc Surg, 149 Dalian Rd, Zunyi, Guizhou, Peoples R China.;Ma, JL (corresponding author), Affiliated Hosp Zunyi Med Univ, Dept Thorac Surg, 149 Dalian Rd, Zunyi 563000, Guizhou, Peoples R China.</t>
  </si>
  <si>
    <t>122150@163.com; 913577076@qq.com</t>
  </si>
  <si>
    <t>10.1080/21655979.2022.2031409</t>
  </si>
  <si>
    <t>Zhao, Jie; Zhao, Zhibin; Ying, Pu; Zhou, Yan; Xu, Ziwei; Wang, Honggang; Tang, Liming</t>
  </si>
  <si>
    <t>METTL3-mediated m6A modification of circPRKAR1B promotes Crohn's colitis by inducing pyroptosis via autophagy inhibition</t>
  </si>
  <si>
    <t>CLINICAL AND TRANSLATIONAL MEDICINE</t>
  </si>
  <si>
    <t>autophagy; circPRKAR1B; Crohn's disease; m(6)A modification; pyroptosis; SPTBN1</t>
  </si>
  <si>
    <t>Background: The roles of circRNA and N6-methyladenosine (m6A) methylation in Crohn's disease (CD) have drawn much attention. Therefore, this investigation aimed to discover how the m(6)A modification of circRNAs contributes to CD progression.Methods: The study performed circRNA sequencing on colon samples from four CD patients and four normal controls (NCs) to screen for dysregulated circRNAs. Quantitative real-time polymerase chain reaction (qRT-PCR) was performed to validate the candidate circRNA expression and determine its correlation to CD-associated inflammatory indicators. In vivo and in vitro investigations were conducted to examine the functions and pathways of circPRKAR1B in CD, besides investigating the m(6)A modification role in circRNA expression modulation.Results: The RNA-seq revealed that hsa_circ_0008039 (circPRKAR1B) was the most significant upregulated circRNA and was identified as the candidate circRNA for further examinations. Relative circPRKAR1B expression was significantly upregulated in CD colon tissues and closely related to CD-associated inflammatory indices. The circPRKAR1B expression and function were regulated by methyltransferase-like 3 (METTL3)-mediated m(6)A methylation. In vitro studies indicated that circPRKAR1B promoted pyroptosis mediated by NLRP3 inflammasome (NLRP3; nucleotide-binding oligomerization domain, leucine-rich repeat and pyrin domain-containing 3) and impaired autophagy by interacting with the RNA-binding protein (RBP) SPTBN1, (SPTBN1; spectrin beta, non-erythrocytic 1). The in vivo investigations revealed the treatment effects of si-circPRKAR1B and si-METTL3 in colitis models of IL-10-deficient mice.Conclusion: Our study reveals that METTL3-mediated m(6)A modification of circPRKAR1B promotes Crohn's colitis by aggravating NLRP3 inflammasome-mediated pyroptosis via autophagy impairment in colonic epithelial cells.</t>
  </si>
  <si>
    <t>[Zhao, Jie; Zhou, Yan; Tang, Liming] Nanjing Med Univ, Changzhou Med Ctr, Changzhou 2 Peoples Hosp, Dept Gastrointestinal Surg, Changzhou, Peoples R China; [Zhao, Zhibin] Nanjing Med Univ, Affiliated Taizhou Peoples Hosp, Taizhou Sch Clin Med, Dept Gastroenterol, Taizhou, Peoples R China; [Ying, Pu] Nanjing Univ Chinese Med, Changshu Hosp, Dept Orthoped, Changshu, Peoples R China; [Xu, Ziwei] Nanjing Med Univ, Affiliated Hosp 1, Dept Gen Surg, Nanjing, Peoples R China; [Wang, Honggang] Nanjing Med Univ, Affiliated Taizhou Peoples Hosp, Taizhou Sch Clin Med, Dept Gen Surg, Taizhou, Peoples R China; [Tang, Liming] Nanjing Med Univ, Dept Gastrointestinal Surg, 68 Gehu Rd, Changzhou 213000, Peoples R China; [Tang, Liming] Nanjing Med Univ, Affiliated Changzhou 2 Peoples Hosp, Changzhou Med Ctr, Cent Lab, 68 Gehu Rd, Changzhou 213000, Peoples R China; [Wang, Honggang] Nanjing Med Univ, Affiliated Taizhou Peoples Hosp, Taizhou Sch Clin Med, Dept Gen Surg, Taizhou 225300, Peoples R China; [Xu, Ziwei] Nanjing Med Univ, Affiliated Hosp 1, Dept Gen Surg, Nanjing 210008, Peoples R China</t>
  </si>
  <si>
    <t>Nanjing Medical University; Nanjing Medical University; Nanjing University of Chinese Medicine; Nanjing Medical University; Nanjing Medical University; Nanjing Medical University; Nanjing Medical University; Nanjing Medical University; Nanjing Medical University</t>
  </si>
  <si>
    <t>Tang, LM (corresponding author), Nanjing Med Univ, Dept Gastrointestinal Surg, 68 Gehu Rd, Changzhou 213000, Peoples R China.;Tang, LM (corresponding author), Nanjing Med Univ, Affiliated Changzhou 2 Peoples Hosp, Changzhou Med Ctr, Cent Lab, 68 Gehu Rd, Changzhou 213000, Peoples R China.;Wang, HG (corresponding author), Nanjing Med Univ, Affiliated Taizhou Peoples Hosp, Taizhou Sch Clin Med, Dept Gen Surg, Taizhou 225300, Peoples R China.;Xu, ZW (corresponding author), Nanjing Med Univ, Affiliated Hosp 1, Dept Gen Surg, Nanjing 210008, Peoples R China.</t>
  </si>
  <si>
    <t>xuziwei2008@gmail.com; honggangtz@163.com; tangliming@njmu.edu.cn</t>
  </si>
  <si>
    <t>JOHN WILEY &amp; SONS LTD</t>
  </si>
  <si>
    <t>CHICHESTER</t>
  </si>
  <si>
    <t>CLIN TRANSL MED</t>
  </si>
  <si>
    <t>10.1002/ctm2.1405</t>
  </si>
  <si>
    <t>Wang, Yanan; Huang, Jiuzuo; Jin, Hongzhong</t>
  </si>
  <si>
    <t>Reduction of Methyltransferase-like 3-Mediated RNA N6-Methyladenosine Exacerbates the Development of Psoriasis Vulgaris in Imiquimod-Induced Psoriasis-like Mouse Model</t>
  </si>
  <si>
    <t>METTL3; m(6)A methylation; N6-methyladenosine; psoriasis vulgaris; psoriasis; RNA modification</t>
  </si>
  <si>
    <t>WNT SIGNALING PATHWAY; T-CELL HOMEOSTASIS; STEM-LIKE CELLS; WNT/BETA-CATENIN; GENE-EXPRESSION; M(6)A; PROLIFERATION; INFLAMMATION; METHYLATION; DIFFERENTIATION</t>
  </si>
  <si>
    <t>N6-methyladenosine (m(6)A) methylation is the most pervasive and intensively studied mRNA modification, which regulates gene expression in different physiological processes, such as cell proliferation, differentiation, and inflammation. Studies of aberrant m(6)A in human diseases such as cancer, obesity, infertility, neuronal disorders, immune diseases, and inflammation are rapidly evolving. However, the regulatory mechanism and physiological significance of m(6)A methylation in psoriasis vulgaris are still poorly understood. In this study, we found that m(6)A methylation and Methyltransferase-like 3 (METTL3) were both downregulated in psoriatic skin lesions and were negatively correlated with Psoriasis Area and Severity Index (PASI) scores. Inhibiting m(6)A methylation by knocking down Mettl3 promoted the development of psoriasis and increased its severity in imiquimod-induced psoriasis-like model mice. Our results indicate a critical role of METTL3- mediated m(6)A methylation in the pathogenesis of psoriasis vulgaris.</t>
  </si>
  <si>
    <t>[Wang, Yanan; Jin, Hongzhong] Chinese Acad Med Sci &amp; Peking Union Med Coll, Peking Union Med Coll Hosp, Natl Clin Res Ctr Dermatol &amp; Immunol Dis, Dept Dermatol,State Key Lab Complex Severe &amp; Rare, Beijing 100730, Peoples R China; [Huang, Jiuzuo] Chinese Acad Med Sci &amp; Peking Union Med Coll, Peking Union Med Coll Hosp, Dept Plast Surg, Beijing 100730, Peoples R China</t>
  </si>
  <si>
    <t>Chinese Academy of Medical Sciences - Peking Union Medical College; Peking Union Medical College Hospital; Peking Union Medical College; Chinese Academy of Medical Sciences - Peking Union Medical College; Peking Union Medical College; Peking Union Medical College Hospital</t>
  </si>
  <si>
    <t>Jin, HZ (corresponding author), Chinese Acad Med Sci &amp; Peking Union Med Coll, Peking Union Med Coll Hosp, Natl Clin Res Ctr Dermatol &amp; Immunol Dis, Dept Dermatol,State Key Lab Complex Severe &amp; Rare, Beijing 100730, Peoples R China.</t>
  </si>
  <si>
    <t>jinhongzhong@pumch.cn</t>
  </si>
  <si>
    <t>10.3390/ijms232012672</t>
  </si>
  <si>
    <t>Xie, Xiaoyan; Zhang, Yun; Yu, Jian; Jiang, Feng; Wu, Chuyan</t>
  </si>
  <si>
    <t>Significance of m6A regulatory factor in gene expression and immune function of osteoarthritis</t>
  </si>
  <si>
    <t>FRONTIERS IN PHYSIOLOGY</t>
  </si>
  <si>
    <t>m(6)A regulators; osteoarthritis; random forest model; immunity; m(6)A score</t>
  </si>
  <si>
    <t>RNA; INTERLEUKIN-4; INFLAMMATION; INHIBITOR; IL-17; RISK; KNEE; WTAP; HIP</t>
  </si>
  <si>
    <t>One of the most prevalent posttranscriptional modifications of eukaryotic mRNA is the RNA N6-methyladenosine (m(6)A) regulator, which plays a significant role in various illnesses. The involvement of m(6)A regulators in osteoarthritis (OA) is not fully known. By comparing nonosteoarthritic and osteoarthritic patients, 26 important m(6)A regulators were identified from the gene expression omnibus GSE48556 dataset. Seven candidate m(6)A regulators (IGFBP3, WTAP, IGFBP1, HNRNPC, RBM15B, YTHDC1, and METTL3) were screened using a random forest model to assess the likelihood of OA. A column line graph model founded on seven m(6)A modulator candidates was created. According to decision curve analysis, patients might profit from the column line graph model. Based on chosen relevant m(6)A modifiers, a consensus clustering approach was utilized to categorize OA into two m(6)A categories (group A and group B). To measure the m(6)A pattern, a principal component analysis technique was created to generate the m(6)A score for every sample. Cluster A patients exhibited more excellent m(6)A scores than cluster B patients. Furthermore, we discovered that patients with lower and higher m(6)A scores had varied immunological responses using the m(6)A type. At last, m(6)A regulators contribute significantly to the progression of OA. Our research on m(6)A patterns might help to guide further OA immunotherapeutic techniques.</t>
  </si>
  <si>
    <t>[Xie, Xiaoyan; Zhang, Yun; Yu, Jian; Wu, Chuyan] Nanjing Med Univ, Dept Rehabiltat Med, Affiliated Hosp 1, Nanjing, Peoples R China; [Jiang, Feng] Fudan Univ, Dept Neonatol, Obstet &amp; Gynecol Hosp, Shanghai, Peoples R China</t>
  </si>
  <si>
    <t>Nanjing Medical University; Fudan University</t>
  </si>
  <si>
    <t>Wu, CY (corresponding author), Nanjing Med Univ, Dept Rehabiltat Med, Affiliated Hosp 1, Nanjing, Peoples R China.;Jiang, F (corresponding author), Fudan Univ, Dept Neonatol, Obstet &amp; Gynecol Hosp, Shanghai, Peoples R China.</t>
  </si>
  <si>
    <t>chuyan_w@hotmail.com; dxyjiang@163.com</t>
  </si>
  <si>
    <t>FRONT PHYSIOL</t>
  </si>
  <si>
    <t>SEP 8</t>
  </si>
  <si>
    <t>10.3389/fphys.2022.918270</t>
  </si>
  <si>
    <t>Wu, Yinghui; Li, Hao; Miao, Yueyue; Peng, Jian; Wei, Hongkui</t>
  </si>
  <si>
    <t>Effects of Methionine Restriction from Different Sources on Sperm Quality in Aging Mice</t>
  </si>
  <si>
    <t>NUTRIENTS</t>
  </si>
  <si>
    <t>aging mice; methionine hydroxy analog; methionine restriction; methylation; sperm quality; spermidine</t>
  </si>
  <si>
    <t>SEMEN QUALITY; DNA; AGE</t>
  </si>
  <si>
    <t>Decreased sperm quality causing poor pregnancy outcomes in aging males is a common problem. The aim of this study was to investigate the ameliorative effect of methionine restriction on sperm quality in aging mice, using methionine or 2-hydroxy-4-(methylthio)butanoate (HMTBA) as the methionine source, with a view to providing nutritional strategies to mitigate the decline in sperm quality in aging livestock. Fifty-one 6-week-old male mice were randomly divided into four groups: the non-aging group (NA, 0.86% methionine), the control diet group (CD, 0.86% methionine), the methionine-restricted group (MR, 0.17% methionine) and the HMTBA-restricted group (HR, 0.17% methionine). The mice in the CD, MR and HR groups were injected with a daily dose of 0.25 mL/20 g body weight of 10% D-galactose to establish an aging model. The test period was 42 days. The results showed that aging mice in the CD group had impaired testicular morphology and significantly decreased sperm quality compared to those in the NA group. Aging mice in the MR and HR groups showed attenuated impaired testicular morphology and improved sperm quality, especially sperm acrosomal integrity and membrane integrity, compared to mice in the CD group. In addition, mice in the MR and HR groups had reduced testicular inflammation and oxidative stress, increased spermidine levels, and reduced sperm RNA N6-methyladenosine (m6A) and DNA 5-methylcytosine (5mC) levels. Spermidine levels were positively correlated, whereas sperm RNA m6A and DNA 5mC levels were negatively correlated with sperm quality parameters. Our study suggests that methionine restriction alleviates the decline in sperm quality in aging mice, which may be related to changes in methionine metabolism and inhibition of sperm DNA and RNA methylation.</t>
  </si>
  <si>
    <t>[Wu, Yinghui; Li, Hao; Miao, Yueyue; Peng, Jian; Wei, Hongkui] Huazhong Agr Univ, Coll Anim Sci &amp; Technol, Dept Anim Nutr &amp; Feed Sci, Wuhan 430070, Peoples R China; [Peng, Jian; Wei, Hongkui] Cooperat Innovat Ctr Sustainable Pig Prod, Wuhan 430070, Peoples R China; [Peng, Jian; Wei, Hongkui] Frontiers Sci Ctr Anim Breeding &amp; Sustainable Prod, Wuhan 430070, Peoples R China</t>
  </si>
  <si>
    <t>Huazhong Agricultural University</t>
  </si>
  <si>
    <t>Wei, HK (corresponding author), Huazhong Agr Univ, Coll Anim Sci &amp; Technol, Dept Anim Nutr &amp; Feed Sci, Wuhan 430070, Peoples R China.;Wei, HK (corresponding author), Cooperat Innovat Ctr Sustainable Pig Prod, Wuhan 430070, Peoples R China.;Wei, HK (corresponding author), Frontiers Sci Ctr Anim Breeding &amp; Sustainable Prod, Wuhan 430070, Peoples R China.</t>
  </si>
  <si>
    <t>wuyinghui@mail.hzau.edu.cn; miaoyueyue@mail.hzau.edu.cn; pengjian@mail.hzau.edu.cn; weihongkui@mail.hzau.edu.cn</t>
  </si>
  <si>
    <t>10.3390/nu15224782</t>
  </si>
  <si>
    <t>Nutrition &amp; Dietetics</t>
  </si>
  <si>
    <t>Ma, Jun; Wang, Xiaotang; Yang, Xue; Wang, Xi; Tan, Tongshan; Fang, Hongping; Zhong, Yu; Zhang, Qi</t>
  </si>
  <si>
    <t>Increased METTL3 expression and m6A RNA methylation may contribute to the development of dry eye in primary Sjogren's syndrome</t>
  </si>
  <si>
    <t>BMC OPHTHALMOLOGY</t>
  </si>
  <si>
    <t>Primary Sjogren's syndrome; Dry eye; N6-methyladenosine; METTL3</t>
  </si>
  <si>
    <t>PATHOGENESIS; WRITERS</t>
  </si>
  <si>
    <t>BackgroundPrimary Sjogren's syndrome (pSS) is a chronic autoimmune disorder defined by xerostomia and keratoconjunctivitis sicca, and its etiology remains unknown. N6-methyladenosine (m(6)A) is the predominant posttranscriptional modification in eukaryotic mRNAs and is dynamically regulated by m(6)A regulators. Dysregulation of m(6)A modification is closely associated with several autoimmune disorders, but the role of m(6)A modification in pSS remains unknown. This study investigated the potential role of m(6)A and m(6)A-related regulators in pSS patients with dry eye.MethodsThis cross-sectional study included forty-eight pSS patients with dry eye and forty healthy controls (HCs). Peripheral blood mononuclear cells (PBMCs) were isolated, and the level of m(6)A in total RNA was measured. The expression of m(6)A regulators was determined utilizing real-time PCR and western blotting. The serological indicators detected included autoantibodies, immunoglobulins (Igs), complement factors (Cs), and inflammatory indicators. Dry eye symptoms and signs were measured, including the ocular surface disease index, Schirmer's test (ST), corneal fluorescein staining score (CFS), and tear break-up time. Spearman's correlation coefficient was employed to assess the associations of m(6)A and m(6)A-related regulator expression with clinical characteristics.ResultsThe expression level of m(6)A was markedly increased in the PBMCs of pSS patients with dry eye compared to HCs (P (value)&lt;0.001). The relative mRNA and protein expression levels of the m(6)A regulators methyltransferase-like 3 (METTL3) and YT521-B homology domains 1 were markedly elevated in pSS patients with dry eye (both P (value)&lt;0.01). The m(6)A RNA level was found to be positively related to METTL3 expression in pSS patients (r = 0.793, P (value)&lt;0.001). Both the m(6)A RNA level and METTL3 mRNA expression correlated with the anti-SSB antibody, IgG, ST, and CFS (all P (values) &lt; 0.05). The m(6)A RNA level was associated with C4 (r = -0.432, P (value) = 0.002), while METTL3 mRNA expression was associated with C3 (r = -0.313, P (value) = 0.030).ConclusionsOur work revealed that the upregulation of m(6)A and METTL3 was associated with the performance of serological indicators and dry eye signs in pSS patients with dry eye. METTL3 may contribute to the pathogenesis of dry eye related to pSS.</t>
  </si>
  <si>
    <t>[Ma, Jun; Wang, Xiaotang; Yang, Xue; Wang, Xi; Tan, Tongshan; Fang, Hongping; Zhang, Qi] Chongqing Med Univ, Affiliated Hosp 1, Chongqing, Peoples R China; [Ma, Jun; Wang, Xiaotang; Yang, Xue; Wang, Xi; Tan, Tongshan; Fang, Hongping; Zhang, Qi] Chongqing Key Lab Ophthalmol, Chongqing, Peoples R China; [Ma, Jun; Wang, Xiaotang; Yang, Xue; Wang, Xi; Tan, Tongshan; Fang, Hongping; Zhang, Qi] Chongqing Eye Inst, Chongqing, Peoples R China; [Ma, Jun; Wang, Xiaotang; Yang, Xue; Wang, Xi; Tan, Tongshan; Fang, Hongping; Zhang, Qi] Natl Clin Res Ctr Ocular Dis, Chongqing Branch, Chongqing, Peoples R China; [Zhong, Yu] Chongqing Med Univ, Affiliated Hosp 1, Dept Combinat Chinese &amp; Western Med, Chongqing, Peoples R China</t>
  </si>
  <si>
    <t>Zhang, Q (corresponding author), Chongqing Med Univ, Affiliated Hosp 1, Chongqing, Peoples R China.;Zhang, Q (corresponding author), Chongqing Key Lab Ophthalmol, Chongqing, Peoples R China.;Zhang, Q (corresponding author), Chongqing Eye Inst, Chongqing, Peoples R China.;Zhang, Q (corresponding author), Natl Clin Res Ctr Ocular Dis, Chongqing Branch, Chongqing, Peoples R China.;Zhong, Y (corresponding author), Chongqing Med Univ, Affiliated Hosp 1, Dept Combinat Chinese &amp; Western Med, Chongqing, Peoples R China.</t>
  </si>
  <si>
    <t>yuyumou@sina.com; cqzqwxm@163.com</t>
  </si>
  <si>
    <t>BMC OPHTHALMOL</t>
  </si>
  <si>
    <t>JUN 5</t>
  </si>
  <si>
    <t>10.1186/s12886-023-02988-0</t>
  </si>
  <si>
    <t>Chokkalla, Anil K.; Mehta, Suresh L.; Kim, TaeHee; Chelluboina, Bharath; Kim, Jooyong; Vemuganti, Raghu</t>
  </si>
  <si>
    <t>Transient Focal Ischemia Significantly Alters the m6A Epitranscriptomic Tagging of RNAs in the Brain</t>
  </si>
  <si>
    <t>STROKE</t>
  </si>
  <si>
    <t>apoptosis; inflammation; m(6)A demethylase; RNA Methylation</t>
  </si>
  <si>
    <t>MESSENGER-RNA; FAT MASS; CEREBRAL-ISCHEMIA; NEURONAL SURVIVAL; GENE-EXPRESSION; MOUSE-BRAIN; STROKE; TRANSLATION; ALPHA; N-6-METHYLADENOSINE</t>
  </si>
  <si>
    <t>Background and Purpose-Adenosine in many types of RNAs can be converted to m(6)A (N-6-methyladenosine) which is a highly dynamic epitranscriptomic modification that regulates RNA metabolism and function. Of all organs, the brain shows the highest abundance of m(6)A methylation of RNAs. As recent studies showed that m(6)A modification promotes cell survival after adverse conditions, we currently evaluated the effect of stroke on cerebral m(6)A methylation in mRNAs and lncRNAs. Methods-Adult C57BL/6J mice were subjected to transient middle cerebral artery occlusion. In the peri-infarct cortex, m(6)A levels were measured by dot blot analysis, and transcriptome-wide m(6)A changes were profiled using immunoprecipitated methylated RNAs with microarrays (44122 mRNAs and 12496 lncRNAs). Gene ontology analysis was conducted to understand the functional implications of m(6)A changes after stroke. Expression of m(6)A writers, readers, and erasers was also estimated in the ischemic brain. Results-Global m(6)A levels increased significantly at 12 hours and 24 hours of reperfusion compared with sham. While 139 transcripts (122 mRNAs and 17 lncRNAs) were hypermethylated, 8 transcripts (5 mRNAs and 3 lncRNAs) were hypomethylated (&gt;5-fold compared with sham) in the ischemic brain at 12 hours reperfusion. Inflammation, apoptosis, and transcriptional regulation are the major biological processes modulated by the poststroke differentially m(6)A methylated mRNAs. The m(6)A writers were unaltered, but the m(6)A eraser (fat mass and obesity-associated protein) decreased significantly after stroke compared with sham. Conclusions-This is the first study to show that stroke alters the cerebral m(6)A epitranscriptome, which might have functional implications in poststroke pathophysiology.</t>
  </si>
  <si>
    <t>[Chokkalla, Anil K.; Mehta, Suresh L.; Kim, TaeHee; Chelluboina, Bharath; Kim, Jooyong; Vemuganti, Raghu] Univ Wisconsin, Dept Neurol Surg, Madison, WI 53792 USA; [Chokkalla, Anil K.; Vemuganti, Raghu] Univ Wisconsin, Dept Pathol &amp; Lab Med, Cellular &amp; Mol Pathol Grad Program, Madison, WI USA; [Vemuganti, Raghu] William S Middleton Mem Veteran Adm Hosp, Madison, WI USA</t>
  </si>
  <si>
    <t>University of Wisconsin System; University of Wisconsin Madison; University of Wisconsin System; University of Wisconsin Madison</t>
  </si>
  <si>
    <t>Vemuganti, R (corresponding author), Univ Wisconsin, Dept Neurol Surg, Madison, WI 53792 USA.</t>
  </si>
  <si>
    <t>vemuganti@neurosurgery.wisc.edu</t>
  </si>
  <si>
    <t>10.1161/STROKEAHA.119.026433</t>
  </si>
  <si>
    <t>Clinical Neurology; Peripheral Vascular Disease</t>
  </si>
  <si>
    <t>Wang, Xiangyu; Ding, Yan; Li, Ran; Zhang, Rujun; Ge, Xuejun; Gao, Ruifang; Wang, Miao; Huang, Yubing; Zhang, Fang; Zhao, Bin; Liao, Wang; Du, Jie</t>
  </si>
  <si>
    <t>N6-methyladenosine of Spi2a attenuates inflammation and sepsis-associated myocardial dysfunction in mice</t>
  </si>
  <si>
    <t>MESSENGER-RNA; NUCLEAR-RNA; METHYLATION; RECEPTOR; MEMORY; N6-METHYLADENOSINE; DEFINITIONS; ACETYLATION; ACTIVATION; INHIBITORS</t>
  </si>
  <si>
    <t>Bacteria-triggered sepsis is characterized by systemic, uncontrolled inflammation in affected individuals. Controlling the excessive production of pro-inflammatory cytokines and subsequent organ dysfunction in sepsis remains challenging. Here, we demonstrate that Spi2a upregulation in lipopolysaccharide (LPS)-stimulated bone marrow-derived macrophages reduces the production of pro-inflammatory cytokines and myocardial impairment. In addition, exposure to LPS upregulates the lysine acetyltransferase, KAT2B, to promote METTL14 protein stability through acetylation at K398, leading to the increased m(6)A methylation of Spi2a in macrophages. m(6)A-methylated Spi2a directly binds to IKK beta to impair IKK complex formation and inactivate the NF-kappa B pathway. The loss of m(6)A methylation in macrophages aggravates cytokine production and myocardial damage in mice under septic conditions, whereas forced expression of Spi2a reverses this phenotype. In septic patients, the mRNA expression levels of the human orthologue SERPINA3 negatively correlates with those of the cytokines, TNF, IL-6, IL-1 beta and IFN gamma. Altogether, these findings suggest that m(6)A methylation of Spi2a negatively regulates macrophage activation in the context of sepsis.</t>
  </si>
  <si>
    <t>[Wang, Xiangyu; Li, Ran; Ge, Xuejun; Gao, Ruifang; Zhang, Fang; Zhao, Bin; Du, Jie] Shanxi Med Univ Sch &amp; Hosp Stomatol, Shanxi Prov Key Lab Oral Dis Prevent &amp; New Mat, Taiyuan, Shanxi, Peoples R China; [Wang, Xiangyu; Li, Ran] Shanxi Med Univ Sch &amp; Hosp Stomatol, Dept Child Dent &amp; Prevent Dent, Taiyuan, Shanxi, Peoples R China; [Wang, Xiangyu; Li, Ran; Zhang, Fang; Du, Jie] Shanxi Med Univ Sch &amp; Hosp Stomatol, Dept Oral Med, Taiyuan, Shanxi, Peoples R China; [Ding, Yan] Hainan Prov Hosp Skin Dis, Dept Dermatol, Haikou, Hainan, Peoples R China; [Ding, Yan] Hainan Med Univ, Dept Dermatol, Skin Dis Hosp, Haikou, Hainan, Peoples R China; [Zhang, Rujun; Wang, Miao; Huang, Yubing; Liao, Wang] Hainan Med Univ, Dept Cardiol, Hainan Gen Hosp, Haikou, Peoples R China; [Zhang, Rujun; Wang, Miao; Huang, Yubing; Liao, Wang] Hainan Med Univ, Hainan Affiliated Hosp, Haikou, Peoples R China; [Zhang, Rujun; Wang, Miao; Huang, Yubing; Liao, Wang] Hainan Clin Res Ctr Cardiol, Haikou, Peoples R China; [Ge, Xuejun] Shanxi Med Univ Sch &amp; Hosp Stomatol, Dept Endodont, Taiyuan, Shanxi, Peoples R China; [Du, Jie] Shanxi Med Univ, Inst Biomed Res, Taiyuan, Shanxi, Peoples R China</t>
  </si>
  <si>
    <t>Hainan Medical University; Hainan Medical University; Hainan Medical University; Shanxi Medical University</t>
  </si>
  <si>
    <t>Du, J (corresponding author), Shanxi Med Univ Sch &amp; Hosp Stomatol, Shanxi Prov Key Lab Oral Dis Prevent &amp; New Mat, Taiyuan, Shanxi, Peoples R China.;Du, J (corresponding author), Shanxi Med Univ Sch &amp; Hosp Stomatol, Dept Oral Med, Taiyuan, Shanxi, Peoples R China.;Liao, W (corresponding author), Hainan Med Univ, Dept Cardiol, Hainan Gen Hosp, Haikou, Peoples R China.;Liao, W (corresponding author), Hainan Med Univ, Hainan Affiliated Hosp, Haikou, Peoples R China.;Liao, W (corresponding author), Hainan Clin Res Ctr Cardiol, Haikou, Peoples R China.;Du, J (corresponding author), Shanxi Med Univ, Inst Biomed Res, Taiyuan, Shanxi, Peoples R China.</t>
  </si>
  <si>
    <t>crain_lw@163.com; dj1243@hotmail.com</t>
  </si>
  <si>
    <t>10.1038/s41467-023-36865-7</t>
  </si>
  <si>
    <t>Fang, Ming; Deng, Jun; Zhou, Qiangping; Hu, Zhengbang; Yang, Lixia</t>
  </si>
  <si>
    <t>Maslinic acid protects against pressure-overload-induced cardiac hypertrophy by blocking METTL3-mediated m6A methylation</t>
  </si>
  <si>
    <t>myocardial hypertrophy; maslinic acid (MA); N6-methyladenosine (m(6)A); methyltransferase-like 3 (METTL3)</t>
  </si>
  <si>
    <t>Coordinated response of the heart to physiological stressors (including stress overload, ischemia, hypothyroidism, and metabolic signals) is a hallmark of heart disease. However, effective treatment and its molecular targets are unknown. Although Maslinic Acid (MA) has been shown to inhibit inflammatory responses with strong anti-tumor, anti-bacterial, and antioxidant effects, information on its role and underlying mechanism in cardiac hypertrophy are scanty. The present study revealed that 10-10(3) mu g/ml MA treatment significantly inhibited Ang-II induced hypertrophy in NMCMs and the dosage did not influence the cell viability of H9C2 and NCMCs. Moreover, the anti-hypertrophy effect of MA (30 mg/kg.day) was verified in the TAC-induced hypertrophy mouse model in vivo. Further analysis showed that MA administration decreased the total RNA m 6 A methylation and METTL3 levels in Ang-II treated NMCMs and TAC stressed hearts. Rescue experiments under adenovirus-mediated myocardial METTL3 overexpression confirmed that METTL3-mediated m(6)A methylation is essential in M-driven inhibition of myocardial hypertrophy. Collectively, MA exerts a significant anti-hypertrophy effect by regulating the modification of METTL3-mediated m(6)A methylation in vitro and in vivo. These findings may provide a platform for establishing a new target and strategy for cardiac hypertrophy treatment.</t>
  </si>
  <si>
    <t>[Fang, Ming; Deng, Jun; Zhou, Qiangping; Hu, Zhengbang] Nanchang Univ, Dept Emergency, Affiliated Hosp 1, Nanchang, Jiangxi, Peoples R China; [Yang, Lixia] Nanchang Univ, Dept Infect Dis, Affiliated Hosp 1, Nanchang, Jiangxi, Peoples R China</t>
  </si>
  <si>
    <t>Nanchang University; Nanchang University</t>
  </si>
  <si>
    <t>Yang, LX (corresponding author), Nanchang Univ, Dept Infect Dis, Affiliated Hosp 1, Nanchang, Jiangxi, Peoples R China.</t>
  </si>
  <si>
    <t>ndyfy02147@ncu.edu.cn.com</t>
  </si>
  <si>
    <t>MAR 31</t>
  </si>
  <si>
    <t>Ito-Kureha, Taku; Leoni, Cristina; Borland, Kayla; Cantini, Giulia; Bataclan, Marian; Metzger, Rebecca N.; Ammann, Gregor; Krug, Anne B.; Marsico, Annalisa; Kaiser, Stefanie; Canzar, Stefan; Feske, Stefan; Monticelli, Silvia; Koenig, Julian; Heissmeyer, Vigo</t>
  </si>
  <si>
    <t>The function of Wtap in N6-adenosine methylation of mRNAs controls T cell receptor signaling and survival of T cells</t>
  </si>
  <si>
    <t>NATURE IMMUNOLOGY</t>
  </si>
  <si>
    <t>TRANSCRIPTION FACTORS; INFLAMMATION; EXPRESSION; ORAI1; DEFICIENCY; MUTATION; METTL14; CALCIUM; DEATH; MODEL</t>
  </si>
  <si>
    <t>T cell antigen-receptor (TCR) signaling controls the development, activation and survival of T cells by involving several layers and numerous mechanisms of gene regulation. N-6-methyladenosine (m(6)A) is the most prevalent messenger RNA modification affecting splicing, translation and stability of transcripts. In the present study, we describe the Wtap protein as essential for m(6)A methyltransferase complex function and reveal its crucial role in TCR signaling in mouse T cells. Wtap and m(6)A methyltransferase functions were required for the differentiation of thymocytes, control of activation-induced death of peripheral T cells and prevention of colitis by enabling gut ROR gamma t(+) regulatory T cell function. Transcriptome and epitranscriptomic analyses reveal that m(6)A modification destabilizes Orai1 and Ripk1 mRNAs. Lack of post-transcriptional repression of the encoded proteins correlated with increased store-operated calcium entry activity and diminished survival of T cells with conditional genetic inactivation of Wtap. These findings uncover how m(6)A modification impacts on TCR signal transduction and determines activation and survival of T cells. Heissmeyer and colleagues show that TCR stimulation-induced cell death is controlled by N-6-methyladenosine (m(6)A) modification of Orai1 and Ripk1 mRNAs. m(6)A is deposited by a 'writer' complex of Wtap and the N-6-methyltransferase and bound by the 'reader' protein Ythdf2. T cells lacking Wtap exhibit enhanced Ca2+ entry in response to TCR ligation and decreased survival due to activation-induced cell death.</t>
  </si>
  <si>
    <t>[Ito-Kureha, Taku; Metzger, Rebecca N.; Krug, Anne B.; Heissmeyer, Vigo] Ludwig Maximilians Univ Munchen, Fac Med, Biomed Ctr, Inst Immunol, Planegg Martinsried, Germany; [Leoni, Cristina; Bataclan, Marian; Monticelli, Silvia] Univ Svizzera Italiana, Inst Res Biomed, Bellinzona, Switzerland; [Borland, Kayla; Ammann, Gregor; Kaiser, Stefanie] Ludwig Maximilians Univ Munchen, Dept Chem, Munich, Germany; [Cantini, Giulia; Heissmeyer, Vigo] Helmholtz Zentrum Munchen, Res Unit Mol Immune Regulat, Munich, Germany; [Cantini, Giulia; Marsico, Annalisa] Helmholtz Zentrum Munchen, Inst Computat Biol, Neuherberg, Germany; [Canzar, Stefan] Ludwig Maximilians Univ Munchen, Gene Ctr, Munich, Germany; [Feske, Stefan] NYU, Sch Med, Dept Pathol, New York, NY USA; [Koenig, Julian] Inst Mol Biol, Mainz, Germany; [Kaiser, Stefanie] Goethe Univ Frankfurt, Inst Pharmaceut Chem, Frankfurt, Germany</t>
  </si>
  <si>
    <t>University of Munich; Universita della Svizzera Italiana; University of Munich; Helmholtz Association; Helmholtz-Center Munich - German Research Center for Environmental Health; Helmholtz Association; Helmholtz-Center Munich - German Research Center for Environmental Health; University of Munich; New York University; Institute of Molecular Biology (IMB); Goethe University Frankfurt</t>
  </si>
  <si>
    <t>Heissmeyer, V (corresponding author), Ludwig Maximilians Univ Munchen, Fac Med, Biomed Ctr, Inst Immunol, Planegg Martinsried, Germany.;Heissmeyer, V (corresponding author), Helmholtz Zentrum Munchen, Res Unit Mol Immune Regulat, Munich, Germany.</t>
  </si>
  <si>
    <t>vigo.heissmeyer@med.uni-muenchen.de</t>
  </si>
  <si>
    <t>NAT IMMUNOL</t>
  </si>
  <si>
    <t>10.1038/s41590-022-01268-1</t>
  </si>
  <si>
    <t>Zong, Xin; Zhao, Jing; Wang, Hong; Lu, Zeqing; Wang, Fengqin; Du, Huahua; Wang, Yizhen</t>
  </si>
  <si>
    <t>Mettl3 Deficiency Sustains Long-Chain Fatty Acid Absorption through Suppressing Traf6-Dependent Inflammation Response</t>
  </si>
  <si>
    <t>JOURNAL OF IMMUNOLOGY</t>
  </si>
  <si>
    <t>BINDING PROTEINS; BACTERIAL RECOGNITION; CHYLOMICRON FORMATION; INTESTINAL BARRIER; NUCLEAR-RNA; CD36; TRANSPORT; INNATE; LIPOPOLYSACCHARIDE; METHYLATION</t>
  </si>
  <si>
    <t>A better understanding of the molecular mechanism of intestinal fatty acid absorption could lead to novel approaches to treatment and prevention of fatty acid-related metabolic diseases. Although it is confirmed that absorption of long-chain fatty acids (LCFAs) decreases during the pathological processes, the genetic basis and molecular mechanisms remain largely unknown. N-6-methyladenosine (m(6)A) is the most prevalent internal modification on eukaryotic mRNA. Recently, m(6)A has been found to play important roles in inflammation and antiviral responses. In this study, we show that deficiency of Mettl3, the core methyltransferase of m(6)A, exerts antimalabsorption of LCFA activity in vitro through inhibiting the inflammation response mediated by LPS. To substantiate this finding further, we found the levels of triglycerides were also sustained in cells with depleted Mettl3, which were cultured in Transwell to polarize with villus formation to simulate the situation in vivo. Mechanistically, depletion of Mettl3 decreases the m(6)A level of Traf6 mRNA, thereby its transcripts are entrapped in the nucleus, followed by the decreased expression of Traf6, leading to the suppression of NF-kappa B and MAPK signaling pathway. Thus, the inflammation response was suppressed, resulting in the sustained absorption of LCFA. Moreover, we found that ectopic expression of Traf6 largely abolishes the sustained absorption LCFA in Mettl3 depletion cells. Collectively, silencing Mettl3 could sustain LCFA absorption through blocking the TRAF6-dependent inflammation response. Our work uncovers a critical function of m(6)A methylation and provides insight into critical roles of Mettl3 in LCFA absorption and inflammatory disease.</t>
  </si>
  <si>
    <t>[Zong, Xin; Zhao, Jing; Wang, Hong; Lu, Zeqing; Wang, Fengqin; Du, Huahua; Wang, Yizhen] Zhejiang Univ, Coll Anim Sci, Hangzhou 310058, Zhejiang, Peoples R China; [Lu, Zeqing; Wang, Fengqin; Du, Huahua; Wang, Yizhen] Minist Agr, Key Lab Anim Nutr &amp; Feed Sci Eastern China, Hangzhou 310058, Zhejiang, Peoples R China</t>
  </si>
  <si>
    <t>Zhejiang University; Ministry of Agriculture &amp; Rural Affairs</t>
  </si>
  <si>
    <t>Wang, YZ (corresponding author), Zhejiang Univ, 866 Yuhangtang Rd, Hangzhou 310058, Zhejiang, Peoples R China.</t>
  </si>
  <si>
    <t>yzwang321@zju.edu.cn</t>
  </si>
  <si>
    <t>AMER ASSOC IMMUNOLOGISTS</t>
  </si>
  <si>
    <t>J IMMUNOL</t>
  </si>
  <si>
    <t>JAN 15</t>
  </si>
  <si>
    <t>10.4049/jimmunol.1801151</t>
  </si>
  <si>
    <t>Cui, Lian; Ma, Rui; Cai, Jiangluyi; Guo, Chunyuan; Chen, Zeyu; Yao, Lingling; Wang, Yuanyuan; Fan, Rui; Wang, Xin; Shi, Yuling</t>
  </si>
  <si>
    <t>RNA modifications: importance in immune cell biology and related diseases</t>
  </si>
  <si>
    <t>SIGNAL TRANSDUCTION AND TARGETED THERAPY</t>
  </si>
  <si>
    <t>RAPID TRANSFER-RNA; CD8(+) T-CELLS; MESSENGER-RNA; RIBOSOMAL-RNA; ADENOSINE-DEAMINASE; NONCODING RNAS; 3' URIDYLATION; B-LYMPHOCYTES; NUCLEAR-RNA; N-6-METHYLADENOSINE MODIFICATION</t>
  </si>
  <si>
    <t>RNA modifications have become hot topics recently. By influencing RNA processes, including generation, transportation, function, and metabolization, they act as critical regulators of cell biology. The immune cell abnormality in human diseases is also a research focus and progressing rapidly these years. Studies have demonstrated that RNA modifications participate in the multiple biological processes of immune cells, including development, differentiation, activation, migration, and polarization, thereby modulating the immune responses and are involved in some immune related diseases. In this review, we present existing knowledge of the biological functions and underlying mechanisms of RNA modifications, including N-6-methyladenosine (m(6)A), 5-methylcytosine (m(5)C), N-1-methyladenosine (m(1)A), N-7-methylguanosine (m(7)G), N-4-acetylcytosine (ac(4)C), pseudouridine (psi), uridylation, and adenosine-to-inosine (A-to-I) RNA editing, and summarize their critical roles in immune cell biology. Via regulating the biological processes of immune cells, RNA modifications can participate in the pathogenesis of immune related diseases, such as cancers, infection, inflammatory and autoimmune diseases. We further highlight the challenges and future directions based on the existing knowledge. All in all, this review will provide helpful knowledge as well as novel ideas for the researchers in this area.</t>
  </si>
  <si>
    <t>[Cui, Lian; Ma, Rui; Cai, Jiangluyi; Guo, Chunyuan; Chen, Zeyu; Yao, Lingling; Wang, Yuanyuan; Wang, Xin; Shi, Yuling] Tongji Univ, Shanghai Skin Dis Hosp, Sch Med, Dept Dermatol, 1278 Baode Rd, Shanghai 200443, Peoples R China; [Cui, Lian; Ma, Rui; Cai, Jiangluyi; Guo, Chunyuan; Chen, Zeyu; Yao, Lingling; Wang, Yuanyuan; Wang, Xin; Shi, Yuling] Tongji Univ, Sch Med, Inst Psoriasis, Shanghai, Peoples R China; [Fan, Rui] Tongji Univ, Sch Med, Shanghai Pulm Hosp, Dept Resp &amp; Crit Care Med, Shanghai 200433, Peoples R China</t>
  </si>
  <si>
    <t>Tongji University; Tongji University; Tongji University</t>
  </si>
  <si>
    <t>Wang, X; Shi, YL (corresponding author), Tongji Univ, Shanghai Skin Dis Hosp, Sch Med, Dept Dermatol, 1278 Baode Rd, Shanghai 200443, Peoples R China.;Wang, X; Shi, YL (corresponding author), Tongji Univ, Sch Med, Inst Psoriasis, Shanghai, Peoples R China.</t>
  </si>
  <si>
    <t>wx739976260@foxmail.com; shiyuling1973@tongji.edu.cn</t>
  </si>
  <si>
    <t>SIGNAL TRANSDUCT TAR</t>
  </si>
  <si>
    <t>10.1038/s41392-022-01175-9</t>
  </si>
  <si>
    <t>Zhang, Bo; Wu, Qiong; Li, Ben; Wang, Defeng; Wang, Lei; Zhou, You Lang</t>
  </si>
  <si>
    <t>m6A regulator-mediated methylation modification patterns and tumor microenvironment infiltration characterization in gastric cancer</t>
  </si>
  <si>
    <t>m(6)A; Tumor microenvironment; Stroma; Immunotherapy; Mutation burden</t>
  </si>
  <si>
    <t>RNA METHYLATION; EXPRESSION; CELLS; EXCLUSION; BLOCKADE; IMMUNITY</t>
  </si>
  <si>
    <t>Background The epigenetic regulation of immune response has been demonstrated in recent studies. Nonetheless, potential roles of RNA N6-methyladenosine (m(6)A) modification in tumor microenvironment (TME) cell infiltration remain unknown. Methods We comprehensively evaluated the m(6)A modification patterns of 1938 gastric cancer samples based on 21 m(6)A regulators, and systematically correlated these modification patterns with TME cell-infiltrating characteristics. The m6Ascore was constructed to quantify m(6)A modification patterns of individual tumors using principal component analysis algorithms. Results Three distinct m(6)A modification patterns were determined. The TME cell-infiltrating characteristics under these three patterns were highly consistent with the three immune phenotypes of tumors including immune-excluded, immune-inflamed and immune-desert phenotypes. We demonstrated the evaluation of m(6)A modification patterns within individual tumors could predict stages of tumor inflammation, subtypes, TME stromal activity, genetic variation, and patient prognosis. Low m6Ascore, characterized by increased mutation burden and activation of immunity, indicated an inflamed TME phenotype, with 69.4% 5-year survival. Activation of stroma and lack of effective immune infiltration were observed in the high m6Ascore subtype, indicating a non-inflamed and immune-exclusion TME phenotype, with poorer survival. Low m6Ascore was also linked to increased neoantigen load and enhanced response to anti-PD-1/L1 immunotherapy. Two immunotherapy cohorts confirmed patients with lower m6Ascore demonstrated significant therapeutic advantages and clinical benefits. Conclusions This work revealed the m(6)A modification played a nonnegligible role in formation of TME diversity and complexity. Evaluating the m(6)A modification pattern of individual tumor will contribute to enhancing our cognition of TME infiltration characterization and guiding more effective immunotherapy strategies.</t>
  </si>
  <si>
    <t>[Zhang, Bo; Wu, Qiong; Wang, Defeng; Zhou, You Lang] Nantong Univ, Res Ctr Clin Med, Affiliated Hosp, Nantong 226001, Jiangsu, Peoples R China; [Zhang, Bo; Wu, Qiong] Nantong Univ, Med Sch, Nantong 226001, Jiangsu, Peoples R China; [Li, Ben] Nantong Univ, Dept Cardiothorac Surg, Affiliated Hosp, Nantong 226001, Jiangsu, Peoples R China; [Wang, Lei] Shanghai Jiao Tong Univ, Sch Life Sci &amp; Biotechnol, State Key Lab Microbial Metab, Shanghai 200240, Peoples R China</t>
  </si>
  <si>
    <t>Nantong University; Nantong University; Nantong University; Shanghai Jiao Tong University</t>
  </si>
  <si>
    <t>Zhou, YL (corresponding author), Nantong Univ, Res Ctr Clin Med, Affiliated Hosp, Nantong 226001, Jiangsu, Peoples R China.;Wang, L (corresponding author), Shanghai Jiao Tong Univ, Sch Life Sci &amp; Biotechnol, State Key Lab Microbial Metab, Shanghai 200240, Peoples R China.</t>
  </si>
  <si>
    <t>wanglei0806@sjtu.edu.cn; zhouyoulang@ntu.edu.cn</t>
  </si>
  <si>
    <t>10.1186/s12943-020-01170-0</t>
  </si>
  <si>
    <t>Tan, Kezhe; Lu, Wenjie; Chen, Feng; Shi, Hao; Ma, Yingxuan; Chen, Zhou; Wu, Wei; Lv, Zhibao; Mo, Jialin</t>
  </si>
  <si>
    <t>CRISPR-Cas9 knockout screening identifies KIAA1429 as an essential gene in Ewing sarcoma</t>
  </si>
  <si>
    <t>JOURNAL OF EXPERIMENTAL &amp; CLINICAL CANCER RESEARCH</t>
  </si>
  <si>
    <t>Ewing sarcoma; CRISPR-Cas9 screening; KIAA1429; STAT3; NKX2-2</t>
  </si>
  <si>
    <t>GENOME</t>
  </si>
  <si>
    <t>Background Ewing sarcoma (ES) is an aggressive childhood bone and soft tissue cancer. KIAA1429 is one type of N6-methyladenosine (m6A) writer that plays a tumor-progressive role in various cancers, but the role of KIAA1429 in ES remains to be elucidated. The aim of the study was to investigate the role of KIAA1429 in ES.Methods We performed a multi-omic screen including CRISPR-Cas9 functional genomic and transcriptomic approaches, and identified that KIAA1429 played a significant role in ES progression. Gene knockdown, quantitative real-time PCR (Q-RT-PCR), immunoblotting, CellTiter-Glo assays, clonogenic assays, a subcutaneous xenograft model and immunohistochemistry were used to assess the functional role of KIAA1429 in ES. We mainly conducted RNA sequencing (RNA-seq) in ES cells to analyze the downstream regulatory mechanism of KIAA1429. An integrative analysis of chromatin immunoprecipitation sequencing (ChIP-seq) and RNA-seq indicated the upstream regulatory mechanism of KIAA1429.Results In vitro and in vivo CRISPR-Cas9 knockout screening identified KIAA1429 as an ES-dependent gene. Genetic suppression of KIAA1429 inhibited ES cell proliferation and tumorigenicity both in vitro and in vivo. Further studies revealed that KIAA1429 promotes ES tumorigenesis by regulating the ribosome-associated cell cycle and cancer-related inflammation. Interestingly, we found that STAT3 was a target of KIAA1429 and that a STAT3 inhibitor reduced KIAA1429 transcript levels, indicating positive feedback between KIAA1429 and STAT3. Finally, we found that NKX2-2 bound to the KIAA1429 promoter and transactivated KIAA1429.Conclusion Our study systematically analyzed ES-dependent epigenetic/transcriptional regulatory genes and identified KIAA1429 as a biomarker of tumor progression in ES, providing a potential therapeutic target for treating ES.</t>
  </si>
  <si>
    <t>[Tan, Kezhe; Chen, Feng; Shi, Hao; Ma, Yingxuan; Chen, Zhou; Wu, Wei; Lv, Zhibao] Shanghai Jiao Tong Univ, Shanghai Childrens Hosp, Sch Med, Dept Gen Surg, Shanghai, Peoples R China; [Lu, Wenjie; Mo, Jialin] Shanghai Jiao Tong Univ, Sch Med, Dept Histoembryol Genet &amp; Dev Biol, Shanghai Key Lab Reprod Med, Shanghai, Peoples R China</t>
  </si>
  <si>
    <t>Lv, ZB (corresponding author), Shanghai Jiao Tong Univ, Shanghai Childrens Hosp, Sch Med, Dept Gen Surg, Shanghai, Peoples R China.;Mo, JL (corresponding author), Shanghai Jiao Tong Univ, Sch Med, Dept Histoembryol Genet &amp; Dev Biol, Shanghai Key Lab Reprod Med, Shanghai, Peoples R China.</t>
  </si>
  <si>
    <t>zhibaolyu@163.com; mojialin@shsmu.edu.cn</t>
  </si>
  <si>
    <t>J EXP CLIN CANC RES</t>
  </si>
  <si>
    <t>SEP 28</t>
  </si>
  <si>
    <t>10.1186/s13046-023-02828-5</t>
  </si>
  <si>
    <t>Shi, Wen; Zheng, Yan; Luo, Shuai; Li, Xiaofeng; Zhang, Yilong; Meng, Xiaoming; Huang, Cheng; Li, Jun</t>
  </si>
  <si>
    <t>METTL3 Promotes Activation and Inflammation of FLSs Through the NF-κB Signaling Pathway in Rheumatoid Arthritis</t>
  </si>
  <si>
    <t>rheumatoid arthritis; METTL3; FLSs; inflammatory response; proliferation; invasion; migration</t>
  </si>
  <si>
    <t>FIBROBLAST-LIKE SYNOVIOCYTES; TRANSCRIPTION; TRANSLATION; EXPRESSION</t>
  </si>
  <si>
    <t>Rheumatoid arthritis (RA), a common autoimmune disease, is extremely damaging to human health. Fibroblast-like synoviocytes (FLSs) have a vital role in the occurrence and development of RA. Methyltransferase-like 3 (METTL3), which is a crucial component of the N-6-methyladenosine (m(6)A) methyltransferase complex, is involved in the progression of many diseases. In this study, we explored the role of METTL3 in the inflammatory response and proliferation, invasion, and migration of FLSs. We used human RA synovial tissues and the adjuvant-induced arthritis (AIA) animal model of RA. Experimental results revealed that METTL3 expression was significantly upregulated in human RA synovial tissues and in the rat AIA model. METTL3 knockdown suppressed interleukin (IL)-6, matrix metalloproteinase (MMP)-3, and MMP-9 levels in human RA-FLSs and rat AIA-FLSs. In contrast, they were increased by METTL3 overexpression. Additionally, we found that, in FLSs, METTL3 may activate the nuclear factor (NF)-kappa B signaling pathway. The experimental results showed that METTL3 may promote FLS activation and inflammatory response via the NF-kappa B signaling pathway.</t>
  </si>
  <si>
    <t>[Shi, Wen; Zheng, Yan; Luo, Shuai; Li, Xiaofeng; Zhang, Yilong; Meng, Xiaoming; Huang, Cheng; Li, Jun] Inflammat &amp; Immune Mediated Dis Lab Anhui Prov, Hefei, Peoples R China; [Shi, Wen; Zheng, Yan; Luo, Shuai; Li, Xiaofeng; Zhang, Yilong; Meng, Xiaoming; Huang, Cheng; Li, Jun] Anhui Med Univ, Anhui Inst Innovat Drugs, Sch Pharm, Hefei, Peoples R China; [Shi, Wen; Zheng, Yan; Luo, Shuai; Li, Xiaofeng; Zhang, Yilong; Meng, Xiaoming; Huang, Cheng; Li, Jun] Minist Educ, Key Lab Antiinflammatory &amp; Immune Med, Hefei, Peoples R China</t>
  </si>
  <si>
    <t>Huang, C; Li, J (corresponding author), Inflammat &amp; Immune Mediated Dis Lab Anhui Prov, Hefei, Peoples R China.;Huang, C; Li, J (corresponding author), Anhui Med Univ, Anhui Inst Innovat Drugs, Sch Pharm, Hefei, Peoples R China.;Huang, C; Li, J (corresponding author), Minist Educ, Key Lab Antiinflammatory &amp; Immune Med, Hefei, Peoples R China.</t>
  </si>
  <si>
    <t>huangcheng@ahmu.edu.cn; lj@ahmu.edu.cn</t>
  </si>
  <si>
    <t>JUL 6</t>
  </si>
  <si>
    <t>10.3389/fmed.2021.607585</t>
  </si>
  <si>
    <t>Pei, Dongchen; Xu, Chaojie; Wang, Dong; Shi, Xiaoxue; Zhang, Yurui; Liu, Yi; Liu, Nan; Guo, Jianhua; Yu, Yang; Kang, Zhengjun; Zhu, Haipeng</t>
  </si>
  <si>
    <t>Application of m6A and TME in Predicting the Prognosis and Treatment of Clear Cell Renal Cell Carcinoma</t>
  </si>
  <si>
    <t>JOURNAL OF ONCOLOGY</t>
  </si>
  <si>
    <t>MESSENGER-RNAS; METHYLATED NUCLEOTIDES; TUMOR PROGRESSION; CANCER; MICROENVIRONMENT; LOCALIZATION; BLOCKADE</t>
  </si>
  <si>
    <t>Background. Previous studies have shown that RNA N6-methyladenosine (m(6)A) plays an important role in the construction of the tumor microenvironment (TME). However, how m(6)A plays a role in the TME of clear cell renal cell carcinoma remains unclear. Methods. Based on 23 m(6)A modulators, we applied consensus cluster analysis to explore the different m(6)A modification profiles of ccRCC. The CIBERSORT method was employed to reveal the correlation between TME immune cell infiltration and different m(6)A modification patterns. A m(6)A score was constructed using a principal component analysis algorithm to assess and quantify the m(6)A modification patterns of individual tumors. Results. Three distinct m(6)A modification patterns of ccRCC were identified. The characteristics of TME cell infiltration in these three patterns were consistent with immune rejection phenotype, immune inflammation phenotype, and immune desert phenotype. In particular, when m(6)A scores were high, TME was characterized by immune cell infiltration and patient survival was higher (p &lt; 0.05). When m(6)A scores were low, TME was characterized by immunosuppression and patient survival was lower (p &lt; 0.05). The immunotherapy cohort confirmed that patients with higher m(6)A scores had significant therapeutic advantages and clinical benefits. Conclusions. The m(6)A modification plays an important role in the formation of TME. The m(6)A scoring system allows the identification of m(6)A modification patterns in individual tumors, discriminates the immune infiltrative features of TME, and provides more effective prognostic indicators and treatment strategies for immunotherapy.</t>
  </si>
  <si>
    <t>[Pei, Dongchen; Xu, Chaojie; Wang, Dong; Shi, Xiaoxue; Zhang, Yurui; Liu, Yi; Liu, Nan; Guo, Jianhua; Yu, Yang; Kang, Zhengjun; Zhu, Haipeng] Zhengzhou Univ, Affiliated Hosp 5, Dept Urol, Zhengzhou, Henan, Peoples R China</t>
  </si>
  <si>
    <t>Zhu, HP (corresponding author), Zhengzhou Univ, Affiliated Hosp 5, Dept Urol, Zhengzhou, Henan, Peoples R China.</t>
  </si>
  <si>
    <t>pdcdwz@163.com; xcj15020401030@163.com; 4920844@qq.com; zzusxx@126.com; zhang8263361@163.com; lysurgeon@hotmail.com; 962274874@qq.com; 869678771@qq.com; 418864396@qq.com; kzj7153@sina.com; zhpxsdwz@163.com</t>
  </si>
  <si>
    <t>J ONCOL</t>
  </si>
  <si>
    <t>10.1155/2022/2910491</t>
  </si>
  <si>
    <t>Wu, Chenglei; Chen, Weixin; He, Jincan; Jin, Shouheng; Liu, Yukun; Yi, Yang; Gao, Zhuoxing; Yang, Jiayan; Yang, Jianhua; Cui, Jun; Zhao, Wei</t>
  </si>
  <si>
    <t>Interplay of m6A and H3K27 trimethylation restrains inflammation during bacterial infection</t>
  </si>
  <si>
    <t>PATTERN-RECOGNITION RECEPTORS; NF-KAPPA-B; GENE-EXPRESSION; RNA; DEMETHYLASE; JMJD3; READERS; WRITERS; ROLES</t>
  </si>
  <si>
    <t>While N-6-methyladenosine (m(6)A) is the most prevalent modification of eukaryotic messenger RNA (mRNA) involved in various cellular responses, its role in modulating bacteria-induced inflammatory response remains elusive. Here, we showed that loss of the m(6)A reader YTH-domain family 2 (YTHDF2) promoted demethylation of histone H3 lysine-27 trimethylation (H3K27me3), which led to enhanced production of proinflammatory cytokines and facilitated the deposition of m(6)A cotranscriptionally. Mechanistically, the mRNA of lysine demethylase 6B (KDM6B) was m(6)A-modified and its decay mediated by YTHDF2. YTHDF2 deficiency stabilized KDM6B to promote H3K27me3 demethylation of multiple proinflammatory cytokines and subsequently enhanced their transcription. Furthermore, we identified H3K27me3 as a barrier for m(6)A modification during transcription. KDM6B recruits the m(6)A methyltransferase complex to facilitate the methylation of m(6)A in transcribing mRNA by removing adjacent H3K27me3 barriers. These results revealed cross-talk between m(6)A and H3K27me3 during bacterial infection, which has broader implications for deciphering epitranscriptomics in immune homeostasis.</t>
  </si>
  <si>
    <t>[Wu, Chenglei; Chen, Weixin; He, Jincan; Zhao, Wei] Sun Yat Sen Univ, Sun Yat Sen Mem Hosp, RNA Biomed Inst, Guangzhou 510120, Peoples R China; [Wu, Chenglei; Chen, Weixin; He, Jincan; Liu, Yukun; Yi, Yang; Gao, Zhuoxing; Yang, Jiayan; Zhao, Wei] Sun Yat Sen Univ, Zhongshan Sch Med, Key Lab Stem Cells &amp; Tissue Engn, Minist Educ, Guangzhou 510080, Peoples R China; [Jin, Shouheng; Yang, Jianhua; Cui, Jun] Sun Yat Sen Univ, Sch Life Sci, State Key Lab Biocontrol, MOE Key Lab Gene Funct &amp; Regulat, Guangzhou 510275, Guangdong, Peoples R China</t>
  </si>
  <si>
    <t>Zhao, W (corresponding author), Sun Yat Sen Univ, Sun Yat Sen Mem Hosp, RNA Biomed Inst, Guangzhou 510120, Peoples R China.;Zhao, W (corresponding author), Sun Yat Sen Univ, Zhongshan Sch Med, Key Lab Stem Cells &amp; Tissue Engn, Minist Educ, Guangzhou 510080, Peoples R China.;Yang, JH; Cui, J (corresponding author), Sun Yat Sen Univ, Sch Life Sci, State Key Lab Biocontrol, MOE Key Lab Gene Funct &amp; Regulat, Guangzhou 510275, Guangdong, Peoples R China.</t>
  </si>
  <si>
    <t>yangjh7@mail.sysu.edu.cn; cuij5@mail.sysu.edu.cn; zhaowei23@mail.sysu.edu.cn</t>
  </si>
  <si>
    <t>10.1126/sciadv.aba0647</t>
  </si>
  <si>
    <t>Shi, Diwen; Liu, Xiaohan; Li, Xinyun; Li, Tian; Liu, Jie; Wu, Lin</t>
  </si>
  <si>
    <t>Yth m6A RNA-Binding Protein 1 Regulates Osteogenesis of MC3T3-E1 Cells under Hypoxia via Translational Control of Thrombospondin-1</t>
  </si>
  <si>
    <t>hypoxia; osteoblast differentiation; YTHDF1; THBS1; mRNA stability; peri-implantitis</t>
  </si>
  <si>
    <t>PERI-IMPLANT; HEALTH</t>
  </si>
  <si>
    <t>Peri-implantitis is a major factor affecting implant prognosis, and the specific anatomy of the peri-implant area makes it more vulnerable to the local hypoxic environment caused by inflammation. N6-methyladenosine (m(6)A) plays a vital role in a multitude of biological processes, and its main reader Yth m(6)A RNA-binding protein 1 (YTHDF1) is suggested to affect osteogenic differentiation. However, the mechanism underlying the effect of YTHDF1 on osteogenic differentiation under hypoxic conditions remains unclear. To address this question, we examined the expression of YTHDF1 under hypoxia and observed that hypoxia suppressed osteogenic differentiation but promoted the expression of YTHDF1. Then we knocked down YTHDF1 and found decreased levels of osteogenic-related markers, alkaline phosphatase (ALP) activity, and alizarin red staining (ARS) under normoxia or hypoxia treatment. Bioinformatics analysis identified Thrombospondin-1 (THBS1) might be a downstream factor of YTHDF1. The results revealed that YTHDF1 enhanced the stability of THBS1 mRNA, and immunofluorescence assays found co-localization with YTHDF1 and THBS1 under hypoxia. Loss of function studies showed knocking down YTHDF1 or THBS1 exacerbated the osteogenic inhibition caused by hypoxia. All data imply that hypoxia suppresses osteogenic differentiation and promotes the expression of YTHDF1, which translationally regulates THBS1 in an m(6)A-dependent manner, potentially counteracting hypoxia-induced osteogenic inhibition through the YTHDF1/THBS1 pathway. The results of this study reveal for the first time the molecular mechanism of the regulation of osteogenic differentiation by YTHDF1 under hypoxia and suggest that YTHDF1, together with its downstream factor THBS1, may be critical targets to counteract osteogenic inhibition under hypoxic conditions, providing promising therapeutic strategy for the hypoxia-induced bone loss in peri-implantitis.</t>
  </si>
  <si>
    <t>[Shi, Diwen; Liu, Xiaohan; Li, Xinyun; Li, Tian; Wu, Lin] China Med Univ, Sch Stomatol, Dept Prosthodont, Shenyang 110000, Peoples R China; [Liu, Jie] China Med Univ, Ctr Sci Expt, Shenyang 110000, Peoples R China</t>
  </si>
  <si>
    <t>Wu, L (corresponding author), China Med Univ, Sch Stomatol, Dept Prosthodont, Shenyang 110000, Peoples R China.;Liu, J (corresponding author), China Med Univ, Ctr Sci Expt, Shenyang 110000, Peoples R China.</t>
  </si>
  <si>
    <t>jieliu@cmu.edu.cn; lwu@cmu.edu.cn</t>
  </si>
  <si>
    <t>10.3390/ijms24021741</t>
  </si>
  <si>
    <t>Izquierdo, Vanesa; Palomera-Avalos, Veronica; Pallas, Merce; Grinan-Ferre, Christian</t>
  </si>
  <si>
    <t>Resveratrol Supplementation Attenuates Cognitive and Molecular Alterations under Maternal High-Fat Diet Intake: Epigenetic Inheritance over Generations</t>
  </si>
  <si>
    <t>cognitive decline; epigenetics; resveratrol; high-fat diet; aging; SAMP8; N-6-Methyladenosine methylation; multigenerational inheritance</t>
  </si>
  <si>
    <t>DEPRESSION-LIKE BEHAVIOR; MESSENGER-RNA; FEMALE SAMP8; BRAIN; MODEL; MOUSE; NEUROINFLAMMATION; STRESS; MICE; INFLAMMATION</t>
  </si>
  <si>
    <t>Environmental factors such as maternal high-fat diet (HFD) intake can increase the risk of age-related cognitive decline in adult offspring. Epigenetic mechanisms are a possible link between diet effect and neurodegeneration across generations. Here, we found a significant decrease in triglyceride levels in a high-fat diet with resveratrol (RSV) HFD + RSV group and the offspring. Firstly, we obtained better cognitive performance in HFD+RSV groups and their offspring. Molecularly, a significant increase in DNA methylation (5-mC) levels, as well as increased gene expression of DNA methyltransferase 1 (Dnmt1) and Dnmt3a in HFD + RSV F1 group, were found. Furthermore, a significant increase of N-6-Methyladenosine methylation (m(6)A) levels in HFD+RSV F1, as well as changes in gene expression of its enzymes Methyltransferase like 3 (Mettl3) and FTO alpha-ketoglutarate dependent dioxygenase (Fto) were found. Moreover, we found a decrease in gene expression levels of pro-inflammatory markers such as Interleukin 1 beta (Il1-beta), Interleukin 6 (Il-6), Tumor necrosis factor-alpha (Tnf-alpha), C-X-C motif chemokine ligand 10 (Cxcl-10), the pro-inflammatory factors monocyte chemoattractant protein 1 (Mcp-1) and Tumor growth factor-beta 1 (Tgf-beta 1) in HFD+RSV and HFD+RSV F1 groups. Moreover, there was increased gene expression of neurotrophins such as Neural growth factor (Ngf), Neurotrophin-3 (Nt3), and its receptors Tropomyosin receptor kinase TrkA and TrkB. Likewise, an increase in protein levels of brain-derived neurotrophic factor (BDNF) and phospho-protein kinase B (p-Akt) in HFD+RSV F1 was found. These results suggest that maternal RSV supplementation under HFD intake prevents cognitive decline in senescence-accelerated mice prone 8 (SAMP8) adult offspring, promoting a reduction in triglycerides and leptin plasma levels, changes in the pro-inflammatory profile, and restoring the epigenetic landscape as well as synaptic plasticity.</t>
  </si>
  <si>
    <t>[Izquierdo, Vanesa; Pallas, Merce; Grinan-Ferre, Christian] Univ Barcelona, Inst Neurociencies, Dept Pharmacol &amp; Therapeut Chem, Avda Joan XXIII 27, Barcelona 08028, Spain; [Palomera-Avalos, Veronica] Univ Guadalajara, Univ Ctr Biol &amp; Agr Sci, Dept Cellular &amp; Mol Biol, Km 15-5 Guadalajara Nogales Highway, Zapopan 45110, Jalisco, Mexico</t>
  </si>
  <si>
    <t>University of Barcelona; Universidad de Guadalajara</t>
  </si>
  <si>
    <t>Griñan-Ferré, C (corresponding author), Univ Barcelona, Inst Neurociencies, Dept Pharmacol &amp; Therapeut Chem, Avda Joan XXIII 27, Barcelona 08028, Spain.</t>
  </si>
  <si>
    <t>vanessa_izquierdo@hotmail.com; vpalomera@hotmail.com; pallas@ub.edu; christian.grinan@ub.edu</t>
  </si>
  <si>
    <t>10.3390/ijms22031453</t>
  </si>
  <si>
    <t>Sang, Weilin; Xue, Song; Jiang, Yafei; Lu, Haiming; Zhu, Libo; Wang, Cong; Ma, Jinzhong</t>
  </si>
  <si>
    <t>METTL3 involves the progression of osteoarthritis probably by affecting ECM degradation and regulating the inflammatory response</t>
  </si>
  <si>
    <t>LIFE SCIENCES</t>
  </si>
  <si>
    <t>Osteoarthritis; Bioinformatics analysis; Quantitative RT-PCR; Western blot; Immunofluorescence</t>
  </si>
  <si>
    <t>M(6)A; EXPRESSION; RNA; METALLOPROTEINASE; OVEREXPRESSION; METHYLATION</t>
  </si>
  <si>
    <t>We aimed to identify RNA N6-methyladenosine methylation associated genes in osteoarthritis (OA), and to explore possible regulatory mechanisms of these RNA methylation associated genes. Bioinformatics analyses, including differential expression analysis, functional enrichment analysis, verification analysis, and box plot analysis, were conducted based on different datasets from OA and non-OA patients. Gene expression at mRNA and protein levels was determined by quantitative reverse transcription PCR, western blot and immunofluorescence. Interleukin 1 beta (IL-1 beta)-treated SW1353 cells was used as cell model. Lentiviral vector was used for overexpression METTL3 in vitro. CCK-8 assay kit was used to determine cell viability and inflammatory cytokines (IL1 alpha, IL-6, IL-8, IL-10 and TNF-alpha) was detected using ELISA kits. Bioinformatics analysis showed that METTL3 expression was decreased in OA group, which was confirmed in clinical samples. Expression of METTL3 was also reduced in IL-1 beta-treated cells. Levels of inflammatory cytokines were obviously reduced in the METTL3 overexpression group, while IL-1 beta treatment reversed such decrease caused by METTL3 overexpression (p &lt; 0.05). Both METTL3 overexpression and IL-1 beta treatment promoted expression of p65 protein and p-ERK (p &lt; 0.01). Additionally, increased expression of MMP1 and MMP3, and decreased expression of MMP13, TIMP-1, and TIMP2 at both mRNA and protein levels were observed in the METTL3 overexpression group when compared with the control group (p &lt; 0.01). Expression of m6A methylation gene METTL3 was reduced in OA. METTL3 is involved in OA probably by regulating the inflammatory response. METTL3 overexpression may affect extracellular matrix degradation in OA by adjusting the balance between TIMPs and MMPs.</t>
  </si>
  <si>
    <t>[Sang, Weilin; Xue, Song; Jiang, Yafei; Lu, Haiming; Zhu, Libo; Wang, Cong; Ma, Jinzhong] Shanghai Jiao Tong Univ, Shanghai Gen Hosp, Dept Orthoped, Sch Med, Ward 6B,650 Xinsongjiang Rd, Shanghai 301620, Peoples R China</t>
  </si>
  <si>
    <t>Ma, JZ (corresponding author), Shanghai Jiao Tong Univ, Shanghai Gen Hosp, Dept Orthoped, Sch Med, Ward 6B,650 Xinsongjiang Rd, Shanghai 301620, Peoples R China.</t>
  </si>
  <si>
    <t>Majinzhong007@163.com</t>
  </si>
  <si>
    <t>LIFE SCI</t>
  </si>
  <si>
    <t>AUG 1</t>
  </si>
  <si>
    <t>10.1016/j.lfs.2021.119528</t>
  </si>
  <si>
    <t>Qin, Yanqin; Li, Binghua; Arumugam, Suyavaran; Lu, Qiuxia; Mankash, Salah M.; Li, Junzi; Sun, Beicheng; Li, Jiansheng; Flavell, Richard A.; Li, Hua-Bing; Ouyang, Xinshou</t>
  </si>
  <si>
    <t>m6A mRNA methylation-directed myeloid cell activation controls progression of NAFLD and obesity</t>
  </si>
  <si>
    <t>CELL REPORTS</t>
  </si>
  <si>
    <t>FATTY LIVER-DISEASE; GENE-EXPRESSION; IMMUNE-SYSTEM; NUCLEAR-RNA; METABOLISM; STEATOHEPATITIS; INFLAMMATION; TRANSCRIPTS; MACROPHAGES; STRESS</t>
  </si>
  <si>
    <t>N-6-methyladenosine (m(6)A) RNA modification is a fundamental determinant of mRNA metabolism, but its role in innate immunity-driven non-alcoholic fatty liver disease (NAFLD) and obesity is not known. Here, we show that myeloid lineage-restricted deletion of the m(6)A writerprotein Methyltransferase Like 3 (METTL3) prevents age-related and diet-induced development of NAFLD and obesity in mice with improved inflammatory and metabolic phenotypes. Mechanistically, loss of METTL3 results in the differential expression of multiple mRNA transcripts marked with m(6)A, with a notable increase of DNA Damage Inducible Transcript 4 (DDIT4) mRNA level. In METTL3-deficient macrophages, there is a significant downregulation of mammalian target of rapamycin (mTOR) and nuclear factor KB (NF-KB) pathway activity in response to cellular stress and cytokine stimulation, which can be restored by knockdown of DDIT4. Taken together, our findings identify the contribution of METTL3-mediated m(6)A modification of Ddit4 mRNA to macrophage metabolic reprogramming in NAFLD and obesity.</t>
  </si>
  <si>
    <t>[Qin, Yanqin; Li, Binghua; Arumugam, Suyavaran; Lu, Qiuxia; Mankash, Salah M.; Li, Junzi; Ouyang, Xinshou] Yale Univ, Dept Internal Med, Sect Digest Dis, Sch Med, New Haven, CT 06520 USA; [Li, Hua-Bing] Shanghai Jiao Tong Univ, Shanghai Inst Immunol, State Key Lab Oncogenes &amp; Related Genes, Sch Med, Shanghai 200025, Peoples R China; [Li, Hua-Bing] Shanghai Jiao Tong Univ, Yale Inst Immune Metab, Sch Med, Shanghai 200025, Peoples R China; [Flavell, Richard A.] Yale Univ, Dept Immunobiol, Sch Med, New Haven, CT 06520 USA; [Flavell, Richard A.] Yale Univ, Howard Hughes Med Inst, Sch Med, New Haven, CT 06520 USA; [Qin, Yanqin; Li, Junzi; Li, Jiansheng] Henan Univ Chinese Med, Henan Key Lab Chinese Med Resp Dis, Coconstruct Collaborat Innovat Ctr Chinese Med &amp;, Zhengzhou 450046, Henan, Peoples R China; [Li, Binghua; Sun, Beicheng] Nanjing Univ, Dept Hepatobiliary Surg, Med Sch, Affiliated Drum Tower Hosp, Nanjing 210008, Peoples R China</t>
  </si>
  <si>
    <t>Yale University; Shanghai Jiao Tong University; Chinese Academy of Sciences; Shanghai Jiao Tong University; Yale University; Yale University; Howard Hughes Medical Institute; Henan University of Traditional Chinese Medicine; Nanjing University</t>
  </si>
  <si>
    <t>Ouyang, XS (corresponding author), Yale Univ, Dept Internal Med, Sect Digest Dis, Sch Med, New Haven, CT 06520 USA.;Li, HB (corresponding author), Shanghai Jiao Tong Univ, Shanghai Inst Immunol, State Key Lab Oncogenes &amp; Related Genes, Sch Med, Shanghai 200025, Peoples R China.;Li, HB (corresponding author), Shanghai Jiao Tong Univ, Yale Inst Immune Metab, Sch Med, Shanghai 200025, Peoples R China.;Flavell, RA (corresponding author), Yale Univ, Dept Immunobiol, Sch Med, New Haven, CT 06520 USA.;Flavell, RA (corresponding author), Yale Univ, Howard Hughes Med Inst, Sch Med, New Haven, CT 06520 USA.</t>
  </si>
  <si>
    <t>richard.flavell@yale.edu; huabing.li@shsmu.edu.cn; xinshou.ouyang@yale.edu</t>
  </si>
  <si>
    <t>CELL REP</t>
  </si>
  <si>
    <t>NOV 9</t>
  </si>
  <si>
    <t>10.1016/j.celrep.2021.109968</t>
  </si>
  <si>
    <t>Guo, Feng; Zhang, Yanhong; Ma, Jinyou; Yu, Yan; Wang, Qiuxia; Gao, Pei; Wang, Li; Xu, Zhiyong; Wei, Xiaobing; Jing, Mengna</t>
  </si>
  <si>
    <t>m6A mRNA Methylation Was Associated With Gene Expression and Lipid Metabolism in Liver of Broilers Under Lipopolysaccharide Stimulation</t>
  </si>
  <si>
    <t>m(6)A-sequencing; chicken; liver; inflammation; lipid metabolism</t>
  </si>
  <si>
    <t>Hepatic inflammation is always accompanied with abnormal lipid metabolism. Whether N-6-methyladenosine (m(6)A) mRNA methylation affects irregular inflammatory lipid level is unclear. Here, the m(6)A modification patterns in chicken liver at the acute stage of LPS-stimulated inflammation and at the normal state were explored via m(6)A and RNA sequencing and bioinformatics analysis. A total of 7,815 m(6)A peaks distributed in 5,066 genes were identified in the normal chicken liver and were mostly located in the CDS, 3 ' UTR region, and around the stop codon. At 2 h after the LPS intraperitoneal injection, the m(6)A modification pattern changed and showed 1,200 different m(6)A peaks. The hyper- and hypo-m(6)A peaks were differentially located, with the former mostly located in the CDS region and the latter in the 3 ' UTR and in the region near the stop codon. The hyper- or hypo-methylated genes were enriched in different GO ontology and pathways. Co-analysis revealed a significantly positive relationship between the fold change of m(6)A methylation level and the relative fold change of mRNA expression. Moreover, computational prediction of protein-protein interaction (PPI) showed that genes with altered m(6)A methylation and mRNA expression levels were clustered in processes involved in lipid metabolism, immune response, DNA replication, and protein ubiquitination. CD18 and SREBP-1 were the two hub genes clustered in the immune process and lipid metabolism, respectively. Hub gene AGPAT2 was suggested to link the immune response and lipid metabolism clusters in the PPI network. This study presented the first m(6)A map of broiler chicken liver at the acute stage of LPS induced inflammation. The findings may shed lights on the possible mechanisms of m(6)A-mediated lipid metabolism disorder in inflammation.</t>
  </si>
  <si>
    <t>[Guo, Feng; Zhang, Yanhong; Ma, Jinyou; Yu, Yan; Wang, Qiuxia; Gao, Pei; Wang, Li; Xu, Zhiyong; Wei, Xiaobing; Jing, Mengna] Henan Inst Sci &amp; Technol, Coll Anim Sci &amp; Vet Med, Xinxiang, Henan, Peoples R China; [Guo, Feng] Henan Inst Sci &amp; Technol, Postdoctoral Res &amp; Dev Base, Xinxiang, Henan, Peoples R China</t>
  </si>
  <si>
    <t>Henan Institute of Science &amp; Technology; Henan Institute of Science &amp; Technology</t>
  </si>
  <si>
    <t>Zhang, YH; Ma, JY (corresponding author), Henan Inst Sci &amp; Technol, Coll Anim Sci &amp; Vet Med, Xinxiang, Henan, Peoples R China.</t>
  </si>
  <si>
    <t>yuhui0906@126.com; marjy@163.com</t>
  </si>
  <si>
    <t>FEB 25</t>
  </si>
  <si>
    <t>10.3389/fgene.2022.818357</t>
  </si>
  <si>
    <t>Wang, Jinghua; Yan, Shushan; Lu, Hongying; Wang, Shufeng; Xu, Donghua</t>
  </si>
  <si>
    <t>METTL3 Attenuates LPS-Induced Inflammatory Response in Macrophages via NF-κB Signaling Pathway</t>
  </si>
  <si>
    <t>RHEUMATOID-ARTHRITIS; METHYLATION; SUBUNIT</t>
  </si>
  <si>
    <t>Methyltransferase-like 3 (METTL3), an RNA N-6-methyladenosine (m(6)A) methyltransferase, is essential for the m(6)A mRNA modification. As a key enzyme of m(6)A methylation modification, METTL3 has been implicated in immune and inflammation regulation. However, little is known of the role and underlying mechanism of METTL3 in rheumatoid arthritis (RA). The aim of the present study is to elucidate the function and potential mechanism of METTL3 in RA pathogenesis. We used quantitative real-time polymerase chain reaction to detect the expression of METTL3 in RA patients and controls as well as the macrophage cell line. CCK-8 was used for cell proliferation assay. Enzyme-linked immunosorbent assay (ELISA) was adopted to estimate the generation of IL-6 and TNF-alpha in macrophages. Western blot and immunofluorescence were applied to evaluate the activation of NF-kappa B in macrophages. The expression of METTL3 was significantly elevated in patients with RA. It was positively associated with CRP and ESR, two common markers for RA disease activity. Besides, LPS could enhance the expression and biological activity of METTL3 in macrophages, while overexpression of METTL3 significantly attenuated the inflammatory response induced by LPS in macrophages. Moreover, the effect of METTL3 on LPS-induced inflammation in macrophages was dependent on NF-kappa B. This study firstly demonstrates the critical role of METTL3 in RA, which provides novel insights into recognizing the pathogenesis of RA and a promising biomarker for RA.</t>
  </si>
  <si>
    <t>[Wang, Jinghua; Xu, Donghua] Weifang Med Univ, Clin Med Coll, Weifang 261000, Peoples R China; [Wang, Jinghua; Xu, Donghua] Weifang Med Univ, Affiliated Hosp, Dept Rheumatol, Weifang 261000, Peoples R China; [Yan, Shushan] Weifang Med Univ, Affiliated Hosp, Dept Gastrointestinal &amp; Anal Dis Surg, Weifang 261000, Peoples R China; [Lu, Hongying] Weifang Med Univ, Clin Med Coll, Funct Lab, Weifang 261000, Peoples R China; [Wang, Shufeng] Weifang Med Univ, Med Expt Training Ctr, Weifang 261000, Peoples R China</t>
  </si>
  <si>
    <t>Shandong Second Medical University; Shandong Second Medical University; Shandong Second Medical University; Shandong Second Medical University; Shandong Second Medical University</t>
  </si>
  <si>
    <t>Xu, DH (corresponding author), Weifang Med Univ, Clin Med Coll, Weifang 261000, Peoples R China.;Xu, DH (corresponding author), Weifang Med Univ, Affiliated Hosp, Dept Rheumatol, Weifang 261000, Peoples R China.;Yan, SS (corresponding author), Weifang Med Univ, Affiliated Hosp, Dept Gastrointestinal &amp; Anal Dis Surg, Weifang 261000, Peoples R China.;Wang, SF (corresponding author), Weifang Med Univ, Med Expt Training Ctr, Weifang 261000, Peoples R China.</t>
  </si>
  <si>
    <t>jinghua163w@163.com; yanshushan@163.com; luhy1030@163.com; wfwangshufeng@163.com; flower322@163.com</t>
  </si>
  <si>
    <t>OCT 24</t>
  </si>
  <si>
    <t>10.1155/2019/3120391</t>
  </si>
  <si>
    <t>Ji, Runbi; Wu, Chenxi; Yao, Jun; Xu, Jiajin; Lin, Jiang; Gu, Hongbing; Fu, Min; Zhang, Xiaoxin; Li, Yongkang; Zhang, Xu</t>
  </si>
  <si>
    <t>IGF2BP2-meidated m6A modification of CSF2 reprograms MSC to promote gastric cancer progression</t>
  </si>
  <si>
    <t>CELLS; MIGRATION</t>
  </si>
  <si>
    <t>The interaction between tumor cells and stromal cells within the tumor microenvironment plays a critical role in cancer progression. Mesenchymal stem cells (MSCs) are important tumor stromal cells that exhibit pro-oncogenic activities when reprogrammed by the tumor. However, the precise mechanisms underlying MSC reprogramming in gastric cancer remain not well understood. QRT-PCR, western blot, and immunohistochemistry were used to examine gene and protein expression levels. In vitro and in vivo experiments were conducted to assess the biological functions of gastric cancer cells. RNA-sequencing, RNA immunoprecipitation (RIP), and meRIP assays were performed to investigate underlying molecular mechanisms. We found a significant increase in the expression and N6-methyladenosine (m(6)A) modification levels of colony-stimulating factor 2 (CSF2) in gastric cancer MSCs. CSF2 gene overexpression induced the reprogramming of normal MSCs into cancer-promoting MSCs, thereby enhancing the proliferation, migration, and drug resistance of gastric cancer cells through the secretion of various pro-inflammatory factors. Additionally, we demonstrated that the m(6)A reader IGF2BP2 bound to and stabilized CSF2 mRNA in gastric cancer MSCs. Notably, overexpression of IGF2BP2 mimicked the effect of CSF2 on MSCs, promoting gastric cancer progression. Finally, we unveiled that CSF2 induced the ubiquitination of Notch1 to reprogram MSCs. Our study highlights a critical role of IGF2BP2-mediated m(6)A modification of CSF2 in reprogramming MSCs, which presents a promising therapeutic target for gastric cancer.</t>
  </si>
  <si>
    <t>[Ji, Runbi; Wu, Chenxi; Yao, Jun; Xu, Jiajin] Jiangsu Univ, Affiliated Peoples Hosp, Inst Digest Dis, Dept Gastroenterol, Zhenjiang 212002, Jiangsu, Peoples R China; [Ji, Runbi; Wu, Chenxi; Xu, Jiajin; Zhang, Xiaoxin; Zhang, Xu] Jiangsu Univ, Sch Med, Jiangsu Key Lab Med Sci &amp; Lab Med, Zhenjiang 212013, Jiangsu, Peoples R China; [Ji, Runbi; Wu, Chenxi; Xu, Jiajin; Gu, Hongbing; Li, Yongkang] Jiangsu Univ, Affiliated Peoples Hosp, Dept Clin Lab, Zhenjiang 212002, Jiangsu, Peoples R China; [Lin, Jiang; Fu, Min] Jiangsu Univ, Affiliated Peoples Hosp, Dept Cent Lab, Zhenjiang 212002, Jiangsu, Peoples R China</t>
  </si>
  <si>
    <t>Jiangsu University; Jiangsu University; Jiangsu University; Jiangsu University</t>
  </si>
  <si>
    <t>Zhang, X (corresponding author), Jiangsu Univ, Sch Med, Jiangsu Key Lab Med Sci &amp; Lab Med, Zhenjiang 212013, Jiangsu, Peoples R China.</t>
  </si>
  <si>
    <t>xuzhang@ujs.edu.cn</t>
  </si>
  <si>
    <t>OCT 21</t>
  </si>
  <si>
    <t>10.1038/s41419-023-06163-7</t>
  </si>
  <si>
    <t>Ye, Wei; Huang, Tianpeng</t>
  </si>
  <si>
    <t>Correlation analysis of m6A-modified regulators with immune microenvironment infiltrating cells in lung adenocarcinoma</t>
  </si>
  <si>
    <t>CANCER; EPIDEMIOLOGY; PD-1/PD-L1</t>
  </si>
  <si>
    <t>Object Recent studies have demonstrated the epigenetic regulation of immune responses. However, the potential role of N6-methyladenosine methylation (m(6)A) in the tumor microenvironment (TME) remains unknown. Method In this study, the m(6)A modification patterns of LUAD samples were comprehensively evaluated by combining TCGA and GEO data, while these modification patterns were systematically linked to the characteristics of immune infiltrating cells in TME. The m(6)A score was constructed using the principal component analysis algorithm to quantify the m(6)A modification mode of a single tumor. Result There were three distinct patterns of m(6)A modification identified. The characteristics of TME cell infiltration in these three patterns were highly consistent with these three immune phenotypes of the tumors, including immune rejection, immune-inflammatory, and immune inert phenotypes. Low m(6)A scores were characterized by immune activation and poor survival rate. Besides, m(6)A scores were associated with tumor mutational load (TMB) and were able to increase the ability of TMB to predict immunotherapy. Two immunotherapy cohorts confirmed that the patients with lower m(6)A scores demonstrated significant therapeutic advantages and clinical benefits. m(6)A modifications play an important role in the development of TME diversity. Assessing the m(6)A modification pattern of individual tumors can deepen the understanding as to the characteristics of TME infiltration and guide more effective immunotherapy strategies.</t>
  </si>
  <si>
    <t>[Ye, Wei] Chinese Med Univ, Dept Resp Med, Wenzhou Municipal Hosp Tradit Chinese Med, Wenzhou Hosp Tradit Chinese Med, Wenzhou, Peoples R China; [Huang, Tianpeng] Chinese Med Univ, Dept Clin Lab, Wenzhou Municipal Hosp Tradit Chinese Med, Zhejiang Wenzhou Hosp Tradit Chinese Med, Wenzhou, Peoples R China</t>
  </si>
  <si>
    <t>Huang, TP (corresponding author), Chinese Med Univ, Dept Clin Lab, Wenzhou Municipal Hosp Tradit Chinese Med, Zhejiang Wenzhou Hosp Tradit Chinese Med, Wenzhou, Peoples R China.</t>
  </si>
  <si>
    <t>huangtianpeng1993@163.com</t>
  </si>
  <si>
    <t>10.1371/journal.pone.0264384</t>
  </si>
  <si>
    <t>Jian, Dongdong; Wang, Ying; Jian, Liguo; Tang, Hao; Rao, Lixin; Chen, Ke; Jia, Zhen; Zhang, Wanjun; Liu, Yiran; Chen, Xu; Shen, Xiwen; Gao, Chuanyu; Wang, Shuai; Li, Muwei</t>
  </si>
  <si>
    <t>METTL14 aggravates endothelial inflammation and atherosclerosis by increasing FOXO1 N6-methyladeosine modifications</t>
  </si>
  <si>
    <t>THERANOSTICS</t>
  </si>
  <si>
    <t>METTL14; m(6)A modification; endothelial inflammation; FOXO1; atherosclerosis</t>
  </si>
  <si>
    <t>RNA MODIFICATIONS; CELL-ADHESION; M(6)A; EXPRESSION; RECRUITMENT; ANGIOGENESIS; METHYLATION; DYSFUNCTION</t>
  </si>
  <si>
    <t>Aims: The N6-methyladenosine (m(6)A) modification plays an important role in various biological processes, but its role in atherosclerosis remains unknown. The aim of this study was to investigate the role and mechanism of m(6)A modification in endothelial cell inflammation and its influence on atherosclerosis development. Methods: We constructed a stable TNF-alpha-induced endothelial cell inflammation model and assessed the changes in the expression of m(6)A modification-related proteins to identify the major factors involved in this process. The m(6)A-modified mRNAs were identified by methylated RNA immunoprecipitation (RIP) sequencing and forkhead box O1 (FOXO1) was selected as a potential target. Through cytological experiments, we verified whether methyltransferase-like 14 (METTL14) regulates FOXO1 expression by regulating m(6)A-dependent mRNA and protein interaction. The effect of METTL14 on atherosclerosis development in vivo was verified using METTL14 knockout mice. Results: These findings confirmed that METTL14 plays major roles in TNF-alpha-induced endothelial cell inflammation. During endothelial inflammation, m(6)A modification of FOXO1, an important transcription factor, was remarkably increased. Moreover, METTL14 knockdown significantly decreased TNF-alpha-induced FOXO1 expression. RIP assay confirmed that METTL14 directly binds to FOXO1 mRNA, increases its m(6)A modification, and enhances its translation through subsequent YTH N6-methyladenosine RNA binding protein 1 recognition. Furthermore, METTL14 was shown to interact with FOXO1 and act directly on the promoter regions of VCAM-1 and ICAM-1 to promote their transcription, thus mediating endothelial cell inflammatory response. In vivo experiments showed that METTL14 gene knockout significantly reduced the development of atherosclerotic plaques. Conclusion: METTL14 promotes FOXO1 expression by enhancing its m(6)A modification and inducing endothelial cell inflammatory response as well as atherosclerotic plaque formation. Decreased expression of METTL14 can inhibit endothelial inflammation and atherosclerosis development. Therefore, METTL14 may serve as a potential target for the clinical treatment of atherosclerosis.</t>
  </si>
  <si>
    <t>[Jian, Dongdong; Wang, Ying; Rao, Lixin; Chen, Ke; Gao, Chuanyu; Li, Muwei] Zhengzhou Univ, Henan Key Lab Coronary Heart Dis Prevent &amp; Contro, Henan Prov Peoples Hosp, Cent China Fuwai Hosp,Dept Cardiol, Zhengzhou 450003, Henan, Peoples R China; [Jian, Liguo] Zhengzhou Univ, Dept Cardiol, Affiliated Hosp 2, Zhengzhou 450003, Henan, Peoples R China; [Tang, Hao] Zhengzhou Univ, Key Lab Cardiac Regenerat Med, Cent China Fuwai Hosp, Henan Prov Peoples Hosp,Heart Ctr,Natl Hlth Commi, Zhengzhou 450003, Henan, Peoples R China; [Tang, Hao] Zhengzhou Univ, Cent China Fuwai Hosp, Zhengzhou 450003, Henan, Peoples R China; [Jia, Zhen] Zhejiang Univ, Affiliated Hosp 1, Sch Med, Dept Cardiothorac Surg, Hangzhou 310003, Zhejiang, Peoples R China; [Zhang, Wanjun] Henan Prov Peoples Hosp, Dept Hematol, Zhengzhou 450003, Henan, Peoples R China; [Liu, Yiran] Henan Prov Peoples Hosp, Dept Pathol, Zhengzhou 450003, Henan, Peoples R China; [Chen, Xu; Shen, Xiwen] Zhengzhou Peoples Hosp, Dept Hepatobiliary &amp; Pancreat Surg, Zhengzhou 450003, Henan, Peoples R China; [Wang, Shuai] Westlake Univ, Sch Life Sci, Hangzhou 310024, Zhejiang, Peoples R China</t>
  </si>
  <si>
    <t>Zhengzhou University; Zhengzhou University; Zhengzhou University; Zhengzhou University; Zhejiang University; Zhengzhou University; Zhengzhou University; Westlake University</t>
  </si>
  <si>
    <t>Gao, CY; Li, MW (corresponding author), Zhengzhou Univ, Henan Key Lab Coronary Heart Dis Prevent &amp; Contro, Henan Prov Peoples Hosp, Cent China Fuwai Hosp,Dept Cardiol, Zhengzhou 450003, Henan, Peoples R China.;Wang, S (corresponding author), Westlake Univ, Sch Life Sci, Hangzhou 310024, Zhejiang, Peoples R China.</t>
  </si>
  <si>
    <t>gaocy1102@163.com; wangshuai@westlake.edu.cn; lmw0207@gs.zzu.edu.cn</t>
  </si>
  <si>
    <t>10.7150/thno.45178</t>
  </si>
  <si>
    <t>Xu, Menghui; Zhuo, Ruhao; Tao, Shengxiang; Liang, Yaxu; Liu, Chunru; Liu, Qingyang; Wang, Tian; Zhong, Xiang</t>
  </si>
  <si>
    <t>M6A RNA Methylation Mediates NOD1/NF-kB Signaling Activation in the Liver of Piglets Challenged with Lipopolysaccharide</t>
  </si>
  <si>
    <t>m(6)A modification; NOD1; NF-kappa B; inflammation; immune; oxidative stress; piglet</t>
  </si>
  <si>
    <t>NF-KAPPA-B; HEPATIC LIPID-METABOLISM; NOD1; RECOGNITION; INJURY; HIF-1-ALPHA; SENSOR</t>
  </si>
  <si>
    <t>N-6-methyladenosine (m(6)A) is the most abundant internal modification that widely participates in various immune and inflammatory responses; however, its regulatory mechanisms in the inflammation of liver induced by lipopolysaccharide in piglets remain largely unknown. In the present study, piglets were intraperitoneally injected with 80 mu g/kg LPS or an equal dose of sterile saline. Results indicated that LPS administration increased activities of serum alanine aminotransferase (ALT), induced M1 macrophage polarization and promoted secretion of inflammatory cytokines, and finally led to hepatic lesions in piglets. The NOD1/NF-kappa B signaling pathway was activated in the livers of the LPS group. Moreover, the total m(6)A level was significantly elevated after LPS treatment. MeRIP-seq showed that 1166 and 1344 transcripts contained m(6)A methylation in control and LPS groups, respectively. The m(6)A methylation sites of these transcripts mainly distributes in the 5' untranslated region (5 ' UTR), the coding sequence (CDS), and the 3' untranslated region (3 ' UTR). Interestingly, these genes were mostly enriched in the NF-kappa B signaling pathway, and LPS treatment significantly changed the m(6)A modification in NOD1, RIPK2, NFKBIA, NFKBIB, and TNFAIP3 mRNAs. In addition, knockdown of METTL3 or overexpression of FTO both changed gene levels in the NOD1/NF-kappa B pathway, suggesting that activation of this pathway was regulated by m(6)A RNA methylation. Moreover, the alteration of m(6)A RNA methylation profile may be associated with the increase of reactive oxygen species (ROS), HIF-1 alpha, and MAT2A. In conclusion, LPS activated the NOD1/NF-kappa B pathway at post-transcriptional regulation through changing m(6)A RNA methylation, and then promoted the overproduction of proinflammatory cytokines, ultimately resulting in liver inflammation and damage.</t>
  </si>
  <si>
    <t>[Xu, Menghui; Zhuo, Ruhao; Tao, Shengxiang; Liang, Yaxu; Wang, Tian; Zhong, Xiang] Nanjing Agr Univ, Coll Anim Sci &amp; Technol, Nanjing 210095, Peoples R China; [Liu, Chunru] Nanjing Agr Univ, Coll Vet Med, Nanjing 210095, Peoples R China; [Liu, Qingyang] Nanjing Agr Univ, Coll Life Sci, Nanjing 210095, Peoples R China</t>
  </si>
  <si>
    <t>Nanjing Agricultural University; Nanjing Agricultural University; Nanjing Agricultural University</t>
  </si>
  <si>
    <t>Zhong, X (corresponding author), Nanjing Agr Univ, Coll Anim Sci &amp; Technol, Nanjing 210095, Peoples R China.</t>
  </si>
  <si>
    <t>10.3390/antiox11101954</t>
  </si>
  <si>
    <t>Yanar, Sevinc; Kasap, Murat; Kanli, Aylin; Akpinar, Gurler; Sarihan, Mehmet</t>
  </si>
  <si>
    <t>Proteomics analysis of meclofenamic acid-treated small cell lung carcinoma cells revealed changes in cellular energy metabolism for cancer cell survival</t>
  </si>
  <si>
    <t>meclofenamic acid (MA); metabolic reprogramming; N6-methyladenosine (m6A); proteomics; small cell lung carcinoma (SCLC)</t>
  </si>
  <si>
    <t>RNA METHYLATION; GLYCOLYSIS; RESISTANCE; TUMORS; M(6)A; LDHA; PROLIFERATION; TUMORIGENESIS; DEMETHYLATION; BIOMARKERS</t>
  </si>
  <si>
    <t>Small cell lung carcinoma (SCLC) is a highly aggressive cancer with low survival rate. Although initial response to chemotherapy in SCLC patients is well-rated, the treatments applied after the disease relapses are not successful. Drug resistance is accepted to be one of the main reasons for this failure. Therefore, there is an urgent need for new treatment strategies for SCLC. Meclofenamic acid, a nonsteroidal anti-inflammatory drug, has been shown to have anticancer effects on various types of cancers via different mechanisms. The aim of this study was to investigate the alterations that meclofenamic acid caused on a SCLC cell line, DMS114 using the tools of proteomics namely two-dimensional gel electrophoresis coupled to MALDI-TOF/TOF and nHPLC coupled to LC-MS/MS. Among the proteins identified by both methods, those showing significantly altered expression levels were evaluated using bioinformatics databases, PANTHER and STRING. The key altered metabolism upon meclofenamic acid treatment appeared to the cellular energy metabolism. Glycolysis was suppressed, whereas mitochondrial activity and oxidative phosphorylation were boosted. The cells underwent metabolic reprogramming to adapt into their new environment for survival. Metabolic reprogramming is known to cause drug resistance in several cancer types including SCLC. The identified differentially regulated proteins in here associated with energy metabolism hold value as the potential targets to overcome drug resistance in SCLC treatment.</t>
  </si>
  <si>
    <t>[Yanar, Sevinc; Kasap, Murat; Kanli, Aylin; Akpinar, Gurler; Sarihan, Mehmet] Kocaeli Univ, Fac Med, Dept Med Biol, Kocaeli, Turkey; [Yanar, Sevinc] Sakarya Univ, Fac Med, Dept Histol &amp; Embryol, Sakarya, Turkey; [Yanar, Sevinc] Sakarya Univ, Fac Med, Dept Histol &amp; Embryol, TR-54290 Sakarya, Turkey</t>
  </si>
  <si>
    <t>Kocaeli University; Sakarya University; Sakarya University</t>
  </si>
  <si>
    <t>Yanar, S (corresponding author), Sakarya Univ, Fac Med, Dept Histol &amp; Embryol, TR-54290 Sakarya, Turkey.</t>
  </si>
  <si>
    <t>sevincyanar@sakarya.edu.tr</t>
  </si>
  <si>
    <t>10.1002/jbt.23289</t>
  </si>
  <si>
    <t>Zhang, Linda; Dou, Xiaoyang; Zheng, Zhong; Ye, Chang; Lu, Thomas X.; Liang, Hua L.; Wang, Liangliang; Weichselbaum, Ralph R.; He, Chuan</t>
  </si>
  <si>
    <t>YTHDF2/m6A/NF-?B axis controls anti-tumor immunity by regulating intratumoral Tregs</t>
  </si>
  <si>
    <t>EMBO JOURNAL</t>
  </si>
  <si>
    <t>Anti-tumor immunity; Intratumoral Tregs; m(6)A; NF-&amp; kappa;B regulation; YTHDF2</t>
  </si>
  <si>
    <t>NF-KAPPA-B; T-CELLS; METHYLATION; MODEL; DIFFERENTIATION; OSCILLATIONS; CHECKPOINT; EXPRESSION; DYNAMICS</t>
  </si>
  <si>
    <t>N-6-methyladenosine (m(6)A) in messenger RNA (mRNA) regulates immune cells in homeostasis and in response to infection and inflammation. The function of the m(6)A reader YTHDF2 in the tumor microenvironment (TME) in these contexts has not been explored. We discovered that the loss of YTHDF2 in regulatory T (Treg) cells reduces tumor growth in mice. Deletion of Ythdf2 in Tregs does not affect peripheral immune homeostasis but leads to increased apoptosis and impaired suppressive function of Treg cells in the TME. Elevated tumor necrosis factor (TNF) signaling in the TME promotes YTHDF2 expression, which in turn regulates NF-?B signaling by accelerating the degradation of m(6)A-modified transcripts that encode NF-?B-negative regulators. This TME-specific regulation of Treg by YTHDF2 points to YTHDF2 as a potential target for anti-cancer immunotherapy, where intratumoral Treg cells can be targeted to enhance anti-tumor immune response while avoiding Treg cells in the periphery to minimize undesired inflammations.</t>
  </si>
  <si>
    <t>[Zhang, Linda; Dou, Xiaoyang; Zheng, Zhong; Ye, Chang; Lu, Thomas X.; He, Chuan] Univ Chicago, Dept Chem, Chicago, IL 60637 USA; [Zhang, Linda; Dou, Xiaoyang; Zheng, Zhong; Ye, Chang; Lu, Thomas X.; He, Chuan] Univ Chicago, Dept Biochem &amp; Mol Biol, Chicago, IL 60637 USA; [Zhang, Linda; Dou, Xiaoyang; Zheng, Zhong; Ye, Chang; Lu, Thomas X.; He, Chuan] Univ Chicago, Inst Biophys Dynam, Chicago, IL 60637 USA; [Zhang, Linda; Dou, Xiaoyang; Zheng, Zhong; Ye, Chang; He, Chuan] Univ Chicago, Howard Hughes Med Inst, Chicago, IL 60637 USA; [Liang, Hua L.; Wang, Liangliang; Weichselbaum, Ralph R.] Univ Chicago, Dept Radiat &amp; Cellular Oncol, Chicago, IL USA; [Liang, Hua L.; Wang, Liangliang; Weichselbaum, Ralph R.] Univ Chicago, Ludwig Ctr Metastasis Res, Chicago, IL USA; [Lu, Thomas X.] Indiana Univ Hlth, Southern Indiana Phys, Bloomington, IN USA</t>
  </si>
  <si>
    <t>University of Chicago; University of Chicago; University of Chicago; University of Chicago; Howard Hughes Medical Institute; University of Chicago; University of Chicago</t>
  </si>
  <si>
    <t>He, C (corresponding author), Univ Chicago, Dept Chem, Chicago, IL 60637 USA.;He, C (corresponding author), Univ Chicago, Dept Biochem &amp; Mol Biol, Chicago, IL 60637 USA.;He, C (corresponding author), Univ Chicago, Inst Biophys Dynam, Chicago, IL 60637 USA.;He, C (corresponding author), Univ Chicago, Howard Hughes Med Inst, Chicago, IL 60637 USA.</t>
  </si>
  <si>
    <t>chuanhe@uchicago.edu</t>
  </si>
  <si>
    <t>EMBO J</t>
  </si>
  <si>
    <t>10.15252/embj.2022113126</t>
  </si>
  <si>
    <t>Liu, Zheng; Wang, Lei; Xing, Qichang; Liu, Xiang; Hu, Yixiang; Li, Wencan; Yan, Qingzi; Liu, Renzhu; Huang, Nan</t>
  </si>
  <si>
    <t>Identification of GLS as a cuproptosis-related diagnosis gene in acute myocardial infarction</t>
  </si>
  <si>
    <t>cuproptosis-related genes; acute myocardial infarction; immune landscape analysis; GLS; GSEA</t>
  </si>
  <si>
    <t>PYRUVATE-DEHYDROGENASE COMPLEX; MESSENGER-RNA; CELLS; TISSUE; MITOCHONDRIA; INFLAMMATION; CONTRIBUTE; ISCHEMIA; DISEASE; FATE</t>
  </si>
  <si>
    <t>Acute myocardial infarction (AMI) has the characteristics of sudden onset, rapid progression, poor prognosis, and so on. Therefore, it is urgent to identify diagnostic and prognostic biomarkers for it. Cuproptosis is a new form of mitochondrial respiratory-dependent cell death. However, studies are limited on the clinical significance of cuproptosis-related genes (CRGs) in AMI. In this study, we systematically assessed the genetic alterations of CRGs in AMI by bioinformatics approach. The results showed that six CRGs (LIAS, LIPT1, DLAT, PDHB, MTF1, and GLS) were markedly differentially expressed between stable coronary heart disease (stable_CAD) and AMI. Correlation analysis indicated that CRGs were closely correlated with N6-methyladenosine (m6A)-related genes through R language corrplot package, especially GLS was positively correlated with FMR1 and MTF1 was negatively correlated with HNRNPA2B1. Immune landscape analysis results revealed that CRGs were closely related to various immune cells, especially GLS was positively correlated with T cells CD4 memory resting and negatively correlated with monocytes. Kaplan-Meier analysis demonstrated that the group with high DLAT expression had a better prognosis. The area under curve (AUC) certified that GLS had good diagnostic value, in the training set (AUC = 0.87) and verification set (ACU = 0.99). Gene set enrichment analysis (GSEA) suggested that GLS was associated with immune- and hypoxia-related pathways. In addition, Gene Ontology (GO) analysis, Kyoto Encyclopedia of Genes and Genomes (KEGG) analysis, competing endogenous RNA (ceRNA) analysis, transcription factor (TF), and compound prediction were performed to reveal the regulatory mechanism of CRGs in AMI. Overall, our study can provide additional information for understanding the role of CRGs in AMI, which may provide new insights into the identification of therapeutic targets for AMI.</t>
  </si>
  <si>
    <t>[Liu, Zheng; Xing, Qichang; Liu, Xiang; Hu, Yixiang; Li, Wencan; Yan, Qingzi; Liu, Renzhu; Huang, Nan] Xiangtan Ctr Hosp, Clin Pharm, Xiangtan, Peoples R China; [Liu, Zheng; Xing, Qichang; Liu, Xiang; Hu, Yixiang; Li, Wencan; Yan, Qingzi; Liu, Renzhu] Zhou Honghao Res Inst Xiangtan, Xiangtan, Peoples R China; [Wang, Lei] Xiangtan Ctr Hosp, Dept Cardiovasc Med, Xiangtan, Peoples R China</t>
  </si>
  <si>
    <t>Huang, N (corresponding author), Xiangtan Ctr Hosp, Clin Pharm, Xiangtan, Peoples R China.</t>
  </si>
  <si>
    <t>604501207@qq.com</t>
  </si>
  <si>
    <t>NOV 11</t>
  </si>
  <si>
    <t>10.3389/fcvm.2022.1016081</t>
  </si>
  <si>
    <t>Ouyang, Yulong; Tu, Yuanqing; Chen, Shuilin; Min, Huan; Wen, Zhexu; Zheng, Guihao; Wan, Ting; Fan, Hao; Yang, Wenzhao; Sun, Guicai</t>
  </si>
  <si>
    <t>Characterization of immune microenvironment infiltration and m6A regulator-mediated RNA methylation modification patterns in osteoarthritis</t>
  </si>
  <si>
    <t>m(6)A regulator; immune microenvironment; osteoarthritis; RNA methylation; immunocytes</t>
  </si>
  <si>
    <t>GENE-EXPRESSION; INFLAMMATION; CANCER</t>
  </si>
  <si>
    <t>BackgroundFew studies have been reported the potential role of N6-methyladenosine (m(6)A) modification in osteoarthritis (OA). We investigated the patterns of m(6)A modification in the immune microenvironment of OA. MethodsWe evaluated the m(6)A modification patterns based on 22 m(6)A regulators in 139 OA samples and systematically associated these modification patterns with immune cell infiltration characteristics. The function of m(6)A phenotype-related differentially expressed genes (DEGs) was investigated using gene enrichment analysis. An m(6)A score model was constructed using principal component analysis (PCA), and an OA prediction model was established based on the key m(6)A regulators. We used real-time PCR analysis to detect the changes of gene expression in the cell model of OA. ResultsHealthy and OA samples showed significant differences in the expression of m(6)A regulators. Nine key m(6)A regulators, two m(6)A modification patterns, m(6)A-related genes and two gene clusters were identified. Some m(6)A regulators had a strong correlation with each other. Gene clusters and m(6)A clusters have high similarity, and cluster A corresponds to a high m(6)A score. Immunocytes infiltration differed significantly between the two clusters, with the m(6)A cluster B and gene cluster B having more types of infiltrating immunocytes than cluster A. The predictive model can also predict the progression of OA through m(6)A regulators expression. The results of real-time PCR analysis showed that the gene expression in the cell model of OA is similar to that of the m(6)A cluster B. ConclusionsOur study reveals for the first time the potential regulatory mechanism of m(6)A modification in the immune microenvironment of OA. This study also sheds new light on the pathogenesis of OA.</t>
  </si>
  <si>
    <t>[Ouyang, Yulong; Tu, Yuanqing; Chen, Shuilin; Wan, Ting; Fan, Hao; Yang, Wenzhao] Nanchang Univ, Nanchang, Jiangxi, Peoples R China; [Min, Huan] Jiangxi Prov Peoples Hosp, Nanchang, Jiangxi, Peoples R China; [Wen, Zhexu] Nanchang Univ, Affiliated Hosp 4, Nanchang, Jiangxi, Peoples R China; [Zheng, Guihao] Shangrao Peoples Hosp, Shangrao, Jiangxi, Peoples R China; [Sun, Guicai] Nanchang Univ, Affiliated Hosp 1, Nanchang, Jiangxi, Peoples R China</t>
  </si>
  <si>
    <t>Sun, GC (corresponding author), Nanchang Univ, Affiliated Hosp 1, Nanchang, Jiangxi, Peoples R China.</t>
  </si>
  <si>
    <t>13657000633@139.com</t>
  </si>
  <si>
    <t>NOV 23</t>
  </si>
  <si>
    <t>10.3389/fimmu.2022.1018701</t>
  </si>
  <si>
    <t>Zhao, Jiaxun; Lu, Lingeng</t>
  </si>
  <si>
    <t>Interplay between RNA Methylation Eraser FTO and Writer METTL3 in Renal Clear Cell Carcinoma Patient Survival</t>
  </si>
  <si>
    <t>RECENT PATENTS ON ANTI-CANCER DRUG DISCOVERY</t>
  </si>
  <si>
    <t>CCRCC; chemokines; DNA methylation; FTO; METTL3; prognosis; RNA methylation</t>
  </si>
  <si>
    <t>ENDOMETRIAL CANCER; ASPIRIN USE; FAT MASS; RISK; N6-METHYLADENOSINE; OVEREXPRESSION; RECOGNITION</t>
  </si>
  <si>
    <t>Background: m6A-methyltransferase METTL3 and demethylase FTO regulate gene ex -pression by dynamically modifying RNA methylation. However, their clinical relevance in renal Clear Cell Carcinoma (CCRCC) has not been well elucidated. Objective: This study aims to investigate prognostic values of FTO and METTL3 mRNA and DNA methylation, their differential expression and associations with chemokines and inflammation-relat-ed genes in CCRCC. Method: Kaplan-Meier survival curves and multivariate cox regression were performed for survi-val analyses, and random-effects meta-analysis was conducted for differential expression ofFTO and METTL3 in CCRCC. Results: A significantly negative correlation was observed between mRNA and DNA methylation for both FTO and METTL3. Survival analysis showed a superior survival in patients with either high FTO mRNA or low DNA methylation, or lowMETTL3 mRNA or high DNA methylation. The adjusted hazard ratios were 0.67 (95% CI: 0.49-0.91, p = 0.01) for highvs. low FTO mRNA, 2.17 (1.38-3.42, p = 0.0008) for high vs. low FTO DNA methylation, 1.97 (1.45-2.68, p &lt; 0.0001) for high vs. low METTL3 mRNA, and 0.49 (0.31-0.79, p = 0.003) for high vs. low METTL3 DNA methylation, respectively. There was a significant interaction betweenFTO and METTL3 mRNA levels (p = 0.024). Upregulation ofFTO and METTL3 with 1.64 folds (95% CI: 1.43-1.89) and 1.17 folds (1.02-1.35), respectively, was observed in CCRCC vs. normal kidney tissues. FTO and METTL3 mRNA showed opposite expressions of CD8+ T cell migration-related chemokines. Conclusion: Dysregulated FTO and METTL3 may be involved in the disease development and pro-gression, affecting immune response in CCRCC. FTO and METTL3 expression and DNA methyla-tion are potential prognostic markers of CCRCC.</t>
  </si>
  <si>
    <t>[Zhao, Jiaxun; Lu, Lingeng] Yale Univ, Yale Canc Ctr, Yale Sch Publ Hlth, Dept Chron Dis Epidemiol, New Haven, CT 06520 USA</t>
  </si>
  <si>
    <t>Yale University</t>
  </si>
  <si>
    <t>Lu, LG (corresponding author), Yale Sch Publ Hlth, Dept Chron Dis Epidemiol, 60 Coll St, New Haven, CT 06520 USA.</t>
  </si>
  <si>
    <t>lingeng.lu@yale.edu</t>
  </si>
  <si>
    <t>RECENT PAT ANTI-CANC</t>
  </si>
  <si>
    <t>10.2174/1574892816666210204125155</t>
  </si>
  <si>
    <t>Oncology; Pharmacology &amp; Pharmacy</t>
  </si>
  <si>
    <t>Mongelli, Alessia; Atlante, Sandra; Bachetti, Tiziana; Martelli, Fabio; Farsetti, Antonella; Gaetano, Carlo</t>
  </si>
  <si>
    <t>Epigenetic Signaling and RNA Regulation in Cardiovascular Diseases</t>
  </si>
  <si>
    <t>epigenetics; nucleic acids; RNA; DNA; cardiovascular disease; chronic disease; aging; metabolism</t>
  </si>
  <si>
    <t>SMOOTH-MUSCLE-CELLS; MESSENGER-RNA; N-6-METHYLADENOSINE RNA; METHYLATION; M(6)A; 5-METHYLCYTOSINE; INJURY; GENE; IDENTIFICATION; INFLAMMATION</t>
  </si>
  <si>
    <t>RNA epigenetics is perhaps the most recent field of interest for translational epigeneticists. RNA modifications create such an extensive network of epigenetically driven combinations whose role in physiology and pathophysiology is still far from being elucidated. Not surprisingly, some of the players determining changes in RNA structure are in common with those involved in DNA and chromatin structure regulation, while other molecules seem very specific to RNA. It is envisaged, then, that new small molecules, acting selectively on RNA epigenetic changes, will be reported soon, opening new therapeutic interventions based on the correction of the RNA epigenetic landscape. In this review, we shall summarize some aspects of RNA epigenetics limited to those in which the potential clinical translatability to cardiovascular disease is emerging.</t>
  </si>
  <si>
    <t>[Mongelli, Alessia; Atlante, Sandra; Gaetano, Carlo] Istituti Clin Sci Maugeri IRCCS, Lab Epigenet, Via Maugeri 4, I-27100 Pavia, Italy; [Bachetti, Tiziana] Istituti Clin Sci Maugeri IRCCS, Direz Sci, Via Maugeri 4, I-27100 Pavia, Italy; [Martelli, Fabio] Policlin San Donato IRCCS, Mol Cardiol Lab, I-20097 Milan, Italy; [Farsetti, Antonella] CNR, Natl Res Council, IASI, Inst Syst Anal &amp; Comp Sci A Ruberti, I-00185 Rome, Italy</t>
  </si>
  <si>
    <t>IRCCS Policlinico San Donato; Consiglio Nazionale delle Ricerche (CNR); Istituto di Analisi dei Sistemi ed Informatica Antonio Ruberti (IASI-CNR)</t>
  </si>
  <si>
    <t>Gaetano, C (corresponding author), Istituti Clin Sci Maugeri IRCCS, Lab Epigenet, Via Maugeri 4, I-27100 Pavia, Italy.;Farsetti, A (corresponding author), CNR, Natl Res Council, IASI, Inst Syst Anal &amp; Comp Sci A Ruberti, I-00185 Rome, Italy.</t>
  </si>
  <si>
    <t>alessia.mongelli@icsmaugeri.it; sandra.atlante@icsmaugeri.it; tiziana.bachetti@icsmaugeri.it; fabio.martelli@grupposandonato.it; afarsetti@gmail.com; carlo.gaetano@icsmaugeri.it</t>
  </si>
  <si>
    <t>10.3390/ijms21020509</t>
  </si>
  <si>
    <t>Jiang, Ling; Liu, Xueqi; Hu, Xueru; Gao, Li; Zeng, Hanxu; Wang, Xian; Huang, Yuebo; Zhu, Wei; Wang, Jianan; Wen, Jiagen; Meng, Xiaoming; Wu, Yonggui</t>
  </si>
  <si>
    <t>METTL3-mediated m6A modification of TIMP2 mRNA promotes podocyte injury in diabetic nephropathy</t>
  </si>
  <si>
    <t>INFLAMMATION; MECHANISMS; EXPRESSION; PROTECTS</t>
  </si>
  <si>
    <t>Epigenetic changes are present in many physiological and pathological processes. The N-6-methyladenosine (m6A) modification is the most common modification in eukaryotic mRNA. However, the role of m6A modification in diabetic nephropathy (DN) remains elusive. Here, we found that m6A modification was significantly upregulated in the kidney of type 1 and type 2 diabetic mice, which was caused by elevated levels of METTL3. Moreover, METTL3 is increased in podocyte of renal biopsy from patients with DN, which is related to renal damage. METTL3 knockout significantly reduced the inflammation and apoptosis in high glucose (HG)-stimulated podocytes, while its overexpression significantly aggravated these responses in vitro. Podocyte-conditional knockout METTL3 significantly alleviated podocyte injury and albuminuria in streptozotocin (STZ)-induced diabetic mice. Therapeutically, silencing METTL3 with adeno-associated virus serotype-9 (AAV9)-shMETTL3 in vivo mitigated albuminuria and histopathological injury in STZ-induced diabetic mice and db/db mice. Mechanistically, METTL3 modulated Notch signaling via the m6A modification of TIMP2 in an insulin-like growth factor 2 mRNA binding protein 2 (IGF2BP2)-dependent manner and exerted pro-inflammatory and pro-apoptotic effects. In summary, this study suggested that METTL3-mediated m6A modification is an important mechanism of podocyte injury in DN. Targeting m6A through the writer enzyme METTL3 is a potential approach for the treatment of DN.</t>
  </si>
  <si>
    <t>[Jiang, Ling; Liu, Xueqi; Hu, Xueru; Gao, Li; Zeng, Hanxu; Wang, Xian; Huang, Yuebo; Zhu, Wei; Wu, Yonggui] Anhui Med Univ, Dept Nephropathy, Affiliated Hosp 1, Hefei 230022, Anhui, Peoples R China; [Wu, Yonggui] Ctr Sci Res Anhui Med Univ, Hefei 230032, Anhui, Peoples R China; [Wang, Jianan; Wen, Jiagen; Meng, Xiaoming] Anhui Med Univ, Sch Pharm, Anhui Inst Innovat Drugs, Inflammat &amp; Immune Mediated Dis Lab Anhui Prov, Hefei 230032, Anhui, Peoples R China</t>
  </si>
  <si>
    <t>Anhui Medical University; Anhui Medical University</t>
  </si>
  <si>
    <t>Wu, YG (corresponding author), Anhui Med Univ, Dept Nephropathy, Affiliated Hosp 1, Hefei 230022, Anhui, Peoples R China.;Meng, XM (corresponding author), Anhui Med Univ, Sch Pharm, Anhui Inst Innovat Drugs, Inflammat &amp; Immune Mediated Dis Lab Anhui Prov, Hefei 230032, Anhui, Peoples R China.</t>
  </si>
  <si>
    <t>mengxiaoming@ahmu.edu.cn; wuyonggui@medmail.com.cn</t>
  </si>
  <si>
    <t>10.1016/j.ymthe.2022.01.002</t>
  </si>
  <si>
    <t>Ni, Xiuqin; Li, Xing; Hu, Bing; Wang, Li</t>
  </si>
  <si>
    <t>Chronic allergic asthma alters m6A epitranscriptomic tagging of mRNAs and lncRNAs in the lung</t>
  </si>
  <si>
    <t>BIOSCIENCE REPORTS</t>
  </si>
  <si>
    <t>TH2 CYTOKINES; MOUSE MODEL; METHYLTRANSFERASE; EOSINOPHILS; DEMETHYLASE; EXPRESSION; KINASE; CELLS</t>
  </si>
  <si>
    <t>To evaluate the role of m(6)A methylation of mRNAs and long non-coding RNAs (lncRNAs) in chronic allergic asthma. Transcriptome-wide N6-methyladenosine (m(6)A) changes in BALB/c mice were profiled using immunoprecipitated methylated RNAs with microarrays in lung with chronic allergic asthma. Gene ontology (GO) and KEGG analyses were conducted. Target genes were verified by methylated RNA immunoprecipitation and real-time polymerase chain reaction (PCR). Specifically, the mRNA levels of m(6)A writers (METTL3, METTL14, and WTAP), and readers and erasers (FTO and ALKBH5) were estimated by real-time PCR analysis, using the SYBR-green method. IL17RB mRNA was also evaluated by PCR. Hematoxylin and eosin (H&amp;E) staining showed that the airway and lung tissues in mice in the asthma group had extensive infiltration of inflammatory cells around the bronchioles, blood vessels, and alveoli. The lungs of those allergic asthma mice showed altered m(6)A epitranscriptome, whereby 1369 mRNAs and 176 lncRNAs were hypermethylated, and 197 mRNAs and 30 lncRNAs were hypomethylated (&gt;1.5-fold vs control). Also, compared with the control group, IL17RB mRNA in lung of the asthmatic group was significantly hypermethylated (P&lt;0.01). In the asthma group, the mRNA and the protein level of METTL14 (the key methyltransferase) and ALKBH5 (the major demethyltransferase) were significantly decreased compared with the control group (P&lt;0.01). Chronic allergic asthma alters the lung m(6)A epitranscriptome, suggesting functional implications in the pathophysiology of refractory asthma. Data support methylated IL17RB mRNA possibly becoming a new therapeutic target for chronic allergic asthma.</t>
  </si>
  <si>
    <t>[Ni, Xiuqin] Jiangsu Food &amp; Pharmaceut Sci Coll, Sch Hlth Sci, Dept Basic Med, Huaian 223003, Peoples R China; [Ni, Xiuqin; Hu, Bing; Wang, Li] Harbin Med Univ Daqing, Dept Anat, Daqing 163319, Peoples R China; [Li, Xing] Hongze Dist Peoples Hosp, Dept Neurol, Huaian 223001, Jiangsu, Peoples R China</t>
  </si>
  <si>
    <t>Jiangsu Food &amp; Pharmaceutical Science College; Harbin Medical University</t>
  </si>
  <si>
    <t>Ni, XQ (corresponding author), Jiangsu Food &amp; Pharmaceut Sci Coll, Sch Hlth Sci, Dept Basic Med, Huaian 223003, Peoples R China.;Ni, XQ (corresponding author), Harbin Med Univ Daqing, Dept Anat, Daqing 163319, Peoples R China.</t>
  </si>
  <si>
    <t>20211034@jsfpc.edu.cn</t>
  </si>
  <si>
    <t>PORTLAND PRESS LTD</t>
  </si>
  <si>
    <t>BIOSCIENCE REP</t>
  </si>
  <si>
    <t>10.1042/BSR20221395</t>
  </si>
  <si>
    <t>Yu, Ying; Pan, Yumiao; Fan, Ziyi; Xu, Silun; Gao, Zhiyuan; Ren, Zijing; Yu, Jie; Li, Wen; Liu, Fangtong; Gu, Jintao; Yuan, Ye; Du, Zhimin</t>
  </si>
  <si>
    <t>LuHui Derivative, A Novel Compound That Inhibits the Fat Mass and Obesity-Associated (FTO), Alleviates the Inflammatory Response and Injury in Hyperlipidemia-Induced Cardiomyopathy</t>
  </si>
  <si>
    <t>hyperlipidemia; inflammation; LuHui derivative; FTO; CD36; m(6)A</t>
  </si>
  <si>
    <t>MESSENGER-RNA; MEDIATED INFLAMMATION; CD36; TARGET; RECEPTOR; M(6)A; PROLIFERATION; DEMETHYLATION; ADIPOGENESIS; ACCUMULATION</t>
  </si>
  <si>
    <t>Hyperlipidemia is a major risk factor for metabolic disorders and cardiovascular injury. The excessive deposition of saturated fatty acids in the heart leads to chronic cardiac inflammation, which in turn causes myocardial damage and systolic dysfunction. However, the effective suppression of cardiac inflammation has emerged as a new strategy to reduce the impact of hyperlipidemia on cardiovascular disease. In this study, we identified a novel monomer, known as LuHui Derivative (LHD), which reduced the serum levels of total cholesterol (TC), triglycerides (TG), low-density lipoprotein cholesterol (LDL-C), and reduced lipid deposition in cardiomyocytes. In addition, LHD treatment improved cardiac function, reduced hyperlipidemia-induced inflammatory infiltration in cardiomyocytes and suppressed the release of interleukin-6 (IL-6) and tumor necrosis factor-alpha (TNF-alpha). From a mechanistic perspective, cluster of differentiation 36 (CD36), an important cell surface receptor, was identified as a downstream target following the LHD treatment of palmitic acid-induced inflammation in cardiomyocytes. LHD specifically binds the pocket containing the regulatory sites of RNA methylation in the fat mass and obesity-associated (FTO) protein that is responsible for elevated intracellular m(6)A levels. Moreover, the overexpression of the N6-methyladenosine (m(6)A) demethylase FTO markedly increased CD36 expression and suppressed the anti-inflammatory effects of LHD. Conversely, loss-of-function of FTO inhibited palmitic acid-induced cardiac inflammation and altered CD36 expression by diminishing the stability of CD36 mRNA. Overall, our results provide evidence for the crucial role of LHD in fatty acid-induced cardiomyocyte inflammation and present a new strategy for the treatment of hyperlipidemia and its complications.</t>
  </si>
  <si>
    <t>[Yu, Ying; Pan, Yumiao; Fan, Ziyi; Xu, Silun; Gao, Zhiyuan; Ren, Zijing; Yu, Jie; Li, Wen; Liu, Fangtong; Gu, Jintao; Yuan, Ye; Du, Zhimin] Harbin Med Univ, Univ Key Lab Drug Res, Affiliated Hosp 2, Inst Clin Pharmacol, Harbin, Heilongjiang, Peoples R China; [Yuan, Ye; Du, Zhimin] Harbin Med Univ, Dept Clin Pharmacol, Coll Pharm, Harbin, Peoples R China; [Du, Zhimin] Macau Univ Sci &amp; Technol, State Key Lab Qual Res Chinese Med, Macau, Peoples R China</t>
  </si>
  <si>
    <t>Harbin Medical University; Harbin Medical University; Macau University of Science &amp; Technology</t>
  </si>
  <si>
    <t>Yuan, Y; Du, ZM (corresponding author), Harbin Med Univ, Univ Key Lab Drug Res, Affiliated Hosp 2, Inst Clin Pharmacol, Harbin, Heilongjiang, Peoples R China.;Yuan, Y; Du, ZM (corresponding author), Harbin Med Univ, Dept Clin Pharmacol, Coll Pharm, Harbin, Peoples R China.;Du, ZM (corresponding author), Macau Univ Sci &amp; Technol, State Key Lab Qual Res Chinese Med, Macau, Peoples R China.</t>
  </si>
  <si>
    <t>yuanye_hmu@126.com; dzm1956@126.com</t>
  </si>
  <si>
    <t>10.3389/fcell.2021.731365</t>
  </si>
  <si>
    <t>Zhang, Juanli; Yang, Qiaoli; Yang, Jiaojiao; Gao, Xiaoli; Luo, Ruirui; Huang, Xiaoyu; Yan, Zunqiang; Wang, Pengfei; Wang, Wei; Xie, Kaihui; Zhang, Bo; Gun, Shuangbao</t>
  </si>
  <si>
    <t>Comprehensive Analysis of Transcriptome-wide m6A Methylome Upon Clostridium perfringens Beta2 Toxin Exposure in Porcine Intestinal Epithelial Cells by m6A Sequencing</t>
  </si>
  <si>
    <t>m(6)A-seq; RNA-seq; beta2 toxin; M(6)A modification; porcine intestinal epithelial cells</t>
  </si>
  <si>
    <t>RNA; RECOGNITION; TRANSLATION; PACKAGE; WNT11</t>
  </si>
  <si>
    <t>Piglet diarrhea is a swine disease responsible for serious economic impacts in the pig industry. Clostridium perfringens beta2 toxin (CPB2), which is a major toxin of C. perfringens type C, may cause intestinal diseases in many domestic animals. N-6-methyladenosine (m(6)A) RNA methylation plays critical roles in many immune and inflammatory diseases in livestock and other animals. However, the role of m(6)A methylation in porcine intestinal epithelial (IPEC-J2) cells exposed to CPB2 has not been studied. To address this issue, we treated IPEC-J2 cells with CPB2 toxin and then quantified methylation-related enzyme expression by RT-qPCR and assessed the m(6)A methylation status of the samples by colorimetric N-6-methyladenosine quantification. The results showed that the methylation enzymes changed to varying degrees while the m(6)A methylation level increased (p &lt; 0.01). On this basis, we performed N-6-methyladenosine sequencing (m(6)A-seq) and RNA sequencing (RNA-seq) to examine the detailed m(6)A modifications and gene expression of the IPEC-J2 cells following CPB2 toxin exposure. Our results indicated that 1,448 m(6)A modification sites, including 437 up-regulated and 1,011 down-regulated, differed significantly between CPB2 toxin exposed cells and non-exposed cells (p &lt; 0.05). KEGG pathway analysis results showed that m(6)A peaks up-regulated genes (n = 394) were mainly enriched in cancer, Cushing syndrome and Wnt signaling pathways, while m(6)A peaks down-regulated genes (n = 920) were mainly associated with apoptosis, small cell lung cancer, and the herpes simplex virus 1 infection signaling pathway. Furthermore, gene expression (RNA-seq data) analysis identified 1,636 differentially expressed genes (DEGs), of which 1,094 were up-regulated and 542 were down-regulated in the toxin exposed group compared with the control group. In addition, the down-regulated genes were involved in the Hippo and Wnt signaling pathways. Interestingly, the combined results of m(6)A-seq and RNA-seq identified genes with up-regulated m(6)A peaks but with down-regulated expression, here referred to as hyper-down genes (n = 18), which were mainly enriched in the Wnt signaling pathway. Therefore, we speculate that the genes in the Wnt signaling pathway may be modified by m(6)A methylation in CPB2-induced IPEC-J2 cells. These findings provide new insights enabling further exploration of the mechanisms underlying piglet diarrhea caused by CPB2 toxin.</t>
  </si>
  <si>
    <t>[Zhang, Juanli; Yang, Qiaoli; Yang, Jiaojiao; Gao, Xiaoli; Luo, Ruirui; Huang, Xiaoyu; Yan, Zunqiang; Wang, Pengfei; Wang, Wei; Xie, Kaihui; Zhang, Bo; Gun, Shuangbao] Gansu Agr Univ, 1Coll Anim Sci &amp; Technol, Lanzhou, Peoples R China; [Gun, Shuangbao] 2Gansu Res Ctr Swine Prod Engn &amp; Technol, Lanzhou, Peoples R China</t>
  </si>
  <si>
    <t>Gansu Agricultural University</t>
  </si>
  <si>
    <t>Gun, SB (corresponding author), Gansu Agr Univ, 1Coll Anim Sci &amp; Technol, Lanzhou, Peoples R China.;Gun, SB (corresponding author), 2Gansu Res Ctr Swine Prod Engn &amp; Technol, Lanzhou, Peoples R China.</t>
  </si>
  <si>
    <t>10.3389/fgene.2021.689748</t>
  </si>
  <si>
    <t>Wang, Bu; Liu, Yuan; Jiang, Rui; Liu, Zhiliang; Gao, Haiyun; Chen, Fenqiao; Mei, Jianqiang</t>
  </si>
  <si>
    <t>Emodin relieves the inflammation and pyroptosis of lipopolysaccharide-treated 1321N1 cells by regulating methyltransferase-like 3-mediated NLR family pyrin domain containing 3 expression</t>
  </si>
  <si>
    <t>Sepsis; emodin; pyroptosis; inflammation; NLRP3</t>
  </si>
  <si>
    <t>LUNG INJURY; GLYCOCALYX; N6-METHYLADENINE; INFLAMMASOMES; INVOLVEMENT; DYSFUNCTION; INHIBITION; TOXICITY; ADHESION</t>
  </si>
  <si>
    <t>Sepsis brain injury (SBI) is a major cause of death in critically ill patients. The present study aimed to investigate the role of emodin in SBI development. Human astrocyte 1321N1 cells were stimulated with 100 ng/mL lipopolysaccharide (LPS) to establish an SBI model in vitro. Flow cytometry was performed to measure the cell pyroptosis. The protein expression levels of syndecan-1 (SDC-1), NLR family pyrin domain containing 3 (NLRP3), Caspase-1, and the N-terminal fragment of gasdermin D (GSDMD-N) were measured using Western blotting. Interleukin (IL)-1 beta, IL-6, IL-10, and tumor necrosis factor (TNF)-alpha levels in cells were measured using enzyme-linked immunosorbent assay kits. The N-6-methyladenosine (m(6)A) modification was analyzed using the methylated RNA immunoprecipitation assay. NLRP3 activator, nigericin, was used to overexpress NLRP3. LPS treatment significantly enhanced the pyroptosis in 1321N1 cells, increased the levels of TNF-alpha, IL-1 beta, and IL-6, and decreased the levels of IL-10. The protein expression levels of NLRP3, SDC-1, GSDMD-N, and Caspase-1 were also increased. Emodin treatment decreased the levels of TNF-alpha, IL-1 beta, IL-6, NLRP3, SDC-1, GSDMD-N, and Caspase-1, while increasing the levels of IL-10 in LPS-treated 1321N1 cells. Nigericin reversed the effects of emodin. Furthermore, emodin upregulated m(6)A levels in NLRP3 by increasing the expression of methyltransferase-like 3 (METTL3). Meanwhile, knockdown of METTL3 reversed the effects of emodin on the mRNA expression and stability of NLRP3. Therefore, emodin inhibits the inflammation and pyroptosis of LPS-treated 1321N1 cells by inactivating METTL3-mediated NLRP3 expression.</t>
  </si>
  <si>
    <t>[Wang, Bu; Gao, Haiyun; Chen, Fenqiao; Mei, Jianqiang] Hebei Tradit Chinese Med Univ, Dept Emergency, Affiliated Hosp 1, 389 East Zhongshan Rd, Shijiazhuang 050000, Hebei, Peoples R China; [Wang, Bu] Hebei Med Univ, Dept Emergency Crit Care Med, East Branch, Hosp 2, Shijiazhuang, Hebei, Peoples R China; [Liu, Yuan] Hebei Tradit Chinese Med Univ, Dept Crit Care Med, Affiliated Hosp 1, Shijiazhuang, Hebei, Peoples R China; [Jiang, Rui] Hebei Med Univ, Sch Nursing, Dept Basic Nursing, Shijiazhuang, Hebei, Peoples R China; [Liu, Zhiliang] Hebei Yiling Hosp, Dept Emergency, Shijiazhuang, Hebei, Peoples R China</t>
  </si>
  <si>
    <t>Mei, JQ (corresponding author), Hebei Tradit Chinese Med Univ, Dept Emergency, Affiliated Hosp 1, 389 East Zhongshan Rd, Shijiazhuang 050000, Hebei, Peoples R China.</t>
  </si>
  <si>
    <t>drmeijianqiang@hotmail.com</t>
  </si>
  <si>
    <t>10.1080/21655979.2022.2045836</t>
  </si>
  <si>
    <t>Roy, Aiendrila; Padhi, Swati Shree; Khyriem, Ibakordor; Nikose, Saket; Sankar, S. H. Harsha; Bharathavikru, Ruthrotha Selvi</t>
  </si>
  <si>
    <t>Resetting the epigenome: Methylation dynamics in cancer stem cells</t>
  </si>
  <si>
    <t>chromatin; epigenetics; epitranscriptomic modification; cancer stem cells; RNA methylation; readers</t>
  </si>
  <si>
    <t>RNA METHYLATION; HISTONE MODIFICATIONS; DNA METHYLATION; MESSENGER-RNA; SELF-RENEWAL; N-6-METHYLADENOSINE M(6)A; TET PROTEINS; MECHANISMS; METHYLTRANSFERASES; 5-METHYLCYTOSINE</t>
  </si>
  <si>
    <t>The molecular mechanisms that regulate stem cell pluripotency and differentiation has shown the crucial role that methylation plays in this process. DNA methylation has been shown to be important in the context of developmental pathways, and the role of histone methylation in establishment of the bivalent state of genes is equally important. Recent studies have shed light on the role of RNA methylation changes in stem cell biology. The dynamicity of these methylation changes not only regulates the effective maintenance of pluripotency or differentiation, but also provides an amenable platform for perturbation by cellular stress pathways that are inherent in immune responses such as inflammation or oncogenic programs involving cancer stem cells. We summarize the recent research on the role of methylation dynamics and how it is reset during differentiation and de-differentiation.</t>
  </si>
  <si>
    <t>[Roy, Aiendrila; Padhi, Swati Shree; Khyriem, Ibakordor; Sankar, S. H. Harsha; Bharathavikru, Ruthrotha Selvi] Indian Inst Sci Educ &amp; Res, Dept Biol Sci, Transit Campus Govt ITI Bldg, Berhampur, Orissa, India; [Roy, Aiendrila] EMBL, Rome, Italy; [Nikose, Saket] Indian Inst Sci Educ &amp; Res, Dept Biol, Pune, Maharashtra, India</t>
  </si>
  <si>
    <t>Indian Institute of Science Education &amp; Research (IISER) - Berhampur; European Molecular Biology Laboratory (EMBL); Indian Institute of Science Education &amp; Research (IISER) Pune</t>
  </si>
  <si>
    <t>Bharathavikru, RS (corresponding author), Indian Inst Sci Educ &amp; Res, Dept Biol Sci, Transit Campus Govt ITI Bldg, Berhampur, Orissa, India.</t>
  </si>
  <si>
    <t>brselvi@iiserbpr.ac.in</t>
  </si>
  <si>
    <t>SEP 26</t>
  </si>
  <si>
    <t>10.3389/fcell.2022.909424</t>
  </si>
  <si>
    <t>Ge, Xuejun; Xue, Gang; Ding, Yan; Li, Ran; Hu, Kaining; Xu, Tengjiao; Sun, Ming; Liao, Wang; Zhao, Bin; Wen, Chuangyu; Du, Jie</t>
  </si>
  <si>
    <t>The Loss of YTHDC1 in Gut Macrophages Exacerbates Inflammatory Bowel Disease</t>
  </si>
  <si>
    <t>inflammatory bowel disease; macrophage; Nme1; Rhoh; YTHDC1</t>
  </si>
  <si>
    <t>M(6)A READER YTHDC1; INTERLEUKIN-10-DEFICIENT MICE; RNA; COLITIS; POLARIZATION; DEFICIENT; BINDING; MODELS; CANCER</t>
  </si>
  <si>
    <t>The nuclear N-6-methyladenosine (m(6)A) reader YT521-B homology-domain-containing protein 1 (YTHDC1) is required to maintain embryonic stem cell identity. However, little is known about its biological functions in intestinal-resident macrophages and inflammatory bowel disease (IBD). Herein, it is demonstrated that macrophage-specific depletion or insufficiency of YTHDC1 accelerates IBD development in animal models. On the molecular basis, YTHDC1 reduction in IBD-derived macrophages is attributed to Zinc finger protein 36 (ZFP36)-induced mRNA degradation. Importantly, transcriptome profiling and mechanistic assays unveil that YTHDC1 in macrophages regulates Ras homolog family member H (RHOH) to suppress inflammatory responses and fine-tunes NME nucleoside diphosphate kinase 1 (NME1) to enhance the integrity of colonic epithelial barrier, respectively. Collectively, this study identifies YTHDC1 as an important factor for the resolution of inflammatory responses and restoration of colonic epithelial barrier in the setting of IBD.</t>
  </si>
  <si>
    <t>[Ge, Xuejun; Li, Ran; Zhao, Bin; Du, Jie] Shanxi Med Univ Sch, Shanxi Prov Key Lab Oral Dis Prevent &amp; New Mat, Taiyuan 030001, Shanxi, Peoples R China; [Ge, Xuejun; Li, Ran; Zhao, Bin; Du, Jie] Hosp Stomatol Taiyuan, Taiyuan 030001, Shanxi, Peoples R China; [Xue, Gang] Shanxi Med Univ, Hosp 2, Dept Gastroenterol, Taiyuan 030001, Shanxi, Peoples R China; [Ding, Yan] Hainan Prov Hosp Skin Dis, Dept Dermatol, Haikou 570000, Hainan, Peoples R China; [Ding, Yan; Xu, Tengjiao] Hainan Med Univ, Affiliated Dermatol Hosp, Hainan Med Coll, Dept Dermatol, Haikou 570000, Hainan, Peoples R China; [Hu, Kaining] Univ Chicago, Dept Human Genet, Chicago, IL 60637 USA; [Sun, Ming] Mudanjiang Med Univ, Coll Life Sci, Mudanjiang 157011, Heilongjiang, Peoples R China; [Liao, Wang] Hainan Med Univ, Hainan Gen Hosp, Dept Cardiol, Haikou 570311, Peoples R China; [Liao, Wang] Hainan Med Univ, Hainan Affiliated Hosp, Haikou 570311, Peoples R China; [Wen, Chuangyu] Southern Med Univ, Affiliated Dongguan Hosp, Cent Lab, Dongguan 523108, Guangdong, Peoples R China; [Du, Jie] Shanxi Med Univ, Inst Biomed Res, Taiyuan 030001, Shanxi, Peoples R China</t>
  </si>
  <si>
    <t>Shanxi Medical University; Hainan Medical University; University of Chicago; Mudanjiang Medical University; Hainan Medical University; Hainan Medical University; Southern Medical University - China; Shanxi Medical University</t>
  </si>
  <si>
    <t>Du, J (corresponding author), Shanxi Med Univ Sch, Shanxi Prov Key Lab Oral Dis Prevent &amp; New Mat, Taiyuan 030001, Shanxi, Peoples R China.;Du, J (corresponding author), Hosp Stomatol Taiyuan, Taiyuan 030001, Shanxi, Peoples R China.;Wen, CY (corresponding author), Southern Med Univ, Affiliated Dongguan Hosp, Cent Lab, Dongguan 523108, Guangdong, Peoples R China.;Du, J (corresponding author), Shanxi Med Univ, Inst Biomed Res, Taiyuan 030001, Shanxi, Peoples R China.</t>
  </si>
  <si>
    <t>wenchyu@mail3.sysu.edu.cn; dj1243@hotmail.com</t>
  </si>
  <si>
    <t>10.1002/advs.202205620</t>
  </si>
  <si>
    <t>Huang, Peizan; Liu, Min; Zhang, Jing; Zhong, Xiang; Zhong, Chunlong</t>
  </si>
  <si>
    <t>YTHDF1 Attenuates TBI-Induced Brain-Gut Axis Dysfunction in Mice</t>
  </si>
  <si>
    <t>YTHDF1; traumatic brain injury; brain-gut axis; microbiota; m(6)A RNA modification</t>
  </si>
  <si>
    <t>AKKERMANSIA-MUCINIPHILA; MESSENGER-RNA; INJURY; EXPRESSION; M(6)A; TRANSLATION; MICROBIOTA; INCREASES; INTEGRITY; FUNGI</t>
  </si>
  <si>
    <t>The brain-gut axis (BGA) is a significant bidirectional communication pathway between the brain and gut. Traumatic brain injury (TBI) induced neurotoxicity and neuroinflammation can affect gut functions through BGA. N-6-methyladenosine (m(6)A), as the most popular posttranscriptional modification of eukaryotic mRNA, has recently been identified as playing important roles in both the brain and gut. However, whether m(6)A RNA methylation modification is involved in TBI-induced BGA dysfunction is not clear. Here, we showed that YTHDF1 knockout reduced histopathological lesions and decreased the levels of apoptosis, inflammation, and oedema proteins in brain and gut tissues in mice after TBI. We also found that YTHDF1 knockout improved fungal mycobiome abundance and probiotic (particularly Akkermansia) colonization in mice at 3 days post-CCI. Then, we identified the differentially expressed genes (DEGs) in the cortex between YTHDF1-knockout and WT mice. These genes were primarily enriched in the regulation of neurotransmitter-related neuronal signalling pathways, inflammatory signalling pathways, and apoptotic signalling pathways. This study reveals that the ITGA6-mediated cell adhesion molecule signalling pathway may be the key feature of m(6)A regulation in TBI-induced BGA dysfunction. Our results suggest that YTHDF1 knockout could attenuate TBI-induced BGA dysfunction.</t>
  </si>
  <si>
    <t>[Huang, Peizan; Zhong, Chunlong] Nanjing Med Univ, Shanghai East Hosp, Dept Neurosurg, Shanghai 200120, Peoples R China; [Huang, Peizan; Liu, Min; Zhang, Jing; Zhong, Chunlong] Tongji Univ, Shanghai East Hosp, Sch Med, Dept Neurosurg, Shanghai 200120, Peoples R China; [Huang, Peizan] Nanjing Med Univ, Affiliated Hosp 4, Dept Neurosurg, Nanjing 210031, Peoples R China; [Zhong, Xiang] Nanjing Agr Univ, Coll Anim Sci &amp; Technol, Nanjing 210095, Peoples R China</t>
  </si>
  <si>
    <t>Nanjing Medical University; Tongji University; Nanjing Medical University; Nanjing Agricultural University</t>
  </si>
  <si>
    <t>Zhong, CL (corresponding author), Nanjing Med Univ, Shanghai East Hosp, Dept Neurosurg, Shanghai 200120, Peoples R China.;Zhang, J; Zhong, CL (corresponding author), Tongji Univ, Shanghai East Hosp, Sch Med, Dept Neurosurg, Shanghai 200120, Peoples R China.</t>
  </si>
  <si>
    <t>zhangjingwt@tongji.edu.cn; drchunlongzhong@tongji.edu.cn</t>
  </si>
  <si>
    <t>10.3390/ijms24044240</t>
  </si>
  <si>
    <t>Hu, Yibo; Lei, Li; Jiang, Ling; Zeng, Hongliang; Zhang, Yushan; Fu, Chuhan; Guo, Haoran; Dong, Yumeng; Ouyang, Yujie; Zhang, Xiaolin; Huang, Jinhua; Zeng, Qinghai; Chen, Jing</t>
  </si>
  <si>
    <t>LncRNA UCA1 promotes keratinocyte-driven inflammation via suppressing METTL14 and activating the HIF-1α/NF-κB axis in psoriasis</t>
  </si>
  <si>
    <t>LONG NONCODING RNA; GENE-EXPRESSION; SKIN; CANCER</t>
  </si>
  <si>
    <t>Keratinocytes are closely associated with innate immunity and inflammatory responses, and are dysregulated during the development of psoriasis, but the underlying mechanisms are not yet fully understood. This work aims to reveal the effects of long non-coding RNA (lncRNA) UCA1 in psoriatic keratinocytes. UCA1 was identified as a psoriasis-related lncRNA that highly expressed in psoriatic lesions. The transcriptome and proteome data of keratinocyte cell line HaCaT showed that UCA1 could positively regulate inflammatory functions, such as response to cytokine. Furthermore, UCA1 silencing decreased inflammatory cytokine secretion and innate immunity gene expression in HaCaT, its culture supernatant also decreased the migration and tube formation ability of vascular endothelial cells (HUVECs). Mechanistically, UCA1 activated the NF-kappa B signaling pathway, which is regulated by HIF-1 alpha and STAT3. We also observed a direct interaction between UCA1 and N6-methyladenosine (m(6)A) methyltransferase METTL14. Knocking down METTL14 counteracted the effects of UCA1 silencing, indicating that it can suppress inflammation. In addition, the levels of m(6)A-modified HIF-1 alpha were decreased in psoriatic lesions, indicating that HIF-1 alpha is a potential target of METTL14. Taken together, this work indicates that UCA1 positively regulates keratinocyte-driven inflammation and psoriasis development by binding to METTL14, and activating HIF-1 alpha and NF-kappa B signaling pathway. Our findings provide new insights into the molecular mechanisms of keratinocyte-driven inflammation in psoriasis.</t>
  </si>
  <si>
    <t>[Hu, Yibo; Lei, Li; Jiang, Ling; Zhang, Yushan; Fu, Chuhan; Guo, Haoran; Dong, Yumeng; Ouyang, Yujie; Zhang, Xiaolin; Huang, Jinhua; Zeng, Qinghai; Chen, Jing] Cent South Univ, Xiangya Hosp 3, Dept Dermatol, 138 Tongzipo Rd, Changsha 410013, Hunan, Peoples R China; [Zeng, Hongliang] Hunan Acad Chinese Med, Ctr Med Lab Anim, 128 Yuehua Rd, Changsha 410013, Hunan, Peoples R China</t>
  </si>
  <si>
    <t>Central South University; Hunan University of Chinese Medicine</t>
  </si>
  <si>
    <t>Zeng, QH; Chen, J (corresponding author), Cent South Univ, Xiangya Hosp 3, Dept Dermatol, 138 Tongzipo Rd, Changsha 410013, Hunan, Peoples R China.</t>
  </si>
  <si>
    <t>zengqinghai@csu.edu.cn; 43700351@qq.com</t>
  </si>
  <si>
    <t>10.1038/s41419-023-05790-4</t>
  </si>
  <si>
    <t>Li, Xinzhi; Yang, Ying; Li, Zhenzhi; Wang, Yuqin; Qiao, Jingting; Chen, Zheng</t>
  </si>
  <si>
    <t>Deficiency of WTAP in islet beta cells results in beta cell failure and diabetes in mice</t>
  </si>
  <si>
    <t>DIABETOLOGIA</t>
  </si>
  <si>
    <t>Hyperglycaemia; Insulin secretion; Islet beta cells; METTL3; N-6-methyladenosine; WTAP</t>
  </si>
  <si>
    <t>GENE-EXPRESSION; METHYLATION; MAFA</t>
  </si>
  <si>
    <t>Aims/hypothesisN(6)-methyladenosine (m(6)A) mRNA methylation and m(6)A-related proteins (methyltransferase-like 3 [METTL3], methyltransferase-like 14 [METTL14] and YTH domain containing 1 [YTHDC1]) have been shown to regulate islet beta cell function and the pathogenesis of diabetes. However, whether Wilms' tumour 1-associating protein (WTAP), a key regulator of the m(6)A RNA methyltransferase complex, regulates islet beta cell failure during pathogenesis of diabetes is largely unknown. The present study aimed to investigate the role of WTAP in the regulation of islet beta cell failure and diabetes.Methods Islet beta cell-specific Wtap-knockout and beta cell-specific Mettl3-overexpressing mice were generated for this study. Blood glucose, glucose tolerance, serum insulin, glucose-stimulated insulin secretion (both in vivo and in vitro), insulin levels, glucagon levels and beta cell apoptosis were examined. RNA-seq and MeRIP-seq were performed, and the data were well analysed.Results WTAP was downregulated in islet beta cells in type 2 diabetes, due to lipotoxicity and chronic inflammation, and islet beta cell-specific deletion of Wtap (Wtap-betaKO) induced beta cell failure and diabetes. Wtap-betaKO mice showed severe hyperglycaemia (above 20 mmol/l [360 mg/dl]) from 8 weeks of age onwards. Mechanistically, WTAP deficiency decreased m(6)A mRNA modification and reduced the expression of islet beta cell-specific transcription factors and insulin secretion-related genes by reducing METTL3 protein levels. Islet beta cell-specific overexpression of Mettl3 partially reversed the abnormalities observed in Wtap-betaKO mice.Conclusions/interpretation WTAP plays a key role in maintaining beta cell function by regulating m(6)A mRNA modification depending on METTL3, and the downregulation of WTAP leads to beta cell failure and diabetes.Data availability The RNA-seq and MeRIP-seq datasets generated during the current study are available in the Gene Expression Omnibus database repository</t>
  </si>
  <si>
    <t>[Li, Xinzhi; Yang, Ying; Li, Zhenzhi; Wang, Yuqin; Chen, Zheng] Harbin Inst Technol, HIT Ctr Life Sci, Sch Life Sci &amp; Technol, Harbin, Peoples R China; [Qiao, Jingting] Tianjin Med Univ Gen Hosp, Dept Endocrinol &amp; Metab, Tianjin, Peoples R China</t>
  </si>
  <si>
    <t>Harbin Institute of Technology; Tianjin Medical University</t>
  </si>
  <si>
    <t>Chen, Z (corresponding author), Harbin Inst Technol, HIT Ctr Life Sci, Sch Life Sci &amp; Technol, Harbin, Peoples R China.</t>
  </si>
  <si>
    <t>10.1007/s00125-023-05900-z</t>
  </si>
  <si>
    <t>Nye, Taylor M.; Jacob, Kristin M.; Holley, Elena K.; Nevarez, Juan M.; Dawid, Suzanne; Simmons, Lyle A.; Watson, Michael E., Jr.</t>
  </si>
  <si>
    <t>DNA methylation from a Type I restriction modification system influences gene expression and virulence in Streptococcus pyogenes</t>
  </si>
  <si>
    <t>PLOS PATHOGENS</t>
  </si>
  <si>
    <t>GROUP-A STREPTOCOCCUS; FIBRONECTIN-BINDING PROTEIN; SINGLE-MOLECULE; GENOME SEQUENCE; MISMATCH REPAIR; MGA; INFECTION; PROMOTES; STRAIN; COLONIZATION</t>
  </si>
  <si>
    <t>DNA methylation is pervasive across all domains of life. In bacteria, the presence of N6-methyladenosine (m6A) has been detected among diverse species, yet the contribution of m6A to the regulation of gene expression is unclear in many organisms. Here we investigated the impact of DNA methylation on gene expression and virulence within the human pathogen Streptococcus pyogenes, or Group A Streptococcus. Single Molecule Real-Time sequencing and subsequent methylation analysis identified 412 putative m6A sites throughout the 1.8 Mb genome. Deletion of the Restriction, Specificity, and Methylation gene subunits (Delta RSM strain) of a putative Type I restriction modification system lost all detectable m6A at the recognition sites and failed to prevent transformation with foreign-methylated DNA. RNA-sequencing identified 20 genes out of 1,895 predicted coding regions with significantly different gene expression. All of the differentially expressed genes were down regulated in the Delta RSM strain relative to the parent strain. Importantly, we found that the presence of m6A DNA modifications affected expression of Mga, a master transcriptional regulator for multiple virulence genes, surface adhesins, and immune-evasion factors in S. pyogenes. Using a murine subcutaneous infection model, mice infected with the Delta RSM strain exhibited an enhanced host immune response with larger skin lesions and increased levels of pro-inflammatory cytokines compared to mice infected with the parent or complemented mutant strains, suggesting alterations in m6A methylation influence virulence. Further, we found that the Delta RSM strain showed poor survival within human neutrophils and reduced adherence to human epithelial cells. These results demonstrate that, in addition to restriction of foreign DNA, gram-positive bacteria also use restriction modification systems to regulate the expression of gene networks important for virulence. Author summary DNA methylation is common among many bacterial species, yet the contribution of DNA methylation to the regulation of gene expression is unclear outside of a limited number of gram-negative species. We characterized sites of DNA methylation throughout the genome of the gram-positive pathogen Streptococcus pyogenes or Group A Streptococcus. We determined that the gene products of a functional restriction modification system are responsible for genome-wide m6A. The mutant strain lacking DNA methylation showed altered gene expression compared to the parent strain, with several genes important for causing human disease down regulated. Furthermore, we showed that the mutant strain lacking DNA methylation exhibited altered virulence properties compared to the parent strain using various models of pathogenesis. The mutant strain was attenuated for both survival within human neutrophils and adherence to human epithelial cells, and was unable to suppress the host immune response in a murine subcutaneous infection model. Together, these results show that bacterial m6A contributes to differential gene expression and influences the ability of Group A Streptococcus to cause disease. DNA methylation is a conserved feature among bacteria and may represent a potential target for intervention in effort to interfere with the ability of bacteria to cause human disease.</t>
  </si>
  <si>
    <t>[Nye, Taylor M.; Simmons, Lyle A.] Univ Michigan, Dept Mol Cellular &amp; Dev Biol, Ann Arbor, MI 48109 USA; [Jacob, Kristin M.; Holley, Elena K.; Nevarez, Juan M.; Dawid, Suzanne; Watson, Michael E., Jr.] Univ Michigan, Div Pediat Infect Dis, Dept Pediat &amp; Communicable Dis, Ann Arbor, MI 48109 USA; [Jacob, Kristin M.] Michigan State Univ, Dept Microbiol &amp; Mol Genet, E Lansing, MI 48824 USA</t>
  </si>
  <si>
    <t>University of Michigan System; University of Michigan; University of Michigan System; University of Michigan; Michigan State University</t>
  </si>
  <si>
    <t>Watson, ME (corresponding author), Univ Michigan, Div Pediat Infect Dis, Dept Pediat &amp; Communicable Dis, Ann Arbor, MI 48109 USA.</t>
  </si>
  <si>
    <t>mewats@med.umich.edu</t>
  </si>
  <si>
    <t>PLOS PATHOG</t>
  </si>
  <si>
    <t>10.1371/journal.ppat.1007841</t>
  </si>
  <si>
    <t>Microbiology; Parasitology; Virology</t>
  </si>
  <si>
    <t>Liu, Pinyi; Chen, Yan; Zhang, Zhi; Yuan, Zengqiang; Sun, Jian-Guang; Xia, Shengnan; Cao, Xiang; Chen, Jian; Zhang, Cun-Jin; Chen, Yanting; Zhan, Hui; Jin, Yuexinzi; Bao, Xinyu; Gu, Yue; Zhang, Meijuan; Xu, Yun</t>
  </si>
  <si>
    <t>Noncanonical contribution of microglial transcription factor NR4A1 to post-stroke recovery through TNF mRNA destabilization</t>
  </si>
  <si>
    <t>PLOS BIOLOGY</t>
  </si>
  <si>
    <t>NUCLEAR RECEPTORS; GLUCOCORTICOID-RECEPTOR; NUR77; ALPHA; BRAIN; EXPRESSION; INFLAMMATION; ACTIVATION; DIFFERENTIATION; MACROPHAGES</t>
  </si>
  <si>
    <t>Microglia-mediated neuroinflammation is involved in various neurological diseases, including ischemic stroke, but the endogenous mechanisms preventing unstrained inflammation is still unclear. The anti-inflammatory role of transcription factor nuclear receptor subfamily 4 group A member 1 (NR4A1) in macrophages and microglia has previously been identified. However, the endogenous mechanisms that how NR4A1 restricts unstrained inflammation remain elusive. Here, we observed that NR4A1 is up-regulated in the cytoplasm of activated microglia and localizes to processing bodies (P-bodies). In addition, we found that cytoplasmic NR4A1 functions as an RNA-binding protein (RBP) that directly binds and destabilizes Tnf mRNA in an N6-methyladenosine (m(6)A)-dependent manner. Remarkably, conditional microglial deletion of Nr4a1 elevates Tnf expression and worsens outcomes in a mouse model of ischemic stroke, in which case NR4A1 expression is significantly induced in the cytoplasm of microglia. Thus, our study illustrates a novel mechanism that NR4A1 posttranscriptionally regulates Tnf expression in microglia and determines stroke outcomes.</t>
  </si>
  <si>
    <t>[Liu, Pinyi; Chen, Yan; Zhang, Zhi; Xia, Shengnan; Cao, Xiang; Chen, Jian; Zhang, Cun-Jin; Chen, Yanting; Zhan, Hui; Jin, Yuexinzi; Bao, Xinyu; Gu, Yue; Zhang, Meijuan; Xu, Yun] Nanjing Univ, Nanjing Drum Tower Hosp, Affiliated Hosp Med Sch, Dept Neurol, Nanjing, Peoples R China; [Liu, Pinyi; Chen, Yan; Zhang, Zhi; Xia, Shengnan; Cao, Xiang; Chen, Jian; Zhang, Cun-Jin; Chen, Yanting; Zhan, Hui; Jin, Yuexinzi; Bao, Xinyu; Gu, Yue; Zhang, Meijuan; Xu, Yun] Nanjing Univ, State Key Lab Pharmaceut Biotechnol, Nanjing, Peoples R China; [Yuan, Zengqiang; Sun, Jian-Guang] Beijing Inst Basic Med Sci, Brain Sci Ctr, Beijing, Peoples R China; [Yuan, Zengqiang; Sun, Jian-Guang] Beijing Inst Brain Disorders, Ctr Alzheimers Dis, Beijing, Peoples R China; [Xu, Yun] Jiangsu Prov Stroke Ctr Diag &amp; Therapy, Nanjing, Peoples R China; [Xu, Yun] Nanjing Neurol Clin Med Ctr, Nanjing, Peoples R China; [Xu, Yun] Nanjing Univ, Inst Brain Sci, Nanjing, Peoples R China; [Xu, Yun] Nanjing Univ, Jiangsu Key Lab Mol Med, Med Sch, Nanjing, Peoples R China</t>
  </si>
  <si>
    <t>Nanjing University; Nanjing University; Academy of Military Medical Sciences - China; Nanjing University; Nanjing University</t>
  </si>
  <si>
    <t>Xu, Y (corresponding author), Nanjing Univ, Nanjing Drum Tower Hosp, Affiliated Hosp Med Sch, Dept Neurol, Nanjing, Peoples R China.;Xu, Y (corresponding author), Nanjing Univ, State Key Lab Pharmaceut Biotechnol, Nanjing, Peoples R China.;Xu, Y (corresponding author), Jiangsu Prov Stroke Ctr Diag &amp; Therapy, Nanjing, Peoples R China.;Xu, Y (corresponding author), Nanjing Neurol Clin Med Ctr, Nanjing, Peoples R China.;Xu, Y (corresponding author), Nanjing Univ, Inst Brain Sci, Nanjing, Peoples R China.;Xu, Y (corresponding author), Nanjing Univ, Jiangsu Key Lab Mol Med, Med Sch, Nanjing, Peoples R China.</t>
  </si>
  <si>
    <t>xuyun20042001@aliyun.com</t>
  </si>
  <si>
    <t>PLOS BIOL</t>
  </si>
  <si>
    <t>10.1371/journal.pbio.3002199</t>
  </si>
  <si>
    <t>Song, Juan; Zeng, Yingying; Zhu, Mengchan; Zhu, Guiping; Chen, Cuicui; Jin, Meiling; Wang, Jian; Song, Yuanlin</t>
  </si>
  <si>
    <t>Comprehensive analysis of transcriptome-wide m6A methylome in the lung tissues of mice with acute particulate matter exposure</t>
  </si>
  <si>
    <t>Particulate matter; N-6-methyladenosine; Lung; Epigenetics; MeRIP-seq</t>
  </si>
  <si>
    <t>RNA METHYLATION; EXPRESSION; DNA; INFLAMMATION</t>
  </si>
  <si>
    <t>Particulate matter (PM) exposure is identified as a critical risk factor for chronic airway diseases, but the biological mechanism of PM-induced lung damage was not fully elucidated. The m(6)A methylation, as the main member of epigenetic modifications, has been found to play an important role in different pulmonary diseases, but its regulatory effect on PM-induced lung damage remains unknown. This study firstly used the methylated RNA immunoprecipitation sequencing (MeRIP-seq) to reveal the m(6)A methylome profiles in the lung tissues of mice with acute PM exposure. Compared with the normal control, a total of 2210 differentially hypermethylated m(6)A peaks within 1879 genes and 1278 differentially hypomethylated m(6)A peaks within 1153 genes were identified in the PM-exposed group. Conjoint analysis of MeRIP-seq and high-throughput sequencing for RNA (RNA-seq) data predicated several potential pathways including MAPK signaling pathway, cell senescence, and cell cycle. Four m(6)A-modified differentially expressed genes (IL-1a, IL-1b, ADAM-8, and HMOX-1) were selected for validation using MeRIP-qPCR. Furthermore, the m(6)A-modified IL-1a promoted PM-induced inflammation via regulating MAPK signaling pathway. These results provide a new insight into the biological mechanism of PM-induced lung damage, and help us to develop new methods to prevent and treat PM-induced adverse health effects.</t>
  </si>
  <si>
    <t>[Song, Juan; Zeng, Yingying; Zhu, Mengchan; Zhu, Guiping; Chen, Cuicui; Jin, Meiling; Wang, Jian; Song, Yuanlin] Fudan Univ, Zhongshan Hosp, Dept Pulm Med, Shanghai 200030, Peoples R China</t>
  </si>
  <si>
    <t>Wang, J (corresponding author), Fudan Univ, Zhongshan Hosp, Dept Pulm Med, Shanghai 200030, Peoples R China.</t>
  </si>
  <si>
    <t>251328610@qq.com</t>
  </si>
  <si>
    <t>10.1016/j.ecoenv.2022.113810</t>
  </si>
  <si>
    <t>Chen, Tingting; Zhu, Wenhui; Wang, Congyao; Dong, Xia; Yu, Fenfen; Su, Yihua; Huang, Jingwen; Huo, Lijun; Wan, Pengxia</t>
  </si>
  <si>
    <t>ALKBH5-Mediated m6A Modification of A20 Regulates Microglia Polarization in Diabetic Retinopathy</t>
  </si>
  <si>
    <t>diabetic retinopathy; microglia polarization; A20; m(6)A modification; ALKBH5</t>
  </si>
  <si>
    <t>GLOBAL PREVALENCE; RETINAL MICROGLIA; N-6-METHYLADENOSINE; NEUROINFLAMMATION; METHYLATION; MODULATION; TNFAIP3</t>
  </si>
  <si>
    <t>BackgroundTo investigate the role of microglia polarization in the pathogenesis of diabetic retinopathy, and study the mechanism of ALKBH5-mediated m(6)A modification of A20 of retinal microglia polarization. MethodsDiabetics rats were constructed and the M1/M2 polarization of retinal microglia was determined using immunofluorescence, flow cytometry, and quantitative real-time PCR (qRT-PCR). Glucose at different concentrations was added to treat the microglia, and the polarization rate was detected. RNA sequencing was performed to identify the differentially expressed gene in glucose treated microglia, and A20 expression was confirmed by qRT-PCR and western blotting. Lentiviruses encoding shRNA for A20 or overexpressing A20 were constructed to clarify the role of A20 in microglia polarization in vitro and vivo. N-6-methyladenosine (m(6)A) modification level and degradation rate of A20 were determined and m(6)A related proteins were detected. ResultsDiabetics rats showed a higher M1 polarization rate but lower M2 polarization rate of retinal microglia. With the increase of glucose concentration, microglia tend to polarize into M1 inflammatory type rather than M2 anti-inflammatory type. Shown by RNA sequencing, glucose treated microglia showed a differentially expressed gene profile, which was enriched in kinds of inflammatory categories and pathways. A20 expression was lower in microglia with glucose treatment, which was demonstrated to negatively regulate the M1 polarization. Moreover, intraocular injection of A20-overexpression lentiviruses (OE-A20) rectified the enhanced M1 retinal microglia polarization of diabetes rats. The higher m(6)A modification level and faster degradation rate of A20 was observed in glucose treated microglia, which was mediated by m(6)A demethylase ALKBH5. ConclusionLower expression A20 resulted in the enhanced M1 polarization of retinal microglia in diabetic retinopathy, which was caused by ALKBH5 mediated m(6)A modification. This study may provide new perspectives on not only the pathogenesis but also the diagnosis and treatment for diabetic retinopathy.</t>
  </si>
  <si>
    <t>[Chen, Tingting; Zhu, Wenhui; Wang, Congyao; Dong, Xia; Yu, Fenfen; Su, Yihua; Huang, Jingwen; Huo, Lijun; Wan, Pengxia] Sun Yat Sen Univ, Affiliated Hosp 1, Dept Ophthalmol, Guangzhou, Peoples R China</t>
  </si>
  <si>
    <t>Huo, LJ; Wan, PX (corresponding author), Sun Yat Sen Univ, Affiliated Hosp 1, Dept Ophthalmol, Guangzhou, Peoples R China.</t>
  </si>
  <si>
    <t>huolijun@mail.sysu.edu.cn; huolijun@mail.sysu.edu.cn</t>
  </si>
  <si>
    <t>10.3389/fimmu.2022.813979</t>
  </si>
  <si>
    <t>De Man, JG; Seerden, TC; De Winter, BY; Van Marck, EA; Herman, AG; Pelckmans, PA</t>
  </si>
  <si>
    <t>Alteration of the purinergic modulation of enteric neurotransmission in the mouse ileum during chronic intestinal inflammation</t>
  </si>
  <si>
    <t>BRITISH JOURNAL OF PHARMACOLOGY</t>
  </si>
  <si>
    <t>adenosine; ATP; cholinergic neurotransmission; enteric nervous system; inflammation; presynaptic inhibition; purinergic receptor</t>
  </si>
  <si>
    <t>GUINEA-PIG ILEUM; RAT MAST-CELLS; GRANULOMATOUS INFLAMMATION; ACETYLCHOLINE-RELEASE; SCHISTOSOMA-MANSONI; ADENOSINE RECEPTORS; PRESYNAPTIC A(1)-RECEPTORS; ADENINE-NUCLEOTIDES; NERVOUS-SYSTEM; INHIBITION</t>
  </si>
  <si>
    <t>1 The effect of chronic intestinal inflammation on the purinergic modulation of cholinergic neurotransmission was studied in the mouse ileum. Chronic intestinal inflammation was induced by infection of mice with the parasite Schistosoma mansoni during 16 weeks. 2 S. mansoni infection induced a chronic inflammatory response in the small intestine, which was characterised by intestinal granuloma formation, increased intestinal wall thickness, blunted mucosal villi and an enhanced activity of myeloperoxidase. 3 In control ileum and in chronically inflamed ileum, electrical field stimulation (EFS) of longitudinal muscle strips induced frequency-dependent contractions that were abolished by tetrodotoxin (TTX) and atropine. Carbachol induced dose-dependent contractions that were not affected by TTX but abolished by atropine. 4 In control ileum, adenosine and ATP dose-dependently inhibited the contractions to EFS. Theophylline and 8-phenyltheophylline, P-1 and A(1) receptor antagonists respectively, prevented this inhibitory effect of adenosine and ATP. PPADS, DMPX and MRS 1220, antagonists of P-2, A(2) and A(3) receptors, respectively, did not prevent this inhibitory effect of adenosine and ATP. Adenosine and ATP did not affect the contractions to carbachol. 5 The inhibitory effect of adenosine and ATP on contractions to EFS in control ileum was mimicked by the stable adenosine analogue methyladenosine and by the A(1)-receptor agonist N(6)-cyclohexyladeno sine, but not by the A3 receptor agonist 2-Cl IB-MECA or by the ATP analogues alphabeta-methylene-ATP and ADPbetaS. The inhibitory effect of adenosine on contractions to EFS was lost after prolonged (90 min) treatment of control ileum with methyladenosine (100 muM). 6 In chronically inflamed ileum, adenosine, methyladenosine, N(6)-cyclohexyladenosine and ATP all failed to inhibit the cholinergic nerve-mediated contractions to EFS. Also theophylline, 8-phenyltheophylline, PPADS, DMPX and MRS 1220 had no effect on the contractions to EFS and carbachol. The loss of effect of adenosine and ATP was still evident after 52 weeks of infection. 7 These results indicate that in physiological conditions neuronal adenosine A(1) receptors modulate cholinergic nerve activity in the mouse ileum. However, during chronic intestinal inflammation, this purinergic modulation of cholinergic nerve activity is impaired. This suggests that chronic intestinal inflammation leads to a dysfunction of specific neuronal regulatory mechanisms in the enteric nervous system.</t>
  </si>
  <si>
    <t>Univ Instelling Antwerp, Fac Med, Div Gastroenterol, B-2610 Wilrijk, Belgium; Univ Instelling Antwerp, Fac Med, Div Pathol, B-2610 Wilrijk, Belgium; Univ Instelling Antwerp, Fac Med, Div Pharmacol, B-2610 Wilrijk, Belgium</t>
  </si>
  <si>
    <t>University of Antwerp; University of Antwerp; University of Antwerp</t>
  </si>
  <si>
    <t>De Man, JG (corresponding author), Univ Instelling Antwerp, Fac Med, Div Gastroenterol, Univ Pl 1, B-2610 Wilrijk, Belgium.</t>
  </si>
  <si>
    <t>NATURE PUBLISHING GROUP</t>
  </si>
  <si>
    <t>BRIT J PHARMACOL</t>
  </si>
  <si>
    <t>10.1038/sj.bjp.0705218</t>
  </si>
  <si>
    <t>Yu, Hongchi; Hou, Zhe; Chen, Nuoya; Luo, Rifang; Yang, Li; Miao, Michael; Ma, Xiaoyi; Zhou, Lifeng; He, Fugui; Shen, Yang; Liu, Xiaoheng; Wang, Yunbing</t>
  </si>
  <si>
    <t>Yes-associated protein contributes to magnesium alloy-derivedinflammation in endothelial cells</t>
  </si>
  <si>
    <t>REGENERATIVE BIOMATERIALS</t>
  </si>
  <si>
    <t>magnesium alloy; Yes-associated protein; inflammation</t>
  </si>
  <si>
    <t>ABSORBABLE METAL SCAFFOLD; HIPPO PATHWAY; YAP; CORONARY; STENTS; INFLAMMATION; MULTICENTER; PERFORMANCE; SAFETY; TAZ</t>
  </si>
  <si>
    <t>Magnesium alloy (Mg alloy) has attracted massive attention in the potential applications of cardiovascular stents because of its good biocompatibility and degradability. However, whether and how the Mg alloy induces inflammation in endothelial cells remains unclear. In the present work, we investigated the activation of Yes-associated protein (YAP) upon Mg alloy stimuli and unveiled the transcriptional function in Mg alloy-induced inflammation. Quantitative RT-PCR, western blotting and immunofluorescence staining showed that Mg alloy inhibited the Hippo pathway to facilitate nuclear shuttling and activation of YAP in human coronary artery endothelial cells (HCAECs). Chromatin immunoprecipitation followed sequencing was carried out to explore the transcriptional function of YAP in Mg alloy-derived inflammation. This led to the observation that nuclear YAP further bonded to the promoter region of inflammation transcription factors and co-transcription factors. This binding event activated their transcription and modified mRNA methylation of inflammation-related genes through regulating the expression of N6-methyladenosine modulators (METTL3, METTL14, FTO and WTAP). This then promoted inflammation-related gene expression and aggravated inflammation in HCAECs. In YAP deficiency cells, Mg alloy-induced inflammation was reduced. Collectively, our data suggest that YAP contributes to the Mg alloy-derived inflammation in HCAECs and may provide a potential therapeutic target that alleviates inflammation after Mg alloy stent implantation.</t>
  </si>
  <si>
    <t>[Yu, Hongchi; Hou, Zhe; Chen, Nuoya; Luo, Rifang; Yang, Li; Wang, Yunbing] Sichuan Univ, Natl Engn Res Ctr Biomat, Chengdu 610065, Peoples R China; [Yu, Hongchi; Shen, Yang; Liu, Xiaoheng] Sichuan Univ, Inst Biomed Engn, West China Sch Basic Med Sci &amp; Forens Med, Chengdu 610041, Peoples R China; [Miao, Michael] Univ N Carolina, Div Oral &amp; Craniofacial Hlth Sci, Adams Sch Dent, Chapel Hill, NC 27599 USA; [Ma, Xiaoyi; Zhou, Lifeng; He, Fugui] Beijing Key Lab Cardiac Drug Device Technol &amp; Evi, Beijing 100021, Peoples R China</t>
  </si>
  <si>
    <t>Sichuan University; Sichuan University; University of North Carolina; University of North Carolina Chapel Hill</t>
  </si>
  <si>
    <t>Wang, YB (corresponding author), Sichuan Univ, Natl Engn Res Ctr Biomat, Chengdu 610065, Peoples R China.;Liu, XH (corresponding author), Sichuan Univ, Inst Biomed Engn, West China Sch Basic Med Sci &amp; Forens Med, Chengdu 610041, Peoples R China.</t>
  </si>
  <si>
    <t>liuxiaohg@scu.edu.cn; yunbing.wang@scu.edu.cn</t>
  </si>
  <si>
    <t>REGEN BIOMATER</t>
  </si>
  <si>
    <t>APR 8</t>
  </si>
  <si>
    <t>10.1093/rb/rbac002</t>
  </si>
  <si>
    <t>Materials Science, Biomaterials</t>
  </si>
  <si>
    <t>Li, Xinzhi; Jiang, Yuze; Sun, Xu; Wu, Yongsen; Chen, Zheng</t>
  </si>
  <si>
    <t>METTL3 is required for maintaining β-cell function</t>
  </si>
  <si>
    <t>Islet beta cells; METTL3; Insulin secretion; Hyperglycemia; m(6)A; Cell death</t>
  </si>
  <si>
    <t>B-INDUCING KINASE; GLUCOSE-METABOLISM; GENE-EXPRESSION; INFLAMMATION; METHYLATION; INSULIN; SH2B1</t>
  </si>
  <si>
    <t>N6-methyladenosine (m(6)A) mRNA methylation has been shown to regulate obesity and type 2 diabetes. However, whether METTL3, the key methyltransferase for m(6)A mRNA methylation, regulates beta-cell failure in diabetes has not been fully explored. Here, we show that METTL3 is downregulated under the inflammatory and oxidative stress conditions, and islet beta-cell-specific deletion of Mettl3 induces beta-cell failure and hyperglycemia, which is likely due to decreased m(6)A modification and reduced expression of insulin secretion-related genes. Overall, METTL3 might be a potential drug target for the treatment of beta-cell failure in diabetes. (C) 2021 Elsevier Inc. All rights reserved.</t>
  </si>
  <si>
    <t>[Li, Xinzhi; Jiang, Yuze; Sun, Xu; Wu, Yongsen; Chen, Zheng] Harbin Inst Technol, Sch Life Sci &amp; Technol, HIT Ctr Life Sci, Harbin 150001, Peoples R China</t>
  </si>
  <si>
    <t>Chen, Z (corresponding author), Harbin Inst Technol, Sch Life Sci &amp; Technol, HIT Ctr Life Sci, Harbin 150001, Peoples R China.</t>
  </si>
  <si>
    <t>10.1016/j.metabol.2021.154702</t>
  </si>
  <si>
    <t>Zhang, Tao; Gan, Yu; Zhu, Shuai</t>
  </si>
  <si>
    <t>Association between autophagy and acute pancreatitis</t>
  </si>
  <si>
    <t>acute pancreatitis; autophagy; N6-methyladenosine; mechanism; advance</t>
  </si>
  <si>
    <t>IMPAIRED AUTOPHAGY; MESSENGER-RNA; TRANSCRIPTIONAL REPRESSOR; ACINAR-CELLS; MICE; ZKSCAN3; INFLAMMATION; DYSFUNCTION; BIOGENESIS; APOPTOSIS</t>
  </si>
  <si>
    <t>Autophagy pathway involves maintaining intracellular homeostasis by regulating the degradation of cytoplasmic components. Disfunction of autophagic process has been confirmed to be critical mechanism in many diseases, including cancer, inflammation, infection, degeneration and metabolic disorders. Recent studies have shown that autophagy is one of the early events in acute pancreatitis. Impaired autophagy promotes the abnormal activation of zymogen granules and results in apoptosis and necrosis of exocrine pancreas. Furthermore, multiple signal paths involve progression of acute pancreatitis by regulating autophagy pathway. This article provides a comprehensive review of the recent advances in epigenetic regulation of autophagy and the role of autophagy in acute pancreatitis.</t>
  </si>
  <si>
    <t>[Zhang, Tao; Zhu, Shuai] Cent South Univ, Xiangya Hosp, Dept Pancreat Surg, Changsha, Peoples R China; [Zhang, Tao; Zhu, Shuai] Cent South Univ, Xiangya Hosp, Dept Gen Surg, Changsha, Peoples R China; [Zhang, Tao; Zhu, Shuai] Xiangya Hosp, Natl Clin Res Ctr Geriatr Disorders, Changsha, Peoples R China; [Gan, Yu] Cent South Univ, Xiangya Hosp, Dept Urol, Changsha, Peoples R China</t>
  </si>
  <si>
    <t>Zhu, S (corresponding author), Cent South Univ, Xiangya Hosp, Dept Pancreat Surg, Changsha, Peoples R China.;Zhu, S (corresponding author), Cent South Univ, Xiangya Hosp, Dept Gen Surg, Changsha, Peoples R China.;Zhu, S (corresponding author), Xiangya Hosp, Natl Clin Res Ctr Geriatr Disorders, Changsha, Peoples R China.;Gan, Y (corresponding author), Cent South Univ, Xiangya Hosp, Dept Urol, Changsha, Peoples R China.</t>
  </si>
  <si>
    <t>148302039@csu.edu.cn; zhushuai@csu.edu.cn</t>
  </si>
  <si>
    <t>JAN 30</t>
  </si>
  <si>
    <t>10.3389/fgene.2023.998035</t>
  </si>
  <si>
    <t>Du, Lutao; Li, Yang; Kang, Min; Feng, Maoxiao; Ren, Yidan; Dai, Hongliang; Wang, Yumin; Wang, Yunshan; Tang, Bo</t>
  </si>
  <si>
    <t>USP48 Is Upregulated by Mettl14 to Attenuate Hepatocellular Carcinoma via Regulating SIRT6 Stabilization</t>
  </si>
  <si>
    <t>CANCER RESEARCH</t>
  </si>
  <si>
    <t>MESSENGER-RNA; CANCER; SUPPRESSES; N-6-METHYLADENOSINE; TUMORIGENESIS; INHIBITION; GLYCOLYSIS; APOPTOSIS; GROWTH</t>
  </si>
  <si>
    <t>Exploiting cancer metabolism for the clinical benefit of patients with hepatocellular carcinoma (HCC) is a topic under active investigation. Ubiquitin-specific peptidase 48 (USP48), a member of the ubiquitin-specific protease family, is involved in tumor growth, inflammation, and genome stability. However, the role of USP48 in HCC tumorigenesis remains unknown. In this study, we report that expression of USP48 is downregulated in diethylnitrosamine-induced liver tumorigenesis in mice as well as in human HCC. USP48 physically bound and stabilized SIRT6 by K48-linked deubiquitination at the K33 and K128 sites of SIRT6, which impeded metabolic reprogramming to hamper HCC tumorigenesis. Moreover, methyltransferase-like 14 (Mettl14)-induced m(6)A modification participated in the regulation of USP48 in HCC by maintaining USP48 mRNA stability. Our work uncovers the tumor-suppressive function of the Mettl14-USP48-SIRT6 axis via modulation of glycolysis, providing new insights into the critical roles of metabolic activities in HCC and identifying an attractive target for future treatment studies. Significance: These findings demonstrate that USP48 is regulated by Mettl14-induced m(6)A modification and stabilizes SIRT6 to attenuate HCC glycolysis and malignancy.</t>
  </si>
  <si>
    <t>[Du, Lutao; Kang, Min; Feng, Maoxiao; Ren, Yidan; Wang, Yunshan; Tang, Bo] Shandong Univ, Hosp 2, Cheeloo Coll Med, Dept Clin Lab, Jinan 250033, Shandong, Peoples R China; [Li, Yang; Dai, Hongliang; Wang, Yumin; Tang, Bo] Guangxi Med Univ, Dept Hepatobiliary Surg &amp; Oncol, Affiliated Hosp 1, Nanning, Guangxi, Peoples R China</t>
  </si>
  <si>
    <t>Shandong University; Guangxi Medical University</t>
  </si>
  <si>
    <t>Wang, YS (corresponding author), Shandong Univ, Hosp 2, Cheeloo Coll Med, Dept Clin Lab, Jinan 250033, Shandong, Peoples R China.;Tang, B (corresponding author), Shudo Univ, Hiroshima 7313195, Japan.</t>
  </si>
  <si>
    <t>wangyunshansd@sdu.edu.cn; dr_sntangbo@163.com</t>
  </si>
  <si>
    <t>AMER ASSOC CANCER RESEARCH</t>
  </si>
  <si>
    <t>CANCER RES</t>
  </si>
  <si>
    <t>10.1158/0008-5472.CAN-20-4163</t>
  </si>
  <si>
    <t>Sun, Limei; Ling, Yuhang; Jiang, Jiahui; Wang, Danting; Wang, Junxia; Li, Jieyi; Wang, Xuedong; Wang, Huili</t>
  </si>
  <si>
    <t>Differential mechanisms regarding triclosan vs. bisphenol A and fluorene-9-bisphenol induced zebrafish lipid-metabolism disorders by RNA-Seq</t>
  </si>
  <si>
    <t>Triclosan; Bisphenol A; Lipid-metabolism disorder; Transcriptome sequencing; m(6)A RNA methylation</t>
  </si>
  <si>
    <t>ENDOCRINE-DISRUPTING CHEMICALS; INSULIN-RESISTANCE; ADIPOSE-TISSUE; MESSENGER-RNA; EXPOSURE; N-6-METHYLADENOSINE; METHYLATION; EXPRESSION; HEALTH; INFLAMMATION</t>
  </si>
  <si>
    <t>Exposure of endocrine disrupting chemicals (EDCs) is closely related to induction of obesity, nonalcoholic fatty liver disease (NAFLD) and other lipid-metabolism diseases. Herein, we compared the effects of three EDCs exposure (triclosan, bisphenol A and fluorene-9-bisphenol) on lipid metabolism in zebrflsh (Danio rerio). The differential lipid-metabolism disorders were analyzed in depth through RNA-Seq and qRT-PCR, as well as assessment of the relationship between lipid disorder and RNA methylation. Histopathological observation along with varying physiological and biochemical indexes all identified that triclosan and bisphenol A induced liver fat accumulation in acute and chronic exposure. RNA-Seq analysis showed that triclosan exposure disrupted multiple physiological processes including drug metabolism, sucrose metabolism, fat metabolism and bile secretion. The dysregulation of lipid-metabolism related genes indicated that liver steatosis in triclosan and BPA-exposed zebrafish resulted from increased fatty acid synthetase, and uptake and suppression of beta-oxidation. Besides, the dysregulation of pro-inflammatory genes and endoplasmic reticulum stress showed that triclosan and bisphenol A exposure not only induced occurrence of NAFLD, but also promoted progression of hepatic inflammation. However, no significant effect on lipid metabolism was observed in fluorene-9-bisphenolexposed treatment although the larval phenotypic malformation was found compared to the control group. Moreover, EDCs exposure led to decreased global m(6)A level and abnormal expression of m(6)A modulators in larvae. Especially, the expression of demethylase FTO (fat mass and obesity-associated protein) was significantly increased in triclosan-exposure treatment. These findings are conductive for us to deeply understand the underlying molecular mechanisms regarding the obesity and NAFLD from EDCs exposure. (C) 2020 Elsevier Ltd. All rights reserved.</t>
  </si>
  <si>
    <t>[Sun, Limei; Ling, Yuhang; Jiang, Jiahui; Wang, Danting; Wang, Huili] Wenzhou Med Univ, Sch Lab Med &amp; Life Sci, Key Lab Lab Med, Minist Educ, Wenzhou 325035, Peoples R China; [Wang, Junxia; Li, Jieyi; Wang, Xuedong] Suzhou Univ Sci &amp; Technol, Natl &amp; Local Joint Engn Lab Municipal Sewage Reso, Sch Environm Sci &amp; Engn, Suzhou 215009, Peoples R China</t>
  </si>
  <si>
    <t>Wenzhou Medical University; Suzhou University of Science &amp; Technology</t>
  </si>
  <si>
    <t>Wang, XD (corresponding author), Suzhou Univ Sci &amp; Technol, Natl &amp; Local Joint Engn Lab Municipal Sewage Reso, Sch Environm Sci &amp; Engn, Suzhou 215009, Peoples R China.;Wang, HL (corresponding author), Zhejiang Prov Key Lab Med Genet, Key Lab Lab Med, Minist Educ, Wenzhou, Peoples R China.</t>
  </si>
  <si>
    <t>zjuwxd@163.com; whuili@163.com</t>
  </si>
  <si>
    <t>10.1016/j.chemosphere.2020.126318</t>
  </si>
  <si>
    <t>Liu, Erpeng; Lv, Lei; Zhan, Yonghao; Ma, Yuan; Feng, Jinjin; He, Yulin; Wen, Yibo; Zhang, Yanping; Pu, Qingsong; Ji, Fengping; Yang, Xinghuan; Wen, Jian Guo</t>
  </si>
  <si>
    <t>METTL3/N6-methyladenosine/ miR-21-5p promotes obstructive renal fibrosis by regulating inflammation through SPRY1/ERK/NF-κB pathway activation</t>
  </si>
  <si>
    <t>METTL3; miR-21-5p; N6-methyladenosine (m(6)A); renal fibrosis; Spry1; ERK; NF-kappa B; urinary tract obstruction</t>
  </si>
  <si>
    <t>INTERSTITIAL FIBROSIS; MESSENGER-RNA; PROTEINS; M(6)A; MICRORNAS</t>
  </si>
  <si>
    <t>Renal fibrosis induced by urinary tract obstruction is a common clinical occurrence; however, effective treatment is lacking, and a deeper understanding of the mechanism of renal fibrosis is needed. Previous studies have revealed that miR-21 impacts liver and lung fibrosis progression by activating the SPRY1/ERK/NF-kB signalling pathway. However, whether miR-21 mediates obstructive renal fibrosis through the same signalling pathway has not been determined. Additionally, studies have shown that N6-methyladenosine (m(6)A) modification-dependent primary microRNA (pri-microRNA) processing is essential for maturation of microRNAs, but its role in the maturation of miR-21 in obstructive renal fibrosis has not yet been investigated in detail. To address these issues, we employed a mouse model of unilateral ureteral obstruction (UUO) in which the left ureters were ligated for 3, 7 and 14 days to simulate the fibrotic process. In vitro, human renal proximal tubular epithelial (HK-2) cells were transfected with plasmids containing the corresponding sequence of METTL3, miR-21-5p mimic or miR-21-5p inhibitor. We found that the levels of miR-21-5p and m(6)A modification in the UUO model groups increased significantly, and as predicted, the SPRY1/ERK/NF-kB pathway was activated by miR-21-5p, confirming that miR-21-5p plays an important role in obstructive renal fibrosis by enhancing inflammation. METTL3 was found to play a major catalytic role in m(6)A modification in UUO mice and drove obstructive renal fibrosis development by promoting miR-21-5p maturation. Our research is the first to demonstrate the role of the METTL3-m(6)A-miR-21-5p-SPRY1/ERK/NF-kB axis in obstructive renal fibrosis and provides a deeper understanding of renal fibrosis.</t>
  </si>
  <si>
    <t>[Liu, Erpeng; Lv, Lei; Zhan, Yonghao; Ma, Yuan; Feng, Jinjin; He, Yulin; Wen, Yibo; Zhang, Yanping; Pu, Qingsong; Ji, Fengping; Yang, Xinghuan; Wen, Jian Guo] Zhengzhou Univ, Dept Urol, Affiliated Hosp 1, Zhengzhou, Peoples R China; [Liu, Erpeng; Lv, Lei; Ma, Yuan; Zhang, Yanping; Pu, Qingsong; Ji, Fengping; Yang, Xinghuan; Wen, Jian Guo] Zhengzhou Univ, Urodynam Ctr, Affiliated Hosp 1, Zhengzhou, Peoples R China; [Liu, Erpeng; Lv, Lei; Ma, Yuan; Zhang, Yanping; Pu, Qingsong; Ji, Fengping; Yang, Xinghuan; Wen, Jian Guo] Zhengzhou Univ, Henan Joint Int Pediat Urodynam Lab, Zhengzhou, Peoples R China</t>
  </si>
  <si>
    <t>Zhengzhou University; Zhengzhou University; Zhengzhou University</t>
  </si>
  <si>
    <t>Wen, JG (corresponding author), 1 Jianshe East Rd, Zhengzhou 450052, Peoples R China.</t>
  </si>
  <si>
    <t>wenjianguo2020@126.com</t>
  </si>
  <si>
    <t>10.1111/jcmm.16603</t>
  </si>
  <si>
    <t>Qu, Mengdi; Chen, Zhaoyuan; Qiu, Zhiyun; Nan, Ke; Wang, Yanghanzhao; Shi, Yuxin; Shao, Yuwen; Zhong, Ziwen; Zhu, Shuainan; Guo, Kefang; Chen, Wankun; Lu, Xihua; Wang, Zhiping; Zhang, Hao; Miao, Changhong</t>
  </si>
  <si>
    <t>Neutrophil extracellular traps-triggered impaired autophagic flux via METTL3 underlies sepsis-associated acute lung injury</t>
  </si>
  <si>
    <t>RESPIRATORY-DISTRESS-SYNDROME; IMPROVES SURVIVAL; N-6-METHYLADENOSINE; ACTIVATION; SIRT1</t>
  </si>
  <si>
    <t>Neutrophil extracellular traps (NETs) assist pathogen clearance, while excessive NETs formation is associated with exacerbated inflammatory responses and tissue injury in acute lung injury (ALI)/acute respiratory distress syndrome (ARDS). Autophagy is generally considered to be a protective process, but autophagy dysfunction is harmful. Whether and how NETs affect autophagic flux during sepsis-induced ALI are currently unknown. Here, we confirmed that the level of NETs was increased in ARDS patients and mice models, which led to impairment of autophagic flux and deterioration of the disease. Mechanistically, NETs activated METTL3 mediated m(6)A methylation of Sirt1 mRNA in alveolar epithelial cells, resulting in abnormal autophagy. These findings provide new insights into how NETs contribute to the development of sepsis-associated ALI/ARDS.</t>
  </si>
  <si>
    <t>[Qu, Mengdi; Chen, Zhaoyuan; Qiu, Zhiyun; Nan, Ke; Wang, Yanghanzhao; Shi, Yuxin; Shao, Yuwen; Zhong, Ziwen; Zhu, Shuainan; Guo, Kefang; Chen, Wankun; Zhang, Hao; Miao, Changhong] Fudan Univ, Dept Anesthesiol, Zhongshan Hosp, Shanghai, Peoples R China; [Qu, Mengdi; Chen, Zhaoyuan; Qiu, Zhiyun; Nan, Ke; Wang, Yanghanzhao; Shi, Yuxin; Shao, Yuwen; Zhong, Ziwen; Zhu, Shuainan; Guo, Kefang; Chen, Wankun; Zhang, Hao; Miao, Changhong] Fudan Univ, Zhongshan Hosp, Canc Ctr, Shanghai, Peoples R China; [Qu, Mengdi; Chen, Zhaoyuan; Qiu, Zhiyun; Nan, Ke; Wang, Yanghanzhao; Shi, Yuxin; Shao, Yuwen; Zhong, Ziwen; Zhu, Shuainan; Guo, Kefang; Chen, Wankun; Zhang, Hao; Miao, Changhong] Shanghai Key Lab Perioperat Stress &amp; Protect, Shanghai, Peoples R China; [Lu, Xihua] Zhengzhou Univ, Henan Canc Hosp, Dept Anesthesiol, Affiliated Canc Hosp, Zhengzhou, Peoples R China; [Wang, Zhiping] Xuzhou Med Univ, Dept Anesthesiol, Affiliated Hosp, Xuzhou, Jiangsu, Peoples R China; [Miao, Changhong] Fudan Univ, Jinshan Hosp, Dept Anesthesiol, Shanghai, Peoples R China</t>
  </si>
  <si>
    <t>Fudan University; Fudan University; Zhengzhou University; Xuzhou Medical University; Fudan University</t>
  </si>
  <si>
    <t>Zhang, H; Miao, CH (corresponding author), Fudan Univ, Dept Anesthesiol, Zhongshan Hosp, Shanghai, Peoples R China.;Zhang, H; Miao, CH (corresponding author), Fudan Univ, Zhongshan Hosp, Canc Ctr, Shanghai, Peoples R China.;Zhang, H; Miao, CH (corresponding author), Shanghai Key Lab Perioperat Stress &amp; Protect, Shanghai, Peoples R China.;Wang, ZP (corresponding author), Xuzhou Med Univ, Dept Anesthesiol, Affiliated Hosp, Xuzhou, Jiangsu, Peoples R China.;Miao, CH (corresponding author), Fudan Univ, Jinshan Hosp, Dept Anesthesiol, Shanghai, Peoples R China.</t>
  </si>
  <si>
    <t>zhpsqxt@126.com; fuscc_anesthesia@yeah.net; miaochangh@163.com</t>
  </si>
  <si>
    <t>AUG 27</t>
  </si>
  <si>
    <t>10.1038/s41420-022-01166-3</t>
  </si>
  <si>
    <t>Lustgarten, Michael S.; Fielding, Roger A.</t>
  </si>
  <si>
    <t>Metabolites Associated With Circulating Interleukin-6 in Older Adults</t>
  </si>
  <si>
    <t>JOURNALS OF GERONTOLOGY SERIES A-BIOLOGICAL SCIENCES AND MEDICAL SCIENCES</t>
  </si>
  <si>
    <t>Inflammation; Metabolomics; Aging</t>
  </si>
  <si>
    <t>ARYL-HYDROCARBON RECEPTOR; PULMONARY INDOLEAMINE 2,3-DIOXYGENASE; IMMUNODEFICIENCY-VIRUS TYPE-1; INTERFERON-GAMMA; PPAR-ALPHA; PEROXISOME PROLIFERATORS; PHYSICAL FUNCTION; MUSCLE STRENGTH; INFLAMMATION; TRYPTOPHAN</t>
  </si>
  <si>
    <t>Background: Circulating levels of the pro-inflammatory cytokine interleukin-6 (IL-6) levels are elevated in older adults, but mechanisms are unclear. In the current study, we used an untargeted metabolomic approach to develop an improved understanding about mechanisms related to circulating IL-6 in older adults. Methods: Serum IL-6 values were log-transformed to normalize its distribution. Multivariable-adjusted linear regression was used to examine the association between 324 serum metabolites with log IL-6. Backward elimination linear regression was used to develop a metabolite predictor set representative of log IL-6. Results: Thirty-six metabolites were significantly associated (p &lt; 0.05 and q &lt; 0.30) with log IL-6 in 73 older adults (average age, 78 years). Metabolites related to tryptophan metabolism (kynurenine, 3-indoxyl sulfate, indoleacetate, indolepropionate, C-glycosyltryptophan), infectious burden (C-glycosyltryptophan, N-6-carbamoylthreonyladenosine, 1-methylurate, N-formylmethionine, N-1-methyladenosine, 3-indoxyl sulfate, bilirubin (E, E), indoleacetate, gamma-CEHC, N-acetylneuraminate), aryl hydrocarbon receptor activation and cytochrome P450 (CYP) 1A expression (kynurenine, 3-indoxyl sulfate, indoleacetate, N 6 -carbamoylthreonyladenosine, bilirubin, 1-methylurate) were positively associated, whereas metabolites related to CYP-mediated omega-oxidation (adipate, 8-hydroxyoctanoate, azelate, sebacate, undecanedioate, gamma-CEHC), and peroxisome proliferator activated receptor-alpha (PPAR-alpha) activation (13 + 9-HODE, bilirubin, 5-oxoproline, cholesterol, glycerate, uridine) were negatively associated with log IL-6. The use of backward elimination regression identified tyrosine, cysteine, uridine, bilirubin, N-formylmethionine, indoleacetate, and 3-indoxyl sulfate to collectively explain 51% of the variance inherent in log IL-6. Conclusions: These data suggest roles for tryptophan metabolism, infectious burden, activation of host defense, and detoxification through CYP1A-mediated pathways in mechanisms related to elevated inflammation, whereas CYP-mediated omega-oxidation and PPAR-alpha activation may be related to decreased inflammation in older adults.</t>
  </si>
  <si>
    <t>[Lustgarten, Michael S.; Fielding, Roger A.] Tufts Univ, Nutr Exercise Physiol &amp; Sarcopenia Lab, Jean Mayer USDA Human Nutr Res Ctr, 711 Washington St, Boston, MA 02111 USA</t>
  </si>
  <si>
    <t>Tufts University; United States Department of Agriculture (USDA)</t>
  </si>
  <si>
    <t>Fielding, RA (corresponding author), Tufts Univ, Nutr Exercise Physiol &amp; Sarcopenia Lab, Jean Mayer USDA Human Nutr Res Ctr, 711 Washington St, Boston, MA 02111 USA.</t>
  </si>
  <si>
    <t>roger.fielding@tufts.edu</t>
  </si>
  <si>
    <t>J GERONTOL A-BIOL</t>
  </si>
  <si>
    <t>10.1093/gerona/glw039</t>
  </si>
  <si>
    <t>Geriatrics &amp; Gerontology; Gerontology</t>
  </si>
  <si>
    <t>Science Citation Index Expanded (SCI-EXPANDED); Social Science Citation Index (SSCI)</t>
  </si>
  <si>
    <t>Komal, Sumra; Han, Sheng-Na; Cui, Liu-Gen; Zhai, Miao-Miao; Zhou, Yue-Jiao; Wang, Pei; Shakeel, Muhammad; Zhang, Li-Rong</t>
  </si>
  <si>
    <t>Epigenetic Regulation of Macrophage Polarization in Cardiovascular Diseases</t>
  </si>
  <si>
    <t>epigenetics; macrophage polarization; N6-methyladenosine; non-coding RNAs; cardiovascular diseases</t>
  </si>
  <si>
    <t>MYOCARDIAL-ISCHEMIA; GENE-EXPRESSION; ATHEROSCLEROSIS; METHYLATION; INFLAMMATION; ACTIVATION; INJURY; MICRORNA-155; DYSFUNCTION; MECHANISMS</t>
  </si>
  <si>
    <t>Cardiovascular diseases (CVDs) are the leading cause of hospitalization and death worldwide, especially in developing countries. The increased prevalence rate and mortality due to CVDs, despite the development of several approaches for prevention and treatment, are alarming trends in global health. Chronic inflammation and macrophage infiltration are key regulators of the initiation and progression of CVDs. Recent data suggest that epigenetic modifications, such as DNA methylation, posttranslational histone modifications, and RNA modifications, regulate cell development, DNA damage repair, apoptosis, immunity, calcium signaling, and aging in cardiomyocytes; and are involved in macrophage polarization and contribute significantly to cardiac disease development. Cardiac macrophages not only trigger damaging inflammatory responses during atherosclerotic plaque formation, myocardial injury, and heart failure but are also involved in tissue repair, remodeling, and regeneration. In this review, we summarize the key epigenetic modifications that influence macrophage polarization and contribute to the pathophysiology of CVDs, and highlight their potential for the development of advanced epigenetic therapies.</t>
  </si>
  <si>
    <t>[Komal, Sumra; Han, Sheng-Na; Cui, Liu-Gen; Zhai, Miao-Miao; Zhou, Yue-Jiao; Wang, Pei; Zhang, Li-Rong] Zhengzhou Univ, Sch Basic Med Sci, Dept Pharmacol, Zhengzhou 450001, Peoples R China; [Shakeel, Muhammad] Univ Karachi, Jamil ur Rahman Ctr Genome Res, Dr Panjwani Ctr Mol Med &amp; Drug Res, Int Ctr Chem &amp; Biol Sci, Karachi 75270, Pakistan</t>
  </si>
  <si>
    <t>Zhengzhou University; University of Karachi</t>
  </si>
  <si>
    <t>Zhang, LR (corresponding author), Zhengzhou Univ, Sch Basic Med Sci, Dept Pharmacol, Zhengzhou 450001, Peoples R China.;Shakeel, M (corresponding author), Univ Karachi, Jamil ur Rahman Ctr Genome Res, Dr Panjwani Ctr Mol Med &amp; Drug Res, Int Ctr Chem &amp; Biol Sci, Karachi 75270, Pakistan.</t>
  </si>
  <si>
    <t>mshakeel_211@yahoo.com; zhanglirongzzu@126.com</t>
  </si>
  <si>
    <t>10.3390/ph16020141</t>
  </si>
  <si>
    <t>Bataclan, Marian; Leoni, Cristina; Monticelli, Silvia</t>
  </si>
  <si>
    <t>RNA-binding proteins and RNA methylation in myeloid cells*</t>
  </si>
  <si>
    <t>IMMUNOLOGICAL REVIEWS</t>
  </si>
  <si>
    <t>m(6)A; mast cells; Myeloid cells; RNA methylation; RNA sensing; RNA-binding proteins</t>
  </si>
  <si>
    <t>NECROSIS-FACTOR-ALPHA; MESSENGER-RNA; TNF-ALPHA; 3'-UNTRANSLATED REGION; IMMUNE-RESPONSES; STRUCTURAL BASIS; HUR; TRISTETRAPROLIN; M(6)A; EXPRESSION</t>
  </si>
  <si>
    <t>RNA-binding proteins (RBPs) regulate all aspects of the life of mRNA transcripts. They are critically important in regulating immune responses, most notably by restraining excessive inflammation that can potentially lead to tissue damage. RBPs are also crucial for pathogen sensing, for instance for the recognition of viral nucleic acids. Concordant with these central regulatory roles, the dysregulated activity of many RBPs can give rise to disease. The expression and function of RBPs are therefore highly controlled by an elaborate network of transcriptional, post-transcriptional and post-translational mechanisms, including the ability of different RBPs to cross-regulate each other's expression. With an emphasis on macrophages and mast cells, we review current knowledge on the role of selected RBPs that have been shown to directly impact the expression of inflammatory transcripts. By focusing specifically on proteins of the Regnase and ZFP36 family, as well as on factors involved in N-6-methyladenosine (m(6)A) deposition and recognition, we discuss mechanism of action, regulatory feedback, and impact of these selected proteins on immune responses. Finally, we include examples of the role of m(6)A and RBPs in the recognition of viral RNAs. Overall, we provide a general overview of the impact of selected RBPs on the myeloid compartment, followed by a discussion of outstanding questions and challenges for the future.</t>
  </si>
  <si>
    <t>[Bataclan, Marian; Leoni, Cristina; Monticelli, Silvia] Univ Svizzera Italiana, Inst Res Biomed, Via Vincenzo Vela 6, CH-6500 Bellinzona, Switzerland</t>
  </si>
  <si>
    <t>Universita della Svizzera Italiana</t>
  </si>
  <si>
    <t>Monticelli, S (corresponding author), Univ Svizzera Italiana, Inst Res Biomed, Via Vincenzo Vela 6, CH-6500 Bellinzona, Switzerland.</t>
  </si>
  <si>
    <t>silvia.monticelli@irb.usi.ch</t>
  </si>
  <si>
    <t>IMMUNOL REV</t>
  </si>
  <si>
    <t>10.1111/imr.13025</t>
  </si>
  <si>
    <t>Liu, Shuiping; Zhuo, Lvjia; Wang, Jianjun; Zhang, Qin; Li, Qiujie; Li, Guohua; Yan, Lili; Jin, Ting; Pan, Ting; Sui, Xinbing; Lv, Qun; Xie, Tian</t>
  </si>
  <si>
    <t>METTL3 plays multiple functions in biological processes</t>
  </si>
  <si>
    <t>AMERICAN JOURNAL OF CANCER RESEARCH</t>
  </si>
  <si>
    <t>m(6)A modification; METTL3; biological process; diagnostic biomarker; cancer therapy</t>
  </si>
  <si>
    <t>M(6)A METHYLTRANSFERASE; COREGULATOR ANCCA; MESSENGER-RNA; LUNG-CANCER; PROMOTES; PROLIFERATION; SUPPRESSES; CELLS; DIFFERENTIATION; TRANSLATION</t>
  </si>
  <si>
    <t>N-6-methyladenosine (m(6)A) is the most common internal modification of mRNAs in higher eukaryotic. This process is performed by methyltransferase. Methyltransferase-like 3 (METTL3) is the best known m(6)A methyltransferase that functions in the reversible epi-transcriptome modulation of m(6)A modification. Besides acting as a m(6)A methyltransferase, METTL3 also regulates mRNA translation and other biological processes. In recent years, studies have identified numerous roles and molecular mechanisms associated with METTL3 in multiple biological processes. However, these findings have not been summarized. In this review, we have systematically summarized the most recent important roles of METTL3 in various biological processes, including cell cycle progression, cell proliferation, cell apoptosis, cell migration and invasion, cell differentiation and inflammatory response. In addition, we discuss the prospect of using a METTL3 as a new diagnostic biomarker and therapeutic target for human cancers.</t>
  </si>
  <si>
    <t>[Liu, Shuiping; Zhuo, Lvjia; Wang, Jianjun; Zhang, Qin; Li, Qiujie; Li, Guohua; Yan, Lili; Jin, Ting; Pan, Ting; Sui, Xinbing; Lv, Qun; Xie, Tian] Hangzhou Normal Univ, Holist Integrat Pharm Inst, Sch Med, Dept Resp Med,Affiliated Hosp, Hangzhou 311121, Zhejiang, Peoples R China; [Liu, Shuiping; Zhuo, Lvjia; Zhang, Qin; Li, Qiujie; Li, Guohua; Yan, Lili; Jin, Ting; Pan, Ting; Sui, Xinbing; Lv, Qun; Xie, Tian] Hangzhou Normal Univ, Key Lab Elemene Class Anticanc Chinese Med Zhejia, Hangzhou 311121, Zhejiang, Peoples R China; [Liu, Shuiping; Zhuo, Lvjia; Zhang, Qin; Li, Qiujie; Li, Guohua; Yan, Lili; Jin, Ting; Pan, Ting; Sui, Xinbing; Lv, Qun; Xie, Tian] Hangzhou Normal Univ, Engn Lab Dev &amp; Applicat Tradit Chinese Med Zhejia, Hangzhou 311121, Zhejiang, Peoples R China; [Liu, Shuiping; Zhuo, Lvjia; Zhang, Qin; Li, Qiujie; Li, Guohua; Yan, Lili; Jin, Ting; Pan, Ting; Sui, Xinbing; Lv, Qun; Xie, Tian] Hangzhou Normal Univ, Collaborat Innovat Ctr Tradit Chinese Med Zhejian, Hangzhou 311121, Zhejiang, Peoples R China</t>
  </si>
  <si>
    <t>Xie, T (corresponding author), Hangzhou Normal Univ, Sch Med, Holist Integrat Pharm Inst, Hangzhou 311121, Zhejiang, Peoples R China.;Lv, Q (corresponding author), Hangzhou Normal Univ, Sch Med, Affiliated Hosp, Dept Resp Med, Hangzhou 310015, Zhejiang, Peoples R China.;Sui, XB (corresponding author), Hangzhou Normal Univ, Sch Med, Hangzhou 311121, Zhejiang, Peoples R China.</t>
  </si>
  <si>
    <t>hzzju@zju.edu.cn; hzlvqun@126.com; xbs@hznu.edu.cn</t>
  </si>
  <si>
    <t>AM J CANCER RES</t>
  </si>
  <si>
    <t>Liu, Yang; Song, Renjie; Zhao, Lu; Lu, Zhike; Li, Yini; Zhan, Xinyi; Lu, Fengjiao; Yang, Jiang; Niu, Yamei; Cao, Xuetao</t>
  </si>
  <si>
    <t>m6A demethylase ALKBH5 is required for antibacterial innate defense by intrinsic motivation of neutrophil migration</t>
  </si>
  <si>
    <t>RNA DEMETHYLASE; CECAL LIGATION; HOST-DEFENSE; SEPSIS; RECEPTOR; ACTIVATION; RESISTANCE; RECRUITMENT; LEUKOCYTES; CHEMOTAXIS</t>
  </si>
  <si>
    <t>Neutrophil migration into the site of infection is necessary for antibacterial innate defense, whereas impaired neutrophil migration may result in excessive inflammation and even sepsis. The neutrophil migration directed by extracellular signals such as chemokines has been extensively studied, yet the intrinsic mechanism for determining neutrophil ability to migrate needs further investigation. N-6-methyladenosine (m(6)A) RNA modification is important in immunity and inflammation, and our preliminary data indicate downregulation of RNA m(6)A demethylase alkB homolog 5 (ALKBH5) in neutrophils during bacterial infection. Whether m(6)A modification and ALKBH5 might intrinsically modulate neutrophil innate response remain unknown. Here we report that ALKBH5 is required for antibacterial innate defense by enhancing intrinsic ability of neutrophil migration. We found that deficiency of ALKBH5 increased mortality of mice with polymicrobial sepsis induced by cecal ligation and puncture (CLP), and Alkbh5-deficient CLP mice exhibited higher bacterial burden and massive proinflammatory cytokine production in the peritoneal cavity and blood because of less neutrophil migration. Alkbh5-deficient neutrophils had lower CXCR2 expression, thus exhibiting impaired migration toward chemokine CXCL2. Mechanistically, ALKBH5-mediated m(6)A demethylation empowered neutrophils with high migration capability through altering the RNA decay, consequently regulating protein expression of its targets, neutrophil migration-related molecules, including increased expression of neutrophil migration-promoting CXCR2 and NLRP12, but decreased expression of neutrophil migration-suppressive PTGER4, TNC, and WNK1. Our findings reveal a previously unknown role of ALKBH5 in imprinting migration-promoting transcriptome signatures in neutrophils and intrinsically promoting neutrophil migration for antibacterial defense, highlighting the potential application of targeting neutrophil m(6)A modification in controlling bacterial infections.</t>
  </si>
  <si>
    <t>[Liu, Yang; Song, Renjie; Zhao, Lu; Zhan, Xinyi; Lu, Fengjiao; Yang, Jiang; Cao, Xuetao] Chinese Acad Med Sci, Inst Basic Med Sci, Dept Immunol, Peking Union Med Coll, Beijing 100005, Peoples R China; [Liu, Yang; Cao, Xuetao] Nankai Univ, Inst Immunol, Coll Life Sci, Frontier Res Ctr Cell Response, Tianjin 300071, Peoples R China; [Lu, Zhike; Li, Yini] Westlake Univ, Sch Life Sci, Hangzhou 310024, Peoples R China; [Niu, Yamei] Chinese Acad Med Sci, Inst Basic Med Sci, Dept Pathol, Peking Union Med Coll, Beijing 100005, Peoples R China</t>
  </si>
  <si>
    <t>Chinese Academy of Medical Sciences - Peking Union Medical College; Peking Union Medical College; Nankai University; Westlake University; Chinese Academy of Medical Sciences - Peking Union Medical College; Peking Union Medical College; Institute of Basic Medical Sciences - CAMS</t>
  </si>
  <si>
    <t>Liu, Y; Cao, XT (corresponding author), Chinese Acad Med Sci, Inst Basic Med Sci, Dept Immunol, Peking Union Med Coll, Beijing 100005, Peoples R China.;Liu, Y; Cao, XT (corresponding author), Nankai Univ, Inst Immunol, Coll Life Sci, Frontier Res Ctr Cell Response, Tianjin 300071, Peoples R China.</t>
  </si>
  <si>
    <t>yliu@immunol.org; caoxt@immunol.org</t>
  </si>
  <si>
    <t>JUN 29</t>
  </si>
  <si>
    <t>10.1038/s41392-022-01020-z</t>
  </si>
  <si>
    <t>Liu, Yanzhuo; Yuan, Yinglin; Zhou, Zili; Jiang, Xiaomei; He, Shu; Wei, Fan; Cui, Yuanyuan; Yang, Lu; Zhao, Gaoping</t>
  </si>
  <si>
    <t>Mettl14 sustains FOXP3 expression to promote the differentiation and functions of induced-regulatory T cells via the mTOR signaling pathway</t>
  </si>
  <si>
    <t>IMMUNOLOGY LETTERS</t>
  </si>
  <si>
    <t>N6-methyladenosine; iTregs; Differential; Suppressive function; mTOR</t>
  </si>
  <si>
    <t>TGF-BETA; GENERATION; TOLERANCE; RAPAMYCIN; CD4(+)</t>
  </si>
  <si>
    <t>Induced regulatory T cell (iTregs) can be generated in vitro. Thus, iTregs-based therapeutics are receiving increased attention for their potential to treat autoimmune diseases and prevent transplant rejection. However, iTregs fail to maintain FoxP3 expression and suppressive activity, which limits their clinical application. Increasing lines of evidence suggest that methyltransferase-like 14 (METTL14), a critical component of the m6A writer complex, regulates the stability and function of the Treg cells. However, beyond meeting the epigenetic modification of Treg cells, whether Mettl14 plays a role in the fate determination of iTregs is unclear. Here, we systemically investigated the potential function of METTL14 in iTregs differentiation and regulatory activity. In our study, iTregs were generated from CD4+ naive T cells under iTreg-polarizing conditions, we found that the expression of METTL14 was increased in iTregs compared with CD4+naive T cells. Subsequently, the expression of METTL14 was knocked down by siRNA-METTL14 interference in CD4+ naive T cells and cultured under iTreg-polarizing conditions. According to the results, Mettl14 deficiency resulted in the disruption of iTregs differ-entiation evidenced by the limited FoxP3 expression. Meanwhile, inflammatory cytokines such as IFN-gamma and IL-17a were upregulated in cultured iTregs. We next determined the functional change in METTL14-deficient iTregs. The results of the colitis development in Rag1-/- mice and CFSE assays revealed that loss of METTL14 significantly compromised the suppressive function of iTregs in vivo and in vitro. We further checked the altered signaling pathway in METTL14-deficient iTregs. We found that reduced METTL14 leads to activation of the mTOR pathway with increased p-mTOR and p-p70S6K, which are known to modulate the suppressive function of iTregs. In conclusion, our study revealed that Mettl14 plays a critical role in the development and suppressive function of iTregs in vitro and could thus serve as a regulatory element for stabilizing iTregs in cell-based therapy.</t>
  </si>
  <si>
    <t>[Liu, Yanzhuo; Yuan, Yinglin; Zhou, Zili; Jiang, Xiaomei; Wei, Fan; Cui, Yuanyuan; Zhao, Gaoping] Univ Elect Sci &amp; Technol China, Sichuan Prov Peoples Hosp, Sch Med, Dept Gastrointestinal Surg, Chengdu 610072, Sichuan, Peoples R China; [Liu, Yanzhuo; Yuan, Yinglin; Jiang, Xiaomei; Cui, Yuanyuan; Zhao, Gaoping] Univ Elect Sci &amp; Technol China, Sichuan Prov Peoples Hosp, Clin Immunol Translat Med Key Lab Sichuan Prov, Chengdu 610072, Sichuan, Peoples R China; [He, Shu; Wei, Fan; Yang, Lu] Univ Elect Sci &amp; Technol China, Sichuan Prov Peoples Hosp, Inst Neurol, Sch Med, Chengdu 610072, Peoples R China</t>
  </si>
  <si>
    <t>University of Electronic Science &amp; Technology of China; Sichuan Provincial People's Hospital; Sichuan Provincial People's Hospital; University of Electronic Science &amp; Technology of China; Sichuan Provincial People's Hospital; University of Electronic Science &amp; Technology of China</t>
  </si>
  <si>
    <t>Zhao, GP (corresponding author), Univ Elect Sci &amp; Technol China, Sichuan Prov Peoples Hosp, Sch Med, Dept Gastrointestinal Surg, Chengdu 610072, Sichuan, Peoples R China.;Zhao, GP (corresponding author), Univ Elect Sci &amp; Technol China, Sichuan Prov Peoples Hosp, Clin Immunol Translat Med Key Lab Sichuan Prov, Chengdu 610072, Sichuan, Peoples R China.;Yang, L (corresponding author), Univ Elect Sci &amp; Technol China, Sichuan Prov Peoples Hosp, Inst Neurol, Sch Med, Chengdu 610072, Peoples R China.</t>
  </si>
  <si>
    <t>lyang@uestc.edu.cn; gzhao@uestc.edu.cn</t>
  </si>
  <si>
    <t>IMMUNOL LETT</t>
  </si>
  <si>
    <t>10.1016/j.imlet.2023.04.008</t>
  </si>
  <si>
    <t>Li, Na; Hui, Hui; Bray, Bill; Gonzalez, Gwendolyn Michelle; Zeller, Mark; Anderson, Kristian G.; Knight, Rob; Smith, Davey; Wang, Yinsheng; Carlin, Aaron F.; Rana, Tariq M.</t>
  </si>
  <si>
    <t>METTL3 regulates viral m6A RNA modification and host cell innate immune responses during SARS-CoV-2 infection</t>
  </si>
  <si>
    <t>RIG-I; PATTERN-RECOGNITION; N-6-METHYLADENOSINE; EXPRESSION; RECEPTORS; DYNAMICS; VIRUSES</t>
  </si>
  <si>
    <t>It is urgent and important to understand the relationship of the widespread severe acute respiratory syndrome coronavirus clade 2 (SARS-CoV-2) with host immune response and study the underlining molecular mechanism. N-6-methylation of adenosine (m6A) in RNA regulates many physiological and disease processes. Here, we investigate m6A modification of the SARS-CoV-2 gene in regulating the host cell innate immune response. Our data show that the SARS-CoV-2 virus has m6A modifications that are enriched in the 3' end of the viral genome. We find that depletion of the host cell m6A methyltransferase METTL3 decreases m6A levels in SARS-CoV-2 and host genes, and m6A reduction in viral RNA increases RIG-I binding and subsequently enhances the downstream innate immune signaling pathway and inflammatory gene expression. METTL3 expression is reduced and inflammatory genes are induced in patients with severe coronavirus disease 2019 (COVID-19). These findings will aid in the understanding of COVID-19 pathogenesis and the design of future studies regulating innate immunity for COVID-19 treatment.</t>
  </si>
  <si>
    <t>[Li, Na; Hui, Hui; Bray, Bill; Rana, Tariq M.] Univ Calif San Diego, Inst Genom Med, Div Genet, Program Immunol, 9500 Gilman Dr MC 0762, La Jolla, CA 92093 USA; [Li, Na; Hui, Hui; Bray, Bill; Knight, Rob; Rana, Tariq M.] Univ Calif San Diego, Dept Pediat, 9500 Gilman Dr MC 0762, La Jolla, CA 92093 USA; [Hui, Hui] Univ Calif San Diego, Bioinformat Program, 9500 Gilman Dr, La Jolla, CA 92093 USA; [Knight, Rob] Univ Calif San Diego, Dept Bioengn, 9500 Gilman Dr, La Jolla, CA 92093 USA; [Knight, Rob] Univ Calif San Diego, Ctr Microbiome Innovat, 9500 Gilman Dr, La Jolla, CA 92093 USA; [Smith, Davey; Carlin, Aaron F.] Univ Calif San Diego, Dept Med, Div Infect Dis &amp; Global Publ Hlth, 9500 Gilman Dr, La Jolla, CA 92093 USA; [Gonzalez, Gwendolyn Michelle; Wang, Yinsheng] Univ Calif Riverside, Environm Toxicol Grad Program, Riverside, CA 92521 USA; [Gonzalez, Gwendolyn Michelle; Wang, Yinsheng] Univ Calif Riverside, Dept Chem, Riverside, CA 92521 USA; [Zeller, Mark; Anderson, Kristian G.] Scripps Res, Dept Immunol &amp; Microbiol, 10550 North Torrey Pines Rd, La Jolla, CA 92037 USA</t>
  </si>
  <si>
    <t>University of California System; University of California San Diego; University of California System; University of California San Diego; University of California System; University of California San Diego; University of California System; University of California San Diego; University of California System; University of California San Diego; University of California System; University of California San Diego; University of California System; University of California Riverside; University of California System; University of California Riverside; Scripps Research Institute</t>
  </si>
  <si>
    <t>Rana, TM (corresponding author), Univ Calif San Diego, Inst Genom Med, Div Genet, Program Immunol, 9500 Gilman Dr MC 0762, La Jolla, CA 92093 USA.;Rana, TM (corresponding author), Univ Calif San Diego, Dept Pediat, 9500 Gilman Dr MC 0762, La Jolla, CA 92093 USA.</t>
  </si>
  <si>
    <t>trana@ucsd.edu</t>
  </si>
  <si>
    <t>MAY 11</t>
  </si>
  <si>
    <t>10.1016/j.celrep.2021.109091</t>
  </si>
  <si>
    <t>Liu, Bu-Hui; Tu, Yue; Ni, Guang-Xia; Yan, Jin; Yue, Liang; Li, Zi-Lin; Wu, Jing-Jing; Cao, Yu-Ting; Wan, Zi-Yue; Sun, Wei; Wan, Yi-Gang</t>
  </si>
  <si>
    <t>Total Flavones of Abelmoschus manihot Ameliorates Podocyte Pyroptosis and Injury in High Glucose Conditions by Targeting METTL3-Dependent m6A Modification-Mediated NLRP3-Inflammasome Activation and PTEN/PI3K/Akt Signaling</t>
  </si>
  <si>
    <t>diabetic kidney disease; total flavones of Abelmoschus manihot; podocyte pyroptosis; NLRP3-inflammasome activation; PTEN; PI3K; Akt signaling; m(6)A modification</t>
  </si>
  <si>
    <t>TRADITIONAL CHINESE MEDICINE; MOLECULAR-MECHANISMS; DIABETIC-NEPHROPATHY; DISEASE; PATHWAYS; PTEN; RATS</t>
  </si>
  <si>
    <t>Background: The total flavones of Abelmoschus manihot (TFA), a compound that is extracted from Abelmoschus manihot, has been widely used in China to reduce podocyte injury in diabetic kidney disease (DKD). However, the mechanisms underlying the therapeutic action of this compound have yet to be elucidated. Podocyte pyroptosis is characterized by activation of the NLRP3 inflammasome and plays an important role in inflammation-mediated diabetic kidneys. Regulation of the PTEN/PI3K/Akt pathway is an effective strategy for improving podocyte damage in DKD. Previous research has also shown that N6-methyladenosine (m(6)A) modification is involved in DKD and that m(6)A-modified PTEN regulates the PI3K/Akt pathway. In this study, we investigated whether TFA alleviates podocyte pyroptosis and injury by targeting m(6)A modification-mediated NLRP3-inflammasome activation and PTEN/PI3K/Akt signaling. Methods: We used MPC-5 cells under high glucose (HG) conditions to investigate the key molecules that are involved in podocyte pyroptosis and injury, including activation of the NLRP3 inflammasome and the PTEN/PI3K/Akt pathway. We detected alterations in the levels of three methyltransferases that are involved in m(6)A modification. We also investigated changes in the levels of these key molecules in podocytes with the overexpression or knockdown of methyltransferase-like (METTL)3. Results: Analysis showed that TFA and MCC950 protected podocytes against HG-induced pyroptosis and injury by reducing the protein expression levels of gasdermin D, interleukin-1 beta, and interleukin-18, and by increasing the protein expression levels of nephrin, ZO-1, WT1 and podocalyxin. TFA and 740Y-P inhibited activation of the NLRP3 inflammasome via the PI3K/Akt pathway by inhibiting the protein levels of NIMA-related kinase7, NLRP3, ASC, and caspase-1, and by increasing the protein expression levels of p-PI3K and p-Akt. TFA improved pyroptosis and injury in HG-stimulated podocytes by regulating METTL3-dependent m(6)A modification. Conclusion: Collectively, our data indicated that TFA could ameliorate pyroptosis and injury in podocytes under HG conditions by adjusting METTL3-dependent m(6)A modification and regulating NLRP3-inflammasome activation and PTEN/PI3K/Akt signaling. This study provides a better understanding of how TFA can protect podocytes in DKD.</t>
  </si>
  <si>
    <t>[Liu, Bu-Hui; Yan, Jin; Sun, Wei] Nanjing Univ Chinese Med, Affiliated Hosp, Nephrol Div, Nanjing, Peoples R China; [Liu, Bu-Hui; Wan, Yi-Gang] Nanjing Univ Chinese Med, Nanjing Drum Tower Hosp, Clin Coll, Dept Tradit Chinese Med, Nanjing, Peoples R China; [Tu, Yue; Ni, Guang-Xia; Yue, Liang; Li, Zi-Lin; Wu, Jing-Jing; Cao, Yu-Ting] Nanjing Univ Chinese Med, Hlth Preservat &amp; Rehabil Coll, Acupuncture Moxibust &amp; Massage Coll, Dept Tradit Chinese Med Hlth Preservat, Nanjing, Peoples R China; [Wan, Zi-Yue] Hitotsubashi Univ, Grad Sch Social Sci, Fac Social Sci, Tokyo, Japan</t>
  </si>
  <si>
    <t>Nanjing University of Chinese Medicine; Nanjing University of Chinese Medicine; Nanjing University; Nanjing University of Chinese Medicine; Hitotsubashi University</t>
  </si>
  <si>
    <t>Sun, W (corresponding author), Nanjing Univ Chinese Med, Affiliated Hosp, Nephrol Div, Nanjing, Peoples R China.;Wan, YG (corresponding author), Nanjing Univ Chinese Med, Nanjing Drum Tower Hosp, Clin Coll, Dept Tradit Chinese Med, Nanjing, Peoples R China.</t>
  </si>
  <si>
    <t>yfy0074@njucm.edu.cn; wyg68918@sina.com</t>
  </si>
  <si>
    <t>10.3389/fphar.2021.667644</t>
  </si>
  <si>
    <t>Zhu, Ruixia; Tian, Dandan; Zhao, Yating; Zhang, Chenguang; Liu, Xu</t>
  </si>
  <si>
    <t>Genome-Wide Detection of m6A-Associated Genetic Polymorphisms Associated with Ischemic Stroke</t>
  </si>
  <si>
    <t>JOURNAL OF MOLECULAR NEUROSCIENCE</t>
  </si>
  <si>
    <t>Ischemic stroke; m(6)A; Genetic polymorphism; Genome-wide association study</t>
  </si>
  <si>
    <t>N-6-Methyladenosine (m(6)A) methylation is the most abundant post-transcription modification in eukaryotes and plays a vital role in many pathological conditions including cerebral ischemia-reperfusion injury and vascular inflammation. Moreover, recent studies have reported that single-nucleotide polymorphisms (SNPs) can affect the m(6)A modification. Therefore, we investigated the relationship between m(6)A-SNPs and ischemic stroke (IS) risk through integrative analysis of an IS genome-wide association study and m(6)A-SNP list from the m6AVar database. Next, we performed eQTL and differential expression analysis to support these IS-associated m(6)A-SNPs. Finally, using the identified polymorphisms, a PPI network was constructed using the STRING database, and GO and pathway enrichment analyses were performed using the DAVID online tool. Accordingly, we identified 305 IS-associated SNPs that could affect m(6)A methylation. Next, 158 of these SNPs were determined to have eQTL signals on local genes. We further identified 84 local genes (containing a total of 87 SNPs) that were differentially expressed in IS patients. Finally, we identified several biological processes and pathways related to IS pathogenesis, such as leukocyte migration and focal adhesion. In summary, our study detected dozens of m(6)A-SNPs as critical functional polymorphisms and novel genetic biomarkers for IS susceptibility and provided a new means of elucidating the biological mechanism underlying IS development.</t>
  </si>
  <si>
    <t>[Zhu, Ruixia; Tian, Dandan; Zhao, Yating; Zhang, Chenguang; Liu, Xu] China Med Univ, Dept Neurol, Affiliated Hosp 1, Shenyang, Liaoning, Peoples R China</t>
  </si>
  <si>
    <t>Liu, X (corresponding author), China Med Univ, Dept Neurol, Affiliated Hosp 1, Shenyang, Liaoning, Peoples R China.</t>
  </si>
  <si>
    <t>valentine1120@126.com</t>
  </si>
  <si>
    <t>J MOL NEUROSCI</t>
  </si>
  <si>
    <t>10.1007/s12031-021-01805-x</t>
  </si>
  <si>
    <t>Biochemistry &amp; Molecular Biology; Neurosciences</t>
  </si>
  <si>
    <t>Li, Xinzhi; Yuan, Bingchuan; Lu, Min; Wang, Yuqin; Ding, Na; Liu, Chunhong; Gao, Ming; Yao, Zhicheng; Zhang, Shiyan; Zhao, Yujun; Xie, Liwei; Chen, Zheng</t>
  </si>
  <si>
    <t>The methyltransferase METTL3 negatively regulates nonalcoholic steatohepatitis (NASH) progression</t>
  </si>
  <si>
    <t>FATTY LIVER-DISEASE; B-INDUCING KINASE; RNA; N-6-METHYLADENOSINE; PHOSPHORYLATION; PATHOGENESIS; INFLAMMATION; EXPRESSION; CHROMATIN; PROTEINS</t>
  </si>
  <si>
    <t>Nonalcoholic steatohepatitis (NASH) is a key step in the progression of nonalcoholic fatty liver (NAFL) to cirrhosis. However, the molecular mechanisms of the NAFL-to-NASH transition are largely unknown. Here, we identify methyltransferase like 3 (METTL3) as a key negative regulator of NASH pathogenesis. Hepatocyte-specific deletion of Mettl3 drives NAFL-to-NASH progression by increasing CD36-mediated hepatic free fatty acid uptake and CCL2-induced inflammation, which is due to increased chromatin accessibility in the promoter region of Cd36 and Ccl2. Antibody blockade of CD36 and CCL2 ameliorates NASH progression in hepatic Mettl3 knockout mice. Hepatic overexpression of Mettl3 protects against NASH progression by inhibiting the expression of CD36 and CCL2. Mechanistically, METTL3 directly binds to the promoters of the Cd36 and Ccl2 genes and recruits HDAC1/2 to induce deacetylation of H3K9 and H3K27 in their promoters, thus suppressing Cd36 and Ccl2 transcription. Furthermore, METTL3 is translocated from the nucleus to the cytosol in NASH, which is associated with CDK9-mediated phosphorylation of METTL3. Our data reveal a mechanism by which METTL3 negatively regulates hepatic Cd36 and Ccl2 gene transcription via a histone modification pathway for protection against NASH progression. Mechanisms that underlie the progression of non-alcoholic fatty liver disease to the more severe non-alcoholic steatohepatitis are incompletely understood. Here the authors show that METTL3, a RNA methyltransferase that catalyzes mRNA m6 modifications, negatively regulates NASH progression via inhibiting the transcription of Cd36 and Ccl2.</t>
  </si>
  <si>
    <t>[Li, Xinzhi; Yuan, Bingchuan; Lu, Min; Wang, Yuqin; Ding, Na; Liu, Chunhong; Gao, Ming; Chen, Zheng] Harbin Inst Technol, Sch Life Sci &amp; Technol, HIT Ctr Life Sci, Harbin 150001, Peoples R China; [Yao, Zhicheng] Sun Yat Sen Univ, Dept Gen Surg, Affiliated Hosp 3, Guangzhou 510530, Peoples R China; [Zhang, Shiyan; Zhao, Yujun] Chinese Acad Sci, Shanghai Inst Mat Med, State Key Lab Drug Res &amp; Small Mol Drug Res Ctr, Shanghai 201203, Peoples R China; [Zhang, Shiyan; Zhao, Yujun] Univ Chinese Acad Sci, Beijing 100049, Peoples R China; [Xie, Liwei] Guangdong Acad Sci, State Key Lab Appl Microbiol Southern China, Guangdong Prov Key Lab Microbial Culture Collect, Guangdong Open Lab Appl Microbiol,Inst Microbiol, Guangzhou 510070, Peoples R China</t>
  </si>
  <si>
    <t>Harbin Institute of Technology; Sun Yat Sen University; Chinese Academy of Sciences; Shanghai Institute of Materia Medica, CAS; Chinese Academy of Sciences; University of Chinese Academy of Sciences, CAS; Guangdong Academy of Sciences</t>
  </si>
  <si>
    <t>DEC 10</t>
  </si>
  <si>
    <t>10.1038/s41467-021-27539-3</t>
  </si>
  <si>
    <t>Liu, Jun; Luo, Guanzheng; Sun, Juan; Men, Lili; Ye, Honggang; He, Chuan; Ren, Decheng</t>
  </si>
  <si>
    <t>METTL14 is essential for β-cell survival and insulin secretion</t>
  </si>
  <si>
    <t>BIOCHIMICA ET BIOPHYSICA ACTA-MOLECULAR BASIS OF DISEASE</t>
  </si>
  <si>
    <t>METTL14; m(6)A; beta-Cells; Insulin secretion</t>
  </si>
  <si>
    <t>MESSENGER-RNA; MOLECULAR REGULATION; ENDOCRINE PANCREAS; M(6)A; PDX1; DIFFERENTIATION; METHYLATION; PROTEIN; DEATH; DYSFUNCTION</t>
  </si>
  <si>
    <t>Defects in the development, maintenance or expansion of beta-cell mass can result in impaired glucose metabolism and diabetes. N-6-methyladenosine affects mRNA stability and translation efficiency, and impacts cell differentiation and stress response. To determine if there is a role for m(6)A in beta-cells, we investigated the effect of Mettl14, a key component of the m(6)A methyltransferase complex, on beta-cell survival and function using rat insulin-2 promoter-Cre-mediated deletion of Mettl14 mouse line (beta KO). We found that beta KO mice with normal chow exhibited glucose intolerance, lower levels of glucose-stimulated insulin secretion, increased beta-cell death and decreased beta-cell mass. In addition, HFD-fed beta KO mice developed glucose intolerance, decreased beta-cell mass and proliferation, exhibited lower body weight, increased adipose tissue mass, and enhanced insulin sensitivity due to enhanced AKT signaling and decreased gluconeogenesis in the liver. HFD-fed beta KO mice also showed a decrease in de novo lipogenesis, and an increase in lipolysis in the liver. RNA sequencing in islets revealed that Mettl14 deficiency in beta-cells altered mRNA expression levels of some genes related to cell death and inflammation. Together, we showed that Mettl14 in beta-cells plays a key role in beta-cell survival, insulin secretion and glucose homeostasis.</t>
  </si>
  <si>
    <t>[Sun, Juan; Ye, Honggang; Ren, Decheng] Univ Chicago, Dept Med, 5841 S Maryland Ave,MC 1027, Chicago, IL 60637 USA; [Liu, Jun; He, Chuan] Univ Chicago, Dept Chem, 5735 S Ellis Ave, Chicago, IL 60637 USA; [Luo, Guanzheng] Sun Yat Sen Univ, Sch Life Sci, Guangzhou 510275, Guangdong, Peoples R China; [Men, Lili] Dalian Med Univ, Dept Endocrinol, Affiliated Hosp 1, Dalian 116011, Peoples R China; [Ren, Decheng] Eli Lilly &amp; Co, 893 Delaware St, Indianapolis, IN 46225 USA</t>
  </si>
  <si>
    <t>University of Chicago; University of Chicago; Sun Yat Sen University; Dalian Medical University; Eli Lilly</t>
  </si>
  <si>
    <t>Ren, DC (corresponding author), Univ Chicago, Dept Med, 5841 S Maryland Ave,MC 1027, Chicago, IL 60637 USA.</t>
  </si>
  <si>
    <t>ren_decheng@lilly.com</t>
  </si>
  <si>
    <t>BBA-MOL BASIS DIS</t>
  </si>
  <si>
    <t>10.1016/j.bbadis.2019.04.011</t>
  </si>
  <si>
    <t>Biochemistry &amp; Molecular Biology; Biophysics; Cell Biology</t>
  </si>
  <si>
    <t>Lin, Ruirong; Zhan, Ming; Yang, Linhua; Wang, Hui; Shen, Hui; Huang, Shuai; Huang, Xince; Xu, Sunwang; Zhang, Zijie; Li, Weijian; Liu, Qiang; Shi, Yongsheng; Chen, Wei; Yu, Jianxiu; Wang, Jian</t>
  </si>
  <si>
    <t>Deoxycholic acid modulates the progression of gallbladder cancer through N6-methyladenosine-dependent microRNA maturation</t>
  </si>
  <si>
    <t>ONCOGENE</t>
  </si>
  <si>
    <t>BILE-ACIDS; CHOLANGIOCYTE PROLIFERATION; NUCLEAR-RNA; MESSENGER; METABOLISM; APOPTOSIS; N6-METHYLADENOSINE; INFLAMMATION; ACTIVATION; ENDOCRINE</t>
  </si>
  <si>
    <t>Bile acids (BAs), well-defined signaling molecules with diverse metabolic functions, play important roles in cellular processes associated with many cancers. As one of the most common BAs, deoxycholic acid (DCA) is originally synthesized in the liver, stored in the gallbladder, and processed in the gut. DCA plays crucial roles in various tumors; however, functions and molecular mechanisms of DCA in gallbladder cancer (GBC) still remain poorly characterized. Here, we analyzed human GBC samples and found that DCA was significantly downregulated in GBC, and reduced levels of DCA was associated with poor clinical outcome in patients with GBC. DCA treatment impeded tumor progression by halting cell proliferation. DCA decreased miR-92b-3p expression in an m(6)A-dependent posttranscriptional modification manner by facilitating dissociation of METTL3 from METTL3-METTL14-WTAP complex, which increased the protein level of the phosphatase and tensin homolog, a newly identified target of miR-92b-3p, and subsequently inactivated the PI3K/AKT signaling pathway. Our findings revealed that DCA might function as a tumor suppressive factor in GBC at least by interfering with miR-92b-3p maturation, and suggested that DCA treatment could provide a new therapeutic strategy for GBC.</t>
  </si>
  <si>
    <t>[Lin, Ruirong; Zhan, Ming; Yang, Linhua; Wang, Hui; Shen, Hui; Huang, Shuai; Huang, Xince; Xu, Sunwang; Zhang, Zijie; Li, Weijian; Chen, Wei; Wang, Jian] Shanghai Jiao Tong Univ, Sch Med, Renji Hosp, Dept Biliary Pancreat Surg, Shanghai 200127, Peoples R China; [Liu, Qiang; Shi, Yongsheng] Shanghai Jiao Tong Univ, Sch Med, Renji Hosp, Dept Pathol, Shanghai 200127, Peoples R China; [Yu, Jianxiu] Shanghai Jiao Tong Univ, Sch Med, Shanghai Key Lab Tumor Microenvironm &amp; Inflammat, Dept Biochem &amp; Mol Cell Biol, Shanghai 200025, Peoples R China; [Yu, Jianxiu; Wang, Jian] Shanghai Jiao Tong Univ, Sch Med, Renji Hosp, Basic Clin Res Ctr, Shanghai 200127, Peoples R China</t>
  </si>
  <si>
    <t>Shanghai Jiao Tong University; Shanghai Jiao Tong University; Shanghai Jiao Tong University; Shanghai Jiao Tong University</t>
  </si>
  <si>
    <t>Wang, J (corresponding author), Shanghai Jiao Tong Univ, Sch Med, Renji Hosp, Dept Biliary Pancreat Surg, Shanghai 200127, Peoples R China.;Yu, JX (corresponding author), Shanghai Jiao Tong Univ, Sch Med, Shanghai Key Lab Tumor Microenvironm &amp; Inflammat, Dept Biochem &amp; Mol Cell Biol, Shanghai 200025, Peoples R China.;Yu, JX; Wang, J (corresponding author), Shanghai Jiao Tong Univ, Sch Med, Renji Hosp, Basic Clin Res Ctr, Shanghai 200127, Peoples R China.</t>
  </si>
  <si>
    <t>Jianxiu.Yu@gmail.com; dr_wangjian@126.com</t>
  </si>
  <si>
    <t>10.1038/s41388-020-1349-6</t>
  </si>
  <si>
    <t>Biochemistry &amp; Molecular Biology; Oncology; Cell Biology; Genetics &amp; Heredity</t>
  </si>
  <si>
    <t>Ouyang, Handong; Zhang, Jianxing; Chi, Dongmei; Zhang, Kun; Huang, Yongtian; Huang, Jingxiu; Huang, Wan; Bai, Xiaohui</t>
  </si>
  <si>
    <t>The YTHDF1-TRAF6 pathway regulates the neuroinflammatory response and contributes to morphine tolerance and hyperalgesia in the periaqueductal gray</t>
  </si>
  <si>
    <t>JOURNAL OF NEUROINFLAMMATION</t>
  </si>
  <si>
    <t>YTHDF1; TRAF6; Morphine tolerance; Morphine-induced hyperalgesia; Inflammatory factors</t>
  </si>
  <si>
    <t>OPIOID-INDUCED HYPERALGESIA; CENTRAL-NERVOUS-SYSTEM; ANTINOCICEPTIVE TOLERANCE; MESSENGER-RNA; PROINFLAMMATORY CYTOKINES; NEUROPATHIC PAIN; RECEPTOR; N-6-METHYLADENOSINE; ACTIVATION; ANALGESIA</t>
  </si>
  <si>
    <t>Long-term use of opioids such as morphine has negative side effects, such as morphine analgesic tolerance and morphine-induced hyperalgesia (MIH). These side effects limit the clinical use and analgesic efficacy of morphine. Elucidation of the mechanisms and identification of feasible and effective methods or treatment targets to solve this clinical phenomenon are important. Here, we discovered that YTHDF1 and TNF receptor-associated factor 6 (TRAF6) are crucial for morphine analgesic tolerance and MIH. The m6A reader YTHDF1 positively regulated the translation of TRAF6 mRNA, and chronic morphine treatments enhanced the m6A modification of TRAF6 mRNA. TRAF6 protein expression was drastically reduced by YTHDF1 knockdown, although TRAF6 mRNA levels were unaffected. By reducing inflammatory markers such as IL-1 beta, IL-6, TNF-alpha and NF-kappa B, targeted reduction of YTHDF1 or suppression of TRAF6 activity in ventrolateral periaqueductal gray (vlPAG) slows the development of morphine analgesic tolerance and MIH. Our findings provide new insights into the mechanism of morphine analgesic tolerance and MIH indicating that YTHDF1 regulates inflammatory factors such as IL-1 beta, IL-6, TNF-alpha and NF-kappa B by enhancing TRAF6 protein expression.</t>
  </si>
  <si>
    <t>[Ouyang, Handong; Zhang, Jianxing; Chi, Dongmei; Zhang, Kun; Huang, Yongtian; Huang, Jingxiu; Huang, Wan; Bai, Xiaohui] Sun Yat Sen Univ, Collaborat Innovat Ctr Canc Med, Dept Anesthesiol, State Key Lab Oncol Southern China,Canc Ctr, 651 Dongfeng Rd East, Guangzhou, Peoples R China; [Bai, Xiaohui] Sun Yat Sen Univ, Sun Yat Sen Mem Hosp, Dept Anesthesiol, Guangdong Prov Key Lab Malignant Tumor Epigenet &amp;, 107 Yangjiang Rd West, Guangzhou, Peoples R China</t>
  </si>
  <si>
    <t>Sun Yat Sen University; State Key Lab Oncology South China; Sun Yat Sen University</t>
  </si>
  <si>
    <t>Huang, JX; Huang, W; Bai, XH (corresponding author), Sun Yat Sen Univ, Collaborat Innovat Ctr Canc Med, Dept Anesthesiol, State Key Lab Oncol Southern China,Canc Ctr, 651 Dongfeng Rd East, Guangzhou, Peoples R China.;Bai, XH (corresponding author), Sun Yat Sen Univ, Sun Yat Sen Mem Hosp, Dept Anesthesiol, Guangdong Prov Key Lab Malignant Tumor Epigenet &amp;, 107 Yangjiang Rd West, Guangzhou, Peoples R China.</t>
  </si>
  <si>
    <t>huangjx@sysucc.org.cn; huangwan@sysucc.org.cn; Baixhui@mail.sysu.edu.cn</t>
  </si>
  <si>
    <t>J NEUROINFLAMM</t>
  </si>
  <si>
    <t>DEC 22</t>
  </si>
  <si>
    <t>10.1186/s12974-022-02672-y</t>
  </si>
  <si>
    <t>Immunology; Neurosciences</t>
  </si>
  <si>
    <t>Xu, Limin; Zhou, Lingyan; Yan, Chenxin; Li, Liqin</t>
  </si>
  <si>
    <t>Emerging role of N6-methyladenosine RNA methylation in lung diseases</t>
  </si>
  <si>
    <t>EXPERIMENTAL BIOLOGY AND MEDICINE</t>
  </si>
  <si>
    <t>N6-methyladenosine; asthma; chronic obstructive pulmonary disease; idiopathic pulmonary fibrosis; lung cancer</t>
  </si>
  <si>
    <t>MESSENGER-RNA; NUCLEAR-RNA; CANCER PROGRESSION; M(6)A; CELLS; PROLIFERATION; TRANSLATION; DEMETHYLASE; EXPRESSION; METASTASIS</t>
  </si>
  <si>
    <t>In recent years, with the increase of air pollution, smoking, aging, and respiratory infection, the incidence rate and mortality of lung diseases are increasing annually, which has become a major hazard to human health. N6-methyladenosine (m(6)A) RNA methylation is the most abundant modifications in eukaryotes, and such modified RNA can be specifically recognized and combined by m(6)A recognition proteins and then mediate RNA splicing, maturation, enucleation, degradation, and translation. More and more studies have revealed that the m(6)A modification is involved in the pathogenesis and development of some diseases; however, the mechanisms of m(6)A in lung diseases are poorly understood. In this review, we summarize the latest progress in the biological function of m(6)A modifications in lung diseases and discuss the potential therapeutic and prognostic strategies. The dysregulation of global m(6)A levels and m(6)A regulators may affect the occurrence and development of asthma, chronic obstructive pulmonary disease, lung cancer, and other lung diseases through inflammation and immune function. In lung cancer, this modification has an important impact on malignant cell proliferation, migration, invasion, and drug resistance. In addition, abnormally changed m(6)A-modified proteins in lung cancer tissue samples and circulating tumor cells (CTCs) may be used as diagnostic and prognostic markers of lung cancer. Models composed of multiple m(6)A regulators can be used to evaluate the risk prediction or prognosis of asthma and pulmonary fibrosis. In general, the in-depth study of m(6)A modifications is a frontier direction in disease research. It provides novel insights for understanding of the molecular mechanisms underlying disease occurrence, development, and drug resistance, as well as for the development of effective novel therapeutics.</t>
  </si>
  <si>
    <t>[Xu, Limin; Zhou, Lingyan; Li, Liqin] Huzhou Normal Univ, Affiliated Hosp, Huzhou Cent Hosp, Huzhou 313000, Peoples R China; [Xu, Limin; Zhou, Lingyan; Li, Liqin] Zhejiang Univ, Huzhou Hosp, Huzhou 313000, Peoples R China; [Yan, Chenxin] Zhejiang Shuren Univ, Shulan Int Med Coll, Hangzhou 310015, Peoples R China</t>
  </si>
  <si>
    <t>Huzhou University; Zhejiang University; Zhejiang Shuren University</t>
  </si>
  <si>
    <t>Li, LQ (corresponding author), Huzhou Normal Univ, Affiliated Hosp, Huzhou Cent Hosp, Huzhou 313000, Peoples R China.;Li, LQ (corresponding author), Zhejiang Univ, Huzhou Hosp, Huzhou 313000, Peoples R China.</t>
  </si>
  <si>
    <t>liliqin@hzhospital.com</t>
  </si>
  <si>
    <t>SAGE PUBLICATIONS LTD</t>
  </si>
  <si>
    <t>EXP BIOL MED</t>
  </si>
  <si>
    <t>10.1177/15353702221128564</t>
  </si>
  <si>
    <t>Wang, Wei; Zhang, Tie-Ning; Yang, Ni; Wen, Ri; Wang, Yu-Jing; Zhang, Bing-Lun; Yang, Yu-Hang; Liu, Chun-Feng</t>
  </si>
  <si>
    <t>Transcriptome-wide identification of altered RNA m6A profiles in cardiac tissue of rats with LPS-induced myocardial injury</t>
  </si>
  <si>
    <t>m(6)A; cardiac; inflammation; apoptosis; endotoxaemia</t>
  </si>
  <si>
    <t>SEPSIS; RECEPTOR; APOPTOSIS; MICE</t>
  </si>
  <si>
    <t>PurposeMyocardial injury is a common complication in patients with endotoxaemia/sepsis, especially in children. Moreover, it develops through an unclear pathophysiological mechanism, and effective therapies are lacking. Recently, RNA modification, particularly N-6-methyladenosine (m(6)A) modification, has been found to be involved in various physiological processes and to play important roles in many diseases. However, the role of m(6)A modification in endotoxaemia/sepsis-induced myocardial injury is still in its infancy. Therefore, we attempted to construct the m(6)A modification map of myocardial injury in a rat model treated by lipopolysaccharide (LPS) and explore the role of m(6)A modification in LPS-induced myocardial injury. MethodMyocardial injury adolescent rat model was constructed by intraperitoneal injection of LPS. m(6)A RNA Methylation Quantification Kit was used to detect overall level of m(6)A modification in rat cardiac tissue. m(6)A-specific methylated RNA immunoprecipitation followed by high-throughput sequencing (MeRIP-seq) and RNA sequencing (RNA-seq) were conducted to identify the altered m(6)A-modified genes and differentially expressed genes in cardiac tissue of rats treated by LPS and control rats (6 versus. 6). Bioinformatics was used to analyze the functions of differentially m(6)A modified genes, differentially expressed genes, and genes with both differential m(6)A modification and differential expression. qPCR was used to detect expression of m(6)A modification related enzymes. ResultWe found that the overall level of m(6)A modification in cardiac tissue of the LPS group was up-regulated compared with that of the control group. MeRIP-seq and RNA-seq results showed that genes with differential m(6)A modification, genes with differential expression and genes with both differential m(6)A modification and differential expression were closely associated with inflammatory responses and apoptosis. In addition, we found that m(6)A-related enzymes (Mettl16, Rbm15, Fto, Ythdc2 and Hnrnpg) were differentially expressed in the LPS group versus. the control group. Conclusionm(6)A modification is involved in the pathogenesis process of LPS-induced myocardial injury, possibly through the regulation of inflammatory response and apoptosis-related pathways. These results provide valuable information regarding the potential pathogenic mechanisms underlying LPS-induced myocardial injury.</t>
  </si>
  <si>
    <t>[Wang, Wei; Zhang, Tie-Ning; Yang, Ni; Wen, Ri; Wang, Yu-Jing; Zhang, Bing-Lun; Yang, Yu-Hang; Liu, Chun-Feng] China Med Univ, Shengjing Hosp, Dept Pediat, Shenyang, Liaoning, Peoples R China</t>
  </si>
  <si>
    <t>Liu, CF (corresponding author), China Med Univ, Shengjing Hosp, Dept Pediat, Shenyang, Liaoning, Peoples R China.</t>
  </si>
  <si>
    <t>zhliu258@hotmail.com</t>
  </si>
  <si>
    <t>10.3389/fimmu.2023.1122317</t>
  </si>
  <si>
    <t>Zhang, Yuan; Wang, Xin; Zhang, Xiao; Wang, Jiaming; Ma, Yuanwu; Zhang, Lianfeng; Cao, Xuetao</t>
  </si>
  <si>
    <t>RNA-binding protein YTHDF3 suppresses interferon-dependent antiviral responses by promoting FOXO3 translation</t>
  </si>
  <si>
    <t>YTHDF3; interferon innate response; antiviral immunity; FOXO3</t>
  </si>
  <si>
    <t>M(6)A RNA; TRANSCRIPTOME; METHYLATION; RECOGNITION; DYNAMICS; DOMAIN</t>
  </si>
  <si>
    <t>IFN-stimulated genes (ISGs) are essential effectors of the IFN-dependent antiviral immune response. Dysregulation of ISG expression can cause dysfunctional antiviral responses and autoimmune disorders. Epitran-scriptomic regulation, such as N-6-methyladenosine (m(6)A) modification of mRNAs, plays key roles in diverse biological processes. Here, we found that the m(6)A reader YT521-B homology domain-containing family 3 (YTHDF3) suppresses ISG expression under basal conditions by promoting translation of the transcription corepressor forkhead box protein O3 (FOXO3). YTHDF3 cooperates with two cofactors, PABP1 and eIF4G2, to promote FOXO3 translation by binding to the translation initiation region of FOXO3 mRNA. Both the YTH and the P/Q/N-rich domains of YTHDF3 were required for FOXO3 RNA-binding capacity, however, METTL3-mediated m(6)A modification was not involved in the process observed. Moreover, YTHDF3(-/-) mice had increased ISG levels and were resistant to several viral infections. Our findings uncover the role of YTHDF3 as a negative regulator of antiviral immunity through the translational promotion of FOXO3 mRNA under homeostatic conditions, adding insight into the networks of RNA-binding protein-RNA interactions in homeostatically maintaining host antiviral immune function and preventing inflammatory response.</t>
  </si>
  <si>
    <t>[Zhang, Yuan; Wang, Xin; Zhang, Xiao; Wang, Jiaming; Cao, Xuetao] Chinese Acad Med Sci, Peking Union Med Coll, Inst Basic Med Sci, Sch Basic Med,Dept Immunol, Beijing 100005, Peoples R China; [Zhang, Yuan; Wang, Xin; Zhang, Xiao; Wang, Jiaming; Cao, Xuetao] Chinese Acad Med Sci, Peking Union Med Coll, Inst Basic Med Sci, Sch Basic Med,Ctr Immunotherapy, Beijing 100005, Peoples R China; [Ma, Yuanwu; Zhang, Lianfeng] Chinese Acad Med Sci, Inst Lab Anim Sci, Key Lab Human Dis Comparat Med, Minist Hlth, Beijing 100021, Peoples R China; [Cao, Xuetao] Second Mil Med Univ, Inst Immunol, Natl Key Lab Med Immunol, Shanghai 200433, Peoples R China; [Cao, Xuetao] Nankai Univ, Coll Life Sci, Tianjin 300071, Peoples R China</t>
  </si>
  <si>
    <t>Chinese Academy of Medical Sciences - Peking Union Medical College; Peking Union Medical College; Chinese Academy of Medical Sciences - Peking Union Medical College; Peking Union Medical College; Chinese Academy of Medical Sciences - Peking Union Medical College; Institute of Laboratory Animal Science - CAMS; Naval Medical University; Nankai University</t>
  </si>
  <si>
    <t>Cao, XT (corresponding author), Chinese Acad Med Sci, Peking Union Med Coll, Inst Basic Med Sci, Sch Basic Med,Dept Immunol, Beijing 100005, Peoples R China.;Cao, XT (corresponding author), Chinese Acad Med Sci, Peking Union Med Coll, Inst Basic Med Sci, Sch Basic Med,Ctr Immunotherapy, Beijing 100005, Peoples R China.;Cao, XT (corresponding author), Second Mil Med Univ, Inst Immunol, Natl Key Lab Med Immunol, Shanghai 200433, Peoples R China.;Cao, XT (corresponding author), Nankai Univ, Coll Life Sci, Tianjin 300071, Peoples R China.</t>
  </si>
  <si>
    <t>caoxt@immunol.org</t>
  </si>
  <si>
    <t>10.1073/pnas.1812536116</t>
  </si>
  <si>
    <t>Song, Zhizhen; Li, Zeyun; Wen, Xueqian; Liu, Ruijuan; Tian, Xin</t>
  </si>
  <si>
    <t>UPLC-MS/MS method for simultaneously determining nucleosides and methyl-nucleosides in liver mRNA of Epimedin C-induced liver injury mouse model</t>
  </si>
  <si>
    <t>CHINESE MEDICINE</t>
  </si>
  <si>
    <t>UPLC-MS; MS; Epimedin C; Liver injury; Nucleosides; mRNA methylation</t>
  </si>
  <si>
    <t>QUANTIFICATION</t>
  </si>
  <si>
    <t>Background Epimedin C, one of the main active ingredients of Epimedium, has been reported to have potential hepatotoxicity. However, the mechanism of Epimedin C-induced liver injury has not been studied. mRNA methylation, mainly including N6-methyladenosine and N5-methylcytidine, is implicated in the regulation of many biological processes and diseases. The study of quantifying mRNA methylation alterations in Epimedin C-induced liver injury mice may contribute to clarify the mechanism of its hepatotoxicity. Therefore, an analysis method needs to be established to determine nucleoside and methyl-nucleoside levels in liver mRNA. Methods An ultra-high performance liquid chromatography-tandem mass spectrometry (UPLC-MS/MS) method was developed and validated to simultaneously determine six nucleosides (adenosine, uridine, cytidine, guanosine, N6-methyladenosine and N5-methylcytidine) in liver mRNA. Besides, the Epimedin C-induced liver injury mouse model was studied by intragastrical administration Epimedin C at a daily dose of 10 or 40 mg/kg for 4 weeks. The nucleoside samples of the mice liver mRNA were prepared and separated on an UPLC column using 0.1% formic acid water and methanol after enzymatic digestion. Then the sample was detected by a Qtrap 6500 mass spectrometer. Results In this method, calibration curves of the six nucleosides showed good linearity over their concentration ranges. The linear ranges were 40-20,000 pg/mL for adenosine, cytidine, N6-methyladenosine and N5-methylcytidine, 0.2-100 ng/mL for guanosine, and 2-1000 ng/mL for uridine. Epimedin C-induced liver injury mouse model was successfully established,which could be proved by the elevation of serum aminotransferase levels, and the increased inflammatory cell infiltration as well as vacuolar degeneration in liver. The N6-methyladenosine and N5-methylcytidine levels, and the ratios of N6-methyladenosine to adenosine and N5-methylcytidine to cytidine of the mice liver mRNA were all significantly increased after Epimedin C treatment. Conclusion The established method was successfully applied to the determination of six nucleosides levels in liver mRNA of the Epimedin C-induced liver injury mice model and the control group. The results indicated that mRNA methylation might be associated with Epimedin C-induced liver injury. This study will facilitate the mechanism research on the hepatotoxicity of Epimedin C.</t>
  </si>
  <si>
    <t>[Song, Zhizhen; Li, Zeyun; Wen, Xueqian; Liu, Ruijuan; Tian, Xin] Zhengzhou Univ, Dept Pharm, Affiliated Hosp 1, Zhengzhou, Peoples R China; [Song, Zhizhen; Li, Zeyun; Wen, Xueqian; Liu, Ruijuan; Tian, Xin] Henan Key Lab Precis Clin Pharm, Zhengzhou, Peoples R China</t>
  </si>
  <si>
    <t>Tian, X (corresponding author), Zhengzhou Univ, Dept Pharm, Affiliated Hosp 1, Zhengzhou, Peoples R China.;Tian, X (corresponding author), Henan Key Lab Precis Clin Pharm, Zhengzhou, Peoples R China.</t>
  </si>
  <si>
    <t>tianx@zzu.edu.cn</t>
  </si>
  <si>
    <t>CHIN MED-UK</t>
  </si>
  <si>
    <t>10.1186/s13020-021-00501-7</t>
  </si>
  <si>
    <t>Integrative &amp; Complementary Medicine; Pharmacology &amp; Pharmacy</t>
  </si>
  <si>
    <t>Liu, Qingsong; Chen, Nianzhi; Liu, Lu; Zheng, Qiao; Liao, Wenhao; Zhao, Maoyuan; Zeng, Jinhao; Tang, Jianyuan</t>
  </si>
  <si>
    <t>Construction and Validation of Pyroptosis-Related lncRNA Prediction Model for Colon Adenocarcinoma and Immune Infiltration Analysis</t>
  </si>
  <si>
    <t>CANCER; INFLAMMATION; EXPRESSION</t>
  </si>
  <si>
    <t>Objective. Colon adenocarcinoma (COAD) is one of the most prevalent cancers worldwide. However, the pyroptosis-related lncRNAs of COAD have not been deeply examined and validated. Here, we constructed and validated a risk model on pyroptosis-related lncRNAs in COAD. Methods. The RNA sequencing transcriptome and clinical data of COAD patients were downloaded from The Cancer Genome Atlas (TCGA) database. Differentially expressed pyroptosis-related mRNAs and mRNA-lncRNA coexpression network were identified. After univariate and multifactorial cox analyses of prognosis-related lncRNAs, a risk model was constructed. Next, we analyzed the differences in immune infiltration, immune checkpoint blockade-, immune checkpoint-, and N6-methyladenosine-related gene expressions between the high- and low-risk groups. RT-qPCR was used to validate the expression of lncRNAs. Result. A risk model was constructed based on 9 pyroptosis-related lncRNAs and separated COAD patients into the high- and low-risk groups. Immune infiltration analysis and immune checkpoint blockade-, immune checkpoint-, and N6-methyladenosine-related genes showed significant differences between the two subgroups. RT-qPCR showed that the 9 pyroptosis-related lncRNAs could be used as prognostic indicators. Conclusion. A novel risk model based on pyroptosis-related lncRNAs was constructed and demonstrated that these lncRNAs might be used as independent prognostic biomarkers. This will also assist shed light on the COAD prognosis and therapy.</t>
  </si>
  <si>
    <t>[Liu, Qingsong] Hosp Chengdu Univ Tradit Chinese Med, Chengdu, Peoples R China; [Chen, Nianzhi] Chongqing Med Univ, Coll Biomed Engn, State Key Lab Ultrasound Med &amp; Engn, Chongqing, Peoples R China; [Liu, Lu] Chengdu Univ Tradit Chinese Med, Coll Pharm, Chengdu, Peoples R China; [Zheng, Qiao; Liao, Wenhao; Zhao, Maoyuan] Hosp Chengdu Univ Tradit Chinese Med, Dept Oncol, Chengdu, Peoples R China; [Zeng, Jinhao; Tang, Jianyuan] Hosp Chengdu Univ Tradit Chinese Med, TCM Regulating Metab Dis Key Lab Sichuan Prov, Chengdu, Peoples R China</t>
  </si>
  <si>
    <t>Chengdu University of Traditional Chinese Medicine; Chongqing Medical University; Chengdu University of Traditional Chinese Medicine; Chengdu University of Traditional Chinese Medicine; Chengdu University of Traditional Chinese Medicine</t>
  </si>
  <si>
    <t>Zeng, JH; Tang, JY (corresponding author), Hosp Chengdu Univ Tradit Chinese Med, TCM Regulating Metab Dis Key Lab Sichuan Prov, Chengdu, Peoples R China.</t>
  </si>
  <si>
    <t>1406310047@qq.com; saber930607@163.com; 1963407256@qq.com; 1262789588@qq.com; liaowenhao@stu.cdutcm.edu.cn; 13778079527@163.com; zengjinhao@cdutcm.edu.cn; tangjy@cdutcm.edu.cn</t>
  </si>
  <si>
    <t>10.1155/2022/4492608</t>
  </si>
  <si>
    <t>Huang, Yue; Yan, Jingli; Li, Qi; Li, Jiafei; Gong, Shouzhe; Zhou, Hu; Gan, Jianhua; Jiang, Hualiang; Jia, Gui-Fang; Luo, Cheng; Yang, Cai-Guang</t>
  </si>
  <si>
    <t>Meclofenamic acid selectively inhibits FTO demethylation of m6A over ALKBH5</t>
  </si>
  <si>
    <t>NUCLEIC ACIDS RESEARCH</t>
  </si>
  <si>
    <t>OXIDATIVE DEMETHYLATION; CRYSTAL-STRUCTURES; RNA DEMETHYLASE; MESSENGER-RNA; ALKYLATION DAMAGE; COMMON VARIANT; STRANDED-DNA; NUCLEAR-RNA; FAT MASS; REPAIR</t>
  </si>
  <si>
    <t>Two human demethylases, the fat mass and obesity-associated (FTO) enzyme and ALKBH5, oxidatively demethylate abundant N-6-methyladenosine (m(6)A) residues in mRNA. Achieving a method for selective inhibition of FTO over ALKBH5 remains a challenge, however. Here, we have identified meclofenamic acid (MA) as a highly selective inhibitor of FTO. MA is a non-steroidal, anti-inflammatory drug that mechanistic studies indicate competes with FTO binding for the m(6)A-containing nucleic acid. The structure of FTO/MA has revealed much about the inhibitory function of FTO. Our newfound understanding, revealed herein, of the part of the nucleotide recognition lid (NRL) in FTO, for example, has helped elucidate the principles behind the selectivity of FTO over ALKBH5. Treatment of HeLa cells with the ethyl ester form of MA (MA2) has led to elevated levels of m(6)A modification in mRNA. Our collective results highlight the development of functional probes of the FTO enzyme that will (i) enable future biological studies and (ii) pave the way for the rational design of potent and specific inhibitors of FTO for use in medicine.</t>
  </si>
  <si>
    <t>[Huang, Yue; Li, Qi; Li, Jiafei; Gong, Shouzhe; Zhou, Hu; Yang, Cai-Guang] Chinese Acad Sci, Shanghai Inst Mat Med, CAS Key Lab Receptor Res, Shanghai 201203, Peoples R China; [Yan, Jingli; Jia, Gui-Fang] Peking Univ, Synthet &amp; Funct Biomol Ctr, Key Lab Bioorgan Chem &amp; Mol Engn, Beijing Natl Lab Mol Sci,Minist Educ,Coll Chem &amp;, Beijing 100871, Peoples R China; [Gan, Jianhua] Fudan Univ, Sch Life Sci, Shanghai 200433, Peoples R China; [Jiang, Hualiang; Luo, Cheng] Chinese Acad Sci, Shanghai Inst Mat Med, State Key Lab Drug Res, Shanghai 201203, Peoples R China</t>
  </si>
  <si>
    <t>Chinese Academy of Sciences; Shanghai Institute of Materia Medica, CAS; Chinese Academy of Sciences; Peking University; Fudan University; Chinese Academy of Sciences; Shanghai Institute of Materia Medica, CAS</t>
  </si>
  <si>
    <t>Yang, CG (corresponding author), Chinese Acad Sci, Shanghai Inst Mat Med, CAS Key Lab Receptor Res, Shanghai 201203, Peoples R China.</t>
  </si>
  <si>
    <t>guifangjia@pku.edu.cn; cluo@simm.ac.cn; yangcg@simm.ac.cn</t>
  </si>
  <si>
    <t>NUCLEIC ACIDS RES</t>
  </si>
  <si>
    <t>10.1093/nar/gku1276</t>
  </si>
  <si>
    <t>Wang, Zhijun; Cai, Danfeng; Ju, Xing; Li, Kan; Liang, Sisi; Fang, Meixia; Nie, Qinghua</t>
  </si>
  <si>
    <t>RNA Sequencing Reveals the Regulation of Betaine on Chicken Myogenesis</t>
  </si>
  <si>
    <t>betaine; myogenesis; N6-Methyladenosine; mRNA-Seq; chicken</t>
  </si>
  <si>
    <t>METHYLATION; M(6)A; DIFFERENTIATION; PROLIFERATION; METABOLISM; METHIONINE; DNA</t>
  </si>
  <si>
    <t>Simple Summary Betaine is a healthy source of methyl and glycine and a widely used feed additive to promote animal growth. Previous studies mainly focused on its anti-osmotic pressure, anti-inflammatory, and growth-promoting effect in vitro. Still, poultry's growth-promoting mechanism and regulation of muscle cells remain unknown. In this study, we found that a low concentration of betaine could inhibit myoblast cell proliferation but promote myotube formation, suggesting that the growth-promoting effect of betaine was achieved through the differentiation and fusion of myotubes. In addition, RNA sequencing found a series of betaine-affected genes, which could provide a theoretical basis for explaining betaine's regulation on chicken myogenesis in vitro. Betaine is trimethylglycine and a universal methyl donor which could provide methyl and glycine for cells and animals. As a new star in epigenetics, N6-Methyladenosine has been reported to regulate multiple biological activities, but the regulatory mechanism of betaine on N6-Methyladenosine as well as myogenesis was little studied. In this study, we treated chicken primary myoblast cells with different concentrations of betaine (0, 10, 25, and 50 mmol/L) and found that myoblast cell proliferation was inhibited, although the cell cycle was promoted in the S phase by betaine, where the myotube area was increased as well as the differentiation marker genes MyoD, MyoG, MyHC, Myomarker, and Ckm. RNA sequencing obtained a total of 61 differentially expressed genes (DEGs); DEGs caused by 50 mmol/L betaine were mainly enriched in the regulation of skeletal muscle tissue regeneration and some amino acid metabolic processes. The gene expression pattern trends of all DEGs were mainly clustered into 2 profiles, with the increase in betaine concentration, the gene expression pattern either increased or decreased continuously. Overall, a low concentration betaine can increase the N6-Methyladenosine modification level and myotube area but depresses myoblast cell proliferation in vitro.</t>
  </si>
  <si>
    <t>[Wang, Zhijun; Cai, Danfeng; Ju, Xing; Li, Kan; Nie, Qinghua] South China Agr Univ, Coll Anim Sci, Dept Anim Genet Breeding &amp; Reprod, Guangzhou 510642, Peoples R China; [Wang, Zhijun; Cai, Danfeng; Ju, Xing; Li, Kan; Nie, Qinghua] Minist Agr, Guangdong Prov Key Lab Agroanim Genom &amp; Mol Breed, Natl Local Joint Engn Res Ctr Livestock Breeding, Guangzhou 510642, Peoples R China; [Wang, Zhijun; Cai, Danfeng; Ju, Xing; Li, Kan; Nie, Qinghua] Minist Agr, Key Lab Chicken Genet Breeding &amp; Reprod, Natl Local Joint Engn Res Ctr Livestock Breeding, Guangzhou 510642, Peoples R China; [Liang, Sisi; Fang, Meixia] Jinan Univ, Dept Lab Anim Sci, Med Coll, Guangzhou 510632, Peoples R China</t>
  </si>
  <si>
    <t>South China Agricultural University; Ministry of Agriculture &amp; Rural Affairs; Ministry of Agriculture &amp; Rural Affairs; Jinan University</t>
  </si>
  <si>
    <t>Nie, QH (corresponding author), South China Agr Univ, Coll Anim Sci, Dept Anim Genet Breeding &amp; Reprod, Guangzhou 510642, Peoples R China.;Nie, QH (corresponding author), Minist Agr, Guangdong Prov Key Lab Agroanim Genom &amp; Mol Breed, Natl Local Joint Engn Res Ctr Livestock Breeding, Guangzhou 510642, Peoples R China.;Nie, QH (corresponding author), Minist Agr, Key Lab Chicken Genet Breeding &amp; Reprod, Natl Local Joint Engn Res Ctr Livestock Breeding, Guangzhou 510642, Peoples R China.</t>
  </si>
  <si>
    <t>nqinghua@scau.edu.cn</t>
  </si>
  <si>
    <t>10.3390/ani12192508</t>
  </si>
  <si>
    <t>Han, Xu; Ji, Guang; Wang, Ning; Yi, Le; Mao, Yafei; Deng, Jinliang; Wu, Hongran; Ma, Shaojuan; Han, Jingzhe; Bu, Yi; Fang, Pingping; Liu, Juyi; Sun, Fanzhe; Song, Xueqin</t>
  </si>
  <si>
    <t>Comprehensive analysis of m6A regulators characterized by the immune microenvironment in Duchenne muscular dystrophy</t>
  </si>
  <si>
    <t>JOURNAL OF TRANSLATIONAL MEDICINE</t>
  </si>
  <si>
    <t>Duchenne muscular dystrophy; Immune microenvironment; m(6)A regulators; Diagnostic signature</t>
  </si>
  <si>
    <t>TGF-BETA; MUSCLE; METHYLATION; PROGRESSION; PROMOTE; CELLS; MODEL</t>
  </si>
  <si>
    <t>BackgroundDuchenne muscular dystrophy (DMD) is an X-linked, incurable, degenerative neuromuscular disease that is exacerbated by secondary inflammation. N-6-methyladenosine (m(6)A), the most common base modification of RNA, has pleiotropic immunomodulatory effects in many diseases. However, the role of m(6)A modification in the immune microenvironment of DMD remains elusive.MethodsOur study retrospectively analyzed the expression data of 56 muscle tissues from DMD patients and 26 from non-muscular dystrophy individuals. Based on single sample gene set enrichment analysis, immune cells infiltration was identified and the result was validated by flow cytometry analysis and immunohistochemical staining. Then, we described the features of genetic variation in 26 m(6)A regulators and explored their relationship with the immune mircoenvironment of DMD patients through a series of bioinformatical analysis. At last, we determined subtypes of DMD patients by unsupervised clustering analysis and characterized the molecular and immune characteristics in different subgroups.ResultsDMD patients have a sophisticated immune microenvironment that is significantly different from non-DMD controls. Numerous m(6)A regulators were aberrantly expressed in the muscle tissues of DMD and inversely related to most muscle-infiltrating immune cell types and immune response-related signaling pathways. A diagnostic model involving seven m(6)A regulators was established using LASSO. Furthermore, we determined three m(6)A modification patterns (cluster A/B/C) with distinct immune microenvironmental characteristics.ConclusionIn summary, our study demonstrated that m(6)A regulators are intimately linked to the immune microenvironment of muscle tissues in DMD. These findings may facilitate a better understanding of the immunomodulatory mechanisms in DMD and provide novel strategies for the treatment.</t>
  </si>
  <si>
    <t>[Han, Xu; Ji, Guang; Wang, Ning; Yi, Le; Deng, Jinliang; Wu, Hongran; Ma, Shaojuan; Han, Jingzhe; Bu, Yi; Liu, Juyi; Sun, Fanzhe; Song, Xueqin] Hebei Med Univ, Dept Neurol, Hosp 2, Shijiazhuang 050000, Hebei, Peoples R China; [Han, Xu; Ji, Guang; Wang, Ning; Yi, Le; Deng, Jinliang; Wu, Hongran; Ma, Shaojuan; Han, Jingzhe; Bu, Yi; Liu, Juyi; Sun, Fanzhe; Song, Xueqin] Hebei Med Univ, Key Lab Neurol, Minist Educ, Shijiazhuang 050000, Hebei, Peoples R China; [Han, Xu; Ji, Guang; Wang, Ning; Yi, Le; Deng, Jinliang; Wu, Hongran; Ma, Shaojuan; Han, Jingzhe; Bu, Yi; Liu, Juyi; Sun, Fanzhe; Song, Xueqin] Neurol Lab Hebei Prov, Shijiazhuang 050000, Hebei, Peoples R China; [Mao, Yafei] Hebei Med Univ, Dept Lab Med, Hosp 1, Shijiazhuang 050000, Hebei, Peoples R China; [Fang, Pingping] Handan Cent Hosp, Dept Neurol, Handan 050000, Hebei, Peoples R China</t>
  </si>
  <si>
    <t>Hebei Medical University; Hebei Medical University; Hebei Medical University</t>
  </si>
  <si>
    <t>Song, XQ (corresponding author), Hebei Med Univ, Dept Neurol, Hosp 2, Shijiazhuang 050000, Hebei, Peoples R China.;Song, XQ (corresponding author), Hebei Med Univ, Key Lab Neurol, Minist Educ, Shijiazhuang 050000, Hebei, Peoples R China.;Song, XQ (corresponding author), Neurol Lab Hebei Prov, Shijiazhuang 050000, Hebei, Peoples R China.</t>
  </si>
  <si>
    <t>songxq1006@163.com</t>
  </si>
  <si>
    <t>J TRANSL MED</t>
  </si>
  <si>
    <t>JUL 11</t>
  </si>
  <si>
    <t>10.1186/s12967-023-04301-5</t>
  </si>
  <si>
    <t>Barajas, Juan M.; Lin, Cho-Hao; Sun, Hui-Lung; Alencastro, Frances; Zhu, Allen C.; Aljuhani, Mona; Navari, Ladan; Yilmaz, Selen A.; Yu, Lianbo; Corps, Kara; He, Chuan; Duncan, Andrew W.; Ghoshal, Kalpana</t>
  </si>
  <si>
    <t>METTL3 Regulates Liver Homeostasis, Hepatocyte Ploidy, and Circadian Rhythm-Controlled Gene Expression in Mice</t>
  </si>
  <si>
    <t>AMERICAN JOURNAL OF PATHOLOGY</t>
  </si>
  <si>
    <t>ENRICHED TRANSCRIPTION FACTORS; MESSENGER-RNA; NUCLEAR-RNA; M(6)A; POLYPLOIDIZATION; DEMETHYLASE; METABOLISM; ALIGNMENT; READERS; WRITERS</t>
  </si>
  <si>
    <t>N-6-methyladenosine (m(6)A), the most abundant internal modifier of mRNAs installed by the methyltransferase 13 (METTL3) at the (G/A)(m(6)A)C motif, plays a critical role in the regulation of gene expression. METTL3 is essential for embryonic development, and its dysregulation is linked to various diseases. However, the role of METTL3 in liver biology is largely unknown. In this study, METTL3 function was unraveled in mice depleted of Mettl3 in neonatal livers (Mettl3(fl/fl); Alb-Cre). Liver-specific Mettl3 knockout (M3LKO) mice exhibited global decrease in m(6)A on polyadenylated RNAs and pathologic features associated with nonalcoholic fatty liver disease (eg, hepatocyte ballooning, ductular reaction, microsteatosis, pleomorphic nuclei, DNA damage, foci of altered hepatocytes, focal lobular and portal inflammation, and elevated serum alanine transaminase/alkaline phosphatase levels). Mettl3-depleted hepatocytes were highly proliferative, with decreased numbers of binucleate hepatocytes and increased nuclear polyploidy. M3LKO livers were characterized by reduced m(6)A and expression of several key metabolic transcripts regulated by circadian rhythm and decreased nuclear protein levels of the core clock transcription factors BMAL1 and CLOCK. A significant decrease in total Bmal1 and Clock mRNAs but an increase in their nuclear levels were observed in M3LKO livers, suggesting impaired nuclear export. Consistent with the phenotype, methylated (m(6)A) RNA immunoprecipitation coupled with sequencing and RNA sequencing revealed transcriptome-wide loss of m(6)A markers and alterations in abundance of mRNAs involved in metabolism in M3LKO. Collectively, METTL3 and m(6)A modifications are critical regulators of liver homeostasis and function.</t>
  </si>
  <si>
    <t>[Barajas, Juan M.; Lin, Cho-Hao; Aljuhani, Mona; Duncan, Andrew W.; Ghoshal, Kalpana] Ohio State Univ, Dept Pathol, Coll Med, Columbus, OH 43210 USA; [Yilmaz, Selen A.; Yu, Lianbo] Ohio State Univ, Dept Biomed Informat, Coll Med, Columbus, OH 43210 USA; [Corps, Kara] Ohio State Univ, Dept Vet Biosci, Coll Med, Columbus, OH 43210 USA; [Lin, Cho-Hao; Navari, Ladan; Ghoshal, Kalpana] Ohio State Univ, Ctr Comprehens Canc, Coll Med, Columbus, OH 43210 USA; [Zhu, Allen C.; He, Chuan] Univ Chicago, Dept Biochem &amp; Mol Biol, Howard Hughes Med Inst, Chicago, IL 60637 USA; [Duncan, Andrew W.] Univ Chicago, Inst Biophys Dynam, Howard Hughes Med Inst, Chicago, IL 60637 USA; [Duncan, Andrew W.] Univ Pittsburgh, Dept Pathol, Pittsburgh Liver Res Ctr, McGowan Inst Regenerat Med, Pittsburgh, PA 15260 USA; [Duncan, Andrew W.] Univ Pittsburgh, Pittsburgh Liver Res Ctr, McGowan Inst Regenerat Med, Pittsburgh, PA 15260 USA</t>
  </si>
  <si>
    <t>University System of Ohio; Ohio State University; University System of Ohio; Ohio State University; University System of Ohio; Ohio State University; University System of Ohio; Ohio State University; James Cancer Hospital &amp; Solove Research Institute; University of Chicago; Howard Hughes Medical Institute; Howard Hughes Medical Institute; University of Chicago; Pennsylvania Commonwealth System of Higher Education (PCSHE); University of Pittsburgh; Pennsylvania Commonwealth System of Higher Education (PCSHE); University of Pittsburgh</t>
  </si>
  <si>
    <t>Duncan, AW (corresponding author), Univ Pittsburgh, McGowan Inst, Dept Pathol, PLRC, 450 Technol Dr,Ste 300, Pittsburgh, PA 15219 USA.;Ghoshal, K (corresponding author), Ohio State Univ, Dept Pathol, 420 W 12th Ave, Columbus, OH 43210 USA.</t>
  </si>
  <si>
    <t>duncana@pitt.edu; ghoshall@gmail.com</t>
  </si>
  <si>
    <t>AM J PATHOL</t>
  </si>
  <si>
    <t>10.1016/j.ajpath.2021.09.005</t>
  </si>
  <si>
    <t>Zhu, Ruigong; Ji, Xian; Wu, Xuan; Chen, Jiajing; Li, Xuesong; Jiang, Hong; Fu, Haiping; Wang, Hui; Lin, Zhe; Tang, Xin; Sun, Shixiu; Li, Qingguo; Wang, Bingjian; Chen, Hongshan</t>
  </si>
  <si>
    <t>Melatonin antagonizes ovarian aging via YTHDF2-MAPK-NF-κB pathway</t>
  </si>
  <si>
    <t>Gene expression; Inflammation; Melatonin; Senescence; YTHDF2</t>
  </si>
  <si>
    <t>MESSENGER-RNA; GENE-EXPRESSION; MOLECULAR-MECHANISMS; SENESCENCE; METHYLATION; CELLS; N-6-METHYLADENOSINE; DIFFERENTIATION; IDENTIFICATION; TRANSLATION</t>
  </si>
  <si>
    <t>Cellular senescence is closely associated with age-related diseases. Ovarian aging, a special type of organ senescence, is the pathophysiological foundation of the diseases of the reproductive system. It is characterized by the loss of integrity of the surface epithelium and a gradual decrease in the number of human ovarian surface epithelial cells (HOSEpiCs). To contribute to the research on delaying ovarian aging, we aimed to investigate the novel epigenetic mechanism of melatonin in protecting HOSEpiCs. We discovered that melatonin has antagonistic effects against the oncogene-induced senescence (OIS) of HOSEpiCs. Mechanistically, the oncogene Ras decreased the expression of YTHDF2, which is the reader of RNA-m 6 A, by stimulating the generation of reactive oxygen species (ROS). Moreover, we found that the suppression of YTHDF2 increased the expression of MAP2K4 and MAP4K4 by enhancing the stability of the transcription of their mRNAs, thereby upregulating the expression of the senescence-associated secretory phenotype (SASP) through the activation of the MAP2K4 and MAP4K4-dependent nuclear factor-kappa B (NF-kappa B) signaling pathways. We further determined that melatonin has antagonistic effects against the OIS of HOSEpiCs by inhibiting the ROS-YTHDF2-MAPK-NF-kappa B pathway. These findings provide key insights into the potential avenues for preventing and treating ovarian aging. Copyright (C) 2020, Chongqing Medical University. Production and hosting by Elsevier B.V.</t>
  </si>
  <si>
    <t>[Zhu, Ruigong; Ji, Xian; Wu, Xuan; Chen, Jiajing; Li, Xuesong; Jiang, Hong; Fu, Haiping; Wang, Hui; Lin, Zhe; Tang, Xin; Sun, Shixiu; Chen, Hongshan] Nanjing Med Univ, Sch Pharm, Key Lab Cardiovasc &amp; Cerebrovasc Med, Nanjing 211166, Jiangsu, Peoples R China; [Li, Qingguo; Chen, Hongshan] Nanjing Med Univ, Affiliated Hosp 2, Dept Cardiothorac Surg, Nanjing 210003, Jiangsu, Peoples R China; [Chen, Hongshan] Nanjing Med Univ, Collaborat Innovat Ctr Cardiovasc Dis Translat Me, Key Lab Targeted Intervent Cardiovasc Dis, Nanjing 211166, Jiangsu, Peoples R China; [Wang, Bingjian; Chen, Hongshan] Nanjing Med Univ, Huaian Peoples Hosp 1, Dept Cardiol, Huaian 223399, Jiangsu, Peoples R China</t>
  </si>
  <si>
    <t>Chen, HS (corresponding author), Nanjing Med Univ, Sch Pharm, Key Lab Cardiovasc &amp; Cerebrovasc Med, Nanjing 211166, Jiangsu, Peoples R China.;Li, QG (corresponding author), Nanjing Med Univ, Affiliated Hosp 2, Dept Cardiothorac Surg, Nanjing 210003, Jiangsu, Peoples R China.;Wang, BJ (corresponding author), Nanjing Med Univ, Huaian Peoples Hosp 1, Dept Cardiol, Huaian 223399, Jiangsu, Peoples R China.</t>
  </si>
  <si>
    <t>lqg0235062@163.com; wofcardio96@126.com; hongshanchen@njmu.edu.cn</t>
  </si>
  <si>
    <t>10.1016/j.gendis.2020.08.005</t>
  </si>
  <si>
    <t>Pirola, Carlos J.; Sookoian, Silvia</t>
  </si>
  <si>
    <t>Metabolic dysfunction-associated fatty liver disease: advances in genetic and epigenetic implications</t>
  </si>
  <si>
    <t>CURRENT OPINION IN LIPIDOLOGY</t>
  </si>
  <si>
    <t>chromatin; epitranscriptomics; mitochondria; quantitative trait loci; RNA methylation; transcriptome</t>
  </si>
  <si>
    <t>NONALCOHOLIC STEATOHEPATITIS; CONFERS SUSCEPTIBILITY; ALCOHOL-CONSUMPTION; INSULIN-RESISTANCE; WIDE ASSOCIATION; SEVERITY; VARIANT; PNPLA3; RISK; SIGNATURE</t>
  </si>
  <si>
    <t>Purpose of review Fatty liver associated with metabolic dysfunction, also known under the acronym NAFLD (nonalcoholic fatty liver disease) is the leading global cause of chronic liver disease. In this review, we address the state of research on genetics and epigenetics of NAFLD with focus on key discoveries and conceptual advances over the past 2 years. Recent findings The analysis of NAFLD-associated genetic variant effects on the whole-transcriptome, including quantitative trait loci (QTL) associated with gene expression (eQTL) or splicing (sQTL) may explain pleiotropic effects. Functional experiments on NAFLD-epigenetics, including profiling of liver chromatin accessibility quantitative trait loci (caQTL) show co-localization with numerous genome-wide association study signals linked to metabolic and cardiovascular traits. Novel studies provide insights into the modulation of the hepatic transcriptome and epigenome by tissue microbiotas. Genetic variation of components of the liver cellular respirasome may result in broad cellular and metabolic effects. Mitochondrial noncoding RNAs may regulate liver inflammation and fibrogenesis. RNA modifications as N-6-methyladenosine may explain sex-specific differences in liver gene transcription linked to lipid traits. Summary The latest developments in the field of NAFLD-genomics can be leveraged for identifying novel disease mechanisms and therapeutic targets that may prevent the morbidity and mortality associated with disease progression.</t>
  </si>
  <si>
    <t>[Pirola, Carlos J.; Sookoian, Silvia] Univ Buenos Aires, Sch Med, Inst Med Res A Lanari, Buenos Aires, DF, Argentina; [Pirola, Carlos J.] Univ Buenos Aires, Dept Mol Genet &amp; Biol Complex Dis, Inst Med Res IDIM, Natl Sci &amp; Tech Res Council CONICET, Buenos Aires, DF, Argentina; [Sookoian, Silvia] Univ Buenos Aires, Dept Clin &amp; Mol Hepatol, Inst Med Res IDIM, Natl Sci &amp; Tech Res Council CONICET, Buenos Aires, DF, Argentina</t>
  </si>
  <si>
    <t>University of Buenos Aires; University of Buenos Aires; Centro Nacional Patagonico (CENPAT); Consejo Nacional de Investigaciones Cientificas y Tecnicas (CONICET); University of Buenos Aires; Centro Nacional Patagonico (CENPAT); Consejo Nacional de Investigaciones Cientificas y Tecnicas (CONICET)</t>
  </si>
  <si>
    <t>Pirola, CJ; Sookoian, S (corresponding author), Consejo Nacl Invest Cient &amp; Tecn, Inst Invest Med, IDIM, Combatientes Malvinas 3150, RA-1427 Buenos Aires, DF, Argentina.</t>
  </si>
  <si>
    <t>pirola.carlos@conicet.gov.ar; ssookoian@intramed.net</t>
  </si>
  <si>
    <t>CURR OPIN LIPIDOL</t>
  </si>
  <si>
    <t>10.1097/MOL.0000000000000814</t>
  </si>
  <si>
    <t>Biochemistry &amp; Molecular Biology; Endocrinology &amp; Metabolism; Peripheral Vascular Disease</t>
  </si>
  <si>
    <t>Leoni, Cristina; Bataclan, Marian; Ito-Kureha, Taku; Heissmeyer, Vigo; Monticelli, Silvia</t>
  </si>
  <si>
    <t>The mRNA methyltransferase Mettl3 modulates cytokine mRNA stability and limits functional responses in mast cells</t>
  </si>
  <si>
    <t>METHYLATION; M(6)A; COMPLEX; PROTEINS; SUBUNIT; FAMILY; MODEL; WTAP</t>
  </si>
  <si>
    <t>Mast cells are central players in allergy and asthma, and their dysregulated responses lead to reduced quality of life and life-threatening conditions such as anaphylaxis. The RNA modification N-6-methyladenosine (m(6)A) has a prominent impact on immune cell functions, but its role in mast cells remains unexplored. Here, by optimizing tools to genetically manipulate primary mast cells, we reveal that the m(6)A mRNA methyltransferase complex modulates mast cell proliferation and survival. Depletion of the catalytic component Mettl3 exacerbates effector functions in response to IgE and antigen complexes, both in vitro and in vivo. Mechanistically, deletion of Mettl3 or Mettl14, another component of the methyltransferase complex, lead to the enhanced expression of inflammatory cytokines. By focusing on one of the most affected mRNAs, namely the one encoding the cytokine IL-13, we find that it is methylated in activated mast cells, and that Mettl3 affects its transcript stability in an enzymatic activity-dependent manner, requiring consensus m(6)A sites in the Il13 3'-untranslated region. Overall, we reveal that the m(6)A machinery is essential in mast cells to sustain growth and to restrain inflammatory responses. The m(6)A mRNA modification is essential for immune cell function. Here, the Monticelli lab optimized methods of gene editing by CRISPR-Cas9 in mast cells and revealed how the m(6)A machinery is required to sustain proliferation and to limit the production of inflammatory cytokines by these cells.</t>
  </si>
  <si>
    <t>[Leoni, Cristina; Bataclan, Marian; Monticelli, Silvia] Univ Svizzera italiana USI, Inst Res Biomed, CH-6500 Bellinzona, Switzerland; [Ito-Kureha, Taku; Heissmeyer, Vigo] Ludwig Maximilians Univ Munchen, Inst Immunol, Fac Med, Biomed Ctr, D-82152 Planegg Martinsried, Germany; [Heissmeyer, Vigo] Helmholtz Zentrum Munchen, Res Unit Mol Immune Regulat, D-81377 Munich, Germany</t>
  </si>
  <si>
    <t>Universita della Svizzera Italiana; University of Munich; Helmholtz Association; Helmholtz-Center Munich - German Research Center for Environmental Health</t>
  </si>
  <si>
    <t>Leoni, C; Monticelli, S (corresponding author), Univ Svizzera italiana USI, Inst Res Biomed, CH-6500 Bellinzona, Switzerland.</t>
  </si>
  <si>
    <t>cristina.leoni@irb.usi.ch; silvia.monticelli@irb.usi.ch</t>
  </si>
  <si>
    <t>10.1038/s41467-023-39614-y</t>
  </si>
  <si>
    <t>Cao, Yingying; Wang, Zhenhua; Yan, Yuqing; Ji, Linhua; He, Jie; Xuan, Baoqin; Shen, Chaoqin; Ma, Yanru; Jiang, Shanshan; Ma, Dan; Tong, Tianying; Zhang, Xinyu; Gao, Ziyun; Zhu, Xiaoqiang; Fang, Jing-Yuan; Chen, Haoyan; Hong, Jie</t>
  </si>
  <si>
    <t>Enterotoxigenic Bacteroides fragilis Promotes Intestinal Inflammation and Malignancy by Inhibiting Exosome-Packaged miR-149-3p</t>
  </si>
  <si>
    <t>Exosome; Intestinal Inflammation; Carcinogenesis; Th17 Cells; PHF5A</t>
  </si>
  <si>
    <t>IMMUNE-RESPONSES; CELL RESPONSE; MICRORNAS; TUMORIGENESIS; BIOGENESIS; SUPPRESSES; ACTIVATION; EXPRESSION; MICROBIOTA; DISEASE</t>
  </si>
  <si>
    <t>BACKGROUND &amp; AIMS: Enterotoxigenic Bacteroides fragilis (ETBF) is strongly associated with the occurrence of inflammatory bowel disease (IBD), colitis-associated colorectal cancer, and colorectal cancer (CRC). However, the mechanism of ETBF-induced intestinal inflammation and tumorigenesis remains unclear. METHODS: microRNA sequencing was used to detect the differentially expressed microRNAs in both ETBF-treated cells and exosomes derived from ETBF-inoculated cells. Cell Counting Kit 8 assays were used to evaluate the effect of ETBF and exosomes on CRC cell proliferation. The biological role and mechanism of ETBF-mediated miR-149-3p in colitis and colon carcinogenesis were determined both in vitro and in vivo. RESULTS: ETBF promoted CRC cell proliferation by down-regulating miR-149-3p both in vitro and in vivo. ETBF-down-regulated miR-149-3p depended on METTL14-mediated N6-methyladenosine methylation. As the target gene of miR-149-3p, PHF5A transactivated SOD2 through regulating KAT2A messenger RNA alternative splicing after ETBF treatment in CRC cells. miR-149-3p could be released in exosomes and mediated intercellular communication by modulating T-helper type 17 cell differentiation. The level of plasma exosomal miR-149-3p was gradually decreased from healthy control individuals to patients with IBD and CRC. miR-149-3p, existing in plasma exosomes, negatively correlated with the abundance of ETBF in patients with IBD and CRC. CONCLUSIONS: Exosomal miR-149-3p derived from ETBF-treated cells facilitated Thelper type 17 cell differentiation. ETBF-induced colorectal carcinogenesis depended on down-regulating miR-149-3p and further promoting PHF5A-mediated RNA alternative splicing of KAT2A in CRC cells. Targeting the ETBF/miR-149-3p pathway presents a promising approach to treat patients with intestinal inflammation and CRC with a high amount of ETBF.</t>
  </si>
  <si>
    <t>[Cao, Yingying; Wang, Zhenhua; Yan, Yuqing; Xuan, Baoqin; Shen, Chaoqin; Ma, Yanru; Jiang, Shanshan; Ma, Dan; Tong, Tianying; Zhang, Xinyu; Gao, Ziyun; Zhu, Xiaoqiang; Fang, Jing-Yuan; Chen, Haoyan; Hong, Jie] Shanghai Jiao Tong Univ, State Key Lab Oncogenes &amp; Related Genes, Shanghai, Peoples R China; [Cao, Yingying; Wang, Zhenhua; Yan, Yuqing; Shen, Chaoqin; Ma, Yanru; Jiang, Shanshan; Ma, Dan; Tong, Tianying; Zhang, Xinyu; Gao, Ziyun; Zhu, Xiaoqiang; Fang, Jing-Yuan; Chen, Haoyan; Hong, Jie] Shanghai Jiao Tong Univ, Minist Hlth, Key Lab Gastroenterol &amp; Hepatol, Shanghai, Peoples R China; [Cao, Yingying; Wang, Zhenhua; Yan, Yuqing; Shen, Chaoqin; Ma, Yanru; Jiang, Shanshan; Ma, Dan; Tong, Tianying; Zhang, Xinyu; Gao, Ziyun; Zhu, Xiaoqiang; Fang, Jing-Yuan; Chen, Haoyan; Hong, Jie] Shanghai Jiao Tong Univ, Div Gastroenterol &amp; Hepatol, Shanghai, Peoples R China; [Cao, Yingying; Wang, Zhenhua; Yan, Yuqing; Shen, Chaoqin; Ma, Yanru; Jiang, Shanshan; Ma, Dan; Tong, Tianying; Zhang, Xinyu; Gao, Ziyun; Zhu, Xiaoqiang; Fang, Jing-Yuan; Chen, Haoyan; Hong, Jie] Shanghai Jiao Tong Univ, Shanghai Inst Digest Dis, Shanghai, Peoples R China; [Cao, Yingying; Wang, Zhenhua; Yan, Yuqing; Xuan, Baoqin; Shen, Chaoqin; Ma, Yanru; Jiang, Shanshan; Ma, Dan; Tong, Tianying; Zhang, Xinyu; Gao, Ziyun; Zhu, Xiaoqiang; Fang, Jing-Yuan; Chen, Haoyan; Hong, Jie] Shanghai Jiao Tong Univ, Ren Ji Hosp, Sch Med, Shanghai, Peoples R China; [Ji, Linhua] Shanghai Jiao Tong Univ, Ren Ji Hosp, Sch Med, Dept Gastrointestinal Surg, Shanghai, Peoples R China; [He, Jie] Guangzhou Med Univ, Dept Gastroenterol, Guangzhou, Peoples R China; [He, Jie] Guangzhou Med Univ, Guangzhou Peoples Hosp 1, Guangzhou Digest Dis Ctr, Guangzhou Key Lab Digest Dis, Guangzhou, Peoples R China; [Xuan, Baoqin] Shanghai Jiao Tong Univ, Shanghai Canc Inst, Shanghai, Peoples R China</t>
  </si>
  <si>
    <t>Shanghai Jiao Tong University; Shanghai Jiao Tong University; Shanghai Jiao Tong University; Shanghai Jiao Tong University; Shanghai Jiao Tong University; Shanghai Jiao Tong University; Guangzhou Medical University; Guangzhou Medical University; Shanghai Jiao Tong University</t>
  </si>
  <si>
    <t>Chen, HY; Hong, J (corresponding author), Shanghai Jiao Tong Univ, State Key Lab Oncogenes &amp; Related Genes, Shanghai, Peoples R China.;Chen, HY; Hong, J (corresponding author), Shanghai Jiao Tong Univ, Minist Hlth, Key Lab Gastroenterol &amp; Hepatol, Shanghai, Peoples R China.;Chen, HY; Hong, J (corresponding author), Shanghai Jiao Tong Univ, Div Gastroenterol &amp; Hepatol, Shanghai, Peoples R China.;Chen, HY; Hong, J (corresponding author), Shanghai Jiao Tong Univ, Shanghai Inst Digest Dis, Shanghai, Peoples R China.;Chen, HY; Hong, J (corresponding author), Shanghai Jiao Tong Univ, Ren Ji Hosp, Sch Med, Shanghai, Peoples R China.</t>
  </si>
  <si>
    <t>haoyanchen@sjtu.edu.cn; jiehong97@sjtu.edu.cn</t>
  </si>
  <si>
    <t>10.1053/j.gastro.2021.08.003</t>
  </si>
  <si>
    <t>Lv, Xinyi; Liu, Xiaomin; Zhao, Ming; Wu, Haijing; Zhang, Wuiguang; Lu, Qianjin; Chen, Xiangmei</t>
  </si>
  <si>
    <t>RNA Methylation in Systemic Lupus Erythematosus</t>
  </si>
  <si>
    <t>RNA methylation; SLE; m6A; m5C; immune</t>
  </si>
  <si>
    <t>MESSENGER-RNA; NUCLEAR-RNA; N-6-METHYLADENOSINE MODIFICATION; INFLAMMATORY RESPONSE; M(6)A; PROMOTES; METHYLTRANSFERASE; 5-METHYLCYTOSINE; PROTEIN; STABILITY</t>
  </si>
  <si>
    <t>Systemic lupus erythematosus (SLE) is an autoimmune disease with complicated clinical manifestations. Although our understanding of the pathogenesis of SLE has greatly improved, the understanding of the pathogenic mechanisms of SLE is still limited by disease heterogeneity, and targeted therapy is still unavailable. Substantial evidence shows that RNA methylation plays a vital role in the mechanisms of the immune response, prompting speculation that it might also be related to the occurrence and development of SLE. RNA methylation has been a hot topic in the field of epigenetics in recent years. In addition to revealing the modification process, relevant studies have tried to explore the relationship between RNA methylation and the occurrence and development of various diseases. At present, some studies have provided evidence of a relationship between RNA methylation and SLE pathogenesis, but in-depth research and analysis are lacking. This review will start by describing the specific mechanism of RNA methylation and its relationship with the immune response to propose an association between RNA methylation and SLE pathogenesis based on existing studies and then discuss the future direction of this field.</t>
  </si>
  <si>
    <t>[Lv, Xinyi; Zhao, Ming; Wu, Haijing; Lu, Qianjin] Cent South Univ, Dept Dermatol, Hunan Key Lab Med Epigen, Xiangya Hosp 2, Changsha, Peoples R China; [Liu, Xiaomin; Zhang, Wuiguang; Chen, Xiangmei] Chinese Peoples Liberat Army Gen Hosp, Nephrol Inst Chinese Peoples Liberat Army, State Key Lab Kidney Dis,Beijing Key Lab Kidney D, Dept Nephrol,Med Ctr 1,Natl Clin Res Ctr Kidney D, Beijing, Peoples R China</t>
  </si>
  <si>
    <t>Central South University; Chinese People's Liberation Army General Hospital</t>
  </si>
  <si>
    <t>Lu, QJ (corresponding author), Cent South Univ, Dept Dermatol, Hunan Key Lab Med Epigen, Xiangya Hosp 2, Changsha, Peoples R China.;Chen, XM (corresponding author), Chinese Peoples Liberat Army Gen Hosp, Nephrol Inst Chinese Peoples Liberat Army, State Key Lab Kidney Dis,Beijing Key Lab Kidney D, Dept Nephrol,Med Ctr 1,Natl Clin Res Ctr Kidney D, Beijing, Peoples R China.</t>
  </si>
  <si>
    <t>qianlu5860@csu.edu.cn; xmchen301@126.com</t>
  </si>
  <si>
    <t>10.3389/fcell.2021.696559</t>
  </si>
  <si>
    <t>Ma, Shoubao; Sun, Baofa; Duan, Songqi; Han, Jingjing; Barr, Tasha; Zhang, Jianying; Bissonnette, Marc B.; Kortylewski, Marcin; He, Chuan; Chen, Jianjun; Caligiuri, Michael A.; Yu, Jianhua</t>
  </si>
  <si>
    <t>YTHDF2 orchestrates tumor-associated macrophage reprogramming and controls antitumor immunity through CD8+ T cells</t>
  </si>
  <si>
    <t>SINGLE; EXPRESSION; TRANSLATION; MECHANISMS; DIVERSITY; MPDL3280A; DEATH</t>
  </si>
  <si>
    <t>Caligiuri and colleagues show that the m(6)A reader YTHDF2 modulates the inflammatory activation and antitumor function of tumor-associated macrophages in part by modulating the stability of Stat1 mRNA. Despite tumor-associated macrophages (TAMs) playing a key role in shaping the tumor microenvironment (TME), the mechanisms by which TAMs influence the TME and contribute to cancer progression remain unclear. Here, we show that the N-6-methyladenosine reader YTHDF2 regulates the antitumor functions of TAMs. YTHDF2 deficiency in TAMs suppressed tumor growth by reprogramming TAMs toward an antitumoral phenotype and increasing their antigen cross-presentation ability, which in turn enhanced CD8(+) T cell-mediated antitumor immunity. YTHDF2 deficiency facilitated the reprogramming of TAMs by targeting interferon-gamma-STAT1 signaling. The expression of YTHDF2 in TAMs was regulated by interleukin-10-STAT3 signaling. Selectively targeting YTHDF2 in TAMs using a Toll-like receptor 9 agonist-conjugated small interfering RNA reprogrammed TAMs toward an antitumoral phenotype, restrained tumor growth and enhanced the efficacy of PD-L1 antibody therapy. Collectively, our findings describe the role of YTHDF2 in orchestrating TAMs and suggest that YTHDF2 inhibition is an effective approach to enhance cancer immunotherapy.</t>
  </si>
  <si>
    <t>[Ma, Shoubao; Han, Jingjing; Barr, Tasha; Caligiuri, Michael A.; Yu, Jianhua] City Hope Natl Med Ctr, Dept Hematol &amp; Hematopoiet Cell Transplantat, Los Angeles, CA 91010 USA; [Ma, Shoubao; Han, Jingjing; Barr, Tasha; Caligiuri, Michael A.; Yu, Jianhua] City Hope Natl Med Ctr, Hematol Malignancies Res Inst, Los Angeles, CA 91010 USA; [Sun, Baofa] Nankai Univ, Coll Life Sci, Tianjin, Peoples R China; [Duan, Songqi] Sichuan Agr Univ, Coll Food Sci, Yaan, Peoples R China; [Zhang, Jianying] City Hope Natl Med Ctr, Dept Computat &amp; Quantitat Med, Los Angeles, CA USA; [Bissonnette, Marc B.] Univ Chicago, Dept Med, Chicago, IL USA; [Kortylewski, Marcin; Yu, Jianhua] City Hope Natl Med Ctr, Beckman Res Inst, Dept Immuno Oncol, Los Angeles, CA 91010 USA; [He, Chuan] Univ Chicago, Inst Biophys Dynam, Dept Chem &amp; Biochem, Chicago, IL USA; [He, Chuan] Univ Chicago, Inst Biophys Dynam, Dept Mol Biol, Chicago, IL USA; [He, Chuan] City Hope Natl Med Ctr, Comprehens Canc Ctr, Los Angeles, CA 91010 USA; [Chen, Jianjun] City Hope Natl Med Ctr, Beckman Res Inst, Dept Syst Biol, Los Angeles, CA USA</t>
  </si>
  <si>
    <t>City of Hope; City of Hope; Nankai University; Sichuan Agricultural University; City of Hope; University of Chicago; City of Hope; University of Chicago; University of Chicago; City of Hope; City of Hope</t>
  </si>
  <si>
    <t>Caligiuri, MA; Yu, JH (corresponding author), City Hope Natl Med Ctr, Dept Hematol &amp; Hematopoiet Cell Transplantat, Los Angeles, CA 91010 USA.;Caligiuri, MA; Yu, JH (corresponding author), City Hope Natl Med Ctr, Hematol Malignancies Res Inst, Los Angeles, CA 91010 USA.;Yu, JH (corresponding author), City Hope Natl Med Ctr, Beckman Res Inst, Dept Immuno Oncol, Los Angeles, CA 91010 USA.</t>
  </si>
  <si>
    <t>mcaligiuri@coh.org; jiayu@coh.org</t>
  </si>
  <si>
    <t>10.1038/s41590-022-01398-6</t>
  </si>
  <si>
    <t>Xu, Fei; Li, Jiajia; Ni, Mengdong; Cheng, Jingyi; Zhao, Haiyun; Wang, Shanshan; Zhou, Xiang; Wu, Xiaohua</t>
  </si>
  <si>
    <t>FBW7 suppresses ovarian cancer development by targeting the N6-methyladenosine binding protein YTHDF2</t>
  </si>
  <si>
    <t>FBW7; YTHDF2; BMF; N6-methyladenosine; Ubiquitination</t>
  </si>
  <si>
    <t>TUMOR-SUPPRESSOR; UBIQUITIN LIGASE; CYCLIN-E; F-BOX; FBXW7; EXPRESSION; INFLAMMATION; COMPLEX; BMF</t>
  </si>
  <si>
    <t>BackgroundThe tumor suppressor FBW7 is the substrate recognition component of the SCF E3-ubiquitin ligase complex that mediates proteolytic degradation of various oncogenic proteins. However, the role of FBW7 in ovarian cancer progression remains inadequately understood.MethodsIP-MASS, co-IP, immunohistochemistry, and western blotting were used to identify the potential substrate of FBW7 in ovarian cancer. The biological effects of FBW7 were investigated using in vitro and in vivo models. LC/MS was used to detect the m(6)A levels in ovarian cancer tissues. MeRIP-Seq and RNA-Seq were used to assess the downstream targets of YTHDF2.ResultsWe unveil that FBW7 is markedly down-regulated in ovarian cancer tissues and its high expression is associated with favorable prognosis and elevated m(6)A modification levels. Consistently, ectopic FBW7 inhibits ovarian cancer cell survival and proliferation in vitro and in vivo, while ablation of FBW7 empowers propagation of ovarian cancer cells. In addition, the m(6)A reader protein, YTHDF2, is identified as a novel substrate for FBW7. FBW7 counteracts the tumor-promoting effect of YTHDF2 by inducing proteasomal degradation of the latter in ovarian cancer. Furthermore, YTHDF2 globally regulates the turnover of m(6)A-modified mRNAs, including the pro-apoptotic gene BMF.ConclusionsOur study has demonstrated that FBW7 suppresses tumor growth and progression via antagonizing YTHDF2-mediated BMF mRNA decay in ovarian cancer.</t>
  </si>
  <si>
    <t>[Xu, Fei; Li, Jiajia; Ni, Mengdong; Cheng, Jingyi; Zhao, Haiyun; Wu, Xiaohua] Fudan Univ, Shanghai Canc Ctr, Dept Gynecol Oncol, Shanghai 200032, Peoples R China; [Xu, Fei; Li, Jiajia; Ni, Mengdong; Cheng, Jingyi; Zhao, Haiyun; Wang, Shanshan; Zhou, Xiang; Wu, Xiaohua] Fudan Univ, Shanghai Med Coll, Dept Oncol, Shanghai 200032, Peoples R China; [Wang, Shanshan; Zhou, Xiang] Fudan Univ, Shanghai Canc Ctr, Shanghai 200032, Peoples R China; [Wang, Shanshan; Zhou, Xiang] Fudan Univ, Inst Biomed Sci, Shanghai 200032, Peoples R China</t>
  </si>
  <si>
    <t>Fudan University; Fudan University; Fudan University; Fudan University</t>
  </si>
  <si>
    <t>Wu, XH (corresponding author), Fudan Univ, Shanghai Canc Ctr, Dept Gynecol Oncol, Shanghai 200032, Peoples R China.;Zhou, X; Wu, XH (corresponding author), Fudan Univ, Shanghai Med Coll, Dept Oncol, Shanghai 200032, Peoples R China.</t>
  </si>
  <si>
    <t>xiangzhou@fudan.edu.cn; wu.xh@fudan.edu.cn</t>
  </si>
  <si>
    <t>MAR 3</t>
  </si>
  <si>
    <t>10.1186/s12943-021-01340-8</t>
  </si>
  <si>
    <t>Lu, Na; Li, Xingmei; Yu, Jiayao; Li, Yi; Wang, Chao; Zhang, Lili; Wang, Tian; Zhong, Xiang</t>
  </si>
  <si>
    <t>Curcumin Attenuates Lipopolysaccharide-Induced Hepatic Lipid Metabolism Disorder by Modification of m6A RNA Methylation in Piglets</t>
  </si>
  <si>
    <t>LIPIDS</t>
  </si>
  <si>
    <t>Curcumin; Lipid metabolism; Liver injury; LPS piglets; m(6)A RNA methylation</t>
  </si>
  <si>
    <t>NF-KAPPA-B; GENE-EXPRESSION; STELLATE CELLS; MESSENGER-RNA; LIVER FIBROSIS; NUCLEAR-RNA; IN-VITRO; OBESITY; TRANSLATION; ACTIVATION</t>
  </si>
  <si>
    <t>N-6-methyladenosine (m(6)A) regulates gene expression and affects cellular metabolism. In this study, we checked whether the regulation of lipid metabolism by curcumin is associated with m(6)A RNA methylation. We investigated the effects of dietary curcumin supplementation on lipopolysaccharide (LPS)-induced liver injury and lipid metabolism disorder, and on m(6)A RNA methylation in weaned piglets. A total of 24 Duroc x Large White x Landrace piglets were randomly assigned to control, LPS, and CurL (LPS challenge and 200mg/kg dietary curcumin) groups (n = 8/group). The results showed that curcumin reduced the increase in relative liver weight as well as the concentrations of aspartate aminotransferase and lactate dehydrogenase induced by LPS injection in the plasma and liver of weaning piglets (p &lt; 0.05). The amounts of total cholesterol and triacylglycerols were decreased by curcumin compared to that by the LPS injection (p &lt; 0.05). Additionally, curcumin reduced the expression of Bcl-2 and Bax mRNA, whereas it increased the p53 mRNA level in the liver (p &lt; 0.05). Curcumin inhibited the enhancement of SREBP-1c and SCD-1 mRNA levels induced by LPS in the liver. Notably, dietary curcumin affected the expression of METTL3, METTL14, ALKBH5, FTO, and YTHDF2 mRNA, and increased the abundance of m(6)A in the liver of piglets. In conclusion, the protective effect of curcumin in LPS-induced liver injury and hepatic lipid metabolism disruption might be due to the increase in m(6)A RNA methylation. Our study provides mechanistic insights into the effect of curcumin in protecting against hepatic injury during inflammation and metabolic diseases.</t>
  </si>
  <si>
    <t>[Lu, Na; Yu, Jiayao; Li, Yi; Wang, Chao; Zhang, Lili; Wang, Tian; Zhong, Xiang] Nanjing Agr Univ, Coll Anim Sci &amp; Technol, Nanjing, Jiangsu, Peoples R China; [Li, Xingmei] Nanjing Hongshan Forest Zoo, Dept Anim Feed Sci, Nanjing, Jiangsu, Peoples R China</t>
  </si>
  <si>
    <t>Zhong, X (corresponding author), Nanjing Agr Univ, Coll Anim Sci &amp; Technol, Nanjing, Jiangsu, Peoples R China.</t>
  </si>
  <si>
    <t>10.1002/lipd.12023</t>
  </si>
  <si>
    <t>Li, Yuanpei; He, Xiaoniu; Lu, Xiao; Gong, Zhicheng; Li, Qing; Zhang, Lei; Yang, Ronghui; Wu, Chengyi; Huang, Jialiang; Ding, Jiancheng; He, Yaohui; Liu, Wen; Chen, Ceshi; Cao, Bin; Zhou, Dawang; Shi, Yufeng; Chen, Juxiang; Wang, Chuangui; Zhang, Shengping; Zhang, Jian; Ye, Jing; You, Han</t>
  </si>
  <si>
    <t>METTL3 acetylation impedes cancer metastasis via fine-tuning its nuclear and cytosolic functions</t>
  </si>
  <si>
    <t>MESSENGER-RNA METHYLATION; ACTIVATED PROTEIN-KINASE; HIGH-DOSE NICOTINAMIDE; BREAST-CANCER; ASPIRIN SUPPRESSES; M(6)A METHYLATION; N-6-METHYLADENOSINE; TRANSLATION; DIFFERENTIATION; INTERLEUKIN-6</t>
  </si>
  <si>
    <t>METTL3 catalyzes mRNA m(6)A deposition. The authors identify an acetylation-mediated regulation of METTL3 subcellular localization and compartment-specific functions, a process that is fine-tuned by anti-inflammatory and pro-inflammatory signals, which ultimately determine breast cancer metastasis. The methyltransferase like 3 (METTL3) has been generally recognized as a nuclear protein bearing oncogenic properties. We find predominantly cytoplasmic METTL3 expression inversely correlates with node metastasis in human cancers. It remains unclear if nuclear METTL3 is functionally distinct from cytosolic METTL3 in driving tumorigenesis and, if any, how tumor cells sense oncogenic insults to coordinate METTL3 functions within these intracellular compartments. Here, we report an acetylation-dependent regulation of METTL3 localization that impacts on metastatic dissemination. We identify an IL-6-dependent positive feedback axis to facilitate nuclear METTL3 functions, eliciting breast cancer metastasis. IL-6, whose mRNA transcript is subjected to METTL3-mediated m(6)A modification, promotes METTL3 deacetylation and nuclear translocation, thereby inducing global m(6)A abundance. This deacetylation-mediated nuclear shift of METTL3 can be counterbalanced by SIRT1 inhibition, a process that is further enforced by aspirin treatment, leading to ablated lung metastasis via impaired m(6)A methylation. Intriguingly, acetylation-mimetic METTL3 mutant reconstitution results in enhanced translation and compromised metastatic potential. Our study identifies an acetylation-dependent regulatory mechanism determining the subcellular localization of METTL3, which may provide mechanistic clues for developing therapeutic strategies to combat breast cancer metastasis.</t>
  </si>
  <si>
    <t>[Li, Yuanpei; He, Xiaoniu; Lu, Xiao; Li, Qing; Zhang, Lei; Wu, Chengyi; Huang, Jialiang; Zhou, Dawang; You, Han] Xiamen Univ, Innovat Ctr Cell Signaling Network, Sch Life Sci, State Key Lab Cellular Stress Biol, Xiamen 361102, Peoples R China; [Gong, Zhicheng] Jiangnan Univ, Affiliated Hosp, Wuxi Canc Inst, Wuxi 214062, Jiangsu, Peoples R China; [Yang, Ronghui] Capital Med Univ, Dept Biochem &amp; Mol Biol, Beijing 100069, Peoples R China; [Ding, Jiancheng; He, Yaohui; Liu, Wen] Xiamen Univ, Sch Pharmaceut Sci, State Key Lab Cellular Stress Biol, Xiamen 361102, Peoples R China; [Chen, Ceshi] Chinese Acad Sci, Chinese Acad Sci &amp; Yunnan Prov, Kunming Inst Zool, Key Lab Anim Models &amp; Human Dis Mech, Kunming 650223, Yunnan, Peoples R China; [Cao, Bin] Xiamen Univ, Sch Med, Fujian Prov Key Lab Reprod Hlth Res, Xiamen 361102, Peoples R China; [Shi, Yufeng] Tongji Univ, Shanghai Peoples Hosp 10, Canc Ctr, Sch Med, Shanghai 200092, Peoples R China; [Chen, Juxiang] Naval Med Univ, Shanghai Changhai Hosp, Dept Neurosurg, Shanghai 200433, Peoples R China; [Wang, Chuangui] Shandong Univ Technol, Sch Life Sci, Biomed Translat Res Inst, Zibo 255049, Peoples R China; [Zhang, Shengping] Shanghai Jiao Tong Univ, Shanghai Gen Hosp, Sch Med, Translat Med Ctr, Shanghai 201620, Peoples R China; [Zhang, Jian] Fourth Mil Med Univ, Dept Biochem &amp; Mol Biol, State Key Lab Canc Biol, Xian 710032, Peoples R China; [Ye, Jing] Fourth Mil Med Univ, Xijing Hosp, Dept Pathol, Xian 710032, Peoples R China; [Ye, Jing] Fourth Mil Med Univ, Sch Basic Med, Xian 710032, Peoples R China</t>
  </si>
  <si>
    <t>Xiamen University; Jiangnan University; Capital Medical University; Xiamen University; Chinese Academy of Sciences; Kunming Institute of Zoology, CAS; Xiamen University; Tongji University; Naval Medical University; Shandong University of Technology; Shanghai Jiao Tong University; Air Force Military Medical University; Air Force Military Medical University; Air Force Military Medical University</t>
  </si>
  <si>
    <t>You, H (corresponding author), Xiamen Univ, Innovat Ctr Cell Signaling Network, Sch Life Sci, State Key Lab Cellular Stress Biol, Xiamen 361102, Peoples R China.</t>
  </si>
  <si>
    <t>hyou@xmu.edu.cn</t>
  </si>
  <si>
    <t>OCT 26</t>
  </si>
  <si>
    <t>10.1038/s41467-022-34209-5</t>
  </si>
  <si>
    <t>Zhang, Yanli; Wang, Xiaocong; Zhang, Chen; Yi, Huanfa</t>
  </si>
  <si>
    <t>The dysregulation of lncRNAs by epigenetic factors in human pathologies</t>
  </si>
  <si>
    <t>DRUG DISCOVERY TODAY</t>
  </si>
  <si>
    <t>long noncoding RNA; autoimmune disease; epigenetic modulator; N6-methyladenosine; inflammation</t>
  </si>
  <si>
    <t>LONG NONCODING RNA; MESSENGER-RNA; RHEUMATOID-ARTHRITIS; CANCER PROGRESSION; METHYLATION; EXPRESSION; CARCINOMA; HOTAIR; CONTRIBUTES; PROTEINS</t>
  </si>
  <si>
    <t>Dysregulation of long noncoding RNAs (lncRNAs) contributes to numerous human diseases, including cancers and autoimmune diseases (ADs). Given the importance of lncRNAs in disease initiation and progression, a deeper understanding of their complex regulatory network is required to facilitate their use as therapeutic targets for ADs. In this review, we summarize how lncRNAs are dysregulated in pathological states by epigenetic factors, including RNA-binding proteins, chemical modifications (N6alternative splicing, DNA methylation, and histone modification). Moreover, the roles of lncRNA epigenetic regulators in immune response and ADs are discussed, providing new insights into the complicated epigenetic factor-lncRNA network, thus, laying a theoretical foundation for future research and clinical application of lncRNAs.</t>
  </si>
  <si>
    <t>[Zhang, Yanli; Yi, Huanfa] Jilin Univ, Hosp 1, Cent Lab, Changchun, Jilin, Peoples R China; [Zhang, Yanli; Yi, Huanfa] Minist Educ, Key Lab Organ Regenerat &amp; Transplantat, Changchun 130021, Jilin, Peoples R China; [Zhang, Yanli; Wang, Xiaocong] Jilin Univ, Hosp 1, Dept Echocardiog, Changchun, Jilin, Peoples R China; [Zhang, Chen] Jilin Univ, Hosp 1, Gen Surg Ctr, Colorectal &amp; Anal Surg, Changchun, Jilin, Peoples R China</t>
  </si>
  <si>
    <t>Jilin University; Jilin University; Jilin University</t>
  </si>
  <si>
    <t>Yi, HF (corresponding author), Jilin Univ, Hosp 1, Cent Lab, Changchun, Jilin, Peoples R China.;Yi, HF (corresponding author), Minist Educ, Key Lab Organ Regenerat &amp; Transplantat, Changchun 130021, Jilin, Peoples R China.</t>
  </si>
  <si>
    <t>yihuanfa@jlu.edu.cn</t>
  </si>
  <si>
    <t>London</t>
  </si>
  <si>
    <t>DRUG DISCOV TODAY</t>
  </si>
  <si>
    <t>10.1016/j.drudis.2023.103664</t>
  </si>
  <si>
    <t>Wang, Guoying; Ni, Xin; Wang, Jintian; Dai, Ming</t>
  </si>
  <si>
    <t>METTL3-mediated m6A methylation of PYGB facilitates pancreatic ductal adenocarcinoma progression through the activation of NF-KB signaling</t>
  </si>
  <si>
    <t>PATHOLOGY RESEARCH AND PRACTICE</t>
  </si>
  <si>
    <t>METTL3; Methylation; PYGB; Pancreatic ductal adenocarcinoma; Signaling</t>
  </si>
  <si>
    <t>KAPPA-B; RNA MODIFICATION; CANCER; N-6-METHYLADENOSINE; INFLAMMATION; METASTASIS; AXIS</t>
  </si>
  <si>
    <t>Brain Type Glycogen Phosphorylase (PYGB) has been revealed to participate in the progression of multiple human cancers. Nevertheless, the clinical significance and biological function of PYGB in pancreatic ductal adenocarcinoma (PAAD) remains unclarified. This study first analyzed the expression pattern, diagnostic value, and prognostic significance of PYGB in PAAD using the TCGA database. Subsequently, western blot assessed the protein expression of genes in PAAD cells. The viability, apoptosis, migration, and invasion of PAAD cells were assessed by CCK-8, TUNEL, and Transwell assays. Finally, in vivo experiment evaluated the effect of PYGB on PAAD tumor growth and metastasis. Through our investigation, it was revealed that PYGB had extremely high expression in PAAD and predicted a worse prognosis in patients with PAAD. Besides, the aggressiveness of PAAD cells could be suppressed or enhanced by depleting or supplementing PYGB. In addition, we demonstrated that METTL3 enhanced the translation of PYGB mRNA in an m6A-YTHDF1-dependent manner. Moreover, PYGB was revealed to regulate the malignant behaviors of PAAD cells by the mediation of the NF-KB signaling. Finally, PYGB depletion suppressed the growth and distant metastasis of PAAD in vivo. To conclude, our results indicated that METTL3-mediated m6A modification of PYGB exerted the tumor-promotive effect on PAAD through NF-KB signaling, suggesting PYGB is a potential therapeutic target in PAAD.</t>
  </si>
  <si>
    <t>[Wang, Guoying; Wang, Jintian; Dai, Ming] Liyang Peoples Hosp, Dept Gastroenterol, Liyang City, Jiangsu, Peoples R China; [Ni, Xin] Jiangsu Univ, Dept Gastroenterol, Affiliated Hosp, Zhenjiang, Jiangsu, Peoples R China; [Dai, Ming] Liyang Peoples Hosp, Jianshe West Rd 70, Liyang City 213000, Jiangsu, Peoples R China</t>
  </si>
  <si>
    <t>Jiangsu University</t>
  </si>
  <si>
    <t>Dai, M (corresponding author), Liyang Peoples Hosp, Jianshe West Rd 70, Liyang City 213000, Jiangsu, Peoples R China.</t>
  </si>
  <si>
    <t>mingdai023@163.com</t>
  </si>
  <si>
    <t>PATHOL RES PRACT</t>
  </si>
  <si>
    <t>10.1016/j.prp.2023.154645</t>
  </si>
  <si>
    <t>Jiang, Yi; Wan, Yicong; Gong, Mi; Zhou, Shulin; Qiu, Jiangnan; Cheng, Wenjun</t>
  </si>
  <si>
    <t>RNA demethylase ALKBH5 promotes ovarian carcinogenesis in a simulated tumour microenvironment through stimulating NF-κB pathway</t>
  </si>
  <si>
    <t>ALKBH5; ovarian cancer; RNA methylation; tumour microenvironment</t>
  </si>
  <si>
    <t>NUCLEAR-RNA; EXPRESSION; CANCER; N-6-METHYLADENOSINE; CHEMORESISTANCE; INFLAMMATION; EXTRACT; MYD88; TLR4</t>
  </si>
  <si>
    <t>Methylation is the main form of RNA modification. N6-methyladenine (m6A) regulates the splicing and translation of mRNA. Alk B homologue 5 (ALKBH5) participates in the biological regulation of various cancers. However, its role in ovarian carcinogenesis has not been unveiled. In the present study, ALKBH5 showed higher expression in ovarian cancer tissue than in normal ovarian tissue, but lower expression in ovarian cancer cell lines than in normal ovarian cell lines. Interestingly, Toll-like receptor (TLR4), a molecular functioning in tumour microenvironment (TME), demonstrated the same expression trend. To investigate the effect of abnormal TME on ovarian carcinogenesis, we established an in vitro model in which macrophages and ovarian cancer cells were co-cultured. In the ovarian cancer cells co-cultured with M2 macrophages, the expression of ALKBH5 and TLR4 increased. We also verified that TLR4 up-regulated ALKBH5 expression via activating NF-kappa B pathway. Depending on transcriptome sequencing, m6A-Seq and m6A MeRIP, we found that NANOG served as a target in ALKBH5-mediated m6A modification. NANOG expression increased after mRNA demethylation, consequently enhancing the aggressiveness of ovarian cancer cells. In conclusion, highly expressed TLR4 activated NF-kappa B pathway, up-regulated ALKBH5 expression and increased m6A level and NANOG expression, all contributing to ovarian carcinogenesis. Our study revealed the role of m6A in ovarian carcinogenesis, providing a clue for inventing new target therapy.</t>
  </si>
  <si>
    <t>[Jiang, Yi; Wan, Yicong; Zhou, Shulin; Qiu, Jiangnan; Cheng, Wenjun] Nanjing Med Univ, Dept Gynecol, Affiliated Hosp 1, Nanjing 210029, Jiangsu, Peoples R China; [Gong, Mi] Nanjing Med Univ, Affiliated Huaian 1 Peoples Hosp, Dept Gynecol, Huaian, Peoples R China</t>
  </si>
  <si>
    <t>Nanjing Medical University; Nanjing Medical University</t>
  </si>
  <si>
    <t>Cheng, WJ (corresponding author), Nanjing Med Univ, Dept Gynecol, Affiliated Hosp 1, Nanjing 210029, Jiangsu, Peoples R China.</t>
  </si>
  <si>
    <t>wenjunchengdoc@163.com</t>
  </si>
  <si>
    <t>10.1111/jcmm.15228</t>
  </si>
  <si>
    <t>Olazagoitia-Garmendia, Ane; Zhang, Linda; Mera, Paula; Godbout, Julie K.; Sebastian-DelaCruz, Maialen; Garcia-Santisteban, Iraia; Mendoza, Luis Manuel; Huerta, Alain; Irastorza, Inaki; Bhagat, Govind; Green, Peter H.; Herrero, Laura; Serra, Dolors; Rodriguez, Jose Antonio; Verdu, Elena F.; He, Chuan; Bilbao, Jose Ramon; Castellanos-Rubio, Ainara</t>
  </si>
  <si>
    <t>Gluten-induced RNA methylation changes regulate intestinal inflammation via allele-specific XPO1 translation in epithelial cells</t>
  </si>
  <si>
    <t>CELIAC-DISEASE; MECHANISM; VARIANTS; METTL14; EXPORT; IL-8</t>
  </si>
  <si>
    <t>Objectives Coeliac disease (CD) is a complex autoimmune disorder that develops in genetically susceptible individuals. Dietary gluten triggers an immune response for which the only available treatment so far is a strict, lifelong gluten free diet. Human leucocyte antigen (HLA) genes and several non-HLA regions have been associated with the genetic susceptibility to CD, but their role in the pathogenesis of the disease is still essentially unknown, making it complicated to develop much needed non-dietary treatments. Here, we describe the functional involvement of a CD-associated single-nudeotide polymorphism (SNP) located in the 5'UTR of XPO1 in the inflammatory environment characteristic of the coeliac intestinal epithelium. Design The function of the CD-associated SNP was investigated using an intestinal cell line heterozygous for the SNP, N6-methyladenosine (m(6)A)-related knock-out and HLA-DQ2 mice, and human samples from patients with CD. Results Individuals harbouring the risk allele had higher m(6)A methylation in the 5'UTR of XPO1 RNA, rendering greater XPO1 protein amounts that led to downstream nuclear factor kappa B (NFkB) activity and subsequent inflammation. Furthermore, gluten exposure increased overall m(6)A methylation in humans as well as in in vitro and in vivo models. Conclusion We identify a novel m(6)A-XPO1-NFkB pathway that is activated in CD patients. The findings will prompt the development of new therapeutic approaches directed at m(6)A proteins and XPO1, a target under evaluation for the treatment of intestinal disorders.</t>
  </si>
  <si>
    <t>[Olazagoitia-Garmendia, Ane; Sebastian-DelaCruz, Maialen; Garcia-Santisteban, Iraia; Mendoza, Luis Manuel; Rodriguez, Jose Antonio; Castellanos-Rubio, Ainara] Univ Basque Country UPV EHU, Dept Genet Phys Anthropol &amp; Anim Physiol, Leioa, Spain; [Olazagoitia-Garmendia, Ane; Sebastian-DelaCruz, Maialen; Bilbao, Jose Ramon; Castellanos-Rubio, Ainara] Biocruces Bizkaia Hlth Res Inst, Baracaldo, Spain; [Zhang, Linda; He, Chuan] Univ Chicago, Howard Hughes Med Inst, Dept Biochem &amp; Mol Biol, Dept Chem, 5841 S Maryland Ave, Chicago, IL 60637 USA; [Mera, Paula; Herrero, Laura; Serra, Dolors] Inst Biomed Univ Barcelona IBUB, Sch Pharm &amp; Food Sci, Dept Biochem &amp; Physiol, Barcelona, Spain; [Mera, Paula; Herrero, Laura; Serra, Dolors] Inst Salud Carlos III, Ctr Invest Biomed Red Fisiopatol Obesidad &amp; Nutr, Madrid, Spain; [Godbout, Julie K.; Verdu, Elena F.] McMaster Univ, Farncombe Family Digest Hlth Res Inst, Hamilton, ON, Canada; [Huerta, Alain] Hosp Galdakao Usansolo, Enfermedades Digest, Galdakao, Spain; [Irastorza, Inaki] Univ Basque Country UPV EHU, Dept Pediat, Leioa, Spain; [Bhagat, Govind; Green, Peter H.] Columbia Univ, Dept Med, Med Ctr, Celiac Dis Ctr, New York, NY USA; [Bilbao, Jose Ramon; Castellanos-Rubio, Ainara] Inst Salud Carlos III, CIBER Diabet &amp; Enfermedades Metabol Asociadas CIB, Madrid, Spain; [Castellanos-Rubio, Ainara] Basque Fdn Sci, Ikerbasque, Bilbao, Spain</t>
  </si>
  <si>
    <t>University of Basque Country; Howard Hughes Medical Institute; University of Chicago; CIBER - Centro de Investigacion Biomedica en Red; CIBEROBN; Instituto de Salud Carlos III; McMaster University; Galdakao Hospital; University of Basque Country; Columbia University; Instituto de Salud Carlos III; CIBER - Centro de Investigacion Biomedica en Red; CIBERDEM; Basque Foundation for Science</t>
  </si>
  <si>
    <t>Castellanos-Rubio, A (corresponding author), Univ Basque Country, Genet Phys Anthropol &amp; Anim Physiol, Leioa 48940, Spain.</t>
  </si>
  <si>
    <t>ainara.castellanos@ehu.eus</t>
  </si>
  <si>
    <t>10.1136/gutjnl-2020-322566</t>
  </si>
  <si>
    <t>Li, Qi; Wen, Shaohong; Ye, Weizhen; Zhao, Shunying; Liu, Xiangrong</t>
  </si>
  <si>
    <t>The potential roles of m6A modification in regulating the inflammatory response in microglia</t>
  </si>
  <si>
    <t>m(6)A mRNA; m(6)A lncRNA; Microglia; Polarization; Phenotype; Inflammatory response; Microarray; Methylated m(6)A RNA immunoprecipitation; Bioinformatics analysis</t>
  </si>
  <si>
    <t>RNA METHYLATION; MOUSE; IDENTIFICATION; MACROPHAGE; TRANSCRIPTOME; PHENOTYPE; CELLS; MICE; GLIA</t>
  </si>
  <si>
    <t>Background Microglia are key regulators of the inflammatory response in the brain. Adenosine in RNAs can be converted to m(6)A (N-6-methyladenosine), which regulates RNA metabolism and functions as a key epitranscriptomic modification. The m(6)A modification pattern and m(6)A-related signatures under pro-inflammatory and anti-inflammatory conditions of microglia remain unclear. Methods Primary rat microglia were differentiated into pro-inflammatory M1-like (M1-L), anti-inflammatory M2-like (M2-L), and resting, unstimulated (M0-L) phenotypes. m(6)A mRNA and lncRNA epitranscriptomic microarray analyses were performed, and pathway analysis was conducted to understand the functional implications of m(6)A methylation in mRNAs and lncRNAs. The m(6)A methylation level and gene expression of mRNAs and lncRNAs were subsequently verified by m(6)A Me-RIP and qRT-PCR. Results A total of 1588 mRNAs and 340 lncRNAs, 315 mRNAs and 38 lncRNAs, and 521 mRNAs and 244 lncRNAs were differentially m(6)A methylated between M1-L and M0-L (M1-L/M0-L), M2-L and M0-L (M2-L/M0-L), M2-L and M1-L (M2-L/M1-L), respectively. Furthermore, 4902 mRNAs, 4676 mRNAs, and 5095 mRNAs were identified distinctively expressed in M1-L/M0-L, M2-L/M0-L, and M2-L/M1-L, respectively. Pathway analysis of differentially m(6)A methylated mRNAs and lncRNAs in M1-L/M0-L identified immune system, signal transduction, and protein degradation processes. In contrast, the distinct m(6)A methylated mRNAs in M2-L/M0-L were involved in genetic information processing, metabolism, cellular processes, and neurodegenerative disease-related pathways. We validated m(6)A methylation and the expression levels of five mRNAs and five lncRNAs, which were involved in upregulated pathways in M1-L/M0-L, and five mRNAs involved in upregulated pathways in M2-L/M0-L. Conclusions These findings identify a distinct m(6)A epitranscriptome in microglia, and which may serve as novel and useful regulator during pro-inflammatory and anti-inflammatory response of microglia.</t>
  </si>
  <si>
    <t>[Li, Qi; Wen, Shaohong; Ye, Weizhen; Zhao, Shunying; Liu, Xiangrong] Capital Med Univ, China Natl Clin Res Ctr Neurol Dis, Beijing Tiantan Hosp, 119 South Fourth Ring West Rd, Beijing 100070, Peoples R China</t>
  </si>
  <si>
    <t>Liu, XR (corresponding author), Capital Med Univ, China Natl Clin Res Ctr Neurol Dis, Beijing Tiantan Hosp, 119 South Fourth Ring West Rd, Beijing 100070, Peoples R China.</t>
  </si>
  <si>
    <t>lxrpumc@163.com</t>
  </si>
  <si>
    <t>JUL 5</t>
  </si>
  <si>
    <t>10.1186/s12974-021-02205-z</t>
  </si>
  <si>
    <t>Ruan, Fengkai; Liu, Changqian; Wang, Yi; Cao, Xisen; Tang, Zhen; Xu, Jiaying; Zeng, Jie; Yin, Hanying; Zheng, Naying; Yang, Chunyan; Zuo, Zhenghong; He, Chengyong</t>
  </si>
  <si>
    <t>Role of RNA m6A modification in titanium dioxide nanoparticle-induced acute pulmonary injury: An in vitro and in vivo study</t>
  </si>
  <si>
    <t>RNA m(6)A; Titanium dioxide nanoparticles; Oxidative stress; Nanosafety; METTL3</t>
  </si>
  <si>
    <t>ZINC-OXIDE NANOPARTICLES; TOXICITY; METHYLATION; CELLS</t>
  </si>
  <si>
    <t>RNA N-6-methyladenosine (m(6)A) modification regulates the cell stress response and homeostasis, but whether titanium dioxide nanoparticle (nTiO(2))-induced acute pulmonary injury is associated with the m(6)A epitranscriptome and the underlying mechanisms remain unclear. Here, the potential association between m6A modification and the bioeffects of several engineered nanoparticles (nTiO(2), nAg, nZnO, nFe(2)O(3), and nCuO) were verified thorough in vitro experiments. nFe(2)O(3), nZnO, and nTiO(2) exposure significantly increased the global m(6)A level in A549 cells. Our study further revealed that nTiO(2) can induce m6A-mediated acute pulmonary injury. Mechanistically, nTiO(2) exposure promoted methyltransferase-like 3 (METTL3)-mediated m(6)A signal activation and thus mediated the inflammatory response and IL-8 release through the degeneration of anti-Mullerian hormone (AMH) and Mucin5B (MUC5B) mRNAs in a YTH m(6)A RNA-binding protein 2 (YTHDF2)-dependent manner. Moreover, nTiO(2) exposure stabilized METTL3 protein by the lipid reactive oxygen species (ROS)-activated ERK1/2 pathway. The scavenging of ROS with ferrostatin-1 (Fer-1) alleviates the ERK1/2 activation, m(6)A upregulation, and the inflammatory response caused by nTiO(2) both in vitro and in vivo. In conclusion, our study demonstrates that m(6)A is a potential intervention target for alleviating the adverse effects of nTiO(2)-induced acute pulmonary injury in vitro and in vivo, which has far-reaching implications for protecting human health and improving the sustainability of nanotechnology.</t>
  </si>
  <si>
    <t>[Ruan, Fengkai; Liu, Changqian; Wang, Yi; Cao, Xisen; Tang, Zhen; Xu, Jiaying; Zeng, Jie; Yin, Hanying; Zheng, Naying; Yang, Chunyan; Zuo, Zhenghong; He, Chengyong] Xiamen Univ, Shenzhen Res Inst, Fac Med &amp; Life Sci, Sch Life Sci,State Key Lab Cellular Stress Biol, Xiamen 361005, Fujian, Peoples R China</t>
  </si>
  <si>
    <t>Xiamen University</t>
  </si>
  <si>
    <t>He, CY (corresponding author), Xiamen Univ, Shenzhen Res Inst, Fac Med &amp; Life Sci, Sch Life Sci,State Key Lab Cellular Stress Biol, Xiamen 361005, Fujian, Peoples R China.</t>
  </si>
  <si>
    <t>hecy@xmu.edu.cn</t>
  </si>
  <si>
    <t>OCT 15</t>
  </si>
  <si>
    <t>10.1016/j.envpol.2022.119986</t>
  </si>
  <si>
    <t>Gu, Chenzheng; Li, Caiyun; Wang, Weiwei; Yan, Wenhui; Yao, Yiwen; Shi, Meng; Han, Fei; Shang, Anquan</t>
  </si>
  <si>
    <t>Immune Infiltration and N(6)-Methyladenosine ncRNA Isoform Detection in Acute Lung Injury</t>
  </si>
  <si>
    <t>ACUTE RESPIRATORY-DISTRESS; FAMILY</t>
  </si>
  <si>
    <t>Acute lung injury (ALI) is a severe form of sepsis that is associated with a high rate of morbidity and death in critically ill individuals. The emergence of ALI is the result of several factors at work. Case mortality rates might range from 40% to 70%. Researchers have discovered that epigenetic alterations are important in the pathophysiology of ALI and that using epigenetic inhibitors may help reduce symptoms. In embryonic development, circadian rhythm, the cell cycle, and cancer, methylation of m6A seems to be relevant all along the way. According to recent research, posttranscriptional methylation is a key player in the development of alveolar lymphoma. In this study, we clustered ALI based on m6A-related factors, analyzed different classes of immune cell enrichment and inflammatory cytokine expression, screened clustered differential genes for ALI to construct coexpression networks, screened key ALI genes potentially regulated by m6A modifications, and then typed the disease based on key genes to compare the consistency of different clustering results. Our findings have revealed a hitherto undiscovered prognostic sign and a therapeutic target for ALI therapy in m6A and immune invading cells, respectively.</t>
  </si>
  <si>
    <t>[Gu, Chenzheng; Shang, Anquan] Tongji Univ, Shanghai Tongji Hosp, Sch Med, Dept Lab Med, Shanghai 200065, Peoples R China; [Li, Caiyun] Jiangsu Peoples Hosp, Dept Lab Med, Pukou Branch, Nanjing 211800, Jiangsu, Peoples R China; [Li, Caiyun] Nanjing Pukou Dictrict Cent Hosp, Dept Lab Med, Nanjing 211800, Jiangsu, Peoples R China; [Wang, Weiwei] Tinghu Peoples Hosp Yancheng City, Dept Pathol, Yancheng 224005, Jiangsu, Peoples R China; [Yan, Wenhui] Yangzhi Rehabil Hosp, Shanghai Sunshine Rehabil Ctr, Tongji Univeirs Sch Med, Dept Lab Med, Shanghai 201619, Peoples R China; [Yao, Yiwen] Saarland Univ Hosp, Dept Internal Med V Pulmonol Allergol Resp Intens, D-66424 Homburg, Germany; [Shi, Meng] Fudan Univ, Huashan Hosp, Dept Cardiothorac Surg, Shanghai 200040, Peoples R China; [Han, Fei] Nanjing Med Univ, Dept Lab Med, Affiliated Hosp 4, Nanjing 210031, Jiangsu, Peoples R China</t>
  </si>
  <si>
    <t>Tongji University; Universitatsklinikum des Saarlandes; Fudan University; Nanjing Medical University</t>
  </si>
  <si>
    <t>Shang, AQ (corresponding author), Tongji Univ, Shanghai Tongji Hosp, Sch Med, Dept Lab Med, Shanghai 200065, Peoples R China.;Shi, M (corresponding author), Fudan Univ, Huashan Hosp, Dept Cardiothorac Surg, Shanghai 200040, Peoples R China.;Han, F (corresponding author), Nanjing Med Univ, Dept Lab Med, Affiliated Hosp 4, Nanjing 210031, Jiangsu, Peoples R China.</t>
  </si>
  <si>
    <t>guchenzheng@tongji.edu.cn; caiyunliv@163.com; wangweiwei715@gmail.com; wh_yan@yeah.net; yiwen.yao@uks.eu; mengshifd@126.com; feihanvipp@163.com; shanganquan@tongji.edu.cn</t>
  </si>
  <si>
    <t>JUN 30</t>
  </si>
  <si>
    <t>10.1155/2022/3922299</t>
  </si>
  <si>
    <t>Wu, Jiamin; Gan, Zhending; Zhuo, Ruhao; Zhang, Lili; Wang, Tian; Zhong, Xiang</t>
  </si>
  <si>
    <t>Resveratrol Attenuates Aflatoxin B1-Induced ROS Formation and Increase of m6A RNA Methylation</t>
  </si>
  <si>
    <t>resveratrol; aflatoxin B-1; reactive oxygen species; m(6)A RNA methylation</t>
  </si>
  <si>
    <t>HEPATIC LIPID-METABOLISM; MESSENGER-RNA; GENE-EXPRESSION; APOPTOSIS; MODULATION; METTL3; ADDUCT; DAMAGE; LIVER; FATE</t>
  </si>
  <si>
    <t>Simple Summary Aflatoxin B-1 (AFB(1)) is highly hepatotoxic in both animals and humans. Resveratrol, a naturally-occurring polyphenolic compound, has antioxidative, anti-inflammatory, antiapoptotic, and immunomodulatory functions and plays a critical role in preventing liver damage. However, whether N-6-methyladenosine (m(6)A) mRNA methylation, which plays critical roles in regulating gene expression for fundamental cellular processes, is associated with the protective effects of resveratrol in attenuating aflatoxin B-1 induced toxicity is unclear. Here, we found that AFB(1)-induced reactive oxygen species (ROS) accumulation changed m(6)A modification, and the role of resveratrol in alleviating the effect on hepatic disorder induced by aflatoxin B-1 may be due to the removal of ROS, followed by the decreased abundance of m(6)A modification, and ultimately exerting its protective role in the liver. Together, this work provides key insights into the potential avenues for the treatment of AFB(1)-induced hepatotoxicity and other relevant liver diseases. Abstract Aflatoxin B-1 (AFB(1)) is one of the most dangerous mycotoxins in both humans and animals. Regulation of resveratrol is essential for the inhibition of AFB(1)-induced oxidative stress and liver injury. Whether N-6-methyladenosine (m(6)A) mRNA methylation participates in the crosstalk between resveratrol and AFB(1) is unclear. The objective of this study was to investigate the effects of AFB(1) and resveratrol in m(6)A RNA methylation and their crosstalk in the regulation of hepatic function in mice. Thirty-two C57BL/6J male mice were randomly assigned to a CON (basal diet), RES (basal diet + 500 mg/kg resveratrol), AFB(1) (basal diet + 600 mu g/kg aflatoxin B-1), and ARE (basal diet + 500 mg/kg resveratrol and 600 mu g/kg aflatoxin B-1) group for 4 weeks of feeding (n = 8/group). Briefly, redox status, apoptosis, and m(6)A modification in the liver were assessed. Compared to the CON group, the AFB(1) group showed increased activities of serum aspartate aminotransferase (AST) and alanine aminotransferase (ALT), prevalent vacuolization and cell edema, abnormal redox status, imbalance apoptosis, and especially, the higher expression of cleaved-caspase-3 protein. On the contrary, resveratrol ameliorated adverse hepatic function, via increasing hepatic antioxidative capacity and inhibiting the expression of cleaved-caspase-3 protein. Importantly, we noted that reactive oxygen species (ROS) content could be responsible for the alterations of m(6)A modification. Compared to the CON group, the AFB(1) group elevated the ROS accumulation, which led to the augment in m(6)A modification, whereas dietary resveratrol supplementation decreased ROS, followed by the reduction of m(6)A levels. In conclusion, our findings indicated that resveratrol decreased AFB(1)-induced ROS accumulation, consequently contributing to the alterations of m(6)A modification, and eventually impacting on the hepatic function.</t>
  </si>
  <si>
    <t>[Wu, Jiamin; Gan, Zhending; Zhuo, Ruhao; Zhang, Lili; Wang, Tian; Zhong, Xiang] Nanjing Agr Univ, Coll Anim Sci &amp; Technol, 6 Tongwei Rd, Nanjing 210095, Peoples R China</t>
  </si>
  <si>
    <t>Zhong, X (corresponding author), Nanjing Agr Univ, Coll Anim Sci &amp; Technol, 6 Tongwei Rd, Nanjing 210095, Peoples R China.</t>
  </si>
  <si>
    <t>2018105066@njau.edu.cn; 2017105067@njau.edu.cn; 2019105076@njau.edu.cn; zhanglili@njau.edu.cn; twang18@163.com; zhongxiang@njau.edu.cn</t>
  </si>
  <si>
    <t>10.3390/ani10040677</t>
  </si>
  <si>
    <t>Meher, Prabina K.; Sahu, Tanmaya K.; Gahoi, Shachi; Rao, Atmakuri R.</t>
  </si>
  <si>
    <t>ir-HSP: Improved Recognition of Heat Shock Proteins, Their Families and Sub-types Based On g-Spaced Di-peptide Features and Support Vector Machine</t>
  </si>
  <si>
    <t>molecular chaperones; heat shock; protein folding; machine learning; di-peptide composition; DnaJ proteins</t>
  </si>
  <si>
    <t>AMINO-ACID-COMPOSITION; SEQUENCE-BASED PREDICTOR; DIPEPTIDE COMPOSITION; MOLECULAR CHAPERONES; N-6-METHYLADENOSINE SITES; HEAT-SHOCK-PROTEIN-70; IDENTIFICATION; CLASSIFICATION; INFLAMMATION; ATTRIBUTES</t>
  </si>
  <si>
    <t>Heat shock proteins (HSPs) play a pivotal role in cell growth and variability. Since conventional approaches are expensive and voluminous protein sequence information is available in the post-genomic era, development of an automated and accurate computational tool is highly desirable for prediction of HSPs, their families and sub-types. Thus, we propose a computational approach for reliable prediction of all these components in a single framework and with higher accuracy as well. The proposed approach achieved an overall accuracy of similar to 84% in predicting HSPs, similar to 97% in predicting six different families of HSPs, and similar to 94% in predicting four types of DnaJ proteins, with bench mark datasets. The developed approach also achieved higher accuracy as compared to most of the existing approaches. For easy prediction of HSPs by experimental scientists, a user friendly web server ir-HSP is made freely accessible at http://cabgrid.res.in:8080/ir-hsp. The ir-HSP was further evaluated for proteome-wide identification of HSPs by using proteome datasets of eight different species, and similar to 50% of the predicted HSPs in each species were found to be annotated with InterPro HSP families/domains. Thus, the developed computationalmethod is expected to supplement the currently available approaches for prediction of HSPs, to the extent of their families and sub-types.</t>
  </si>
  <si>
    <t>[Meher, Prabina K.] ICAR Indian Agr Stat Res Inst, Div Stat Genet, New Delhi, India; [Sahu, Tanmaya K.; Gahoi, Shachi; Rao, Atmakuri R.] ICAR Indian Agr Stat Res Inst, Ctr Agr Bioinformat, New Delhi, India</t>
  </si>
  <si>
    <t>Indian Council of Agricultural Research (ICAR); ICAR - Indian Agricultural Statistics Research Institute; Indian Council of Agricultural Research (ICAR); ICAR - Indian Agricultural Statistics Research Institute</t>
  </si>
  <si>
    <t>Rao, AR (corresponding author), ICAR Indian Agr Stat Res Inst, Ctr Agr Bioinformat, New Delhi, India.</t>
  </si>
  <si>
    <t>rao.cshl.work@gmail.com</t>
  </si>
  <si>
    <t>JAN 11</t>
  </si>
  <si>
    <t>10.3389/fgene.2017.00235</t>
  </si>
  <si>
    <t>Lu, Thomas X.; Zheng, Zhong; Zhang, Linda; Sun, Hui-Lung; Bissonnette, Marc; Huang, Haochu; He, Chuan</t>
  </si>
  <si>
    <t>A New Model of Spontaneous Colitis in Mice Induced by Deletion of an RNA m6A Methyltransferase Component METTL14 in T Cells</t>
  </si>
  <si>
    <t>CELLULAR AND MOLECULAR GASTROENTEROLOGY AND HEPATOLOGY</t>
  </si>
  <si>
    <t>Inflammatory Bowel Disease; RNA m(6)A Methylation; Mouse Colitis Model; Regulatory T Cells</t>
  </si>
  <si>
    <t>FECAL MICROBIOTA TRANSPLANTATION; GENE-EXPRESSION; ULCERATIVE-COLITIS</t>
  </si>
  <si>
    <t>BACKGROUND AND AIMS: Mouse models of colitis have been used to study the pathogenesis of inflammatory bowel disease (IBD) and for pre-clinical development of therapeutic agents. Various epigenetic pathways have been shown to play important regulatory roles in IBD. Reversible N-6-methyladenosine (m(6)A) methylation represents a new layer of post-transcriptional gene regulation that affects a variety of biological processes. We aim to study how deletion of a critical component of m(6)A writer complex, METTL14, in T cells affects the development of colitis. METHODS: Conditional Mettl14 was lineage specifically deleted with CD4-regulated Cre in T cells. Colitis phenotype was determined by H&amp;E staining, colon weight-to-length ratio and cytokine expression. We additionally utilized T cell transfer model of colitis and adoptive transfer of regulatory T cells. Mice were treated with antibiotics to determine if the colitis could be attenuated. RESULTS: METTL14 deficiency in T cells induced spontaneous colitis in mice. This was characterized by increased inflammatory cell infiltration, increased colonic weight-to-length ratio and increased Th1 and Th17 cytokines. The colitis development was due to dysfunctional regulatory T (T-reg) cells, as adoptive transfer of WT T-reg cells attenuated the colitis phenotype. The METTL14-deficient T-reg cells have decreased ROR gamma t expression compared with WT controls. METTL14 deficiency caused impaired induction of naive T cells into induced T-reg cells. Antibiotic treatment notably attenuated the colitis development. CONCLUSION: Here we report a new mouse model of spontaneous colitis based on perturbation of RNA methylation in T cells. The colitis is T cell-mediated and dependent on the microbiome. This model represents a new tool for elucidating pathogenic pathways, studying the contribution of intestinal microbiome and preclinical testing of therapeutic agents for inflammatory bowel disease.</t>
  </si>
  <si>
    <t>[Lu, Thomas X.; Bissonnette, Marc] Univ Chicago Med, Sect Gastroenterol Hepatol &amp; Nutr, Chicago, IL USA; [Zheng, Zhong; Zhang, Linda; Sun, Hui-Lung; He, Chuan] Univ Chicago, Dept Chem, 929 East 57th St,GCIS RM E319B, Chicago, IL 60637 USA; [Zheng, Zhong; Zhang, Linda; Sun, Hui-Lung; He, Chuan] Univ Chicago, Dept Biochem &amp; Mol Biol, Chicago, IL 60637 USA; [Huang, Haochu] Genentech Inc, San Francisco, CA USA; [He, Chuan] Howard Hughes Med Inst, Chicago, IL USA</t>
  </si>
  <si>
    <t>University of Chicago; University of Chicago; Roche Holding; Genentech; Howard Hughes Medical Institute</t>
  </si>
  <si>
    <t>He, C (corresponding author), Univ Chicago, Dept Chem, 929 East 57th St,GCIS RM E319B, Chicago, IL 60637 USA.</t>
  </si>
  <si>
    <t>CELL MOL GASTROENTER</t>
  </si>
  <si>
    <t>10.1016/j.jcmgh.2020.07.001</t>
  </si>
  <si>
    <t>Chen, Yi; Wu, Yuling; Zhu, Linjie; Chen, Caiyang; Xu, Saihong; Tang, Dan; Jiao, Yingfu; Yu, Weifeng</t>
  </si>
  <si>
    <t>METTL3-Mediated N6-Methyladenosine Modification of Trim59 mRNA Protects Against Sepsis-Induced Acute Respiratory Distress Syndrome</t>
  </si>
  <si>
    <t>sepsis; acute lung injury; endothelial barrier; epigenetic regulation; m(6)A; METTL3</t>
  </si>
  <si>
    <t>FAMILY PROTEINS; ROLES</t>
  </si>
  <si>
    <t>N6-methyladenosine (m(6)A) RNA modification is a fundamental determinant of mRNA metabolism in eukaryotic cells and is involved in numerous physiological and pathological processes. However, the specific role of m(6)A modification in sepsis-induced acute respiratory distress syndrome(ARDS) remains unknown. Here, we show that the levels of m(6)A RNA were significantly decreased in septic lungs and that METTL3 was the main regulator involved in the absence of m(6)A RNA modification. Pulmonary endothelial barrier damage is a critical process in the pathogenesis of acute lung injury during sepsis. METTL3 regulated endothelial barrier dysfunction and inflammatory responses in sepsis-induced ARDS in vivo and in vitro. Furthermore, we identified tripartite motif-containing (Trim)59 as a key m(6)A effector and Trim59 deficiency exacerbated lung injury. Mechanistically, METTL3 inhibited endothelial injury in sepsis-induced ARDS through Trim59-associated NF-kappa B inactivation. Our findings revealed novel insights into epitranscriptional mechanisms in sepsis-induced ARDS via m(6)A modifications, which has important application value in the diagnosis, prognosis, and molecular-targeted therapy of sepsis-associated lung injury.</t>
  </si>
  <si>
    <t>[Chen, Yi; Wu, Yuling; Zhu, Linjie; Chen, Caiyang; Xu, Saihong; Tang, Dan; Jiao, Yingfu; Yu, Weifeng] Jiaotong Univ, Renji Hosp, Dept Anesthesiol, Sch Med, Shanghai, Peoples R China; [Chen, Yi] Univ Chinese Acad Sci, Chinese Acad Sci, Zhejiang Canc Hosp,Canc Hosp, Inst Basic Med &amp; Canc IBMC, Hangzhou, Peoples R China</t>
  </si>
  <si>
    <t>Shanghai Jiao Tong University; Chinese Academy of Sciences; University of Chinese Academy of Sciences, CAS; Zhejiang Cancer Hospital</t>
  </si>
  <si>
    <t>Jiao, YF; Yu, WF (corresponding author), Jiaotong Univ, Renji Hosp, Dept Anesthesiol, Sch Med, Shanghai, Peoples R China.</t>
  </si>
  <si>
    <t>yingfujiao@yeah.net; ywf808@yeah.net</t>
  </si>
  <si>
    <t>MAY 25</t>
  </si>
  <si>
    <t>10.3389/fimmu.2022.897487</t>
  </si>
  <si>
    <t>Chen, Juntao; Xu, Cuidi; Yang, Kun; Gao, Rifeng; Cao, Yirui; Liang, Lifei; Chen, Siyue; Xu, Shihao; Rong, Ruiming; Wang, Jina; Zhu, Tongyu</t>
  </si>
  <si>
    <t>Inhibition of ALKBH5 attenuates I/R-induced renal injury in male mice by promoting Ccl28 m6A modification and increasing Treg recruitment</t>
  </si>
  <si>
    <t>CHRONIC KIDNEY-DISEASE; ISCHEMIA-REPERFUSION INJURY; REGULATORY T-CELLS; RNA; DEMETHYLASE; M(6)A; ANGIOGENESIS; METHYLATION; PREVALENCE; FIBROSIS</t>
  </si>
  <si>
    <t>m6A modification has been reported to play roles in many developmental and pathological processes, but its role in AKI remains poorly understood. Here, the authors show the role and the mechanism of the m6A demethylase, ALKBH5 on IRI induced AKI. Ischemia reperfusion injury (IRI) is a common cause of acute kidney injury (AKI). The role of N(6-)methyladenosine (m6A) modification in AKI remains unclear. Here, we characterize the role of AlkB homolog 5 (ALKBH5) and m6A modification in an I/R-induced renal injury model in male mice. Alkbh5-knockout mice exhibit milder pathological damage and better renal function than wild-type mice post-IRI, whereas Alkbh5-knockin mice show contrary results. Also conditional knockout of Alkbh5 in the tubular epithelial cells alleviates I/R-induced AKI and fibrosis. CCL28 is identified as a target of ALKBH5. Furthermore, Ccl28 mRNA stability increases with Alkbh5 deficiency, mediating by the binding of insulin-like growth factor 2 binding protein 2. Treg recruitment is upregulated and inflammatory cells are inhibited by the increased CCL28 level in IRI-Alkbh5(fl/fl)Ksp(Cre) mice. The ALKBH5 inhibitor IOX1 exhibits protective effects against I/R-induced AKI. In summary, inhibition of ALKBH5 promotes the m6A modifications of Ccl28 mRNA, enhancing its stability, and regulating the Treg/inflammatory cell axis. ALKBH5 and this axis is a potential AKI treatment target.</t>
  </si>
  <si>
    <t>[Chen, Juntao; Xu, Cuidi; Cao, Yirui; Liang, Lifei; Chen, Siyue; Xu, Shihao; Rong, Ruiming; Wang, Jina; Zhu, Tongyu] Fudan Univ, Zhongshan Hosp, Dept Urol, Shanghai, Peoples R China; [Chen, Juntao; Xu, Cuidi; Cao, Yirui; Liang, Lifei; Chen, Siyue; Xu, Shihao; Rong, Ruiming; Wang, Jina; Zhu, Tongyu] Shanghai Key Lab Organ Transplantat, Shanghai, Peoples R China; [Zhu, Tongyu] Fudan Univ, Shanghai Med Coll, Shanghai, Peoples R China; [Yang, Kun] Fudan Univ, Zhongshan Hosp, Shanghai Inst Cardiovasc Dis, Dept Cardiol, Shanghai, Peoples R China; [Gao, Rifeng] Fudan Univ, Peoples Hosp Shanghai 5, Shanghai, Peoples R China</t>
  </si>
  <si>
    <t>Rong, RM; Wang, JN; Zhu, TY (corresponding author), Fudan Univ, Zhongshan Hosp, Dept Urol, Shanghai, Peoples R China.;Rong, RM; Wang, JN; Zhu, TY (corresponding author), Shanghai Key Lab Organ Transplantat, Shanghai, Peoples R China.;Zhu, TY (corresponding author), Fudan Univ, Shanghai Med Coll, Shanghai, Peoples R China.</t>
  </si>
  <si>
    <t>rong.ruiming@zs-hospital.sh.cn; wang.jina@zs-hospital.sh.cn; zhu.tongyu@zs-hospital.sh.cn</t>
  </si>
  <si>
    <t>10.1038/s41467-023-36747-y</t>
  </si>
  <si>
    <t>Napoli, Claudio; Benincasa, Giuditta; Schiano, Concetta; Salvatore, Marco</t>
  </si>
  <si>
    <t>Differential epigenetic factors in the prediction of cardiovascular risk in diabetic patients</t>
  </si>
  <si>
    <t>EUROPEAN HEART JOURNAL-CARDIOVASCULAR PHARMACOTHERAPY</t>
  </si>
  <si>
    <t>Diabetic vasculature; Epigenetics; Cardiovascular prevention; Network medicine; Machine learning; Personalized therapy</t>
  </si>
  <si>
    <t>HEART-FAILURE; INFLAMMATION; METFORMIN; METHYLTRANSFERASE; MECHANISMS; MICRORNAS; MEDICINE; DISEASE; RNA</t>
  </si>
  <si>
    <t>Hyperglycaemia can strongly alter the epigenetic signatures in many types of human vascular cells providing persistent perturbations of protein-protein interactions both in micro- and macro-domains. The establishment of these epigenetic changes may precede cardiovascular (CV) complications and help us to predict vascular lesions in diabetic patients. Importantly, these epigenetic marks may be transmitted across several generations (transgenerational effect) and increase the individual risk of disease. Aberrant DNA methylation and imbalance of histone modifications, mainly acetylation and methylation of H3, represent key determinants of vascular lesions and, thus, putative useful biomarkers for prevention and diagnosis of CV risk in diabetics. Moreover, a differential expression of some micro-RNAs (miRNAs), mainly miR-126, may be a useful prognostic biomarker for atherosclerosis development in asymptomatic subjects. Recently, also environmental-induced chemical perturbations in mRNA (epitranscriptome), mainly the N-6-methyladenosine, have been associated with obesity and diabetes. Importantly, reversal of epigenetic changes by modulation of lifestyle and use of metformin, statins, fenofibrate, and apabetalone may offer useful therapeutic options to prevent or delay CV events in diabetics increasing the opportunity for personalized therapy. Network medicine is a promising molecular-bioinformatic approach to identify the signalling pathways underlying the pathogenesis of CV lesions in diabetic patients. Moreover, machine learning tools combined with tomography are advancing the individualized assessment of CV risk in these patients. We remark the need for combining epigenetics and advanced bioinformatic platforms to improve the prediction of vascular lesions in diabetics increasing the opportunity for CV precision medicine.</t>
  </si>
  <si>
    <t>[Napoli, Claudio; Benincasa, Giuditta; Schiano, Concetta] Univ Campania Luigi Vanvitelli, Dept Adv Clin &amp; Surg Sci, Pz Miraglia 2, I-80138 Naples, Italy; [Napoli, Claudio; Salvatore, Marco] IRCCS SDN, Via E Gianturco 113, I-80143 Naples, Italy</t>
  </si>
  <si>
    <t>Universita della Campania Vanvitelli; IRCCS Istituto di Ricerca Diagnostica e Nucleare (SDN)</t>
  </si>
  <si>
    <t>Benincasa, G (corresponding author), Univ Campania Luigi Vanvitelli, Dept Adv Clin &amp; Surg Sci, Pz Miraglia 2, I-80138 Naples, Italy.</t>
  </si>
  <si>
    <t>dr.benincasa.giuditta@gmail.com</t>
  </si>
  <si>
    <t>EUR HEART J-CARD PHA</t>
  </si>
  <si>
    <t>10.1093/ehjcvp/pvz062</t>
  </si>
  <si>
    <t>Cardiac &amp; Cardiovascular Systems; Pharmacology &amp; Pharmacy</t>
  </si>
  <si>
    <t>Luo, Jianming; Yu, Juntong; Peng, Xichun</t>
  </si>
  <si>
    <t>Could partial nonstarch polysaccharides ameliorate cancer by altering m6A RNA methylation in hosts through intestinal microbiota?</t>
  </si>
  <si>
    <t>CRITICAL REVIEWS IN FOOD SCIENCE AND NUTRITION</t>
  </si>
  <si>
    <t>Cancer; intestinal microbiota; m(6)A RNA methylation; methyl donor; nonstarch polysaccharides</t>
  </si>
  <si>
    <t>ONE-CARBON METABOLISM; ALLEVIATING COLORECTAL-CANCER; GUT MICROBIOTA; HEPATOCELLULAR-CARCINOMA; GENE-EXPRESSION; SARGASSUM-FUSIFORME; ANTITUMOR-ACTIVITY; TUMOR PROGRESSION; FOLATE PRODUCTION; BREAST-CANCER</t>
  </si>
  <si>
    <t>There is a growing scientific view that the improvement of cancer by nonstarch polysaccharides (NSPs) is mediated by intestinal microbiota. Intestinal bacteria affect the supply of methyl donor substances and influence N-6-methyladenosine (m(6)A) RNA methylation. As one of the epigenetic/epitranscriptomic modifications, m(6)A RNA methylation is closely related to the initiation and progression of cancers. This review summarizes the cancer-improving effects of NSPs through modulation of intestinal microbiota. It also summarizes the relationship between intestinal bacteria and the supply of methyl donor substances. Moreover, it also provides a summary of the effects of m(6)A RNA methylation on various types of cancer. The proposed mechanism is that, dietary consumed NSPs are utilized by specific intestinal bacteria and further reshape the microbial structure. Methyl donor substances will be directly or indirectly generated by the reshaped-microbiota, and affect the m(6)A RNA methylation of cancer-related and pro-carcinogenic inflammatory cytokine genes. Therefore, NSPs may change the m(6)A RNA methylation by affecting the methyl donor supply produced by intestinal microbiota and ameliorate cancer. This review discussed the possibility of cancer improvement of bioactive NSPs achieved by impacting RNA methylation via the intestinal microbiota, and it will offer new insights for the application of NSPs toward specific cancer prevention.</t>
  </si>
  <si>
    <t>[Luo, Jianming; Peng, Xichun] Jinan Univ, Dept Food Sci &amp; Engn, Guangzhou 510632, Guangdong, Peoples R China; [Yu, Juntong] Jinan Univ, Coll Life Sci &amp; Technol, Guangzhou, Guangdong, Peoples R China</t>
  </si>
  <si>
    <t>Jinan University; Jinan University</t>
  </si>
  <si>
    <t>Peng, XC (corresponding author), Jinan Univ, Dept Food Sci &amp; Engn, Guangzhou 510632, Guangdong, Peoples R China.</t>
  </si>
  <si>
    <t>tpxchun@jnu.edu.cn</t>
  </si>
  <si>
    <t>CRIT REV FOOD SCI</t>
  </si>
  <si>
    <t>NOV 7</t>
  </si>
  <si>
    <t>10.1080/10408398.2021.1927975</t>
  </si>
  <si>
    <t>Food Science &amp; Technology; Nutrition &amp; Dietetics</t>
  </si>
  <si>
    <t>Dunne, Amy E.; Kawamatawong, Theerasuk; Fenwick, Peter S.; Davies, Ceri M.; Tullett, Hannah; Barnes, Peter J.; Donnelly, Louise E.</t>
  </si>
  <si>
    <t>Direct Inhibitory Effect of the PDE4 Inhibitor Roflumilast on Neutrophil Migration in Chronic Obstructive Pulmonary Disease</t>
  </si>
  <si>
    <t>neutrophil; chemotaxis; PDE4</t>
  </si>
  <si>
    <t>PHOSPHODIESTERASE-4 INHIBITOR; CONTROLLED-TRIAL; INDUCED SPUTUM; INFLAMMATORY INDEXES; CHEMOTAXIS; CHEMOKINES; COPD; LEUKOCYTES; REDUCTION; RESPONSES</t>
  </si>
  <si>
    <t>Neutrophilic inflammation is characteristic of chronic obstructive pulmonary disease (COPD); yet, there are no effective antiinflammatory therapies. The PDE4 inhibitor roflumilast is approved for use in COPD and suppresses sputum neutrophilia. The mechanism underlying this observation is unclear; therefore, this study addressed whether roflumilast directly affected neutrophil migration. Blood-derived neutrophils were isolated from nonsmokers, smokers, and patients with COPD, and chemotaxis was measured using Boyden chambers. Intracellular calcium ion concentration was measured by fluorimetry, and shape change and CD11b expression were measured by flow cytometry. Neutrophils from patients with COPD showed enhanced chemotactic responses toward both CXCL1 and leukotriene B-4 compared with control cells. Chemotaxis was inhibited by both the active metabolite roflumilast N-oxide and rolipram in a concentration-dependent manner with no difference in responsiveness between subjects. Roflumilast N-oxide and rolipram were less efficacious against CXCL1 and leukotriene B-4-mediated intracellular calcium ion concentration, suggesting that inhibition was not via this pathway. Both PDE4 inhibitors attenuated chemoattractant-mediated shape change and CD11b upregulation, suggesting common mechanisms. The stable cAMP analog 8-bromoadenosine 3',5'-cAMP inhibited chemotaxis, as did the direct Epac1 (exchange protein directly activated by cAMP 1) activator 8-(4-chlorophenylthio)-2'-O-methyladenosine 3',5'-cAMP but not the direct protein kinase A activator N-6-benzoyladenosine-3',5'-cAMP. These data suggest that roflumilast inhibits neutrophil chemotaxis directly via a cAMP-mediated mechanism requiring activation of Epac1 and that Epac1 activators could reduce COPD neutrophilic inflammation.</t>
  </si>
  <si>
    <t>[Dunne, Amy E.; Kawamatawong, Theerasuk; Fenwick, Peter S.; Davies, Ceri M.; Tullett, Hannah; Barnes, Peter J.; Donnelly, Louise E.] Imperial Coll London, Airway Dis, Natl Heart &amp; Lung Inst, Dovehouse St, London SW3 6LY, England</t>
  </si>
  <si>
    <t>Imperial College London</t>
  </si>
  <si>
    <t>Donnelly, LE (corresponding author), Imperial Coll London, Airway Dis, Natl Heart &amp; Lung Inst, Dovehouse St, London SW3 6LY, England.</t>
  </si>
  <si>
    <t>l.donnelly@imperial.ac.uk</t>
  </si>
  <si>
    <t>10.1165/rcmb.2018-0065OC</t>
  </si>
  <si>
    <t>Xu, Ting; Liu, Cui-Cui; Xin, Wen-Jun</t>
  </si>
  <si>
    <t>The Epigenetic Mechanisms Involved in Chronic Pain in Rodents: A Mini-Review</t>
  </si>
  <si>
    <t>CURRENT NEUROPHARMACOLOGY</t>
  </si>
  <si>
    <t>Chronic pain; DNA methylation; RNA N6-methyladenosine modification; histone acetylation; circular RNA; dorsal root ganglion; spinal cord</t>
  </si>
  <si>
    <t>AMELIORATES NEUROPATHIC PAIN; CHRONIC CONSTRICTION INJURY; CPG-BINDING PROTEIN-2; DNA METHYLATION; INFLAMMATORY PAIN; SPINAL-CORD; HISTONE DEACETYLASES; UP-REGULATION; NONCODING RNA; EXPRESSION</t>
  </si>
  <si>
    <t>Chronic pain is a common distressing neurological disorder and about 30% of the global population suffers from it. In addition to being highly prevalent, chronic pain causes a heavy economic and social burden. Although substantial progress has been achieved to dissect the underlying mechanism of chronic pain in the past few decades, the incidence and treatment of this neurological illness is yet not properly managed in clinical practice. While nerve injury-, chemotherapy- or inflammation-induced functional regulation of gene expression in the dorsal root ganglion and spinal cord are extensively reported to be involved in the pathogenic process of chronic pain, the specific mechanism of these altered transcriptional profile still remains unclear. Recent studies have shown that epigenetic mechanisms, including DNA/RNA methylation, histone modification and circular RNAs regulation, are involved in the occurrence and development of chronic pain. In this review, we provide a description of research on the role of epigenetic mechanism in chronic pain, summarize the latest clinical and preclinical advance in this field, and propose the potential directions for further research to elucidate the molecular mechanism underlying the pathogenesis of chronic pain.</t>
  </si>
  <si>
    <t>[Xu, Ting; Xin, Wen-Jun] Sun Yat Sen Univ, Zhongshan Sch Med, Dept Physiol, Guangdong Prov Key Lab Brain Funct &amp; Dis, 74 Zhongshan Rd 2, Guangzhou 510080, Peoples R China; [Liu, Cui-Cui] Sun Yat Sen Univ, Sun Yat Sen Mem Hosp, Dept Rehabil Med, Guangdong Prov Key Lab Malignant Tumor Epigenet &amp;, Guangzhou 510120, Peoples R China</t>
  </si>
  <si>
    <t>Xin, WJ (corresponding author), Sun Yat Sen Univ, Zhongshan Sch Med, Dept Physiol, Guangdong Prov Key Lab Brain Funct &amp; Dis, 74 Zhongshan Rd 2, Guangzhou 510080, Peoples R China.</t>
  </si>
  <si>
    <t>xinwj@mail.sysu.edu.cn</t>
  </si>
  <si>
    <t>CURR NEUROPHARMACOL</t>
  </si>
  <si>
    <t>10.2174/1570159X19666210924104757</t>
  </si>
  <si>
    <t>Neurosciences; Pharmacology &amp; Pharmacy</t>
  </si>
  <si>
    <t>Petri, Belinda J.; Piell, Kellianne M.; Wahlang, Banrida; Head, Kimberly Z.; Andreeva, Kalina; Rouchka, Eric C.; Cave, Matthew C.; Klinge, Carolyn M.</t>
  </si>
  <si>
    <t>Polychlorinated biphenyls alter hepatic m6A mRNA methylation in a mouse model of environmental liver disease</t>
  </si>
  <si>
    <t>ENVIRONMENTAL RESEARCH</t>
  </si>
  <si>
    <t>m6A; Epitranscriptome; PCBs; High fat diet; Liver; Writers; Readers</t>
  </si>
  <si>
    <t>AROCLOR 1260; SEQ DATA; M(6)A; PCBS; METABOLISM; KNOCKOUT; ROLES; CELL</t>
  </si>
  <si>
    <t>Exposure to polychlorinated biphenyls (PCBs) has been associated with liver injury in human cohorts and with nonalcoholic steatohepatitis (NASH) in mice fed a high fat diet (HFD). N (6)-methyladenosine (m6A) modification of mRNA regulates transcript fate, but the contribution of m6A modification on the regulation of transcripts in PCB-induced steatosis and fibrosis is unknown. This study tested the hypothesis that PCB and HFD exposure alters the levels of m6A modification in transcripts that play a role in NASH in vivo. Male C57Bl6/J mice were fed a HFD (12 wks) and administered a single oral dose of Aroclor1260, PCB126, or Aroclor1260 + PCB126. Genome-wide identification of m6A peaks was accomplished by m6A mRNA immunoprecipitation sequencing (m6A-RIP) and the mRNA transcriptome identified by RNA-seq. Exposure of HFD-fed mice to Aroclor1260 decreased the number of m6A peaks and m6A-containing genes relative to PCB vehicle control whereas PCB126 or the combination of Aroclor1260 + PCB126 increased m6A modification frequency. -41% of genes had one m6A peak and -49% had 2-4 m6A peaks. 117 m6A peaks were common in the four experimental groups. The Aroclor1260 + PCB126 exposure group showed the highest number (52) of m6A-peaks. qRT-PCR confirmed enrichment of m6A-containing fragments of the Apob transcript with PCB exposure. A1cf transcript abundance, m6A peak count, and protein abundance was increased with Aroclor1260 + PCB126 co-exposure. Irrespective of the PCB type, all PCB groups exhibited enriched pathways related to lipid/lipoprotein metabolism and inflammation through the m6A modification. Integrated analysis of m6A-RIP-seq and mRNA-seq identified 242 differentially expressed genes (DEGs) with increased or reduced number of m6A peaks. These data show that PCB exposure in HFD-fed mice alters the m6A landscape offering an additional layer of regulation of gene expression affecting a subset of gene responses in NASH.</t>
  </si>
  <si>
    <t>[Petri, Belinda J.; Piell, Kellianne M.; Rouchka, Eric C.; Cave, Matthew C.; Klinge, Carolyn M.] Univ Louisville, Sch Med, Dept Biochem &amp; Mol Genet, Louisville, KY 40292 USA; [Wahlang, Banrida; Klinge, Carolyn M.] Univ Louisville, Ctr Integrat Environm Hlth Sci CIEHS, Louisville, KY 40292 USA; [Wahlang, Banrida; Head, Kimberly Z.] Univ Louisville, Hepatobiol &amp; Toxicol Ctr, Louisville, KY 40292 USA; [Wahlang, Banrida] Univ Louisville, Superfund Res Ctr, Louisville, KY 40292 USA; [Wahlang, Banrida; Cave, Matthew C.] Univ Louisville, Dept Med, Div Gastroenterol Hepatol &amp; Nutr, Sch Med, Louisville, KY 40292 USA; [Andreeva, Kalina; Rouchka, Eric C.] Univ Louisville, KY INBRE Bioinformat Core, Louisville, KY 40292 USA; [Andreeva, Kalina] Stanford Univ, Sch Med, Dept Genet, Palo Alto, CA 94304 USA</t>
  </si>
  <si>
    <t>University of Louisville; University of Louisville; University of Louisville; University of Louisville; University of Louisville; University of Louisville; Stanford University</t>
  </si>
  <si>
    <t>Klinge, CM (corresponding author), Univ Louisville, Sch Med, Dept Biochem &amp; Mol Genet, Louisville, KY 40292 USA.</t>
  </si>
  <si>
    <t>carolyn.klinge@louisville.edu</t>
  </si>
  <si>
    <t>ENVIRON RES</t>
  </si>
  <si>
    <t>10.1016/j.envres.2022.114686</t>
  </si>
  <si>
    <t>Environmental Sciences; Public, Environmental &amp; Occupational Health</t>
  </si>
  <si>
    <t>Rong, Bohan; Feng, Ruonan; Liu, Chenlong; Wu, Qiong; Sun, Chao</t>
  </si>
  <si>
    <t>Reduced delivery of epididymal adipocyte-derived exosomal resistin is essential for melatonin ameliorating hepatic steatosis in mice</t>
  </si>
  <si>
    <t>JOURNAL OF PINEAL RESEARCH</t>
  </si>
  <si>
    <t>adipocyte-derived exosomes; ER stress; hepatic steatosis; melatonin; resistin</t>
  </si>
  <si>
    <t>ENDOPLASMIC-RETICULUM STRESS; WHITE ADIPOSE-TISSUE; MITOCHONDRIAL DYSFUNCTION; LEPTIN RESISTANCE; OXIDATIVE STRESS; LIVER; INSULIN; OBESITY; INFLAMMATION; ADIPONECTIN</t>
  </si>
  <si>
    <t>Adipocyte-derived exosomes (Exos) serve as bioinformation-containing messengers in cell-to-cell communications, and numerous reports demonstrate that resistin, an adipokine, is strongly associated with hepatic steatosis and other fatty liver diseases, suggesting that adipose dysfunction-generated altered pattern of exosomal cytokines may contribute to shaping the physiological activities in liver. Admittedly, melatonin-mediated positive effects on various tissues/organs have been respectively reported, but regulatory mechanisms of melatonin on the crosstalk between adipose tissue and liver have been investigated rarely. Overall, we hypothesize that the crosstalk originating from adipose tissue may be another worthy regulatory pathway for melatonin ameliorating of hepatic steatosis. Here, we first found the amount of adipocyte-derived exosomal resistin to be significantly decreased by melatonin supplementation. Compared to mice with Exos(HFD) or Exos(resistin) treatment, Exos(MT) remarkably ameliorated hepatic steatosis. Further test demonstrated that resistin was a pivotal cytokine which repressed phosphorylation of 5 adenosine monophosphate-activated protein kinase (pAMPK Thr(172)) to trigger endoplasmic reticulum (ER) stress, resulting in hepatic steatosis, whereas Exos(MT) reversed these risks in hepatocytes. In adipocytes, we identified melatonin to reduce the production of resistin through the brain and muscle arnt-like protein 1 (Bmal1) transcriptional inhibition. Notably, we also confirmed that melatonin enhanced N-6-Methyladenosine (m(6)A) RNA demethylation to degrade resistin mRNA in adipocytes. Overall, melatonin decreases traffic volume of adipocyte-generated exosomal resistin from adipocytes to hepatocytes, which further alleviates ER stress-induced hepatic steatosis. Our findings illustrate a novel melatonin-mediated regulatory pathway from adipocytes to hepatocytes, indicating that adipocyte-derived exosome is a new potential target for treating obesity and related hepatorenal syndrome.</t>
  </si>
  <si>
    <t>[Rong, Bohan; Feng, Ruonan; Liu, Chenlong; Wu, Qiong; Sun, Chao] Northwest A&amp;F Univ, Coll Anim Sci &amp; Technol, Yangling, Shaanxi, Peoples R China</t>
  </si>
  <si>
    <t>Northwest A&amp;F University - China</t>
  </si>
  <si>
    <t>Sun, C (corresponding author), Northwest A&amp;F Univ, Coll Anim Sci &amp; Technol, Yangling, Shaanxi, Peoples R China.</t>
  </si>
  <si>
    <t>sunchao2775@163.com</t>
  </si>
  <si>
    <t>J PINEAL RES</t>
  </si>
  <si>
    <t>10.1111/jpi.12561</t>
  </si>
  <si>
    <t>Endocrinology &amp; Metabolism; Neurosciences; Physiology</t>
  </si>
  <si>
    <t>He, Shuying; Song, Wen; Cui, Shudan; Li, Jiating; Jiang, Yonghong; Chen, Xueqing; Peng, Liang</t>
  </si>
  <si>
    <t>Modulation of miR-146b by N6-methyladenosine modification remodels tumor-associated macrophages and enhances anti-PD-1 therapy in colorectal cancer</t>
  </si>
  <si>
    <t>CELLULAR ONCOLOGY</t>
  </si>
  <si>
    <t>Colorectal cancer; miR-146b; Tumor-associated macrophages; PD-L1; N6-methyladenosine; PD-1</t>
  </si>
  <si>
    <t>PROGRESSION; PI3K-GAMMA; BLOCKADE; STEM</t>
  </si>
  <si>
    <t>Purpose MicroRNA-146b (miR-146b) alleviates experimental colitis in mice by mediating macrophage polarization and the release of inflammatory factors. Our goals were to evaluate the antitumor efficacy of miR-146b in colorectal cancer (CRC) and to investigate the underlying mechanisms. Methods We used murine models of CRC to evaluate whether miR-146b influenced the progression of tumors independent of tumor-associated macrophages (TAMs). RNA immunoprecipitation, N6-methyladenosine (m(6)A) RNA immunoprecipitation and in vitro pri-miRNA processing assays were conducted to examine whether m(6)A mediates the maturation of pri-miR-146b/ miR-146b. In a series of in vitro and in vivo experiments, we further defined the molecular mechanisms of methyltransferase-like 3 (METTL3)/miR-146b-mediated antitumor immunity and its efficacy in combination with anti-PD-1 immunotherapy. Results We found that miR-146b deletion supported tumor progression by increasing the number of alternatively activated (M2) TAMs. Mechanistically, the m(6)A-related writer protein METTL3 and reader protein HNRNPA2B1 controlled miR-146b maturation by regulating the m(6)A modification region of pri-miR-146b. Furthermore, miR-146b deletion promoted the polarization of M2-TAMs by enhancing phosphoinositide 3-kinase (PI3K)/AKT signaling, and this effect was mediated by the class IA PI3K catalytic subunit p110 beta, which reduced T cell infiltration, aggravated immunosuppression and ultimately promoted tumor progression. METTL3 knockdown or miR-146b deletion induced programmed death ligand 1 (PD-L1) production via the p110 beta/PI3K/AKT pathway in TAMs and consequently augmented the antitumor activity of anti-PD-1 immunotherapy. Conclusions The maturation of pri-miR-146b is m(6)A- dependent, and miR-146b deletion-mediated TAM differentiation promotes the development of CRC by activating the PI3K/AKT pathway, which induces upregulation of PD-L1 expression, inhibits T cell infiltration into the TME and enhances the antitumor activity of anti-PD-1 immunotherapy. The findings reveal that targeting miR-146b can serve as an adjuvant to anti-PD-1 immunotherapy.</t>
  </si>
  <si>
    <t>[He, Shuying; Cui, Shudan; Li, Jiating; Jiang, Yonghong; Chen, Xueqing; Peng, Liang] Guangzhou Med Univ, Affiliated Hosp 1, Dept Gastroenterol, 151 Yanjiang West Rd, Guangzhou 510120, Guangdong, Peoples R China; [Song, Wen] Dongguan Peoples Hosp, Dongguan, Guangdong, Peoples R China</t>
  </si>
  <si>
    <t>Guangzhou Medical University</t>
  </si>
  <si>
    <t>Chen, XQ; Peng, L (corresponding author), Guangzhou Med Univ, Affiliated Hosp 1, Dept Gastroenterol, 151 Yanjiang West Rd, Guangzhou 510120, Guangdong, Peoples R China.</t>
  </si>
  <si>
    <t>wsfirefly@126.com; chenxq@vip.163.com</t>
  </si>
  <si>
    <t>CELL ONCOL</t>
  </si>
  <si>
    <t>10.1007/s13402-023-00839-0</t>
  </si>
  <si>
    <t>Oncology; Cell Biology; Pathology</t>
  </si>
  <si>
    <t>Yang, Shu; Zhou, Xuanping; Jia, Zhen; Zhang, Mali; Yuan, Minghao; Zhou, Yizhao; Wang, Jing; Xia, Duo</t>
  </si>
  <si>
    <t>Epigenetic regulatory mechanism of ADAMTS12 expression in osteoarthritis</t>
  </si>
  <si>
    <t>Osteoarthritis; Inflammation; ADAMTS12; STAT1; METTL3; IGF2BP2</t>
  </si>
  <si>
    <t>TRANSCRIPTION; CELLS</t>
  </si>
  <si>
    <t>BackgroundOsteoarthritis (OA) is a degenerative joint disease with lacking effective prevention targets. A disintegrin and metalloproteinase with thrombospondin motifs 12 (ADAMTS12) is a member of the ADAMTS family and is upregulated in OA pathologic tissues with no fully understood molecular mechanisms.MethodsThe anterior cruciate ligament transection (ACL-T) method was used to establish rat OA models, and interleukin-1 beta (IL-1 &amp; beta;) was administered to induce rat chondrocyte inflammation. Cartilage damage was analyzed via hematoxylin-eosin, Periodic Acid-Schiff, safranin O-fast green, Osteoarthritis Research Society International score, and micro-computed tomography assays. Chondrocyte apoptosis was detected by flow cytometry and TdT dUTP nick-end labeling. Signal transducer and activator of transcription 1 (STAT1), ADAMTS12, and methyltransferase-like 3 (METTL3) levels were detected by immunohistochemistry, quantitative polymerase chain reaction (qPCR), western blot, or immunofluorescence assay. The binding ability was confirmed by chromatin immunoprecipitation-qPCR, electromobility shift assay, dual-luciferase reporter, or RNA immunoprecipitation (RIP) assay. The methylation level of STAT1 was analyzed by MeRIP-qPCR assay. STAT1 stability was investigated by actinomycin D assay.ResultsThe STAT1 and ADAMTS12 expressions were significantly increased in the human and rat samples of cartilage injury, as well as in IL-1 &amp; beta;-treated rat chondrocytes. STAT1 is bound to the promoter region of ADAMTS12 to activate its transcription. METTL3/ Insulin-like growth factor 2 mRNA-binding protein 2 (IGF2BP2) mediated N6-methyladenosine modification of STAT1 promoted STAT1 mRNA stability, resulting in increased expression. ADAMTS12 expression was reduced and the IL-1 &amp; beta;-induced inflammatory chondrocyte injury was attenuated by silencing METTL3. Additionally, knocking down METTL3 in ACL-T-produced OA rats reduced ADAMTS12 expression in their cartilage tissues, thereby alleviating cartilage damage.ConclusionMETTL3/IGF2BP2 axis increases STAT1 stability and expression to promote OA progression by up-regulating ADAMTS12 expression.</t>
  </si>
  <si>
    <t>[Yang, Shu; Jia, Zhen; Zhang, Mali; Yuan, Minghao; Zhou, Yizhao; Wang, Jing; Xia, Duo] Hunan Normal Univ, Hunan Prov Peoples Hosp, Dept Orthoped, Affiliated Hosp 1, 61Jiefang West Rd, Changsha 410005, Hunan, Peoples R China; [Zhou, Xuanping] Hunan Normal Univ, Hunan Prov Peoples Hosp, Dept Orthoped, Affiliated Hosp 1, Changsha 410005, Hunan, Peoples R China</t>
  </si>
  <si>
    <t>Hunan Normal University; Hunan Normal University</t>
  </si>
  <si>
    <t>Wang, J; Xia, D (corresponding author), Hunan Normal Univ, Hunan Prov Peoples Hosp, Dept Orthoped, Affiliated Hosp 1, 61Jiefang West Rd, Changsha 410005, Hunan, Peoples R China.</t>
  </si>
  <si>
    <t>wangj0405@163.com; xiaduo83@163.com</t>
  </si>
  <si>
    <t>JUL 3</t>
  </si>
  <si>
    <t>10.1186/s10020-023-00661-2</t>
  </si>
  <si>
    <t>Sun, Ru-Xu; Zhu, Hong-Jing; Zhang, Ye -Ran; Wang, Jia-Nan; Wang, Ying; Cao, Qiu-Chen; Ji, Jiang-Dong; Jiang, Chao; Yuan, Song -Tao; Chen, Xue; Liu, Qing-Huai</t>
  </si>
  <si>
    <t>ALKBH5 causes retinal pigment epithelium anomalies and choroidal neovascularization in age-related macular degeneration via the AKT/mTOR pathway</t>
  </si>
  <si>
    <t>DEMETHYLASE; VEGF; METHYLTRANSFERASE; INFLAMMATION; RECOGNITION; METHYLATION; PROGRESSION; MECHANISMS; HYPOXIA</t>
  </si>
  <si>
    <t>Retinal pigment epithelium (RPE) dysfunction and choroidal neovascularization (CNV) are predominant fea-tures of age-related macular degeneration (AMD), with an unclear mechanism. Herein, we show that RNA demethylase a-ketoglutarate-dependent dioxygenase alkB homolog 5 (ALKBH5) is up-regulated in AMD. In RPE cells, ALKBH5 overexpression associates with depolarization, oxidative stress, disturbed autophagy, irregular lipid homeostasis, and elevated VEGF-A secretion, which subsequently promotes proliferation, migration, and tube formation of vascular endothelial cells. Consistently, ALKBH5 overexpression in mice RPE correlates with various pathological phenotypes, including visual impairments, RPE anomalies, choroidal neovascularization (CNV), and interrupted retinal homeostasis. Mechanistically, ALKBH5 regulates retinal features through its demethylation activity. It targets PIK3C2B and regulates the AKT/mTOR signaling pathway with YTHDF2 as the N6-methyladenosine reader. IOX1, an ALKBH5 inhibitor, suppresses hypoxia-induced RPE dysfunction and CNV progression. Collectively, we demonstrate that ALKBH5 induces RPE dysfunction and CNV progression in AMD via PIK3C2B-mediated activation of the AKT/mTOR pathway. Pharmacological inhibitors of ALKBH5, like IOX1, are promising therapeutic options for AMD.</t>
  </si>
  <si>
    <t>[Sun, Ru-Xu; Zhu, Hong-Jing; Zhang, Ye -Ran; Wang, Jia-Nan; Wang, Ying; Cao, Qiu-Chen; Ji, Jiang-Dong; Jiang, Chao; Yuan, Song -Tao; Chen, Xue; Liu, Qing-Huai] Nanjing Med Univ, Affiliated Hosp 1, Dept Ophthalmol, Nanjing 210029, Peoples R China</t>
  </si>
  <si>
    <t>Yuan, ST; Chen, X; Liu, QH (corresponding author), Nanjing Med Univ, Affiliated Hosp 1, Dept Ophthalmol, Nanjing 210029, Peoples R China.</t>
  </si>
  <si>
    <t>yuansongtao@vip.sina.com; drcx1990@vip.163.com; liuqh@njmu.edu.cn</t>
  </si>
  <si>
    <t>10.1016/j.celrep.2023.112779</t>
  </si>
  <si>
    <t>Wang, Yiliang; Wang, Yun; Luo, Weisheng; Song, Xiaowei; Huang, Lianzhou; Xiao, Ji; Jin, Fujun; Ren, Zhe; Wang, Yifei</t>
  </si>
  <si>
    <t>Roles of long non-coding RNAs and emerging RNA-binding proteins in innate antiviral responses</t>
  </si>
  <si>
    <t>long non-coding RNAs; RNA-binding proteins; innate antiviral responses; N-6-methyladenosine; TRIM family</t>
  </si>
  <si>
    <t>DOUBLE-STRANDED-RNA; IMMUNE PATTERN-RECOGNITION; HEPATITIS-B-VIRUS; JAK-STAT PATHWAY; CYCLIC GMP-AMP; NF-KAPPA-B; RIG-I; UBIQUITIN LIGASE; MESSENGER-RNA; SIGNALING PATHWAYS</t>
  </si>
  <si>
    <t>The diseases caused by viruses posed a great challenge to human health, the development of which was driven by the imbalanced host immune response. Host innate immunity is an evolutionary old defense system that is critical for the elimination of the virus. The overactive innate immune response also leads to inflammatory autoimmune diseases, which require precise control of innate antiviral response for maintaining immune homeostasis. Mounting long non-coding RNAs (lncRNAs) transcribed from the mammalian genome are key regulators of innate antiviral response, functions of which greatly depend on their protein interactors, including classical RNA-binding proteins (RBPs) and the unconventional proteins without classical RNA binding domains. In particular, several emerging RBPs, such as m(6)A machinery components, TRIM family members, and even the DNA binding factors recognized traditionally, function in innate antiviral response. In this review, we highlight recent progress in the regulation of type I interferon signaling-based antiviral responses by IncRNAs and emerging RBPs as well as their mechanism of actions. We then posed the future perspective toward the role of lncRNA-RBP interaction networks in innate antiviral response and discussed the promising and challenges of lncRNA-based drug development as well as the technical bottleneck in studying lncRNA-protein interactions. Our review provides a comprehensive understanding of lncRNA and emerging RBPs in the innate antiviral immune response.</t>
  </si>
  <si>
    <t>[Wang, Yiliang; Luo, Weisheng; Song, Xiaowei; Huang, Lianzhou; Xiao, Ji; Jin, Fujun; Ren, Zhe; Wang, Yifei] Jinan Univ, Coll Life Sci &amp; Technol, Guangzhou Jinan Biomed Res &amp; Dev Ctr, Inst Biomed, Guangzhou 510632, Peoples R China; [Wang, Yiliang; Luo, Weisheng; Song, Xiaowei; Huang, Lianzhou; Xiao, Ji; Jin, Fujun; Ren, Zhe; Wang, Yifei] Jinan Univ, Key Lab Virol Guangzhou, Guangzhou 510632, Peoples R China; [Wang, Yun] Jinan Univ, Dept Obstet &amp; Gynecol, Affiliated Hosp 1, Guangzhou 510632, Peoples R China</t>
  </si>
  <si>
    <t>Jinan University; Jinan University; Jinan University</t>
  </si>
  <si>
    <t>Ren, Z; Wang, YF (corresponding author), Jinan Univ, Biomed Res &amp; Dev Ctr, Guangzhou 510632, Peoples R China.</t>
  </si>
  <si>
    <t>rzl62000@qq.com; twang-yf@163.com</t>
  </si>
  <si>
    <t>10.7150/thno.48520</t>
  </si>
  <si>
    <t>Cao, Yudong; Zhu, Hecheng; Chen, Quan; Huang, Hailong; Xie, Dongcheng; Li, Xuewen; Jiang, Xingjun; Ren, Caiping; Peng, Jiahui</t>
  </si>
  <si>
    <t>Integrated analysis of inflammatory response subtype-related signature to predict clinical outcomes, immune status and drug targets in lower-grade glioma</t>
  </si>
  <si>
    <t>lower-grade glioma; inflammatory response; immune characteristics; prognostic signature; drug targets</t>
  </si>
  <si>
    <t>CANCER; CELLS; MACROPHAGES; EXPRESSION; RECEPTOR</t>
  </si>
  <si>
    <t>Background: The inflammatory response in the tumor immune microenvironment has implications for the progression and prognosis in glioma. However, few inflammatory response-related biomarkers for lower-grade glioma (LGG) prognosis and immune infiltration have been identified. We aimed to construct and identify the prognostic value of an inflammatory response-related signature, immune infiltration, and drug targets for LGG. Methods: The transcriptomic and clinical data of LGG samples and 200 inflammatory response genes were obtained from public databases. The LGG samples were separated into two inflammatory response-related subtypes based on differentially expressed inflammatory response genes between LGG and normal brain tissue. Next, inflammatory response-related genes (IRRGs) were determined through a difference analysis between the aforementioned two subtypes. An inflammatory response-related prognostic model was constructed using IRRGs by using univariate Cox regression and Lasso regression analyses and validated in an external database (CGGA database). ssGSEA and ESTIMATE algorithms were conducted to evaluate immune infiltration. Additionally, we performed integrated analyses to investigate the correlation between the prognostic signature and N 6-methyladenosine mRNA status, stemness index, and drug sensitivity. We finally selected MSR1 from the prognostic signature for further experimental validation. Results: A total of nine IRRGs were identified to construct the prognostic signature for LGG. LGG patients in the high-risk group presented significantly reduced overall survival than those in the low-risk group. An ROC analysis confirmed the predictive power of the prognostic model. Multivariate analyses identified the risk score as an independent predictor for the overall survival. ssGSEA revealed that the immune status was definitely disparate between two risk subgroups, and immune checkpoints such as PD-1, PD-L1, and CTLA4 were significantly expressed higher in the high-risk group. The risk score was strongly correlated with tumor stemness and m6A. The expression levels of the genes in the signature were significantly associated with the sensitivity of tumor cells to anti-tumor drugs. Finally, the knockdown of MSR1 suppressed LGG cell migration, invasion, epithelial-mesenchymal transition, and proliferation. Conclusion: The study constructed a novel signature composed of nine IRRGs to predict the prognosis, potential drug targets, and impact immune infiltration status in LGG, which hold promise for screening prognostic biomarkers and guiding immunotherapy for LGG.</t>
  </si>
  <si>
    <t>[Cao, Yudong; Chen, Quan; Huang, Hailong; Xie, Dongcheng; Jiang, Xingjun] Cent South Univ, Xiangya Hosp, Natl Clin Res Ctr Geriatr Disorders, Dept Neurosurg, Changsha, Peoples R China; [Zhu, Hecheng; Li, Xuewen] Changsha Kexin Canc Hosp, Changsha, Peoples R China; [Ren, Caiping] Cent South Univ, Canc Res Inst, Sch Basic Med Sci, Key Lab Carcinogenesis,Chinese Minist Hlth, Changsha, Peoples R China; [Peng, Jiahui] Sun Yat sen Univ, Affiliated Hosp 7, Dept Ultrasound, Shenzhen, Peoples R China</t>
  </si>
  <si>
    <t>Central South University; Central South University; Sun Yat Sen University</t>
  </si>
  <si>
    <t>Jiang, XJ (corresponding author), Cent South Univ, Xiangya Hosp, Natl Clin Res Ctr Geriatr Disorders, Dept Neurosurg, Changsha, Peoples R China.;Ren, CP (corresponding author), Cent South Univ, Canc Res Inst, Sch Basic Med Sci, Key Lab Carcinogenesis,Chinese Minist Hlth, Changsha, Peoples R China.;Peng, JH (corresponding author), Sun Yat sen Univ, Affiliated Hosp 7, Dept Ultrasound, Shenzhen, Peoples R China.</t>
  </si>
  <si>
    <t>jiangxj@csu.edu.cn; rencaiping@csu.edu.cn; pengjh29@mail.sysu.edu.cn</t>
  </si>
  <si>
    <t>AUG 26</t>
  </si>
  <si>
    <t>10.3389/fphar.2022.914667</t>
  </si>
  <si>
    <t>Sun, Qinglin; Ren, Xiaoke; Sun, Zhiwei; Duan, Junchao</t>
  </si>
  <si>
    <t>The critical role of epigenetic mechanism in PM2.5-induced cardiovascular diseases</t>
  </si>
  <si>
    <t>GENES AND ENVIRONMENT</t>
  </si>
  <si>
    <t>PM2.5; Cardiovascular disease; DNA methylation; m(6)A RNA methylation; Non-coding RNA; Histone modification; Chromosome remodeling</t>
  </si>
  <si>
    <t>PARTICULATE AIR-POLLUTION; RNA METHYLATION; INTEGRATIVE ANALYSIS; TELOMERE LENGTH; BLOOD-PRESSURE; EXPOSURE; MATTER; METHYLTRANSFERASES; N6-METHYLADENOSINE; INFLAMMATION</t>
  </si>
  <si>
    <t>Cardiovascular disease (CVD) has become the leading cause of death worldwide, which seriously threatens human life and health. Epidemiological studies have confirmed the occurrence and development of CVD are closely related to air pollution. In particular, fine particulate matter (PM2.5) is recognized as an important environmental factor contributing to increased morbidity, mortality and hospitalization rates among adults and children. However, the underlying mechanism by which PM2.5 promotes CVD development remains unclear. With the development of epigenetics, recent studies have shown that PM2.5 exposure may induce or aggravate CVD through epigenetic changes. In order to better understand the potential mechanisms, this paper reviews the epigenetic changes of CVD caused by PM2.5. We summarized the epigenetic mechanisms of PM2.5 causing cardiovascular pathological damage and functional changes, mainly involving DNA methylation, non-coding RNA, histone modification and chromosome remodeling. It will provide important clues for exploring the biological mechanisms affecting cardiovascular health.</t>
  </si>
  <si>
    <t>[Sun, Qinglin; Ren, Xiaoke; Sun, Zhiwei; Duan, Junchao] Capital Med Univ, Sch Publ Hlth, Dept Toxicol &amp; Sanit Chem, Beijing 100069, Peoples R China; [Sun, Qinglin; Ren, Xiaoke; Sun, Zhiwei; Duan, Junchao] Capital Med Univ, Beijing Key Lab Environm Toxicol, Beijing 100069, Peoples R China; [Duan, Junchao] Capital Med Univ, Sch Publ Hlth, Beijing 100069, Peoples R China</t>
  </si>
  <si>
    <t>Capital Medical University; Capital Medical University; Capital Medical University</t>
  </si>
  <si>
    <t>Duan, JC (corresponding author), Capital Med Univ, Sch Publ Hlth, Dept Toxicol &amp; Sanit Chem, Beijing 100069, Peoples R China.;Duan, JC (corresponding author), Capital Med Univ, Beijing Key Lab Environm Toxicol, Beijing 100069, Peoples R China.;Duan, JC (corresponding author), Capital Med Univ, Sch Publ Hlth, Beijing 100069, Peoples R China.</t>
  </si>
  <si>
    <t>jcduan@ccmu.edu.cn</t>
  </si>
  <si>
    <t>GENES ENVIRON</t>
  </si>
  <si>
    <t>10.1186/s41021-021-00219-w</t>
  </si>
  <si>
    <t>Genetics &amp; Heredity; Toxicology</t>
  </si>
  <si>
    <t>Xie, Shumin; Jin, Li; He, Jun; Fu, Jinfeng; Yin, Tuanfang; Ren, Jihao; Liu, Wei</t>
  </si>
  <si>
    <t>Analysis of mRNA m6A modification and mRNA expression profiles in middle ear cholesteatoma</t>
  </si>
  <si>
    <t>mRNA; m(6)A; methylation profile; expression profile; middle ear cholesteatoma</t>
  </si>
  <si>
    <t>LYMPHATIC VESSELS; GENE-EXPRESSION; PATHWAY; MUCIN; CELLS</t>
  </si>
  <si>
    <t>Introduction: Middle ear cholesteatoma is characterized by the hyperproliferation of keratinocytes. In recent decades, N-6-methyladenosine (m(6)A) modification has been shown to play an essential role in the pathogenesis of many proliferative diseases. However, neither the m(6)A modification profile nor its potential role in the pathogenesis of middle ear cholesteatoma has currently been investigated. Therefore, this study aimed to explore m(6)A modification patterns in middle ear cholesteatoma.Materials and methods: An m(6)A mRNA epitranscriptomic microarray analysis was performed to analyze m(6)A modification patterns in middle ear cholesteatoma tissue (n = 5) and normal post-auricular skin samples (n = 5). Gene Ontology (GO) and Kyoto Encyclopedia of Genes and Genomes (KEGG) pathway analyses were performed to predict the potential biological functions and signaling pathways underlying the pathogenesis of middle ear cholesteatoma. Subsequently, m(6)A modification levels were verified by methylated RNA immunoprecipitation-qPCR (MeRIP-qPCR) in middle ear cholesteatoma tissue and normal skin samples, respectively.Results: A total of 6,865 distinctive m(6)A-modified mRNAs were identified, including 4,620 hypermethylated and 2,245 hypomethylated mRNAs, as well as 9,162 differentially expressed mRNAs, including 4,891 upregulated and 4,271 downregulated mRNAs, in the middle ear cholesteatoma group relative to the normal skin group. An association analysis between methylation and gene expression demonstrated that expression of 1,926 hypermethylated mRNAs was upregulated, while expression of 2,187 hypomethylated mRNAs and 38 hypermethylated mRNAs was downregulated. Moreover, GO analysis suggested that differentially methylated mRNAs might influence cellular processes and biological behaviors, such as cell differentiation, biosynthetic processes, regulation of molecular functions, and keratinization. KEGG pathway analysis demonstrated that the hypermethylated transcripts were involved in 26 pathways, including the Hippo signaling pathway, the p53 signaling pathway, and the inflammatory mediator regulation of transient receptor potential (TRP) channels, while the hypomethylated transcripts were involved in 13 pathways, including bacterial invasion of epithelial cells, steroid biosynthesis, and the Hippo signaling pathway.Conclusion: Our study presents m(6)A modification patterns in middle ear cholesteatoma, which may exert regulatory roles in middle ear cholesteatoma. The present study provides directions for mRNA m(6)A modification-based research on the epigenetic etiology and pathogenesis of middle ear cholesteatoma.</t>
  </si>
  <si>
    <t>[Xie, Shumin] Cent South Univ, Otolaryngol Inst Major Dis, Dept Otolaryngol Head &amp; Neck Surg, Hunan Prov Key Lab,Xiangya Hosp, Changsha, Hunan, Peoples R China; [Jin, Li; He, Jun; Fu, Jinfeng; Yin, Tuanfang; Ren, Jihao; Liu, Wei] Cent South Univ, Xiangya Hosp 2, Dept Otolaryngol Head &amp; Neck Surg, Changsha, Hunan, Peoples R China</t>
  </si>
  <si>
    <t>Liu, W (corresponding author), Cent South Univ, Xiangya Hosp 2, Dept Otolaryngol Head &amp; Neck Surg, Changsha, Hunan, Peoples R China.</t>
  </si>
  <si>
    <t>liuwei007@csu.edu.cn</t>
  </si>
  <si>
    <t>10.3389/fgene.2023.1188048</t>
  </si>
  <si>
    <t>Faraj, Reem; Liang, Ying; Feng, Anlin; Wu, Jialin; Black, Stephen M.; Wang, Ting</t>
  </si>
  <si>
    <t>Exploring m6A-RNA methylation as a potential therapeutic strategy for acute lung injury and acute respiratory distress syndrome</t>
  </si>
  <si>
    <t>PULMONARY CIRCULATION</t>
  </si>
  <si>
    <t>acute lung injury; Acute Respiratory Distress Syndrome; m6A-RNA methylation</t>
  </si>
  <si>
    <t>RNA MODIFICATION; DISEASE; EPIDEMIOLOGY; METTL14; MECHANISMS; PREVENTION; MORTALITY; CELLS; MODEL; ARDS</t>
  </si>
  <si>
    <t>N-6-methyladenosine (m6A) is the most common methylation modification in mammalian messenger RNA (mRNA) and noncoding RNAs. m6A modification plays a role in the regulation of gene expression and deregulation of m6A methylation has been implicated in many human diseases. Recent publications suggest that exploitation of this methylation process may possess utility against acute lung injury (ALI). ALI and its more severe form, acute respiratory distress syndrome (ARDS) are acute, inflammatory clinical syndromes characterized by poor oxygenation and diffuse pulmonary infiltrates. This syndrome is associated with microvascular endothelial dysfunction, subsequent pulmonary hypertension and may ultimately lead to mortality without rigorous and acute clinical intervention. Over the years, many attempts have been made to detect novel therapeutic avenues for research without much success. The urgency for the discovery of novel therapeutic agents has become more pronounced recently given the current pandemic infection of coronavirus disease 2019 (COVID-2019), still ongoing at the time that this review is being written. We review the current landscape of literature regarding ALI and ARDS etiology, pathophysiology, and therapeutics and present a potential role of m6A methylation. Additionally, we will establish the axiomatic principles of m6A methylation to provide a framework. In conclusion, METTL3, or methyltransferase-like 3, the selective RNA methyltransferase for m6A, is a hub of proinflammatory gene expression regulation in ALI, and using a modern drug discovery strategy will identify new and effective ALI drug candidates targeting METTTL3.</t>
  </si>
  <si>
    <t>[Faraj, Reem; Wang, Ting] Univ Arizona, Dept Internal Med, Coll Med Phoenix, Phoenix, AZ USA; [Liang, Ying; Feng, Anlin; Wu, Jialin; Black, Stephen M.; Wang, Ting] Florida Int Univ, Ctr Translat Sci, Port St Lucie, FL USA; [Liang, Ying; Feng, Anlin; Wu, Jialin; Black, Stephen M.; Wang, Ting] Florida Int Univ, Dept Environm Hlth Sci, Port St Lucie, FL USA; [Wang, Ting] Florida Int Univ, Ctr Translat Sci, 11350 SW Village Pkwy, Port St Lucie, FL 34987 USA; [Wang, Ting] Florida Int Univ, Dept Environm Hlth Sci, 11350 SW Village Pkwy, Port St Lucie, FL 34987 USA</t>
  </si>
  <si>
    <t>University of Arizona; State University System of Florida; Florida International University; State University System of Florida; Florida International University; State University System of Florida; Florida International University; State University System of Florida; Florida International University</t>
  </si>
  <si>
    <t>Wang, T (corresponding author), Florida Int Univ, Ctr Translat Sci, 11350 SW Village Pkwy, Port St Lucie, FL 34987 USA.;Wang, T (corresponding author), Florida Int Univ, Dept Environm Hlth Sci, 11350 SW Village Pkwy, Port St Lucie, FL 34987 USA.</t>
  </si>
  <si>
    <t>tinwang@fiu.edu</t>
  </si>
  <si>
    <t>PULM CIRC</t>
  </si>
  <si>
    <t>10.1002/pul2.12230</t>
  </si>
  <si>
    <t>Cardiac &amp; Cardiovascular Systems; Respiratory System</t>
  </si>
  <si>
    <t>Xiao, Liang; Zhao, Quanlai; Hu, Bo; Wang, Jing; Liu, Chen; Xu, Hongguang</t>
  </si>
  <si>
    <t>METTL3 promotes IL-1β-induced degeneration of endplate chondrocytes by driving m6A-dependent maturation of miR-126-5p</t>
  </si>
  <si>
    <t>degeneration; endplate chondrocytes; IL‐ 1β METTL3; miRNA</t>
  </si>
  <si>
    <t>INTERVERTEBRAL DISC; N-6-METHYLADENOSINE M(6)A; RISK-FACTORS; RNA; STABILITY; ROLES</t>
  </si>
  <si>
    <t>METTL3 is an important regulatory molecule in the process of RNA biosynthesis. It mainly regulates mRNA translation, alternative splicing and microRNA maturation by mediating m6A-dependent methylation. Interleukin 1 beta (IL-1 beta) is an important inducer of cartilage degeneration that can induce an inflammatory cascade reaction in chondrocytes and inhibit the normal biological function of cells. However, it is unclear whether IL-1 beta is related to METTL3 expression or plays a regulatory role in endplate cartilage degeneration. In this study, we found that the expression level of METTL3 and methylation level of m6A in human endplate cartilage with different degrees of degeneration were significantly different, indicating that the methylation modification of m6A mediated by METTL3 was closely related to the degeneration of human endplate cartilage. Next, through a series of functional experiments, we found that miR-126-5p can play a significant role in IL-1 beta-induced degeneration of endplate chondrocytes. Moreover, we found that miR-126-5p can inhibit the PI3K/Akt signalling pathway by targeting PIK3R2 gene, leading to the disorder of cell vitality and functional metabolism. To further determine whether METTL3 could regulate miR-126-5p maturation, we first confirmed that METTL3 can bind the key protein underlying pri-miRNA processing, DGCR8. Additionally, when METTL3 expression was inhibited, the miR-126-5p maturation process was blocked. Therefore, we hypothesized that METTL3 can promote cleavage of pri-miR-126-5p and form mature miR-126-5p by combining with DGCR8.</t>
  </si>
  <si>
    <t>[Xiao, Liang; Zhao, Quanlai; Hu, Bo; Wang, Jing; Liu, Chen; Xu, Hongguang] Yijishan Hosp, Affliated Hosp 1, Reseach Ctr Spine Surg,Key Lab Noncoding RNA Tran, Wannan Med Coll,Dept Spine Surg,Anhui Higher Educ, Wuhu, Peoples R China</t>
  </si>
  <si>
    <t>Wannan Medical College</t>
  </si>
  <si>
    <t>Xu, HG (corresponding author), Yijishan Hosp, Affiliated Hosp 1, Wannan Med Coll, Dept Spine Surg, 2 Zheshan West Rd, Wuhu 241001, Anhui, Peoples R China.</t>
  </si>
  <si>
    <t>pumchxuhg@126.com</t>
  </si>
  <si>
    <t>10.1111/jcmm.16012</t>
  </si>
  <si>
    <t>Song, Zubiao; Liu, Yanmei; Fang, Xiaobo; Xie, Mengshu; Ma, Zhenyu; Zhong, Zhigang; Feng, Xuelin; Zhang, Weixi</t>
  </si>
  <si>
    <t>Comprehensive analysis of the expression profile of circRNAs and their predicted protein-coding ability in the muscle of mdx mice</t>
  </si>
  <si>
    <t>FUNCTIONAL &amp; INTEGRATIVE GENOMICS</t>
  </si>
  <si>
    <t>Duchenne muscular dystrophy; Circular RNAs (circRNAs); ceRNA; Expression profile; Protein-coding ability; Muscle</t>
  </si>
  <si>
    <t>CIRCULAR RNAS; MUSCULAR-DYSTROPHY; DIFFERENTIATION; TRANSLATION; BIOGENESIS; MYOBLASTS; ABUNDANT</t>
  </si>
  <si>
    <t>Duchenne muscular dystrophy (DMD) is an X-linked genetic neuromuscular disease that is characterized by progressive muscle wasting and by defects in the regenerative capacity and inflammatory infiltration of muscle. Many noncoding RNAs (ncRNAs) participate in the pathophysiological mechanisms of this disease. To explore the role of circular RNAs (circRNAs), a type of ncRNAs, in DMD, microarray analysis was performed to explore the expression patterns of circRNAs in the gastrocnemius muscles in mdx mice, a DMD animal model, and C57 mice. The microarray data were validated by qRT-PCR. Further, gene ontology (GO) and the Kyoto Encyclopedia of Genes and Genomes (KEGG) analysis were performed to predict the function of the differentially expressed circRNAs (DEcRNAs). A circRNA/microRNA (miRNA) interaction network was predicted by bioinformatics. We also predicted the protein-coding ability of the circRNAs based on their N-6-methyladenosine motifs and open-reading frames. We identified 197 differentially expressed circRNAs between mdx mice and C57 mice. Of the 197 DEcRNAs, 6 circRNAs were randomly selected to validate the microarray data, and twenty-two circRNAs were randomly selected to construct a circRNA/miRNA interaction network. Bioinformatics analysis showed that the linear counterparts of the DEcRNAs were mainly associated with muscle structure, nervous system development, and the cAMP signaling pathway. A total of 189 circRNAs were predicted to have protein-coding potential, and there were 98 circRNAs that could potentially be translated into polypeptides with 150 or more amino acids. This work described the expression pattern of circRNAs in mdx mice and indicated that circRNAs may play pivotal roles in the pathophysiological mechanisms of DMD.</t>
  </si>
  <si>
    <t>[Song, Zubiao; Liu, Yanmei; Fang, Xiaobo; Feng, Xuelin; Zhang, Weixi] Sun Yat Sen Univ, Affiliated Hosp 1, Dept Neurol, 58,Zhongshan 2 Rd, Guangzhou 510080, Guangdong, Peoples R China; [Xie, Mengshu] Sun Yat Sen Univ, Affiliated Hosp 3, Dept Rehabil, Guangzhou, Guangdong, Peoples R China; [Ma, Zhenyu] Guangzhou Med Univ, Affiliated Hosp 2, Dept Neurol, Guangzhou, Guangdong, Peoples R China; [Zhong, Zhigang] Peking Univ, Dept Neurol, Shenzhen Hosp, Shenzhen, Guangdong, Peoples R China</t>
  </si>
  <si>
    <t>Sun Yat Sen University; Sun Yat Sen University; Guangzhou Medical University; Peking University</t>
  </si>
  <si>
    <t>Zhang, WX (corresponding author), Sun Yat Sen Univ, Affiliated Hosp 1, Dept Neurol, 58,Zhongshan 2 Rd, Guangzhou 510080, Guangdong, Peoples R China.</t>
  </si>
  <si>
    <t>zhangwxi@mail.sysu.edu.cn</t>
  </si>
  <si>
    <t>FUNCT INTEGR GENOMIC</t>
  </si>
  <si>
    <t>10.1007/s10142-019-00724-w</t>
  </si>
  <si>
    <t>Zhang, Yuke; Liu, Liting; Liu, Kai; Wang, Meiying; Su, Xiulan; Wang, Jianzhong</t>
  </si>
  <si>
    <t>Regulatory mechanism of circular RNA involvement in osteoarthritis</t>
  </si>
  <si>
    <t>FRONTIERS IN SURGERY</t>
  </si>
  <si>
    <t>osteoarthritis; circular RNA; cartilage degeneration; competitive endogenous RNA; RNA binding protein; exosomes; N6-methyladenosine</t>
  </si>
  <si>
    <t>SMALL EXTRACELLULAR VESICLES; CARTILAGE DEGRADATION; PROGRESSION; BIOGENESIS; EXOSOMES; PROMOTES</t>
  </si>
  <si>
    <t>Osteoarthritis (OA) causes joint pain, stiffness, and dysfunction in middle-aged and older adults; however, its pathogenesis remains unclear. Circular RNAs (circRNAs) are differentially expressed in patients with OA and participate in a multigene, multitarget regulatory network. CircRNAs are involved in the development of OA through inflammatory responses, including proliferation, apoptosis, autophagy, differentiation, oxidative stress, and mechanical stress. Most circRNAs are used as intracellular miRNA sponges in chondrocytes, endplate chondrocytes, mesenchymal stem cells, synoviocytes, and macrophages to promote the progression of OA. However, a small portion of circRNAs participates in the pathogenesis of OA by intracellular mechanisms, such as protein binding, methylation, or intercellular exosome pathways. In this sense, circRNAs might serve as potential novel biomarkers and therapeutic targets for OA.</t>
  </si>
  <si>
    <t>[Zhang, Yuke; Liu, Liting; Liu, Kai] Inner Mongolia Med Univ, Hohhot, Peoples R China; [Wang, Meiying] Inner Mongolia Med Univ, Dept Clin Lab, Affiliated Hosp, Hohhot, Peoples R China; [Su, Xiulan] Inner Mongolia Med Univ, Clin Med Res Ctr, Affiliated Hosp, Hohhot, Peoples R China; [Wang, Jianzhong] Inner Mongolia Med Univ, Dept Orthoped &amp; Traumatol, Affiliated Hosp 2, Hohhot, Peoples R China</t>
  </si>
  <si>
    <t>Inner Mongolia Medical University; Inner Mongolia Medical University; Inner Mongolia Medical University; Inner Mongolia Medical University</t>
  </si>
  <si>
    <t>Su, XL (corresponding author), Inner Mongolia Med Univ, Clin Med Res Ctr, Affiliated Hosp, Hohhot, Peoples R China.;Wang, JZ (corresponding author), Inner Mongolia Med Univ, Dept Orthoped &amp; Traumatol, Affiliated Hosp 2, Hohhot, Peoples R China.</t>
  </si>
  <si>
    <t>xlsu2014@163.com; wangjianzhongwj@163.com</t>
  </si>
  <si>
    <t>FRONT SURG</t>
  </si>
  <si>
    <t>JAN 6</t>
  </si>
  <si>
    <t>10.3389/fsurg.2022.1049513</t>
  </si>
  <si>
    <t>Surgery</t>
  </si>
  <si>
    <t>Liu, Juan; Zhang, Xiaomin; Chen, Kun; Cheng, Yujie; Liu, Shuxun; Xia, Meng; Chen, Yali; Zhu, Ha; Li, Zhiqing; Cao, Xuetao</t>
  </si>
  <si>
    <t>CCR7 Chemokine Receptor-Inducible Inc-Dpf3 Restrains Dendritic Cell Migration by Inhibiting HIF-1α-Mediated Glycolysis</t>
  </si>
  <si>
    <t>IMMUNITY</t>
  </si>
  <si>
    <t>LYMPH-NODES; T-CELL; RNA MODIFICATIONS; METHYLATION; HOMEOSTASIS; ACTIVATION; RESOLUTION; RESPONSES; IMMUNITY; HYPOXIA</t>
  </si>
  <si>
    <t>CCR7 chemokine receptor stimulation induces rapid but transient dendritic cell (DC) migration toward draining lymph nodes, which is critical for the initiation of protective immunity and maintenance of immune homeostasis. The mechanisms for terminating CCR7-mediated DC migration remain incompletely understood. Here we have identified a long non-coding RNA Inc-Dpf3 whose feedback restrained CCR7-mediated DC migration. CCR7 stimulation up-regulated Inc-Dpf3 via removing N6-methyladenosine (m(6)A) modification to prevent RNA degradation. DC-specific Inc-Dpf3 deficiency increased CCR7-mediated DC migration, leading to exaggerated adaptive immune responses and inflammatory injuries. Mechanistically, CCR7 stimulation activated the HIF-1 alpha transcription factor pathway in DCs, leading to metabolic reprogramming toward glycolysis for DC migration. Inc-Dpf3 directly bound to HIF-1 alpha and suppressed HIF-1 alpha-dependent transcription of the glycolytic gene Ldha, thus inhibiting DC glycolytic metabolism and migratory capacity. We demonstrate a critical role for CCR7-inducible Inc-Dpf3 in coupling epigenetic and metabolic pathways to feedback-control DC migration and inflammatory responses.</t>
  </si>
  <si>
    <t>[Liu, Juan; Zhang, Xiaomin; Cheng, Yujie; Liu, Shuxun; Zhu, Ha; Cao, Xuetao] Second Mil Med Univ, Natl Key Lab Med Immunol, Shanghai 200433, Peoples R China; [Liu, Juan; Zhang, Xiaomin; Cheng, Yujie; Liu, Shuxun; Zhu, Ha; Cao, Xuetao] Second Mil Med Univ, Inst Immunol, Shanghai 200433, Peoples R China; [Chen, Kun; Xia, Meng; Li, Zhiqing; Cao, Xuetao] Chinese Acad Med Sci, Peking Union Med Coll, Dept Immunol, Inst Basic Med Sci, Beijing 100005, Peoples R China; [Chen, Kun; Xia, Meng; Li, Zhiqing; Cao, Xuetao] Chinese Acad Med Sci, Peking Union Med Coll, Ctr Immunotherapy, Inst Basic Med Sci, Beijing 100005, Peoples R China; [Chen, Yali; Cao, Xuetao] Zhejiang Univ, Inst Immunol, Sch Med, Hangzhou 310058, Zhejiang, Peoples R China; [Cao, Xuetao] Nankai Univ, Coll Life Sci, Tianjin 300071, Peoples R China</t>
  </si>
  <si>
    <t>Naval Medical University; Naval Medical University; Chinese Academy of Medical Sciences - Peking Union Medical College; Peking Union Medical College; Institute of Basic Medical Sciences - CAMS; Chinese Academy of Medical Sciences - Peking Union Medical College; Peking Union Medical College; Zhejiang University; Nankai University</t>
  </si>
  <si>
    <t>Cao, XT (corresponding author), Second Mil Med Univ, Natl Key Lab Med Immunol, Shanghai 200433, Peoples R China.;Cao, XT (corresponding author), Second Mil Med Univ, Inst Immunol, Shanghai 200433, Peoples R China.;Cao, XT (corresponding author), Chinese Acad Med Sci, Peking Union Med Coll, Dept Immunol, Inst Basic Med Sci, Beijing 100005, Peoples R China.;Cao, XT (corresponding author), Chinese Acad Med Sci, Peking Union Med Coll, Ctr Immunotherapy, Inst Basic Med Sci, Beijing 100005, Peoples R China.;Cao, XT (corresponding author), Zhejiang Univ, Inst Immunol, Sch Med, Hangzhou 310058, Zhejiang, Peoples R China.;Cao, XT (corresponding author), Nankai Univ, Coll Life Sci, Tianjin 300071, Peoples R China.</t>
  </si>
  <si>
    <t>juanliu@immunol.org; caoxt@immunol.org</t>
  </si>
  <si>
    <t>10.1016/j.immuni.2019.01.021</t>
  </si>
  <si>
    <t>Wang, Yafen; Han, Shaoqing; Ran, Ruoxi; Li, Anling; Liu, Huanyu; Liu, Mingjun; Duan, Yongwei; Zhang, Xiong; Zhao, Zhigang; Song, Shihui; Weng, Xiaocheng; Liu, Song-Mei; Zhou, Xiang</t>
  </si>
  <si>
    <t>A longitudinal sampling study of transcriptomic and epigenetic profiles in patients with thrombocytopenia syndrome</t>
  </si>
  <si>
    <t>DIFFERENTIAL EXPRESSION ANALYSIS; SEVERE FEVER; RNA; N6-METHYLADENOSINE</t>
  </si>
  <si>
    <t>Severe fever with thrombocytopenia syndrome (SFTS) is a novel tick-borne infectious disease caused by a new type of SFTS virus (SFTSV). Here, a longitudinal sampling study is conducted to explore the differences in transcript levels after SFTSV infection, and to characterize the transcriptomic and epigenetic profiles of hospitalized patients. The results reveal significant changes in the mRNA expression of certain genes from onset to recovery. Moreover, m(6)A-seq reveals that certain genes related with immune regulation may be regulated by m(6)A. Besides the routine tests such as platelet counts, serum ALT and AST levels testing, distinct changes in myocardial enzymes, coagulation function, and inflammation are well correlated with the clinical data and sequencing data, suggesting that clinical practitioners should monitor the above indicators to track disease progression and guide personalized treatment. In this study, the transcript changes and RNA modification may lend a fresh perspective to our understanding of the SFTSV and play a significant role in the discovery of drugs for effective treatment of this disease. Severe fever with thrombocytopenia syndrome (SFTS) is an emerging hemorrhagic fever caused by tick-borne SFTS virus. Here, Wang et al. characterize transcriptomic and epigenetic changes in infected patients and correlate them with clinical parameters to improve the understanding of disease progression.</t>
  </si>
  <si>
    <t>[Wang, Yafen; Han, Shaoqing; Zhang, Xiong; Weng, Xiaocheng; Zhou, Xiang] Wuhan Univ, Coll Chem &amp; Mol Sci, Wuhan, Peoples R China; [Ran, Ruoxi; Li, Anling; Liu, Mingjun; Duan, Yongwei; Liu, Song-Mei] Wuhan Univ, Zhongnan Hosp, Dept Clin Lab, Ctr Gene Diag, Wuhan, Peoples R China; [Ran, Ruoxi; Li, Anling; Liu, Mingjun; Duan, Yongwei; Liu, Song-Mei] Wuhan Univ, Zhongnan Hosp, Program Clin Lab Med, Wuhan, Peoples R China; [Liu, Huanyu] Wuhan Univ, Reprod Med Ctr, Dept Obstet &amp; Gynecol, Zhongnan Hosp, Wuhan, Peoples R China; [Zhao, Zhigang] Wuhan Univ, Zhongnan Hosp, Dept Emergency, Wuhan, Peoples R China; [Song, Shihui] Wuhan Univ, Zhongnan Hosp, Dept Infect Dis, Wuhan, Peoples R China</t>
  </si>
  <si>
    <t>Wuhan University; Wuhan University; Wuhan University; Wuhan University; Wuhan University; Wuhan University</t>
  </si>
  <si>
    <t>Weng, XC; Zhou, X (corresponding author), Wuhan Univ, Coll Chem &amp; Mol Sci, Wuhan, Peoples R China.;Liu, SM (corresponding author), Wuhan Univ, Zhongnan Hosp, Dept Clin Lab, Ctr Gene Diag, Wuhan, Peoples R China.;Liu, SM (corresponding author), Wuhan Univ, Zhongnan Hosp, Program Clin Lab Med, Wuhan, Peoples R China.</t>
  </si>
  <si>
    <t>xcweng@whu.edu.cn; smliu@whu.edu.cn; xzhou@whu.edu.cn</t>
  </si>
  <si>
    <t>SEP 24</t>
  </si>
  <si>
    <t>10.1038/s41467-021-25804-z</t>
  </si>
  <si>
    <t>Klotz, Karl-Norbert; Falgner, Nico; Kachler, Sonja; Lambertucci, Catia; Vittori, Sauro; Volpini, Rosaria; Cristalli, Gloria</t>
  </si>
  <si>
    <t>[3H]HEMADO -: a novel tritiated agonist selective for the human adenosine A3 receptor</t>
  </si>
  <si>
    <t>EUROPEAN JOURNAL OF PHARMACOLOGY</t>
  </si>
  <si>
    <t>adenosine; adenosine A(3) receptor; agonist; radioligand</t>
  </si>
  <si>
    <t>ANTAGONIST RADIOLIGAND; 2-ALKYNYL DERIVATIVES; EXPRESSION; ADENOSINE-5-N-ETHYLURONAMIDE; PHARMACOLOGY; POTENT; TARGET</t>
  </si>
  <si>
    <t>Adenosine A(3) receptors are promising drug targets for a number of conditions like inflammatory diseases including asthma, ischemic injury or certain types of cancer. Consequently, intense efforts are dedicated to the development of selective A(3) agonists and antagonists. The only tritiated agonist that is available for radioligand binding is the nonselective [H-3]5'-N-ethylcarboxamidoadenosine ([H-3]NECA). Based on a recently characterized series of 2-substituted adenosine receptor agonists we developed a tritiated selective A(3) radioligand with high affinity. From this series 2-hexyn-1-yl-N 6 -methyladenosine (HEMADO) with a K-i-value of 1. 1 nM at the human A(3) subtype was chosen. HEMADO is 300-fold selective versus the A(1) subtype, and 1100-fold and more than 25,000-fold selective compared to the adenosine A(2A) and A(2B) receptors, respectively. The tritiated derivative [H-3]HEMADO exhibited the same affinity as the unlabeled precursor. In concentrations up to 10 nM no specific binding to adenosine A(1), A(2A) or A(2B) receptors was observed confirming the high selectivity for adenosine A(3) receptors. Characterization of [H-3]HEMADO in radioligand binding studies revealed reversible binding to the human adenosine A(3) subtype. In saturation binding studies for the A(3) subtype a KD-value of 1. 1 nM was determined. Nonspecific binding at a radioligand concentration of I nM amounted to 1-2% of total binding. Competition binding with a panel of adenosine receptor ligands clearly confirmed the correct A3 pharmacology of the binding site labeled by [H-3]HEMADO. With [H-3]HEMADO we present a tritiated agonist with high affinity and A3-selectivity and very low nonspecific binding. [H-3]HEMADO is a useful tool for specific screening for A(3) receptor agonists and antagonists in improved radioligand binding assays with the human subtype. (c) 2006 Elsevier B.V. All rights reserved.</t>
  </si>
  <si>
    <t>Univ Wurzburg, Inst Pharmakol &amp; Toxikol, D-97078 Wurzburg, Germany; Univ Camerino, Dipartimento Sci Chim, I-62032 Camerino, Italy</t>
  </si>
  <si>
    <t>University of Wurzburg; University of Camerino</t>
  </si>
  <si>
    <t>Klotz, KN (corresponding author), Univ Wurzburg, Inst Pharmakol &amp; Toxikol, Versbacher Str 9, D-97078 Wurzburg, Germany.</t>
  </si>
  <si>
    <t>klotz@toxi.uni-wuerzburg.de</t>
  </si>
  <si>
    <t>EUR J PHARMACOL</t>
  </si>
  <si>
    <t>FEB 5</t>
  </si>
  <si>
    <t>10.1016/j.ejphar.2006.10.048</t>
  </si>
  <si>
    <t>Xu, Ruohui; Xiao, Xiaoli; Zhang, Shengan; Pan, Jiashu; Tang, Yingjue; Zhou, Wenjun; Ji, Guang; Dang, Yanqi</t>
  </si>
  <si>
    <t>The methyltransferase METTL3-mediated fatty acid metabolism revealed the mechanism of cinnamaldehyde on alleviating steatosis</t>
  </si>
  <si>
    <t>METTL3; Fatty acids metabolism; Cinnamaldehyde; Steatosis</t>
  </si>
  <si>
    <t>ARACHIDONIC-ACID; LIPID-ACCUMULATION; LIVER-DISEASE; INFLAMMATION</t>
  </si>
  <si>
    <t>Background: As a primarily N6-methyladenosine methyltransferase, methyltransferase 3 (METTL3) plays a crucial role in nonalcoholic fatty liver disease. However, its regulatory mechanism in steatosis remains unknown. Methods: Alpha mouse liver 12 (AML12) cells were induced by free fatty acids (FFA). Triglycerides, lipid droplet assay, and Oil Red O staining were performed to evaluate steatosis. The expression of METTL3 and cytochrome P450 family 4 subfamily f polypeptide 40 (CYP4F40) was measured using Western blotting, real-time quantitative polymerase chain reaction, and dual-luciferase reporter assay. Triglycerides, total cholesterol, almandine aminotransferase, and aspartate aminotransferase were assayed after cinnamaldehyde treatment. Transcriptomics and metabolomics were performed to determine how METTL3 and cinnamaldehyde regulate steatosis. Results: METTL3 protein level was reduced in FFA-induced steatosis in AML12 cells, and METTL3 knockdown aggravated the steatosis. Cinnamaldehyde alleviated steatosis by increasing METTL3 expression. A combined transcriptomics and metabolomics analysis revealed that METTL3 knockdown reduced CYP4F40 expression and reduced the level of capric acid, gamma-linolenic acid, arachidonic acid, and docosapentaenoic acid. Cinnamaldehyde promoted CYP4F40 expression by increasing METTL3 and increased the levels of capric acid, gammalinolenic acid, arachidonic acid, and docosapentaenoic acid. Finally, the beneficial effects of cinnamaldehyde on steatosis were reversed after METTL3 knockdown. Conclusions: METTL3 knockdown aggravated steatosis in AML12 cells through CYP4F40-mediated fatty acid metabolism, and cinnamaldehyde alleviated steatosis via the METTL3-CYP4F40 pathway.</t>
  </si>
  <si>
    <t>[Xu, Ruohui; Xiao, Xiaoli; Zhang, Shengan; Pan, Jiashu; Tang, Yingjue; Zhou, Wenjun; Ji, Guang; Dang, Yanqi] Shanghai Univ Tradit Chinese Med, Longhua Hosp, Inst Digest Dis, China Canada Ctr Res Digest Dis ccCRDD, Shanghai 200032, Peoples R China; [Pan, Jiashu] Shanghai Univ Tradit Chinese Med, Longhua Hosp, Dept Digest Dis, Shanghai 200032, Peoples R China; [Tang, Yingjue] Shanghai Univ Tradit Chinese Med, Yueyang Hosp integrated Tradit Chinese &amp; Western M, Shanghai 200437, Peoples R China</t>
  </si>
  <si>
    <t>Shanghai University of Traditional Chinese Medicine; Shanghai University of Traditional Chinese Medicine; Shanghai University of Traditional Chinese Medicine</t>
  </si>
  <si>
    <t>Ji, G; Dang, YQ (corresponding author), Shanghai Univ Tradit Chinese Med, Longhua Hosp, Inst Digest Dis, China Canada Ctr Res Digest Dis ccCRDD, Shanghai 200032, Peoples R China.</t>
  </si>
  <si>
    <t>jg@shutcm.edu.cn; dangyanqi9022@126.com</t>
  </si>
  <si>
    <t>10.1016/j.biopha.2022.113367</t>
  </si>
  <si>
    <t>Wei, Cheng; Wang, Bo; Peng, Dazhao; Zhang, Xiaoyang; Li, Zesheng; Luo, Lin; He, Yingjie; Liang, Hao; Du, Xuezhi; Li, Shenghui; Zhang, Shu; Zhang, Zhenyu; Han, Lei; Zhang, Jianning</t>
  </si>
  <si>
    <t>Pan-Cancer Analysis Shows That ALKBH5 Is a Potential Prognostic and Immunotherapeutic Biomarker for Multiple Cancer Types Including Gliomas</t>
  </si>
  <si>
    <t>ALKBH5; pan-cancer; prognosis; immune; glioma; lncRNA-miRNAALKBH5 network</t>
  </si>
  <si>
    <t>PROMOTES TEMOZOLOMIDE RESISTANCE; RNA METHYLATION; MESSENGER-RNA; EXPRESSION; M(6)A; PROLIFERATION; CELLS; TUMORIGENICITY; PROGRESSION; MECHANISMS</t>
  </si>
  <si>
    <t>BackgroundAlkB homolog 5 (ALKBH5) is a N-6-methyladenosine (m(6)A) demethylase associated with the development, growth, and progression of multiple cancer types. However, the biological role of ALKBH5 has not been investigated in pan-cancer datasets. Therefore, in this study, comprehensive bioinformatics analysis of pan-cancer datasets was performed to determine the mechanisms through which ALKBH5 regulates tumorigenesis. MethodsOnline websites and databases such as NCBI, UCSC, CCLE, HPA, TIMER2, GEPIA2, cBioPortal, UALCAN, STRING, SangerBox, ImmuCellAl, xCell, and GenePattern were used to extract data of ALKBH5 in multiple cancers. The pan-cancer patient datasets were analyzed to determine the relationship between ALKBH5 expression, genetic alterations, methylation status, and tumor immunity. Targetscan, miRWalk, miRDB, miRabel, LncBase databases and Cytoscape tool were used to identify microRNAs (miRNAs) and long non-coding RNAs (lncRNAs) that regulate expression of ALKBH5 and construct the lncRNA-miRNA-ALKBH5 network. In vitro CCK-8, wound healing, Transwell and M2 macrophage infiltration assays as well as in vivo xenograft animal experiments were performed to determine the biological functions of ALKBH5 in glioma cells. ResultsThe pan-cancer analysis showed that ALKBH5 was upregulated in several solid tumors. ALKBH5 expression significantly correlated with the prognosis of cancer patients. Genetic alterations including duplications and deep mutations of the ALKBH5 gene were identified in several cancer types. Alterations in the ALKBH5 gene correlated with tumor prognosis. GO and KEGG enrichment analyses showed that ALKBH5-related genes were enriched in the inflammatory, metabolic, and immune signaling pathways in glioma. ALKBH5 expression correlated with the expression of immune checkpoint (ICP) genes, and influenced sensitivity to immunotherapy. We constructed a lncRNA-miRNA network that regulates ALKBH5 expression in tumor development and progression. In vitro and in vivo experiments showed that ALKBH5 promoted proliferation, migration, and invasion of glioma cells and recruited the M2 macrophage to glioma cells. ConclusionsALKBH5 was overexpressed in multiple cancer types and promoted the development and progression of cancers through several mechanisms including regulation of the tumor-infiltration of immune cells. Our study shows that ALKBH5 is a promising prognostic and immunotherapeutic biomarker in some malignant tumors.</t>
  </si>
  <si>
    <t>[Wei, Cheng; Wang, Bo; Peng, Dazhao; Zhang, Xiaoyang; Li, Zesheng; Liang, Hao; Li, Shenghui; Zhang, Shu; Han, Lei; Zhang, Jianning] Tianjin Med Univ Gen Hosp, Tianjin Neurol Inst, Key Lab Postneuroinjury Neurorepair &amp; Regenerat Ce, Minist Educ &amp; Tianjin City, Tianjin, Peoples R China; [Luo, Lin; Zhang, Zhenyu] Zhengzhou Univ, Affiliated Hosp 1, Dept Neurosurg, Zhengzhou, Peoples R China; [He, Yingjie; Du, Xuezhi] Tianjin Med Univ, Hosp 2, Dept Hepatopancreatobiliary Surg, Tianjin, Peoples R China</t>
  </si>
  <si>
    <t>Tianjin Medical University; Zhengzhou University; Tianjin Medical University</t>
  </si>
  <si>
    <t>Han, L; Zhang, JN (corresponding author), Tianjin Med Univ Gen Hosp, Tianjin Neurol Inst, Key Lab Postneuroinjury Neurorepair &amp; Regenerat Ce, Minist Educ &amp; Tianjin City, Tianjin, Peoples R China.;Zhang, ZY (corresponding author), Zhengzhou Univ, Affiliated Hosp 1, Dept Neurosurg, Zhengzhou, Peoples R China.</t>
  </si>
  <si>
    <t>fcczhangzy1@zzu.edu.cn; superhanlei@tmu.edu.cn; jianningzhang2021@163.com</t>
  </si>
  <si>
    <t>10.3389/fimmu.2022.849592</t>
  </si>
  <si>
    <t>Kong, Yi; Wu, Ruifang; Zhang, Suhan; Zhao, Ming; Wu, Haijing; Lu, Qianjin; Fu, Siqi; Su, Yuwen</t>
  </si>
  <si>
    <t>Wilms' tumor 1-associating protein contributes to psoriasis by promoting keratinocytes proliferation via regulating cyclinA2 and CDK2</t>
  </si>
  <si>
    <t>CDK2; Cell cycle; CyclinA2; Proliferation; Psoriasis; WTAP</t>
  </si>
  <si>
    <t>WTAP; INFLAMMATION; TRANSITION; FEATURES; DELETION; REGION; ARM</t>
  </si>
  <si>
    <t>Background: Wilms' tumor 1-associating protein (WTAP) is a ubiquitously expressed nuclear protein, and involved in multiple pathophysiological processes, including cell cycle, RNA splicing and stabilization, N6-methyladenosine RNA modification, cell proliferation, and apoptosis as well as embryonic development. Here, we investigated the specific role of WTAP in the pathogenesis of psoriasis and its underlying mechanism. Methods: Reverse transcription-quantitative polymerase chain reaction (RT-qPCR), western blot analyses and multi-spectrum immunohistochemistry were applied to evaluate the level of WTAP expression in psoriatic skin and normal skin. HaCaT cells was stably transfected with WTAP small interfering (si)RNA and plasmid using Lipofectamine (R) 2000 and proliferation was determined by CCK8. Apoptosis and cell cycle analysis were conducted by flow cytometry. Western blot assay was used to explore the expression levels of cell cycle-related proteins in HaCaT cells after WTAP overexpression or inhibition. Furthermore, HaCaT cells were stimulated with proinflammatory cytokines (ie, IL-17A, IL-22, IL-1a, oncostatin M, and TNF-a) to assess WTAP expression. Results: We demonstrated that the mRNA and protein levels of WTAP were significantly increased in lesional skins of psoriasis patients and psoriatic cell model compared with normal controls. WTAP was highly expressed in epidermis rather than dermis. Overexpression of WTAP promoted keratinocytes proliferation, which might be related to the up-regulation of cyclinA2 and CDK2. Conclusions: These results indicate that overexpression of WTAP may contribute to the pathogenesis of psoriasis by regulating cell cycle progression and highlight WTAP as a potential therapeutic target for psoriasis treatment.</t>
  </si>
  <si>
    <t>[Kong, Yi; Wu, Ruifang; Zhang, Suhan; Zhao, Ming; Wu, Haijing; Lu, Qianjin; Fu, Siqi; Su, Yuwen] Cent South Univ, Dept Dermatol, Hunan Key Lab Med Epigenomes, Xiangya Hosp 2, Changsha 410000, Peoples R China</t>
  </si>
  <si>
    <t>Su, YW (corresponding author), Cent South Univ, Dept Dermatol, Hunan Key Lab Med Epigenomes, Xiangya Hosp 2, 139 Middle Renmin Rd, Changsha 410011, Hunan, Peoples R China.</t>
  </si>
  <si>
    <t>suyuwen1963@csu.edu.cn</t>
  </si>
  <si>
    <t>10.1016/j.intimp.2020.106918</t>
  </si>
  <si>
    <t>Li, Lele; Xia, Xiaoping; Yang, Tian; Sun, Yuchao; Liu, Xueke; Xu, Wei; Lu, Mei; Cui, Dawei; Wu, Yingping</t>
  </si>
  <si>
    <t>RNA methylation: A potential therapeutic target in autoimmune disease</t>
  </si>
  <si>
    <t>INTERNATIONAL REVIEWS OF IMMUNOLOGY</t>
  </si>
  <si>
    <t>m(6)A; m(5)C; autoimmune disease; IBD; RNA methylation; SLE</t>
  </si>
  <si>
    <t>M(6)A READER YTHDC1; MESSENGER-RNA; GENE-EXPRESSION; SYSTEMIC-SCLEROSIS; RECOGNITION; METHYLTRANSFERASE; PATHOGENESIS; EPIGENETICS; DATABASE; WRITERS</t>
  </si>
  <si>
    <t>Autoimmune diseases such as rheumatoid arthritis (RA), systemic lupus erythematosus (SLE), and inflammatory bowel disease (IBD) are caused by the body's immune response to autoantigens. The pathogenesis of autoimmune diseases is unclear. Numerous studies have demonstrated that RNA methylation plays a key role in disease progression, which is essential for post-transcriptional regulation and has gradually become a broad regulatory mechanism that controls gene expression in various physiological processes, including RNA nuclear output, translation, splicing, and noncoding RNA processing. Here, we outline the writers, erasers, and readers of RNA methylation, including N6-methyladenosine (m(6)A), 2'-O-methylation (Nm), 2 '-O-dimethyladenosine (m(6)Am), N1-methyladenosine (m(1)A), 5-methylcytidine (m(5)C) and N7-methylguanosine (m(7)G). As the role of RNA methylation modifications in the immune system and diseases is explained, the potential treatment value of these modifications has also been demonstrated. This review reports the relationship between RNA methylation and autoimmune diseases, highlighting the need for future research into the therapeutic potential of RNA modifications.</t>
  </si>
  <si>
    <t>[Li, Lele; Xia, Xiaoping; Yang, Tian; Sun, Yuchao; Liu, Xueke; Xu, Wei; Lu, Mei; Wu, Yingping] Zhejiang Univ, Affiliated Hosp 4, Sch Med, Jinhua, Peoples R China; [Cui, Dawei] Zhejiang Univ, Sch Med, Affiliated Hosp 1, Hangzhou, Peoples R China</t>
  </si>
  <si>
    <t>Zhejiang University; Zhejiang University</t>
  </si>
  <si>
    <t>Wu, YP (corresponding author), Zhejiang Univ, Affiliated Hosp 4, Sch Med, Jinhua, Peoples R China.;Cui, DW (corresponding author), Zhejiang Univ, Sch Med, Affiliated Hosp 1, Hangzhou, Peoples R China.</t>
  </si>
  <si>
    <t>daweicui@zju.edu.cn; yingpingwu@zju.edu.cn</t>
  </si>
  <si>
    <t>INT REV IMMUNOL</t>
  </si>
  <si>
    <t>MAY 3</t>
  </si>
  <si>
    <t>10.1080/08830185.2023.2280544</t>
  </si>
  <si>
    <t>Chen, Sylvia; Tan, Wei Zhi; Sutiman, Natalia; Lim, Cindy; Lee, Sze Sing; Leong, Wai Fook; Tjai, Madeline; Wang, Chunyan; Kong, Chris San Choon; Chuah, Sai Wei; Schwender, Brian John; Chan, Webber; Shim, Hang Hock; Lim, Wee Chian; Khor, Chiea Chuen; Ling, Khoon Lin; Chowbay, Balram</t>
  </si>
  <si>
    <t>An intronic FTO variant rs16952570 confers protection against thiopurine-induced myelotoxicities in multiethnic Asian IBD patients</t>
  </si>
  <si>
    <t>PHARMACOGENOMICS JOURNAL</t>
  </si>
  <si>
    <t>INFLAMMATORY-BOWEL-DISEASE; METHYLTRANSFERASE GENOTYPE; JAPANESE PATIENTS; NUDT15; ASSOCIATION; N6-METHYLADENOSINE; 6-MERCAPTOPURINE; PHARMACOGENOMICS; POLYMORPHISMS; AZATHIOPRINE</t>
  </si>
  <si>
    <t>Thiopurines are used in the treatment of inflammatory bowel disease (IBD) but remain clinically challenging to manage due to wide interpatient variability in clinical outcomes and adverse events. Apart from genetic variants in thiopurine S-methyltransferase (TPMT) and nudix hydrolase 15 (NUDT15) genes, polymorphisms in FTO alpha-ketoglutarate dependent dioxygenase (FTO) were found predictive of thiopurine-induced leukopenia, albeit with conflicting results. To clarify the role of FTO variants in a multiethnic Asian IBD cohort, we recruited 149 patients on thiopurine-based therapy and genotyped two FTO variants p.Ala134Thr (rs79206939) and rs16952570 T &gt; C using Sanger sequencing. FTO p.Ala134Thr (rs79206939) was non-polymorphic and absent whereas intronic rs16952570 T &gt; C was equally prevalent in Chinese (22%) and Indians (18%) and higher in Malays (28%). Higher nadir white blood cell (WBC) and absolute neutrophil count (ANC) levels were observed in patients harboring FTO rs16952570 CC genotypes compared with TT carriers at 4, 8, and 12 weeks after start of thiopurine therapy (P &lt; 0.05). A similar trend was observed in patients carrying the previously well-characterized NUDT15 rs116855232 wild-type CC genotypes. Further in silico analysis suggests that FTO variants linked to rs16952570, particularly rs74018601, may play a regulatory role in altering the FTO expression. The findings from this study indicate a novel protective association with the FTO variant rs16952570 CC genotype and hematological parameters.</t>
  </si>
  <si>
    <t>[Chen, Sylvia; Tan, Wei Zhi; Lee, Sze Sing; Chowbay, Balram] Natl Canc Ctr, Clin Pharmacol Lab, Singapore, Singapore; [Sutiman, Natalia; Leong, Wai Fook; Tjai, Madeline; Wang, Chunyan; Chowbay, Balram] SingHlth, Clin Pharmacol, Singapore, Singapore; [Lim, Cindy] Natl Canc Ctr, Biostat Unit, Clin Trials &amp; Epidemiol Sci, Singapore, Singapore; [Kong, Chris San Choon; Chuah, Sai Wei; Schwender, Brian John; Chan, Webber; Shim, Hang Hock; Ling, Khoon Lin] Singapore Gen Hosp, Dept Gastroenterol &amp; Hepatol, Singapore, Singapore; [Kong, Chris San Choon] Sengkang Gen Hosp, Dept Gen Med, Gastroenterol &amp; Hepatol Serv, Singapore, Singapore; [Schwender, Brian John] Tucker Med, Singapore, Singapore; [Lim, Wee Chian] Tan Tock Seng Hosp, Dept Gastroenterol, Singapore, Singapore; [Khor, Chiea Chuen] Singapore Natl Eye Ctr, Singapore Eye Res Inst, Singapore, Singapore; [Khor, Chiea Chuen] Natl Univ Singapore, Yong Loo Lin Sch Med, Dept Ophthalmol, Singapore, Singapore; [Khor, Chiea Chuen] Genome Inst Singapore, Div Human Genet, Singapore, Singapore; [Chowbay, Balram] Duke NUS Med Sch, Ctr Clinician Scientist Dev, Singapore, Singapore; [Chowbay, Balram] Natl Canc Ctr, Humphrey Oei Inst Canc Res, Div Cellular &amp; Mol Res, 11 Hosp Dr, Singapore 169610, Singapore</t>
  </si>
  <si>
    <t>National Cancer Centre Singapore (NCCS); National Cancer Centre Singapore (NCCS); Singapore General Hospital; Tan Tock Seng Hospital; Singapore National Eye Center; National University of Singapore; National University of Singapore; Agency for Science Technology &amp; Research (A*STAR); A*STAR - Genome Institute of Singapore (GIS); National University of Singapore; National Cancer Centre Singapore (NCCS)</t>
  </si>
  <si>
    <t>Chowbay, B (corresponding author), Natl Canc Ctr, Clin Pharmacol Lab, Singapore, Singapore.;Chowbay, B (corresponding author), SingHlth, Clin Pharmacol, Singapore, Singapore.;Chowbay, B (corresponding author), Duke NUS Med Sch, Ctr Clinician Scientist Dev, Singapore, Singapore.;Chowbay, B (corresponding author), Natl Canc Ctr, Humphrey Oei Inst Canc Res, Div Cellular &amp; Mol Res, 11 Hosp Dr, Singapore 169610, Singapore.</t>
  </si>
  <si>
    <t>ctebal@nccs.com.sg</t>
  </si>
  <si>
    <t>PHARMACOGENOMICS J</t>
  </si>
  <si>
    <t>10.1038/s41397-019-0126-9</t>
  </si>
  <si>
    <t>Genetics &amp; Heredity; Pharmacology &amp; Pharmacy</t>
  </si>
  <si>
    <t>Pan, Yan-Yun; Yang, Jin-Xiu; Xu, Yi-Fei; Mao, Wei</t>
  </si>
  <si>
    <t>Yin Yang-1 suppresses CD40 ligand-CD40 signaling-mediated anti-inflammatory cytokine interleukin-10 expression in pulmonary adventitial fibroblasts by promoting histone H3 tri-methylation at lysine 27 modification on interleukin-10 promoter</t>
  </si>
  <si>
    <t>CD40; CD40 ligand; epigenetic modification; pulmonary arterial hypertension; pulmonary artery adventitial fibroblasts; Yin Yang 1</t>
  </si>
  <si>
    <t>ENDOTHELIAL PROGENITOR CELLS; TRANSCRIPTION FACTOR YY1; ARTERIAL-HYPERTENSION; ACTIVATION; INTERFACE; PHENOTYPE; CODE</t>
  </si>
  <si>
    <t>During the pathogenesis of early pulmonary arterial hypertension (PAH), pulmonary arterial adventitial fibroblast act as an initiator and mediator of inflammatory processes that predispose vessel walls to excessive vasoconstriction and pathogenic vascular remodeling. Emerging studies report that Yin Yang-1 (YY-1) plays important roles in inflammatory response and vascular injury. Our recent study finds that activation of CD40 ligand (CD40L)-CD40 signaling promotes pro-inflammatory phenotype of pulmonary adventitial fibroblasts. However, whether YY-1 is involved in CD40L-CD40 signaling-triggered inflammatory response in pulmonary adventitial fibroblasts and its underlying mechanism is still unclear. Here, we show that soluble CD40L (sCD40L) stimulation promotes YY-1 protein expression and suppresses anti-inflammatory cytokine, interleukin 10 (IL-10) expression in pulmonary adventitial fibroblasts, while YY-1 knockdown prevents sCD40L-mediated reduction of IL-10 expression via enhancing IL-10 gene transactivation. Further, we find that sCD40L stimulation significantly increases histone H3 tri-methylation at lysine 27 (H3K27me3) modification on IL-10 promoter in pulmonary adventitial fibroblasts, and YY-1 knockdown prevents the effect of sCD40L on IL-10 promoter by reducing the interaction with enhancer of zeste homolog 2 (EZH2), a histone methyltransferase, binding to IL-10 promoter. Moreover, we find that sCD40L stimulation promotes YY-1 protein, but not messenger RNA (mRNA) expression, via decreasing N6-methyladenosine methylation on YY-1 mRNA to suppress YTHDF2-medicated mRNA decay. Overall, this in-depth study shows that the activation of CD40L-CD40 signaling upregulates YY-1 protein expression in pulmonary adventitial fibroblasts, which results in increasing YY-1 and EZH2 binding to the IL-10 promoter region to enhance H3K27me3 modification, eventually leading to suppression of IL-10 transactivation. This study first uncovers the roles of YY-1 on CD40L-CD40 signaling-triggered inflammatory response in pulmonary adventitial fibroblasts.</t>
  </si>
  <si>
    <t>[Pan, Yan-Yun; Yang, Jin-Xiu; Xu, Yi-Fei; Mao, Wei] Zhejiang Chinese Med Univ, Dept Cardiol, Affiliated Hosp 1, Hangzhou 310006, Zhejiang, Peoples R China</t>
  </si>
  <si>
    <t>Mao, W (corresponding author), Zhejiang Chinese Med Univ, Dept Cardiol, Affiliated Hosp 1, Hangzhou 310006, Zhejiang, Peoples R China.</t>
  </si>
  <si>
    <t>maoweilw@163.com</t>
  </si>
  <si>
    <t>10.1002/cbin.11351</t>
  </si>
  <si>
    <t>Li, Di; He, Jinlin; Fang, Caihong; Zhang, Yiwen; He, Mingli; Zhang, Zhanqi; Hou, Jinsong; Xu, Qiong</t>
  </si>
  <si>
    <t>METTL3 Regulates Osteoclast Biological Behaviors via iNOS/NO-Mediated Mitochondrial Dysfunction in Inflammatory Conditions</t>
  </si>
  <si>
    <t>osteoclast; lipopolysaccharide; m(6)A; mitochondrial function; inducible nitric oxide synthase (iNOS); nitric oxide (NO)</t>
  </si>
  <si>
    <t>GENE-EXPRESSION; BONE-RESORPTION; NITRIC-OXIDE; DIFFERENTIATION</t>
  </si>
  <si>
    <t>Excessive differentiation of osteoclasts contributes to the disruption of bone homeostasis in inflammatory bone diseases. Methyltransferase-like 3 (METTL3), the core methyltransferase that installs an N6-methyladenosine (m(6)A) modification on RNA, has been reported to participate in bone pathophysiology. However, whether METTL3-mediated m(6)A affects osteoclast differentiation in inflammatory conditions remains unelucidated. In this study, we observed that the total m(6)A content and METTL3 expression decreased during LPS-induced osteoclastogenesis. After knocking down METTL3, we found reduced levels of the number of osteoclasts, osteoclast-related gene expression and bone resorption area. A METTL3 deficiency increased osteoclast apoptosis and pro-apoptotic protein expression. RNA sequencing analysis showed that differentially expressed genes in METTL3-deficient cells were mainly associated with the mitochondrial function. The expression of the mitochondrial function-related genes, ATP production and mitochondrial membrane potential decreased after METTL3 knockdown. Moreover, the most obviously upregulated gene in RNA-Seq was Nos2, which encoded the iNOS protein to induce nitric oxide (NO) synthesis. METTL3 knockdown increased the levels of Nos2 mRNA, iNOS protein and NO content. NOS inhibitor L-NAME rescued the inhibited mitochondrial function and osteoclast formation while suppressing osteoclast apoptosis in METTL3-silenced cells. Mechanistically, a METTL3 deficiency promoted the stability and expression of Nos2 mRNA, and similar results were observed after m(6)A-binding protein YTHDF1 knockdown. Further in vivo evidence revealed that METTL3 knockdown attenuated the inflammatory osteolysis of the murine calvaria and suppressed osteoclast formation. In conclusion, these data suggested that METTL3 knockdown exacerbated iNOS/NO-mediated mitochondrial dysfunction by promoting a Nos2 mRNA stability in a YTHDF1-dependent manner and further inhibited osteoclast differentiation and increased osteoclast apoptosis in inflammatory conditions.</t>
  </si>
  <si>
    <t>[Li, Di; He, Jinlin; Fang, Caihong; Zhang, Yiwen; He, Mingli; Zhang, Zhanqi; Hou, Jinsong; Xu, Qiong] Sun Yat Sen Univ, Hosp Stomatol, Guangzhou 510055, Peoples R China; [Li, Di; He, Jinlin; Fang, Caihong; Zhang, Yiwen; He, Mingli; Zhang, Zhanqi; Hou, Jinsong; Xu, Qiong] Guangdong Prov Key Lab Stomatol, Guangzhou 510055, Peoples R China; [Li, Di; He, Jinlin; Fang, Caihong; Zhang, Yiwen; He, Mingli; Zhang, Zhanqi; Hou, Jinsong; Xu, Qiong] Sun Yat Sen Univ, Guanghua Sch Stomatol, Guangzhou 510055, Peoples R China</t>
  </si>
  <si>
    <t>Hou, JS; Xu, Q (corresponding author), Sun Yat Sen Univ, Hosp Stomatol, Guangzhou 510055, Peoples R China.;Hou, JS; Xu, Q (corresponding author), Guangdong Prov Key Lab Stomatol, Guangzhou 510055, Peoples R China.;Hou, JS; Xu, Q (corresponding author), Sun Yat Sen Univ, Guanghua Sch Stomatol, Guangzhou 510055, Peoples R China.</t>
  </si>
  <si>
    <t>houjs@mail.sysu.edu.cn; xqiong@mail.sysu.edu.cn</t>
  </si>
  <si>
    <t>10.3390/ijms24021403</t>
  </si>
  <si>
    <t>Jing, Lanyu; Zhou, Kaiwen; Wang, Zilin; Li, Yuying; Fan, Yuanjian; Liu, Ting; Shan, Zhen; Lin, Ying</t>
  </si>
  <si>
    <t>YTHDF1 shapes cold tumor and inhibits CD8+T cells infiltration and function in breast cancer</t>
  </si>
  <si>
    <t>While YTH N6-methyladenosine RNA binding protein 1 (YTHDF1) was recognized as a crucial contributor in the development and immune-related regulation of various types of tumors, its function in the immune response of breast cancer has largely remained uninvestigated. Through analysis of public databases, we found YTHDF1 as a highly expressed gene in breast cancers and confirmed this finding in breast cancer cells and clinical specimens from our center. Subsequently, we examined the link between YTHDF1 expression and immune cells and molecules by utilizing immune-related public databases and algorithm. We further validated our findings through cellular and animal experiments, as well as RNA sequencing. YTHDF1 was found highly expressed in tumor tissues of breast cancer, which negatively correlated with patient survival. The downregulation of YTHDF1 promoted the expression of pro-inflammatory markers and improved the anti-cancer ability of immune cells in breast cancer. RNA sequencing analysis revealed that YTHDF1 knockdown resulted in enrichment of differential genes in signal transduction pathways. Additionally, in vitro experiments showed that immune cells had higher cytotoxicity against breast cancer cells with decreased YTHDF1 expression. Moreover, in vivo studies indicated that YTHDF1 promoted breast cancer growth while inhibiting CD8+ T cell infiltration and function. Our study demonstrates that YTHDF1 plays a crucial role in establishing a cold tumor microenvironment in breast cancer by inhibiting the release of pro-inflammatory cytokines from cancer cells. As a result, the infiltration and functional differentiation of anti-tumor CD8+ T cells are hindered, ultimately resulting in the immune evasion of breast cancer.</t>
  </si>
  <si>
    <t>[Jing, Lanyu; Zhou, Kaiwen; Wang, Zilin; Li, Yuying; Fan, Yuanjian; Liu, Ting; Shan, Zhen; Lin, Ying] Sun Yat Sen Univ, Affiliated Hosp 1, Dept Breast Surg, Guangzhou 510080, Guangdong, Peoples R China</t>
  </si>
  <si>
    <t>Lin, Y (corresponding author), Sun Yat Sen Univ, Affiliated Hosp 1, Dept Breast Surg, Guangzhou 510080, Guangdong, Peoples R China.</t>
  </si>
  <si>
    <t>jingly@mail.sysu.edu.cn; kaiwenzhou1998@hotmail.com; wangzlin9@mail2.sysu.edu.cn; liyy383@mail2.sysu.edu.cn; fanyj23@mail2.sysu.edu.cn; liut65@mail2.sysu.edu.cn; szsysu@126.com; linying3@mail.sysu.edu.cn</t>
  </si>
  <si>
    <t>NOV 15</t>
  </si>
  <si>
    <t>10.1016/j.yexcr.2023.113778</t>
  </si>
  <si>
    <t>Zima, Laura; West, Rebecca; Smolen, Paul; Kobori, Nobuhide; Hergenroeder, Georgene; Choi, HuiMahn A.; Moore, Anthony N.; Redell, John B.; Dash, Pramod K.</t>
  </si>
  <si>
    <t>Epigenetic Modifications and Their Potential Contribution to Traumatic Brain Injury Pathobiology and Outcome</t>
  </si>
  <si>
    <t>JOURNAL OF NEUROTRAUMA</t>
  </si>
  <si>
    <t>epigenetic methylation; methionine cycle; methyl donor; methyl transferase; neurodegenerative diseases; TBI outcome</t>
  </si>
  <si>
    <t>CYSTATHIONINE-BETA-SYNTHASE; BDNF GENE-TRANSCRIPTION; HISTONE H3 ACETYLATION; DNA METHYLATION; M(6)A METHYLTRANSFERASE; N6-METHYLADENOSINE RNA; MESSENGER-RNA; HEAVY STRAND; COMPLEX; IDENTIFICATION</t>
  </si>
  <si>
    <t>Epigenetic information is not permanently encoded in the DNA sequence, but rather consists of reversible, heritable modifications that regulate the gene expression profile of a cell. Epigenetic modifications can result in cellular changes that can be long lasting and include DNA methylation, histone methylation, histone acetylation, and RNA methylation. As epigenetic modifications are reversible, the enzymes that add (epigenetic writers), the proteins that decode (epigenetic readers), and the enzymes that remove (epigenetic erasers) these modifications can be targeted to alter cellular function and disease biology. While epigenetic modifications and their contributions are intense topics of current research in the context of a number of diseases, including cancer, inflammatory diseases, and Alzheimer disease, the study of epigenetics in the context of traumatic brain injury (TBI) is in its infancy. In this review, we will summarize the experimental and clinical findings demonstrating that TBI triggers epigenetic modifications, with a focus on changes in DNA methylation, histone methylation, and the translational utility of the universal methyl donor S-adenosylmethionine (SAM). Finally, we will review the evidence for using methyl donors as possible treatments for TBI-associated pathology and outcome.</t>
  </si>
  <si>
    <t>[Zima, Laura; Hergenroeder, Georgene; Choi, HuiMahn A.] Univ Texas Hlth Sci Ctr, McGovern Med Sch, Dept Neurol Surg, Houston, TX USA; [West, Rebecca; Smolen, Paul; Kobori, Nobuhide; Moore, Anthony N.; Redell, John B.; Dash, Pramod K.] Univ Texas Hlth Sci Ctr, McGovern Med Sch, Dept Neurobiol &amp; Anat, Houston, TX USA; [Dash, Pramod K.] UTHealth, McGovern Med Sch, Dept Neurobiol &amp; Anat, 6431 Fannin St,MSB 7-046, Houston, TX 77030 USA</t>
  </si>
  <si>
    <t>University of Texas System; University of Texas Health Science Center Houston; University of Texas System; University of Texas Health Science Center Houston; Baylor College of Medicine; University of Texas System; University of Texas Health Science Center Houston</t>
  </si>
  <si>
    <t>Dash, PK (corresponding author), UTHealth, McGovern Med Sch, Dept Neurobiol &amp; Anat, 6431 Fannin St,MSB 7-046, Houston, TX 77030 USA.</t>
  </si>
  <si>
    <t>P.Dash@uth.tmc.edu</t>
  </si>
  <si>
    <t>MARY ANN LIEBERT, INC</t>
  </si>
  <si>
    <t>NEW ROCHELLE</t>
  </si>
  <si>
    <t>J NEUROTRAUM</t>
  </si>
  <si>
    <t>10.1089/neu.2022.0128</t>
  </si>
  <si>
    <t>Critical Care Medicine; Clinical Neurology; Neurosciences</t>
  </si>
  <si>
    <t>Lau, Wendy Ka-hoi; Chow, Alison Wai-ming; Au, Simon Chak-leung; Ko, Wing-hung</t>
  </si>
  <si>
    <t>Differential Inhibitory Effects of CysLT1 Receptor Antagonists on P2Y6 Receptor-Mediated Signaling and Ion Transport in Human Bronchial Epithelia</t>
  </si>
  <si>
    <t>CL-SECRETION; EXTRACELLULAR NUCLEOTIDES; LEUKOTRIENE RECEPTOR; CHLORIDE SECRETION; P2 RECEPTORS; MAST-CELLS; CAMP; EPAC; ACTIVATION; RELEASE</t>
  </si>
  <si>
    <t>Background: Cysteinyl leukotriene (CysLT) is one of the proinflammatory mediators released by the bronchi during inflammation. CysLTs exert their biological effects via specific G-protein-coupled receptors. CysLT(1) receptor antagonists are available for clinical use for the treatment of asthma. Recently, crosstalk between CysLT(1) and P2Y(6) receptors has been delineated. P2Y receptors are expressed in apical and/or basolateral membranes of virtually all polarized epithelia to control the transport of fluid and electrolytes. Previous research suggests that CysLT(1) receptor antagonists inhibit the effects of nucleotides acting at P2Y receptors. However, the detailed molecular mechanism underlying the inhibition remains unresolved. Methodology/Principal Findings: In this study, western blot analysis confirmed that both CysLT(1) and P2Y(6) receptors were expressed in the human bronchial epithelial cell line 16HBE14o-. All three CysLT(1) antagonists inhibited the uridine diphosphate (UDP)-evoked I-SC, but only montelukast inhibited the UDP-evoked [Ca2+](i) increase. In the presence of forskolin or 8-bromoadenosine 3'5' cyclic monophosphate (8-Br-cAMP), the UDP-induced I-SC was potentiated but was reduced by pranlukast and zafirlukast but not montelukast. Pranlukast inhibited the UDP-evoked I-SC potentiated by an Epac activator, 8-(4-Chlorophenylthio)-2'-O-methyladenosine-3',5'-cyclic monophosphate (8-CPT-2'-O-Me-cAMP), while montelukast and zafirlukast had no such effect. Pranlukast inhibited the real-time increase in cAMP changes activated by 8-CPT-2'-O-Me-cAMP as monitored by fluorescence resonance energy transfer imaging. Zafirlukast inhibited the UDP-induced I-SC potentiated by N-6-Phenyladenosine-3', 5'-cyclic monophosphorothioate, Sp-isomer (Sp-6-Phe-cAMP; a PKA activator) and UDP-activated PKA activity. Conclusions/Significance: In summary, our data strongly suggest for the first time that in human airway epithelia, the three specific CysLT(1) receptor antagonists exert differential inhibitory effects on P2Y(6) receptor-coupled Ca2+ signaling pathways and the potentiating effect on I-SC mediated by cAMP and Epac, leading to the modulation of ion transport activities across the epithelia.</t>
  </si>
  <si>
    <t>[Lau, Wendy Ka-hoi; Chow, Alison Wai-ming; Au, Simon Chak-leung; Ko, Wing-hung] Chinese Univ Hong Kong, Sch Biomed Sci, Hong Kong, Hong Kong, Peoples R China</t>
  </si>
  <si>
    <t>Chinese University of Hong Kong</t>
  </si>
  <si>
    <t>Lau, WKH (corresponding author), Chinese Univ Hong Kong, Sch Biomed Sci, Hong Kong, Hong Kong, Peoples R China.</t>
  </si>
  <si>
    <t>whko@cuhk.edu.hk</t>
  </si>
  <si>
    <t>JUL 22</t>
  </si>
  <si>
    <t>10.1371/journal.pone.0022363</t>
  </si>
  <si>
    <t>Han, Pingping; Bartold, Peter Mark; Salomon, Carlos; Ivanovski, Saso</t>
  </si>
  <si>
    <t>Salivary Outer Membrane Vesicles and DNA Methylation of Small Extracellular Vesicles as Biomarkers for Periodontal Status: A Pilot Study</t>
  </si>
  <si>
    <t>bacterial outer membrane vesicles; global DNA methylation; small extracellular vesicles; periodontitis</t>
  </si>
  <si>
    <t>PORPHYROMONAS-GINGIVALIS; CEMENTOGENIC DIFFERENTIATION; SIGNALING PATHWAY; LIGAMENT CELLS; INFORMATION; EXOSOMES; ACTIVATION; IONS; WNT</t>
  </si>
  <si>
    <t>Periodontitis is an inflammatory disease, associated with a microbial dysbiosis. Early detection using salivary small extracellular vesicles (sEVs) biomarkers may facilitate timely prevention. sEVs derived from different species (i.e., humans, bacteria) are expected to circulate in saliva. This pilot study recruited 22 participants (seven periodontal healthy, seven gingivitis and eight periodontitis) and salivary sEVs were isolated using the size-exclusion chromatography (SEC) method. The healthy, gingivitis and periodontitis groups were compared in terms of salivary sEVs in the CD9+ sEV subpopulation, Gram-negative bacteria-enriched lipopolysaccharide (LPS+) outer membrane vesicles (OMVs) and global DNA methylation pattern of 5-methylcytosine (5mC), 5-hydroxymethylcytosine (5hmC) and N6-Methyladenosine (m6dA). It was found that LPS+ OMVs, global 5mC methylation and four periodontal pathogens (T. denticola, E. corrodens, P. gingivalis and F. nucleatum) that secreted OMVs were significantly increased in periodontitis sEVs compared to those from healthy groups. These differences were more pronounced in sEVs than the whole saliva and were more superior in distinguishing periodontitis than gingivitis, in comparison to healthy patients. Of note, global 5mC hypermethylation in salivary sEVs can distinguish periodontitis patients from both healthy controls and gingivitis patients with high sensitivity and specificity (AUC = 1). The research findings suggest that assessing global sEV methylation may be a useful biomarker for periodontitis.</t>
  </si>
  <si>
    <t>[Han, Pingping; Ivanovski, Saso] Univ Queensland, Sch Dent, Fac Hlth &amp; Behav Sci, Brisbane, Qld 4006, Australia; [Han, Pingping; Ivanovski, Saso] Univ Queensland, Epigenet Nanodiagnost &amp; Therapeut Grp, Ctr Oral Facial Regenerat Rehabil &amp; Reconstruct C, Sch Dent,Fac Hlth &amp; Behav Sci, Brisbane, Qld 4006, Australia; [Bartold, Peter Mark] Univ Adelaide, Sch Dent, Adelaide, SA 5000, Australia; [Salomon, Carlos] Univ Queensland, Royal Brisbane &amp; Womens Hosp, Clin Res Ctr, Ctr Clin Diagnost,Exosome Biol Lab, Brisbane, Qld 4029, Australia</t>
  </si>
  <si>
    <t>University of Queensland; University of Queensland; University of Adelaide; University of Queensland; Royal Brisbane &amp; Women's Hospital</t>
  </si>
  <si>
    <t>Han, PP; Ivanovski, S (corresponding author), Univ Queensland, Sch Dent, Fac Hlth &amp; Behav Sci, Brisbane, Qld 4006, Australia.;Han, PP; Ivanovski, S (corresponding author), Univ Queensland, Epigenet Nanodiagnost &amp; Therapeut Grp, Ctr Oral Facial Regenerat Rehabil &amp; Reconstruct C, Sch Dent,Fac Hlth &amp; Behav Sci, Brisbane, Qld 4006, Australia.</t>
  </si>
  <si>
    <t>p.han@uq.edu.au; mark.bartold@adelaide.edu.au; c.salomongallo@uq.edu.au; s.ivanovski@uq.edu.au</t>
  </si>
  <si>
    <t>10.3390/ijms22052423</t>
  </si>
  <si>
    <t>Grosjean, H; Auxilien, S; Constantinesco, F; Simon, C; Corda, Y; Becker, HF; Foiret, D; Morin, A; Jin, YX; Fournier, M; Fourrey, JL</t>
  </si>
  <si>
    <t>Enzymatic conversion of adenosine to inosine and to N-1-methylinosine in transfer RNAs: A review</t>
  </si>
  <si>
    <t>BIOCHIMIE</t>
  </si>
  <si>
    <t>RNA; inosine; methylation; editing; deaminase; methyltransferase; autoantibodies; polymyositis</t>
  </si>
  <si>
    <t>DOUBLE-STRANDED-RNA; B MESSENGER-RNA; UNWINDING MODIFYING ACTIVITY; ALANINE TRANSFER-RNA; AMP-DEAMINASE; IN-VITRO; CYTIDINE DEAMINASE; WOBBLE POSITION; XENOPUS-OOCYTES; CATALYTIC SUBUNIT</t>
  </si>
  <si>
    <t>Inosine (6-deaminated adenosine) is a characteristic modified nucleoside that is found at the first anticodon position (position 34) of several tRNAs of eukaryotic and eubacterial origins, while N-1-methylinosine is found exclusively at position 37 (3' adjacent to the anticodon) of eukaryotic tRNA(Ala) and at position 57 (in the middle of the Psi loop) of several tRNAs from halophilic and thermophilic archaebacteria. Inosine has also been recently found in double-stranded RNA, mRNA and viral RNAs. As for all other modified nucleosides in RNAs, formation of inosine and inosine derivative in these RNA is catalysed by specific enzymes acting after transcription of the RNA genes. Using recombinant tRNAs and T gamma-runoff transcripts of several tRNA genes as substrates, we have studied the mechanism and specificity of tRNA-inosine-forming enzymes. The results show that inosine-34 and inosine-37 in tRNAs are both synthesised by a hydrolytic deamination-type reaction, catalysed by distinct tRNA:adenosine deaminases. Recognition of tRNA substrates by the deaminases does not strictly depend on a particular 'identity' nucleotide. However, the efficiency of adenosine to inosine conversion depends on the nucleotides composition of the anticodon loop and the proximal stem as well as on 3D-architecture of the tRNA. In eukaryotic tRNA(Ala), N-1-methylinosine-37 is formed from inosine-37 by a specific SAM-dependent methylase, while in the case of N-1-methylinosine-57 in archaeal tRNAs, methylation of adenosine-57 into N-1-methyladenosine-57 occurs before the deamination process The T Psi-branch of fragmented tRNA is the minimalist substrate for the N-1-methylinosine-57 forming enzymes. Inosine-34 and N-1-methylinosine-37 in human tRNA(Ala) are targets for specific autoantibodies which are present in the serum of patients with inflammatory muscle disease of the PL-12 polymyositis type. Here we discuss the mechanism, specificity and general properties of the recently discovered RNA:adenosine deaminases/editases acting on double-stranded RNA, intron-containing mRNA and viral RNA in relation to those of the deaminases acting on tRNAs.</t>
  </si>
  <si>
    <t>INST CHIM SUBST NAT, F-91198 GIF SUR YVETTE, FRANCE</t>
  </si>
  <si>
    <t>CNRS, LAB ENZYMOL &amp; BIOCHIM STRUCT, 1 AVE TERRASSE, F-91198 GIF SUR YVETTE, FRANCE.</t>
  </si>
  <si>
    <t>10.1016/0300-9084(96)84755-9</t>
  </si>
  <si>
    <t>Kwak, Hyun-Jeong; Park, Kyoung-Mi; Choi, Hye-Eun; Chung, Kyung-Sook; Lim, Hyun-Joung; Park, Hyun-Young</t>
  </si>
  <si>
    <t>PDE4 inhibitor, roflumilast protects cardiomyocytes against NO-induced apoptosis via activation of PKA and Epac dual pathways</t>
  </si>
  <si>
    <t>phosphodiesterase-4 (PDE4) inhibitor; roflumilast; I/R; PKA; Epac; nitric oxide (NO)</t>
  </si>
  <si>
    <t>CYCLIC-AMP; KINASE-A; DEPENDENT ACTIVATION; BINDING PROTEIN; CELL-ADHESION; PHOSPHODIESTERASE; RAP1; TRANSCRIPTION; SURVIVAL; HEART</t>
  </si>
  <si>
    <t>Myocyte apoptosis plays an important role in myocardial infarction and cAMP is crucial in the regulation of myocyte apoptosis. Phosphodiesterase-4 (PDE4) inhibitor blocks the hydrolysis of cAMP via inhibition of PDE4 and is attractive candidate for novel anti-inflammatory drugs. However, its function in cardiovascular diseases and cardiomyocyte apoptosis is unclear. Therefore, we investigated whether roflumilast, a PDE4 inhibitor, exerts protective effect against NO-induced apoptosis in both of H9c2 cells and neonatal rat cardiomyocytes (NRCMs), focusing on cAMP downstream molecules such as protein kinase A (PKA) and exchange protein directly activated by cAMP (Epac). According to our data, intracellular cAMP was increased by roflumilast treatment in H9c2 cells and NRCMs. Roflumilast inhibited SNP-induced apoptosis and this effect was reversed by PKA specific inhibitor H-89 and KT-5720, In addition, PKA specific activator N-6-benzoyladenosine 3',5-cyclic monophosphate (N(6)Bz-cAMP) mimicked the effects of roflumilast. CREB phosphorylation by roflumilast was also inhibited by H-89, indicating that roflumilast protects SNP-induced apoptosis via PKA-dependent pathway. Roflumilast increased Epac1/GTP-Rap1 and the protective effect was abolished by Epac1 siRNA transfection, demonstrating that Epac signaling was also involved in this protective response. In support, Epac specific activator 8-(4-chlrorophenylthio)-2'-O-methyladenosine-3',5'-cyclic monophosphate (8CPT-2Me-cAMP) protected SNP-induced apoptosis. PI3K/Akt inhibitor LY294002 blocked roflumilast-induced Akt phosphorylation and protective effect. Furthermore, inhibition of Epac I with siRNA had no effect on roflumilast-induced CREB phosphorylation, whereas inhibited Akt phosphorylation, implicating that Akt phosphorylation was regulated by Epac pathway. In addition, it was also observed that rolipram and cilomilast exert similar effects as roflumilast. In summary, our data indicate that roflumilast protects NO-induced apoptosis via both cAMP-PKA/CREB and Epac/Akt-dependent pathway. Our study suggests a possibility of PDE4 inhibitor roflumilast as a potential therapeutic agent against myocardial ischemia/reperfusion (I/R) injury. (C) 2009 Elsevier Inc. All rights reserved.</t>
  </si>
  <si>
    <t>[Park, Hyun-Young] Natl Inst Hlth, Dept Biomed Sci, Div Cardiovasc Dis, Seoul 122701, South Korea</t>
  </si>
  <si>
    <t>Korea Disease Control &amp; Prevention Agency (KDCA); Korea National Institute of Health (KNIH)</t>
  </si>
  <si>
    <t>Park, HY (corresponding author), Natl Inst Hlth, Dept Biomed Sci, Div Cardiovasc Dis, 194 Tongillo, Seoul 122701, South Korea.</t>
  </si>
  <si>
    <t>hypark65@nih.go.kr</t>
  </si>
  <si>
    <t>10.1016/j.cellsig.2007.12.011</t>
  </si>
  <si>
    <t>Liang, Xiaowei; Gao, Hongwei; Xiao, Jian; Han, Shan; He, Jia; Yuan, Renyikun; Yang, Shilin; Yao, Chun</t>
  </si>
  <si>
    <t>Abrine, an IDO1 inhibitor, suppresses the immune escape and enhances the immunotherapy of anti-PD-1 antibody in hepatocellular carcinoma</t>
  </si>
  <si>
    <t>IDO1; Abrine; CD47; PD-L1; m(6)A RNA modification; immune escape; hepatocellular carcinoma</t>
  </si>
  <si>
    <t>BackgroundIndoleamine-2,3-dioxygenase 1 (IDO1) is responsible for tumor immune escape by regulating T cell-associated immune responses and promoting the activation of immunosuppressive. Given the vital role of IDO1 in immune response, further investigation on the regulation of IDO1 in tumors is needed. MethodsHerein, we used ELISA kit to detect the interferon-gamma (IFN-gamma), Tryptophan (Trp), and kynurenic acid (Kyn) levels; western blot, Flow cytometry, and immunofluorescence assays detected the expression of the proteins; Molecular docking assay, SPR assay and Cellular Thermal Shift Assay (CETSA) were used to detect the interaction between IDO1 and Abrine; nano live label-free system was used to detect the phagocytosis activity; tumor xenografts animal experiments were used to explore the anti-tumor effect of Abrine; flow cytometry detected the immune cells changes. ResultsThe important immune and inflammatory response cytokine interferon-gamma (IFN-gamma) up-regulated the IDO1 expression in cancer cells through the methylation of 6-methyladenosine (m6A) m6A modification of RNA, metabolism of Trp into Kyn, and JAK1/STAT1 signaling pathway, which could be inhibited by IDO1 inhibitor Abrine. CD47 is IFN-gamma-stimulated genes (ISGs) and prevents the phagocytosis of macrophages, leading to the cancer immune escape, and this effect could be inhibited by Abrine both in vivo and in vitro. The PD-1/PD-L1 axis is an important immune checkpoint in regulating immune response, overexpression of PD-1 or PD-L1 promotes immune suppression, while in this study Abrine could inhibit the expression of PD-L1 in cancer cells or tumor tissue. The combination treatment of Abrine and anti-PD-1 antibody has a synergistic effect on suppressing the tumor growth through up-regulating CD4(+) or CD8(+) T cells, down-regulating the Foxp3(+) Treg cells, and inhibiting the expression of IDO1, CD47, and PD-L1. ConclusionOverall, this study reveals that Abrine as an IDO1 inhibitor has an inhibition effect on immune escape and has a synergistic effect with the anti-PD-1 antibody on the treatment of HCC.</t>
  </si>
  <si>
    <t>[Liang, Xiaowei; Gao, Hongwei; Han, Shan; He, Jia; Yuan, Renyikun; Yang, Shilin] Guangxi Univ Chinese Med, Coll Pharm, Nanning, Peoples R China; [Liang, Xiaowei; Gao, Hongwei; Xiao, Jian; Han, Shan; He, Jia; Yuan, Renyikun; Yang, Shilin; Yao, Chun] Engn Res Ctr Minist Educ Innovat Drugs Tradit Chin, Nanning, Peoples R China</t>
  </si>
  <si>
    <t>Guangxi University of Chinese Medicine</t>
  </si>
  <si>
    <t>Yuan, RYK (corresponding author), Guangxi Univ Chinese Med, Coll Pharm, Nanning, Peoples R China.;Yuan, RYK; Yao, C (corresponding author), Engn Res Ctr Minist Educ Innovat Drugs Tradit Chin, Nanning, Peoples R China.</t>
  </si>
  <si>
    <t>yryk0808@163.com; yaochun111111@163.com</t>
  </si>
  <si>
    <t>MAY 24</t>
  </si>
  <si>
    <t>10.3389/fimmu.2023.1185985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</si>
</sst>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0"/>
      <name val="Arial"/>
      <family val="2"/>
    </font>
    <font>
      <sz val="9"/>
      <name val="宋体"/>
      <charset val="134"/>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0"/>
  <sheetViews>
    <sheetView tabSelected="1" workbookViewId="0">
      <selection activeCell="AB1" sqref="AB1:AB1048576"/>
    </sheetView>
  </sheetViews>
  <sheetFormatPr defaultRowHeight="13.2" x14ac:dyDescent="0.25"/>
  <cols>
    <col min="3" max="3" width="70.109375" customWidth="1"/>
    <col min="4" max="4" width="14" customWidth="1"/>
  </cols>
  <sheetData>
    <row r="1" spans="1:28"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row>
    <row r="2" spans="1:28" x14ac:dyDescent="0.25">
      <c r="A2" t="s">
        <v>28</v>
      </c>
      <c r="B2" t="s">
        <v>4565</v>
      </c>
      <c r="C2" t="s">
        <v>4566</v>
      </c>
      <c r="D2" t="s">
        <v>4567</v>
      </c>
      <c r="E2" t="s">
        <v>33</v>
      </c>
      <c r="F2" t="s">
        <v>66</v>
      </c>
      <c r="G2" t="s">
        <v>4568</v>
      </c>
      <c r="H2" t="s">
        <v>4569</v>
      </c>
      <c r="I2" t="s">
        <v>4570</v>
      </c>
      <c r="J2" t="s">
        <v>4571</v>
      </c>
      <c r="K2" t="s">
        <v>4572</v>
      </c>
      <c r="L2" t="s">
        <v>4573</v>
      </c>
      <c r="M2" t="s">
        <v>4574</v>
      </c>
      <c r="N2">
        <v>28</v>
      </c>
      <c r="O2">
        <v>61</v>
      </c>
      <c r="P2">
        <v>63</v>
      </c>
      <c r="Q2" t="s">
        <v>977</v>
      </c>
      <c r="R2" t="s">
        <v>978</v>
      </c>
      <c r="S2" t="s">
        <v>4575</v>
      </c>
      <c r="T2" t="s">
        <v>4576</v>
      </c>
      <c r="U2">
        <v>2007</v>
      </c>
      <c r="V2">
        <v>556</v>
      </c>
      <c r="W2" t="s">
        <v>4577</v>
      </c>
      <c r="X2" t="str">
        <f>HYPERLINK("http://dx.doi.org/10.1016/j.ejphar.2006.10.048","http://dx.doi.org/10.1016/j.ejphar.2006.10.048")</f>
        <v>http://dx.doi.org/10.1016/j.ejphar.2006.10.048</v>
      </c>
      <c r="Y2" t="s">
        <v>123</v>
      </c>
      <c r="Z2" t="s">
        <v>48</v>
      </c>
      <c r="AA2">
        <v>17126322</v>
      </c>
      <c r="AB2" t="str">
        <f>HYPERLINK("https%3A%2F%2Fwww.webofscience.com%2Fwos%2Fwoscc%2Ffull-record%2FWOS:000244580100003","View Full Record in Web of Science")</f>
        <v>View Full Record in Web of Science</v>
      </c>
    </row>
    <row r="3" spans="1:28" x14ac:dyDescent="0.25">
      <c r="A3" t="s">
        <v>28</v>
      </c>
      <c r="B3" t="s">
        <v>432</v>
      </c>
      <c r="C3" t="s">
        <v>433</v>
      </c>
      <c r="D3" t="s">
        <v>32</v>
      </c>
      <c r="E3" t="s">
        <v>33</v>
      </c>
      <c r="F3" t="s">
        <v>66</v>
      </c>
      <c r="G3" t="s">
        <v>434</v>
      </c>
      <c r="H3" t="s">
        <v>435</v>
      </c>
      <c r="I3" t="s">
        <v>436</v>
      </c>
      <c r="J3" t="s">
        <v>437</v>
      </c>
      <c r="K3" t="s">
        <v>438</v>
      </c>
      <c r="L3" t="s">
        <v>439</v>
      </c>
      <c r="M3" t="s">
        <v>440</v>
      </c>
      <c r="N3">
        <v>77</v>
      </c>
      <c r="O3">
        <v>27</v>
      </c>
      <c r="P3">
        <v>28</v>
      </c>
      <c r="Q3" t="s">
        <v>42</v>
      </c>
      <c r="R3" t="s">
        <v>43</v>
      </c>
      <c r="S3" t="s">
        <v>44</v>
      </c>
      <c r="T3" t="s">
        <v>441</v>
      </c>
      <c r="U3">
        <v>2022</v>
      </c>
      <c r="V3">
        <v>9</v>
      </c>
      <c r="W3" t="s">
        <v>442</v>
      </c>
      <c r="X3" t="str">
        <f>HYPERLINK("http://dx.doi.org/10.3389/fcell.2021.782636","http://dx.doi.org/10.3389/fcell.2021.782636")</f>
        <v>http://dx.doi.org/10.3389/fcell.2021.782636</v>
      </c>
      <c r="Y3" t="s">
        <v>47</v>
      </c>
      <c r="Z3" t="s">
        <v>48</v>
      </c>
      <c r="AA3">
        <v>35127705</v>
      </c>
      <c r="AB3" t="str">
        <f>HYPERLINK("https%3A%2F%2Fwww.webofscience.com%2Fwos%2Fwoscc%2Ffull-record%2FWOS:000758770900001","View Full Record in Web of Science")</f>
        <v>View Full Record in Web of Science</v>
      </c>
    </row>
    <row r="4" spans="1:28" x14ac:dyDescent="0.25">
      <c r="A4" t="s">
        <v>28</v>
      </c>
      <c r="B4" t="s">
        <v>2440</v>
      </c>
      <c r="C4" t="s">
        <v>2441</v>
      </c>
      <c r="D4" t="s">
        <v>51</v>
      </c>
      <c r="E4" t="s">
        <v>33</v>
      </c>
      <c r="F4" t="s">
        <v>66</v>
      </c>
      <c r="G4" t="s">
        <v>2442</v>
      </c>
      <c r="H4" t="s">
        <v>2443</v>
      </c>
      <c r="I4" t="s">
        <v>2444</v>
      </c>
      <c r="J4" t="s">
        <v>2445</v>
      </c>
      <c r="K4" t="s">
        <v>2446</v>
      </c>
      <c r="L4" t="s">
        <v>2447</v>
      </c>
      <c r="M4" t="s">
        <v>2448</v>
      </c>
      <c r="N4">
        <v>55</v>
      </c>
      <c r="O4">
        <v>2</v>
      </c>
      <c r="P4">
        <v>4</v>
      </c>
      <c r="Q4" t="s">
        <v>42</v>
      </c>
      <c r="R4" t="s">
        <v>43</v>
      </c>
      <c r="S4" t="s">
        <v>59</v>
      </c>
      <c r="T4" t="s">
        <v>2449</v>
      </c>
      <c r="U4">
        <v>2022</v>
      </c>
      <c r="V4">
        <v>13</v>
      </c>
      <c r="W4" t="s">
        <v>2450</v>
      </c>
      <c r="X4" t="str">
        <f>HYPERLINK("http://dx.doi.org/10.3389/fimmu.2022.931408","http://dx.doi.org/10.3389/fimmu.2022.931408")</f>
        <v>http://dx.doi.org/10.3389/fimmu.2022.931408</v>
      </c>
      <c r="Y4" t="s">
        <v>62</v>
      </c>
      <c r="Z4" t="s">
        <v>48</v>
      </c>
      <c r="AA4">
        <v>35958581</v>
      </c>
      <c r="AB4" t="str">
        <f>HYPERLINK("https%3A%2F%2Fwww.webofscience.com%2Fwos%2Fwoscc%2Ffull-record%2FWOS:000838238500001","View Full Record in Web of Science")</f>
        <v>View Full Record in Web of Science</v>
      </c>
    </row>
    <row r="5" spans="1:28" x14ac:dyDescent="0.25">
      <c r="A5" t="s">
        <v>28</v>
      </c>
      <c r="B5" t="s">
        <v>4555</v>
      </c>
      <c r="C5" t="s">
        <v>4556</v>
      </c>
      <c r="D5" t="s">
        <v>211</v>
      </c>
      <c r="E5" t="s">
        <v>33</v>
      </c>
      <c r="F5" t="s">
        <v>66</v>
      </c>
      <c r="G5" t="s">
        <v>29</v>
      </c>
      <c r="H5" t="s">
        <v>4557</v>
      </c>
      <c r="I5" t="s">
        <v>4558</v>
      </c>
      <c r="J5" t="s">
        <v>4559</v>
      </c>
      <c r="K5" t="s">
        <v>4560</v>
      </c>
      <c r="L5" t="s">
        <v>4561</v>
      </c>
      <c r="M5" t="s">
        <v>4562</v>
      </c>
      <c r="N5">
        <v>63</v>
      </c>
      <c r="O5">
        <v>9</v>
      </c>
      <c r="P5">
        <v>11</v>
      </c>
      <c r="Q5" t="s">
        <v>218</v>
      </c>
      <c r="R5" t="s">
        <v>219</v>
      </c>
      <c r="S5" t="s">
        <v>220</v>
      </c>
      <c r="T5" t="s">
        <v>4563</v>
      </c>
      <c r="U5">
        <v>2021</v>
      </c>
      <c r="V5">
        <v>12</v>
      </c>
      <c r="W5" t="s">
        <v>4564</v>
      </c>
      <c r="X5" t="str">
        <f>HYPERLINK("http://dx.doi.org/10.1038/s41467-021-25804-z","http://dx.doi.org/10.1038/s41467-021-25804-z")</f>
        <v>http://dx.doi.org/10.1038/s41467-021-25804-z</v>
      </c>
      <c r="Y5" t="s">
        <v>223</v>
      </c>
      <c r="Z5" t="s">
        <v>48</v>
      </c>
      <c r="AA5">
        <v>34561445</v>
      </c>
      <c r="AB5" t="str">
        <f>HYPERLINK("https%3A%2F%2Fwww.webofscience.com%2Fwos%2Fwoscc%2Ffull-record%2FWOS:000698984500010","View Full Record in Web of Science")</f>
        <v>View Full Record in Web of Science</v>
      </c>
    </row>
    <row r="6" spans="1:28" x14ac:dyDescent="0.25">
      <c r="A6" t="s">
        <v>28</v>
      </c>
      <c r="B6" t="s">
        <v>4316</v>
      </c>
      <c r="C6" t="s">
        <v>4317</v>
      </c>
      <c r="D6" t="s">
        <v>4318</v>
      </c>
      <c r="E6" t="s">
        <v>33</v>
      </c>
      <c r="F6" t="s">
        <v>66</v>
      </c>
      <c r="G6" t="s">
        <v>4319</v>
      </c>
      <c r="H6" t="s">
        <v>4320</v>
      </c>
      <c r="I6" t="s">
        <v>4321</v>
      </c>
      <c r="J6" t="s">
        <v>4322</v>
      </c>
      <c r="K6" t="s">
        <v>4323</v>
      </c>
      <c r="L6" t="s">
        <v>4324</v>
      </c>
      <c r="M6" t="s">
        <v>3616</v>
      </c>
      <c r="N6">
        <v>40</v>
      </c>
      <c r="O6">
        <v>83</v>
      </c>
      <c r="P6">
        <v>92</v>
      </c>
      <c r="Q6" t="s">
        <v>2802</v>
      </c>
      <c r="R6" t="s">
        <v>75</v>
      </c>
      <c r="S6" t="s">
        <v>4325</v>
      </c>
      <c r="T6" t="s">
        <v>29</v>
      </c>
      <c r="U6">
        <v>2020</v>
      </c>
      <c r="V6">
        <v>10</v>
      </c>
      <c r="W6" t="s">
        <v>4326</v>
      </c>
      <c r="X6" t="str">
        <f>HYPERLINK("http://dx.doi.org/10.1016/j.jcmgh.2020.07.001","http://dx.doi.org/10.1016/j.jcmgh.2020.07.001")</f>
        <v>http://dx.doi.org/10.1016/j.jcmgh.2020.07.001</v>
      </c>
      <c r="Y6" t="s">
        <v>401</v>
      </c>
      <c r="Z6" t="s">
        <v>48</v>
      </c>
      <c r="AA6">
        <v>32634481</v>
      </c>
      <c r="AB6" t="str">
        <f>HYPERLINK("https%3A%2F%2Fwww.webofscience.com%2Fwos%2Fwoscc%2Ffull-record%2FWOS:000580525000005","View Full Record in Web of Science")</f>
        <v>View Full Record in Web of Science</v>
      </c>
    </row>
    <row r="7" spans="1:28" x14ac:dyDescent="0.25">
      <c r="A7" t="s">
        <v>28</v>
      </c>
      <c r="B7" t="s">
        <v>519</v>
      </c>
      <c r="C7" t="s">
        <v>520</v>
      </c>
      <c r="D7" t="s">
        <v>521</v>
      </c>
      <c r="E7" t="s">
        <v>33</v>
      </c>
      <c r="F7" t="s">
        <v>66</v>
      </c>
      <c r="G7" t="s">
        <v>29</v>
      </c>
      <c r="H7" t="s">
        <v>522</v>
      </c>
      <c r="I7" t="s">
        <v>523</v>
      </c>
      <c r="J7" t="s">
        <v>524</v>
      </c>
      <c r="K7" t="s">
        <v>525</v>
      </c>
      <c r="L7" t="s">
        <v>526</v>
      </c>
      <c r="M7" t="s">
        <v>527</v>
      </c>
      <c r="N7">
        <v>23</v>
      </c>
      <c r="O7">
        <v>36</v>
      </c>
      <c r="P7">
        <v>37</v>
      </c>
      <c r="Q7" t="s">
        <v>218</v>
      </c>
      <c r="R7" t="s">
        <v>219</v>
      </c>
      <c r="S7" t="s">
        <v>528</v>
      </c>
      <c r="T7" t="s">
        <v>529</v>
      </c>
      <c r="U7">
        <v>2019</v>
      </c>
      <c r="V7">
        <v>9</v>
      </c>
      <c r="W7" t="s">
        <v>530</v>
      </c>
      <c r="X7" t="str">
        <f>HYPERLINK("http://dx.doi.org/10.1038/s41598-019-40018-6","http://dx.doi.org/10.1038/s41598-019-40018-6")</f>
        <v>http://dx.doi.org/10.1038/s41598-019-40018-6</v>
      </c>
      <c r="Y7" t="s">
        <v>223</v>
      </c>
      <c r="Z7" t="s">
        <v>48</v>
      </c>
      <c r="AA7">
        <v>30862814</v>
      </c>
      <c r="AB7" t="str">
        <f>HYPERLINK("https%3A%2F%2Fwww.webofscience.com%2Fwos%2Fwoscc%2Ffull-record%2FWOS:000460922200056","View Full Record in Web of Science")</f>
        <v>View Full Record in Web of Science</v>
      </c>
    </row>
    <row r="8" spans="1:28" x14ac:dyDescent="0.25">
      <c r="A8" t="s">
        <v>28</v>
      </c>
      <c r="B8" t="s">
        <v>49</v>
      </c>
      <c r="C8" t="s">
        <v>50</v>
      </c>
      <c r="D8" t="s">
        <v>51</v>
      </c>
      <c r="E8" t="s">
        <v>33</v>
      </c>
      <c r="F8" t="s">
        <v>34</v>
      </c>
      <c r="G8" t="s">
        <v>52</v>
      </c>
      <c r="H8" t="s">
        <v>53</v>
      </c>
      <c r="I8" t="s">
        <v>54</v>
      </c>
      <c r="J8" t="s">
        <v>55</v>
      </c>
      <c r="K8" t="s">
        <v>56</v>
      </c>
      <c r="L8" t="s">
        <v>57</v>
      </c>
      <c r="M8" t="s">
        <v>58</v>
      </c>
      <c r="N8">
        <v>82</v>
      </c>
      <c r="O8">
        <v>202</v>
      </c>
      <c r="P8">
        <v>217</v>
      </c>
      <c r="Q8" t="s">
        <v>42</v>
      </c>
      <c r="R8" t="s">
        <v>43</v>
      </c>
      <c r="S8" t="s">
        <v>59</v>
      </c>
      <c r="T8" t="s">
        <v>60</v>
      </c>
      <c r="U8">
        <v>2019</v>
      </c>
      <c r="V8">
        <v>10</v>
      </c>
      <c r="W8" t="s">
        <v>61</v>
      </c>
      <c r="X8" t="str">
        <f>HYPERLINK("http://dx.doi.org/10.3389/fimmu.2019.00922","http://dx.doi.org/10.3389/fimmu.2019.00922")</f>
        <v>http://dx.doi.org/10.3389/fimmu.2019.00922</v>
      </c>
      <c r="Y8" t="s">
        <v>62</v>
      </c>
      <c r="Z8" t="s">
        <v>48</v>
      </c>
      <c r="AA8">
        <v>31080453</v>
      </c>
      <c r="AB8" t="str">
        <f>HYPERLINK("https%3A%2F%2Fwww.webofscience.com%2Fwos%2Fwoscc%2Ffull-record%2FWOS:000465744000001","View Full Record in Web of Science")</f>
        <v>View Full Record in Web of Science</v>
      </c>
    </row>
    <row r="9" spans="1:28" x14ac:dyDescent="0.25">
      <c r="A9" t="s">
        <v>28</v>
      </c>
      <c r="B9" t="s">
        <v>4712</v>
      </c>
      <c r="C9" t="s">
        <v>4713</v>
      </c>
      <c r="D9" t="s">
        <v>51</v>
      </c>
      <c r="E9" t="s">
        <v>33</v>
      </c>
      <c r="F9" t="s">
        <v>66</v>
      </c>
      <c r="G9" t="s">
        <v>4714</v>
      </c>
      <c r="H9" t="s">
        <v>1466</v>
      </c>
      <c r="I9" t="s">
        <v>4715</v>
      </c>
      <c r="J9" t="s">
        <v>4716</v>
      </c>
      <c r="K9" t="s">
        <v>4717</v>
      </c>
      <c r="L9" t="s">
        <v>4718</v>
      </c>
      <c r="M9" t="s">
        <v>4719</v>
      </c>
      <c r="N9">
        <v>54</v>
      </c>
      <c r="O9">
        <v>11</v>
      </c>
      <c r="P9">
        <v>13</v>
      </c>
      <c r="Q9" t="s">
        <v>42</v>
      </c>
      <c r="R9" t="s">
        <v>43</v>
      </c>
      <c r="S9" t="s">
        <v>59</v>
      </c>
      <c r="T9" t="s">
        <v>4720</v>
      </c>
      <c r="U9">
        <v>2023</v>
      </c>
      <c r="V9">
        <v>14</v>
      </c>
      <c r="W9" t="s">
        <v>4721</v>
      </c>
      <c r="X9" t="str">
        <f>HYPERLINK("http://dx.doi.org/10.3389/fimmu.2023.1185985","http://dx.doi.org/10.3389/fimmu.2023.1185985")</f>
        <v>http://dx.doi.org/10.3389/fimmu.2023.1185985</v>
      </c>
      <c r="Y9" t="s">
        <v>62</v>
      </c>
      <c r="Z9" t="s">
        <v>48</v>
      </c>
      <c r="AA9">
        <v>37334368</v>
      </c>
      <c r="AB9" t="str">
        <f>HYPERLINK("https%3A%2F%2Fwww.webofscience.com%2Fwos%2Fwoscc%2Ffull-record%2FWOS:001008524400001","View Full Record in Web of Science")</f>
        <v>View Full Record in Web of Science</v>
      </c>
    </row>
    <row r="10" spans="1:28" x14ac:dyDescent="0.25">
      <c r="A10" t="s">
        <v>28</v>
      </c>
      <c r="B10" t="s">
        <v>1508</v>
      </c>
      <c r="C10" t="s">
        <v>1509</v>
      </c>
      <c r="D10" t="s">
        <v>1510</v>
      </c>
      <c r="E10" t="s">
        <v>33</v>
      </c>
      <c r="F10" t="s">
        <v>66</v>
      </c>
      <c r="G10" t="s">
        <v>1511</v>
      </c>
      <c r="H10" t="s">
        <v>29</v>
      </c>
      <c r="I10" t="s">
        <v>1512</v>
      </c>
      <c r="J10" t="s">
        <v>1513</v>
      </c>
      <c r="K10" t="s">
        <v>29</v>
      </c>
      <c r="L10" t="s">
        <v>1514</v>
      </c>
      <c r="M10" t="s">
        <v>1515</v>
      </c>
      <c r="N10">
        <v>32</v>
      </c>
      <c r="O10">
        <v>2</v>
      </c>
      <c r="P10">
        <v>2</v>
      </c>
      <c r="Q10" t="s">
        <v>909</v>
      </c>
      <c r="R10" t="s">
        <v>331</v>
      </c>
      <c r="S10" t="s">
        <v>1516</v>
      </c>
      <c r="T10" t="s">
        <v>1517</v>
      </c>
      <c r="U10">
        <v>2022</v>
      </c>
      <c r="V10">
        <v>23</v>
      </c>
      <c r="W10" t="s">
        <v>1518</v>
      </c>
      <c r="X10" t="str">
        <f>HYPERLINK("http://dx.doi.org/10.1186/s12860-022-00444-3","http://dx.doi.org/10.1186/s12860-022-00444-3")</f>
        <v>http://dx.doi.org/10.1186/s12860-022-00444-3</v>
      </c>
      <c r="Y10" t="s">
        <v>265</v>
      </c>
      <c r="Z10" t="s">
        <v>48</v>
      </c>
      <c r="AA10">
        <v>36303109</v>
      </c>
      <c r="AB10" t="str">
        <f>HYPERLINK("https%3A%2F%2Fwww.webofscience.com%2Fwos%2Fwoscc%2Ffull-record%2FWOS:000874920100001","View Full Record in Web of Science")</f>
        <v>View Full Record in Web of Science</v>
      </c>
    </row>
    <row r="11" spans="1:28" x14ac:dyDescent="0.25">
      <c r="A11" t="s">
        <v>28</v>
      </c>
      <c r="B11" t="s">
        <v>1226</v>
      </c>
      <c r="C11" t="s">
        <v>1227</v>
      </c>
      <c r="D11" t="s">
        <v>1228</v>
      </c>
      <c r="E11" t="s">
        <v>33</v>
      </c>
      <c r="F11" t="s">
        <v>66</v>
      </c>
      <c r="G11" t="s">
        <v>1229</v>
      </c>
      <c r="H11" t="s">
        <v>1230</v>
      </c>
      <c r="I11" t="s">
        <v>1231</v>
      </c>
      <c r="J11" t="s">
        <v>1232</v>
      </c>
      <c r="K11" t="s">
        <v>1233</v>
      </c>
      <c r="L11" t="s">
        <v>1234</v>
      </c>
      <c r="M11" t="s">
        <v>1235</v>
      </c>
      <c r="N11">
        <v>49</v>
      </c>
      <c r="O11">
        <v>1</v>
      </c>
      <c r="P11">
        <v>1</v>
      </c>
      <c r="Q11" t="s">
        <v>90</v>
      </c>
      <c r="R11" t="s">
        <v>91</v>
      </c>
      <c r="S11" t="s">
        <v>1236</v>
      </c>
      <c r="T11" t="s">
        <v>348</v>
      </c>
      <c r="U11">
        <v>2023</v>
      </c>
      <c r="V11">
        <v>37</v>
      </c>
      <c r="W11" t="s">
        <v>1237</v>
      </c>
      <c r="X11" t="str">
        <f>HYPERLINK("http://dx.doi.org/10.1096/fj.202301249R","http://dx.doi.org/10.1096/fj.202301249R")</f>
        <v>http://dx.doi.org/10.1096/fj.202301249R</v>
      </c>
      <c r="Y11" t="s">
        <v>1238</v>
      </c>
      <c r="Z11" t="s">
        <v>48</v>
      </c>
      <c r="AA11">
        <v>37983949</v>
      </c>
      <c r="AB11" t="str">
        <f>HYPERLINK("https%3A%2F%2Fwww.webofscience.com%2Fwos%2Fwoscc%2Ffull-record%2FWOS:001107398400001","View Full Record in Web of Science")</f>
        <v>View Full Record in Web of Science</v>
      </c>
    </row>
    <row r="12" spans="1:28" x14ac:dyDescent="0.25">
      <c r="A12" t="s">
        <v>28</v>
      </c>
      <c r="B12" t="s">
        <v>4445</v>
      </c>
      <c r="C12" t="s">
        <v>4446</v>
      </c>
      <c r="D12" t="s">
        <v>3529</v>
      </c>
      <c r="E12" t="s">
        <v>33</v>
      </c>
      <c r="F12" t="s">
        <v>66</v>
      </c>
      <c r="G12" t="s">
        <v>29</v>
      </c>
      <c r="H12" t="s">
        <v>4447</v>
      </c>
      <c r="I12" t="s">
        <v>4448</v>
      </c>
      <c r="J12" t="s">
        <v>4449</v>
      </c>
      <c r="K12" t="s">
        <v>558</v>
      </c>
      <c r="L12" t="s">
        <v>4450</v>
      </c>
      <c r="M12" t="s">
        <v>4451</v>
      </c>
      <c r="N12">
        <v>64</v>
      </c>
      <c r="O12">
        <v>7</v>
      </c>
      <c r="P12">
        <v>8</v>
      </c>
      <c r="Q12" t="s">
        <v>1275</v>
      </c>
      <c r="R12" t="s">
        <v>1276</v>
      </c>
      <c r="S12" t="s">
        <v>3536</v>
      </c>
      <c r="T12" t="s">
        <v>2449</v>
      </c>
      <c r="U12">
        <v>2023</v>
      </c>
      <c r="V12">
        <v>42</v>
      </c>
      <c r="W12" t="s">
        <v>4452</v>
      </c>
      <c r="X12" t="str">
        <f>HYPERLINK("http://dx.doi.org/10.1016/j.celrep.2023.112779","http://dx.doi.org/10.1016/j.celrep.2023.112779")</f>
        <v>http://dx.doi.org/10.1016/j.celrep.2023.112779</v>
      </c>
      <c r="Y12" t="s">
        <v>265</v>
      </c>
      <c r="Z12" t="s">
        <v>48</v>
      </c>
      <c r="AA12">
        <v>37436898</v>
      </c>
      <c r="AB12" t="str">
        <f>HYPERLINK("https%3A%2F%2Fwww.webofscience.com%2Fwos%2Fwoscc%2Ffull-record%2FWOS:001044399000001","View Full Record in Web of Science")</f>
        <v>View Full Record in Web of Science</v>
      </c>
    </row>
    <row r="13" spans="1:28" x14ac:dyDescent="0.25">
      <c r="A13" t="s">
        <v>28</v>
      </c>
      <c r="B13" t="s">
        <v>3089</v>
      </c>
      <c r="C13" t="s">
        <v>3090</v>
      </c>
      <c r="D13" t="s">
        <v>888</v>
      </c>
      <c r="E13" t="s">
        <v>33</v>
      </c>
      <c r="F13" t="s">
        <v>66</v>
      </c>
      <c r="G13" t="s">
        <v>29</v>
      </c>
      <c r="H13" t="s">
        <v>3091</v>
      </c>
      <c r="I13" t="s">
        <v>3092</v>
      </c>
      <c r="J13" t="s">
        <v>3093</v>
      </c>
      <c r="K13" t="s">
        <v>782</v>
      </c>
      <c r="L13" t="s">
        <v>3094</v>
      </c>
      <c r="M13" t="s">
        <v>3095</v>
      </c>
      <c r="N13">
        <v>26</v>
      </c>
      <c r="O13">
        <v>1</v>
      </c>
      <c r="P13">
        <v>1</v>
      </c>
      <c r="Q13" t="s">
        <v>895</v>
      </c>
      <c r="R13" t="s">
        <v>331</v>
      </c>
      <c r="S13" t="s">
        <v>896</v>
      </c>
      <c r="T13" t="s">
        <v>587</v>
      </c>
      <c r="U13">
        <v>2021</v>
      </c>
      <c r="V13">
        <v>2021</v>
      </c>
      <c r="W13" t="s">
        <v>3096</v>
      </c>
      <c r="X13" t="str">
        <f>HYPERLINK("http://dx.doi.org/10.1155/2021/5513966","http://dx.doi.org/10.1155/2021/5513966")</f>
        <v>http://dx.doi.org/10.1155/2021/5513966</v>
      </c>
      <c r="Y13" t="s">
        <v>265</v>
      </c>
      <c r="Z13" t="s">
        <v>48</v>
      </c>
      <c r="AA13" t="s">
        <v>29</v>
      </c>
      <c r="AB13" t="str">
        <f>HYPERLINK("https%3A%2F%2Fwww.webofscience.com%2Fwos%2Fwoscc%2Ffull-record%2FWOS:000636293600002","View Full Record in Web of Science")</f>
        <v>View Full Record in Web of Science</v>
      </c>
    </row>
    <row r="14" spans="1:28" x14ac:dyDescent="0.25">
      <c r="A14" t="s">
        <v>28</v>
      </c>
      <c r="B14" t="s">
        <v>2806</v>
      </c>
      <c r="C14" t="s">
        <v>2807</v>
      </c>
      <c r="D14" t="s">
        <v>445</v>
      </c>
      <c r="E14" t="s">
        <v>33</v>
      </c>
      <c r="F14" t="s">
        <v>66</v>
      </c>
      <c r="G14" t="s">
        <v>2808</v>
      </c>
      <c r="H14" t="s">
        <v>2809</v>
      </c>
      <c r="I14" t="s">
        <v>2810</v>
      </c>
      <c r="J14" t="s">
        <v>2811</v>
      </c>
      <c r="K14" t="s">
        <v>892</v>
      </c>
      <c r="L14" t="s">
        <v>2812</v>
      </c>
      <c r="M14" t="s">
        <v>2813</v>
      </c>
      <c r="N14">
        <v>88</v>
      </c>
      <c r="O14">
        <v>0</v>
      </c>
      <c r="P14">
        <v>0</v>
      </c>
      <c r="Q14" t="s">
        <v>234</v>
      </c>
      <c r="R14" t="s">
        <v>235</v>
      </c>
      <c r="S14" t="s">
        <v>453</v>
      </c>
      <c r="T14" t="s">
        <v>250</v>
      </c>
      <c r="U14">
        <v>2023</v>
      </c>
      <c r="V14">
        <v>12</v>
      </c>
      <c r="W14" t="s">
        <v>2814</v>
      </c>
      <c r="X14" t="str">
        <f>HYPERLINK("http://dx.doi.org/10.3390/cells12222604","http://dx.doi.org/10.3390/cells12222604")</f>
        <v>http://dx.doi.org/10.3390/cells12222604</v>
      </c>
      <c r="Y14" t="s">
        <v>265</v>
      </c>
      <c r="Z14" t="s">
        <v>48</v>
      </c>
      <c r="AA14">
        <v>37998339</v>
      </c>
      <c r="AB14" t="str">
        <f>HYPERLINK("https%3A%2F%2Fwww.webofscience.com%2Fwos%2Fwoscc%2Ffull-record%2FWOS:001109379400001","View Full Record in Web of Science")</f>
        <v>View Full Record in Web of Science</v>
      </c>
    </row>
    <row r="15" spans="1:28" x14ac:dyDescent="0.25">
      <c r="A15" t="s">
        <v>28</v>
      </c>
      <c r="B15" t="s">
        <v>3793</v>
      </c>
      <c r="C15" t="s">
        <v>3794</v>
      </c>
      <c r="D15" t="s">
        <v>51</v>
      </c>
      <c r="E15" t="s">
        <v>33</v>
      </c>
      <c r="F15" t="s">
        <v>66</v>
      </c>
      <c r="G15" t="s">
        <v>3795</v>
      </c>
      <c r="H15" t="s">
        <v>3796</v>
      </c>
      <c r="I15" t="s">
        <v>3797</v>
      </c>
      <c r="J15" t="s">
        <v>3798</v>
      </c>
      <c r="K15" t="s">
        <v>103</v>
      </c>
      <c r="L15" t="s">
        <v>3799</v>
      </c>
      <c r="M15" t="s">
        <v>3800</v>
      </c>
      <c r="N15">
        <v>43</v>
      </c>
      <c r="O15">
        <v>28</v>
      </c>
      <c r="P15">
        <v>29</v>
      </c>
      <c r="Q15" t="s">
        <v>42</v>
      </c>
      <c r="R15" t="s">
        <v>43</v>
      </c>
      <c r="S15" t="s">
        <v>59</v>
      </c>
      <c r="T15" t="s">
        <v>762</v>
      </c>
      <c r="U15">
        <v>2022</v>
      </c>
      <c r="V15">
        <v>13</v>
      </c>
      <c r="W15" t="s">
        <v>3801</v>
      </c>
      <c r="X15" t="str">
        <f>HYPERLINK("http://dx.doi.org/10.3389/fimmu.2022.813979","http://dx.doi.org/10.3389/fimmu.2022.813979")</f>
        <v>http://dx.doi.org/10.3389/fimmu.2022.813979</v>
      </c>
      <c r="Y15" t="s">
        <v>62</v>
      </c>
      <c r="Z15" t="s">
        <v>48</v>
      </c>
      <c r="AA15">
        <v>35300330</v>
      </c>
      <c r="AB15" t="str">
        <f>HYPERLINK("https%3A%2F%2Fwww.webofscience.com%2Fwos%2Fwoscc%2Ffull-record%2FWOS:000773652900001","View Full Record in Web of Science")</f>
        <v>View Full Record in Web of Science</v>
      </c>
    </row>
    <row r="16" spans="1:28" x14ac:dyDescent="0.25">
      <c r="A16" t="s">
        <v>28</v>
      </c>
      <c r="B16" t="s">
        <v>2949</v>
      </c>
      <c r="C16" t="s">
        <v>2950</v>
      </c>
      <c r="D16" t="s">
        <v>2951</v>
      </c>
      <c r="E16" t="s">
        <v>33</v>
      </c>
      <c r="F16" t="s">
        <v>66</v>
      </c>
      <c r="G16" t="s">
        <v>29</v>
      </c>
      <c r="H16" t="s">
        <v>2952</v>
      </c>
      <c r="I16" t="s">
        <v>2953</v>
      </c>
      <c r="J16" t="s">
        <v>2954</v>
      </c>
      <c r="K16" t="s">
        <v>382</v>
      </c>
      <c r="L16" t="s">
        <v>2955</v>
      </c>
      <c r="M16" t="s">
        <v>2956</v>
      </c>
      <c r="N16">
        <v>52</v>
      </c>
      <c r="O16">
        <v>30</v>
      </c>
      <c r="P16">
        <v>36</v>
      </c>
      <c r="Q16" t="s">
        <v>465</v>
      </c>
      <c r="R16" t="s">
        <v>346</v>
      </c>
      <c r="S16" t="s">
        <v>2957</v>
      </c>
      <c r="T16" t="s">
        <v>2958</v>
      </c>
      <c r="U16">
        <v>2021</v>
      </c>
      <c r="V16">
        <v>111</v>
      </c>
      <c r="W16" t="s">
        <v>2959</v>
      </c>
      <c r="X16" t="str">
        <f>HYPERLINK("http://dx.doi.org/10.1016/j.ijrobp.2021.05.115","http://dx.doi.org/10.1016/j.ijrobp.2021.05.115")</f>
        <v>http://dx.doi.org/10.1016/j.ijrobp.2021.05.115</v>
      </c>
      <c r="Y16" t="s">
        <v>2960</v>
      </c>
      <c r="Z16" t="s">
        <v>48</v>
      </c>
      <c r="AA16">
        <v>34044094</v>
      </c>
      <c r="AB16" t="str">
        <f>HYPERLINK("https%3A%2F%2Fwww.webofscience.com%2Fwos%2Fwoscc%2Ffull-record%2FWOS:000701877700023","View Full Record in Web of Science")</f>
        <v>View Full Record in Web of Science</v>
      </c>
    </row>
    <row r="17" spans="1:28" x14ac:dyDescent="0.25">
      <c r="A17" t="s">
        <v>28</v>
      </c>
      <c r="B17" t="s">
        <v>266</v>
      </c>
      <c r="C17" t="s">
        <v>267</v>
      </c>
      <c r="D17" t="s">
        <v>268</v>
      </c>
      <c r="E17" t="s">
        <v>33</v>
      </c>
      <c r="F17" t="s">
        <v>66</v>
      </c>
      <c r="G17" t="s">
        <v>269</v>
      </c>
      <c r="H17" t="s">
        <v>270</v>
      </c>
      <c r="I17" t="s">
        <v>271</v>
      </c>
      <c r="J17" t="s">
        <v>272</v>
      </c>
      <c r="K17" t="s">
        <v>273</v>
      </c>
      <c r="L17" t="s">
        <v>274</v>
      </c>
      <c r="M17" t="s">
        <v>275</v>
      </c>
      <c r="N17">
        <v>53</v>
      </c>
      <c r="O17">
        <v>40</v>
      </c>
      <c r="P17">
        <v>42</v>
      </c>
      <c r="Q17" t="s">
        <v>42</v>
      </c>
      <c r="R17" t="s">
        <v>43</v>
      </c>
      <c r="S17" t="s">
        <v>276</v>
      </c>
      <c r="T17" t="s">
        <v>277</v>
      </c>
      <c r="U17">
        <v>2021</v>
      </c>
      <c r="V17">
        <v>15</v>
      </c>
      <c r="W17" t="s">
        <v>278</v>
      </c>
      <c r="X17" t="str">
        <f>HYPERLINK("http://dx.doi.org/10.3389/fnins.2021.605654","http://dx.doi.org/10.3389/fnins.2021.605654")</f>
        <v>http://dx.doi.org/10.3389/fnins.2021.605654</v>
      </c>
      <c r="Y17" t="s">
        <v>208</v>
      </c>
      <c r="Z17" t="s">
        <v>48</v>
      </c>
      <c r="AA17">
        <v>33796004</v>
      </c>
      <c r="AB17" t="str">
        <f>HYPERLINK("https%3A%2F%2Fwww.webofscience.com%2Fwos%2Fwoscc%2Ffull-record%2FWOS:000634890300001","View Full Record in Web of Science")</f>
        <v>View Full Record in Web of Science</v>
      </c>
    </row>
    <row r="18" spans="1:28" x14ac:dyDescent="0.25">
      <c r="A18" t="s">
        <v>28</v>
      </c>
      <c r="B18" t="s">
        <v>363</v>
      </c>
      <c r="C18" t="s">
        <v>364</v>
      </c>
      <c r="D18" t="s">
        <v>365</v>
      </c>
      <c r="E18" t="s">
        <v>33</v>
      </c>
      <c r="F18" t="s">
        <v>66</v>
      </c>
      <c r="G18" t="s">
        <v>366</v>
      </c>
      <c r="H18" t="s">
        <v>367</v>
      </c>
      <c r="I18" t="s">
        <v>368</v>
      </c>
      <c r="J18" t="s">
        <v>369</v>
      </c>
      <c r="K18" t="s">
        <v>370</v>
      </c>
      <c r="L18" t="s">
        <v>371</v>
      </c>
      <c r="M18" t="s">
        <v>372</v>
      </c>
      <c r="N18">
        <v>54</v>
      </c>
      <c r="O18">
        <v>9</v>
      </c>
      <c r="P18">
        <v>9</v>
      </c>
      <c r="Q18" t="s">
        <v>345</v>
      </c>
      <c r="R18" t="s">
        <v>346</v>
      </c>
      <c r="S18" t="s">
        <v>373</v>
      </c>
      <c r="T18" t="s">
        <v>374</v>
      </c>
      <c r="U18">
        <v>2022</v>
      </c>
      <c r="V18">
        <v>395</v>
      </c>
      <c r="W18" t="s">
        <v>375</v>
      </c>
      <c r="X18" t="str">
        <f>HYPERLINK("http://dx.doi.org/10.1007/s00210-022-02208-4","http://dx.doi.org/10.1007/s00210-022-02208-4")</f>
        <v>http://dx.doi.org/10.1007/s00210-022-02208-4</v>
      </c>
      <c r="Y18" t="s">
        <v>123</v>
      </c>
      <c r="Z18" t="s">
        <v>48</v>
      </c>
      <c r="AA18">
        <v>35119478</v>
      </c>
      <c r="AB18" t="str">
        <f>HYPERLINK("https%3A%2F%2Fwww.webofscience.com%2Fwos%2Fwoscc%2Ffull-record%2FWOS:000751208400001","View Full Record in Web of Science")</f>
        <v>View Full Record in Web of Science</v>
      </c>
    </row>
    <row r="19" spans="1:28" x14ac:dyDescent="0.25">
      <c r="A19" t="s">
        <v>28</v>
      </c>
      <c r="B19" t="s">
        <v>3802</v>
      </c>
      <c r="C19" t="s">
        <v>3803</v>
      </c>
      <c r="D19" t="s">
        <v>3804</v>
      </c>
      <c r="E19" t="s">
        <v>33</v>
      </c>
      <c r="F19" t="s">
        <v>66</v>
      </c>
      <c r="G19" t="s">
        <v>3805</v>
      </c>
      <c r="H19" t="s">
        <v>3806</v>
      </c>
      <c r="I19" t="s">
        <v>3807</v>
      </c>
      <c r="J19" t="s">
        <v>3808</v>
      </c>
      <c r="K19" t="s">
        <v>3809</v>
      </c>
      <c r="L19" t="s">
        <v>3810</v>
      </c>
      <c r="M19" t="s">
        <v>29</v>
      </c>
      <c r="N19">
        <v>47</v>
      </c>
      <c r="O19">
        <v>51</v>
      </c>
      <c r="P19">
        <v>57</v>
      </c>
      <c r="Q19" t="s">
        <v>3811</v>
      </c>
      <c r="R19" t="s">
        <v>331</v>
      </c>
      <c r="S19" t="s">
        <v>3812</v>
      </c>
      <c r="T19" t="s">
        <v>107</v>
      </c>
      <c r="U19">
        <v>2003</v>
      </c>
      <c r="V19">
        <v>139</v>
      </c>
      <c r="W19" t="s">
        <v>3813</v>
      </c>
      <c r="X19" t="str">
        <f>HYPERLINK("http://dx.doi.org/10.1038/sj.bjp.0705218","http://dx.doi.org/10.1038/sj.bjp.0705218")</f>
        <v>http://dx.doi.org/10.1038/sj.bjp.0705218</v>
      </c>
      <c r="Y19" t="s">
        <v>123</v>
      </c>
      <c r="Z19" t="s">
        <v>48</v>
      </c>
      <c r="AA19">
        <v>12746236</v>
      </c>
      <c r="AB19" t="str">
        <f>HYPERLINK("https%3A%2F%2Fwww.webofscience.com%2Fwos%2Fwoscc%2Ffull-record%2FWOS:000183125500020","View Full Record in Web of Science")</f>
        <v>View Full Record in Web of Science</v>
      </c>
    </row>
    <row r="20" spans="1:28" x14ac:dyDescent="0.25">
      <c r="A20" t="s">
        <v>28</v>
      </c>
      <c r="B20" t="s">
        <v>4620</v>
      </c>
      <c r="C20" t="s">
        <v>4621</v>
      </c>
      <c r="D20" t="s">
        <v>4622</v>
      </c>
      <c r="E20" t="s">
        <v>33</v>
      </c>
      <c r="F20" t="s">
        <v>66</v>
      </c>
      <c r="G20" t="s">
        <v>29</v>
      </c>
      <c r="H20" t="s">
        <v>4623</v>
      </c>
      <c r="I20" t="s">
        <v>4624</v>
      </c>
      <c r="J20" t="s">
        <v>4625</v>
      </c>
      <c r="K20" t="s">
        <v>4626</v>
      </c>
      <c r="L20" t="s">
        <v>4627</v>
      </c>
      <c r="M20" t="s">
        <v>4628</v>
      </c>
      <c r="N20">
        <v>31</v>
      </c>
      <c r="O20">
        <v>11</v>
      </c>
      <c r="P20">
        <v>11</v>
      </c>
      <c r="Q20" t="s">
        <v>3811</v>
      </c>
      <c r="R20" t="s">
        <v>331</v>
      </c>
      <c r="S20" t="s">
        <v>4629</v>
      </c>
      <c r="T20" t="s">
        <v>746</v>
      </c>
      <c r="U20">
        <v>2020</v>
      </c>
      <c r="V20">
        <v>20</v>
      </c>
      <c r="W20" t="s">
        <v>4630</v>
      </c>
      <c r="X20" t="str">
        <f>HYPERLINK("http://dx.doi.org/10.1038/s41397-019-0126-9","http://dx.doi.org/10.1038/s41397-019-0126-9")</f>
        <v>http://dx.doi.org/10.1038/s41397-019-0126-9</v>
      </c>
      <c r="Y20" t="s">
        <v>4631</v>
      </c>
      <c r="Z20" t="s">
        <v>48</v>
      </c>
      <c r="AA20">
        <v>31813937</v>
      </c>
      <c r="AB20" t="str">
        <f>HYPERLINK("https%3A%2F%2Fwww.webofscience.com%2Fwos%2Fwoscc%2Ffull-record%2FWOS:000536015300017","View Full Record in Web of Science")</f>
        <v>View Full Record in Web of Science</v>
      </c>
    </row>
    <row r="21" spans="1:28" x14ac:dyDescent="0.25">
      <c r="A21" t="s">
        <v>28</v>
      </c>
      <c r="B21" t="s">
        <v>1347</v>
      </c>
      <c r="C21" t="s">
        <v>1348</v>
      </c>
      <c r="D21" t="s">
        <v>51</v>
      </c>
      <c r="E21" t="s">
        <v>33</v>
      </c>
      <c r="F21" t="s">
        <v>66</v>
      </c>
      <c r="G21" t="s">
        <v>1349</v>
      </c>
      <c r="H21" t="s">
        <v>29</v>
      </c>
      <c r="I21" t="s">
        <v>1350</v>
      </c>
      <c r="J21" t="s">
        <v>1351</v>
      </c>
      <c r="K21" t="s">
        <v>1352</v>
      </c>
      <c r="L21" t="s">
        <v>1353</v>
      </c>
      <c r="M21" t="s">
        <v>1354</v>
      </c>
      <c r="N21">
        <v>55</v>
      </c>
      <c r="O21">
        <v>3</v>
      </c>
      <c r="P21">
        <v>4</v>
      </c>
      <c r="Q21" t="s">
        <v>42</v>
      </c>
      <c r="R21" t="s">
        <v>43</v>
      </c>
      <c r="S21" t="s">
        <v>59</v>
      </c>
      <c r="T21" t="s">
        <v>1355</v>
      </c>
      <c r="U21">
        <v>2022</v>
      </c>
      <c r="V21">
        <v>13</v>
      </c>
      <c r="W21" t="s">
        <v>1356</v>
      </c>
      <c r="X21" t="str">
        <f>HYPERLINK("http://dx.doi.org/10.3389/fimmu.2022.1041990","http://dx.doi.org/10.3389/fimmu.2022.1041990")</f>
        <v>http://dx.doi.org/10.3389/fimmu.2022.1041990</v>
      </c>
      <c r="Y21" t="s">
        <v>62</v>
      </c>
      <c r="Z21" t="s">
        <v>48</v>
      </c>
      <c r="AA21">
        <v>36505499</v>
      </c>
      <c r="AB21" t="str">
        <f>HYPERLINK("https%3A%2F%2Fwww.webofscience.com%2Fwos%2Fwoscc%2Ffull-record%2FWOS:000894158000001","View Full Record in Web of Science")</f>
        <v>View Full Record in Web of Science</v>
      </c>
    </row>
    <row r="22" spans="1:28" x14ac:dyDescent="0.25">
      <c r="A22" t="s">
        <v>28</v>
      </c>
      <c r="B22" t="s">
        <v>2333</v>
      </c>
      <c r="C22" t="s">
        <v>2334</v>
      </c>
      <c r="D22" t="s">
        <v>32</v>
      </c>
      <c r="E22" t="s">
        <v>33</v>
      </c>
      <c r="F22" t="s">
        <v>66</v>
      </c>
      <c r="G22" t="s">
        <v>2335</v>
      </c>
      <c r="H22" t="s">
        <v>2336</v>
      </c>
      <c r="I22" t="s">
        <v>2337</v>
      </c>
      <c r="J22" t="s">
        <v>2338</v>
      </c>
      <c r="K22" t="s">
        <v>2339</v>
      </c>
      <c r="L22" t="s">
        <v>2340</v>
      </c>
      <c r="M22" t="s">
        <v>2341</v>
      </c>
      <c r="N22">
        <v>36</v>
      </c>
      <c r="O22">
        <v>8</v>
      </c>
      <c r="P22">
        <v>8</v>
      </c>
      <c r="Q22" t="s">
        <v>42</v>
      </c>
      <c r="R22" t="s">
        <v>43</v>
      </c>
      <c r="S22" t="s">
        <v>44</v>
      </c>
      <c r="T22" t="s">
        <v>1977</v>
      </c>
      <c r="U22">
        <v>2022</v>
      </c>
      <c r="V22">
        <v>10</v>
      </c>
      <c r="W22" t="s">
        <v>2342</v>
      </c>
      <c r="X22" t="str">
        <f>HYPERLINK("http://dx.doi.org/10.3389/fcell.2022.785058","http://dx.doi.org/10.3389/fcell.2022.785058")</f>
        <v>http://dx.doi.org/10.3389/fcell.2022.785058</v>
      </c>
      <c r="Y22" t="s">
        <v>47</v>
      </c>
      <c r="Z22" t="s">
        <v>48</v>
      </c>
      <c r="AA22">
        <v>35178386</v>
      </c>
      <c r="AB22" t="str">
        <f>HYPERLINK("https%3A%2F%2Fwww.webofscience.com%2Fwos%2Fwoscc%2Ffull-record%2FWOS:000757196500001","View Full Record in Web of Science")</f>
        <v>View Full Record in Web of Science</v>
      </c>
    </row>
    <row r="23" spans="1:28" x14ac:dyDescent="0.25">
      <c r="A23" t="s">
        <v>28</v>
      </c>
      <c r="B23" t="s">
        <v>4487</v>
      </c>
      <c r="C23" t="s">
        <v>4488</v>
      </c>
      <c r="D23" t="s">
        <v>126</v>
      </c>
      <c r="E23" t="s">
        <v>33</v>
      </c>
      <c r="F23" t="s">
        <v>66</v>
      </c>
      <c r="G23" t="s">
        <v>4489</v>
      </c>
      <c r="H23" t="s">
        <v>4490</v>
      </c>
      <c r="I23" t="s">
        <v>4491</v>
      </c>
      <c r="J23" t="s">
        <v>4492</v>
      </c>
      <c r="K23" t="s">
        <v>1195</v>
      </c>
      <c r="L23" t="s">
        <v>4493</v>
      </c>
      <c r="M23" t="s">
        <v>4494</v>
      </c>
      <c r="N23">
        <v>38</v>
      </c>
      <c r="O23">
        <v>2</v>
      </c>
      <c r="P23">
        <v>2</v>
      </c>
      <c r="Q23" t="s">
        <v>42</v>
      </c>
      <c r="R23" t="s">
        <v>43</v>
      </c>
      <c r="S23" t="s">
        <v>134</v>
      </c>
      <c r="T23" t="s">
        <v>2641</v>
      </c>
      <c r="U23">
        <v>2023</v>
      </c>
      <c r="V23">
        <v>14</v>
      </c>
      <c r="W23" t="s">
        <v>4495</v>
      </c>
      <c r="X23" t="str">
        <f>HYPERLINK("http://dx.doi.org/10.3389/fgene.2023.1188048","http://dx.doi.org/10.3389/fgene.2023.1188048")</f>
        <v>http://dx.doi.org/10.3389/fgene.2023.1188048</v>
      </c>
      <c r="Y23" t="s">
        <v>137</v>
      </c>
      <c r="Z23" t="s">
        <v>48</v>
      </c>
      <c r="AA23">
        <v>37609036</v>
      </c>
      <c r="AB23" t="str">
        <f>HYPERLINK("https%3A%2F%2Fwww.webofscience.com%2Fwos%2Fwoscc%2Ffull-record%2FWOS:001051619200001","View Full Record in Web of Science")</f>
        <v>View Full Record in Web of Science</v>
      </c>
    </row>
    <row r="24" spans="1:28" x14ac:dyDescent="0.25">
      <c r="A24" t="s">
        <v>28</v>
      </c>
      <c r="B24" t="s">
        <v>1010</v>
      </c>
      <c r="C24" t="s">
        <v>1011</v>
      </c>
      <c r="D24" t="s">
        <v>156</v>
      </c>
      <c r="E24" t="s">
        <v>33</v>
      </c>
      <c r="F24" t="s">
        <v>66</v>
      </c>
      <c r="G24" t="s">
        <v>1012</v>
      </c>
      <c r="H24" t="s">
        <v>1013</v>
      </c>
      <c r="I24" t="s">
        <v>1014</v>
      </c>
      <c r="J24" t="s">
        <v>1015</v>
      </c>
      <c r="K24" t="s">
        <v>1016</v>
      </c>
      <c r="L24" t="s">
        <v>1017</v>
      </c>
      <c r="M24" t="s">
        <v>1018</v>
      </c>
      <c r="N24">
        <v>41</v>
      </c>
      <c r="O24">
        <v>19</v>
      </c>
      <c r="P24">
        <v>19</v>
      </c>
      <c r="Q24" t="s">
        <v>42</v>
      </c>
      <c r="R24" t="s">
        <v>43</v>
      </c>
      <c r="S24" t="s">
        <v>164</v>
      </c>
      <c r="T24" t="s">
        <v>1019</v>
      </c>
      <c r="U24">
        <v>2021</v>
      </c>
      <c r="V24">
        <v>12</v>
      </c>
      <c r="W24" t="s">
        <v>1020</v>
      </c>
      <c r="X24" t="str">
        <f>HYPERLINK("http://dx.doi.org/10.3389/fendo.2021.780617","http://dx.doi.org/10.3389/fendo.2021.780617")</f>
        <v>http://dx.doi.org/10.3389/fendo.2021.780617</v>
      </c>
      <c r="Y24" t="s">
        <v>167</v>
      </c>
      <c r="Z24" t="s">
        <v>48</v>
      </c>
      <c r="AA24">
        <v>34950107</v>
      </c>
      <c r="AB24" t="str">
        <f>HYPERLINK("https%3A%2F%2Fwww.webofscience.com%2Fwos%2Fwoscc%2Ffull-record%2FWOS:000742626200001","View Full Record in Web of Science")</f>
        <v>View Full Record in Web of Science</v>
      </c>
    </row>
    <row r="25" spans="1:28" x14ac:dyDescent="0.25">
      <c r="A25" t="s">
        <v>28</v>
      </c>
      <c r="B25" t="s">
        <v>3478</v>
      </c>
      <c r="C25" t="s">
        <v>3479</v>
      </c>
      <c r="D25" t="s">
        <v>3480</v>
      </c>
      <c r="E25" t="s">
        <v>33</v>
      </c>
      <c r="F25" t="s">
        <v>66</v>
      </c>
      <c r="G25" t="s">
        <v>29</v>
      </c>
      <c r="H25" t="s">
        <v>3481</v>
      </c>
      <c r="I25" t="s">
        <v>3482</v>
      </c>
      <c r="J25" t="s">
        <v>3483</v>
      </c>
      <c r="K25" t="s">
        <v>1096</v>
      </c>
      <c r="L25" t="s">
        <v>3484</v>
      </c>
      <c r="M25" t="s">
        <v>3485</v>
      </c>
      <c r="N25">
        <v>43</v>
      </c>
      <c r="O25">
        <v>3</v>
      </c>
      <c r="P25">
        <v>3</v>
      </c>
      <c r="Q25" t="s">
        <v>895</v>
      </c>
      <c r="R25" t="s">
        <v>331</v>
      </c>
      <c r="S25" t="s">
        <v>3486</v>
      </c>
      <c r="T25" t="s">
        <v>1126</v>
      </c>
      <c r="U25">
        <v>2022</v>
      </c>
      <c r="V25">
        <v>2022</v>
      </c>
      <c r="W25" t="s">
        <v>3487</v>
      </c>
      <c r="X25" t="str">
        <f>HYPERLINK("http://dx.doi.org/10.1155/2022/2910491","http://dx.doi.org/10.1155/2022/2910491")</f>
        <v>http://dx.doi.org/10.1155/2022/2910491</v>
      </c>
      <c r="Y25" t="s">
        <v>589</v>
      </c>
      <c r="Z25" t="s">
        <v>48</v>
      </c>
      <c r="AA25">
        <v>35281520</v>
      </c>
      <c r="AB25" t="str">
        <f>HYPERLINK("https%3A%2F%2Fwww.webofscience.com%2Fwos%2Fwoscc%2Ffull-record%2FWOS:000783427200003","View Full Record in Web of Science")</f>
        <v>View Full Record in Web of Science</v>
      </c>
    </row>
    <row r="26" spans="1:28" x14ac:dyDescent="0.25">
      <c r="A26" t="s">
        <v>28</v>
      </c>
      <c r="B26" t="s">
        <v>2099</v>
      </c>
      <c r="C26" t="s">
        <v>2100</v>
      </c>
      <c r="D26" t="s">
        <v>2101</v>
      </c>
      <c r="E26" t="s">
        <v>33</v>
      </c>
      <c r="F26" t="s">
        <v>66</v>
      </c>
      <c r="G26" t="s">
        <v>2102</v>
      </c>
      <c r="H26" t="s">
        <v>2103</v>
      </c>
      <c r="I26" t="s">
        <v>2104</v>
      </c>
      <c r="J26" t="s">
        <v>2105</v>
      </c>
      <c r="K26" t="s">
        <v>771</v>
      </c>
      <c r="L26" t="s">
        <v>2106</v>
      </c>
      <c r="M26" t="s">
        <v>2107</v>
      </c>
      <c r="N26">
        <v>38</v>
      </c>
      <c r="O26">
        <v>5</v>
      </c>
      <c r="P26">
        <v>5</v>
      </c>
      <c r="Q26" t="s">
        <v>909</v>
      </c>
      <c r="R26" t="s">
        <v>331</v>
      </c>
      <c r="S26" t="s">
        <v>2108</v>
      </c>
      <c r="T26" t="s">
        <v>2109</v>
      </c>
      <c r="U26">
        <v>2023</v>
      </c>
      <c r="V26">
        <v>18</v>
      </c>
      <c r="W26" t="s">
        <v>2110</v>
      </c>
      <c r="X26" t="str">
        <f>HYPERLINK("http://dx.doi.org/10.1186/s13018-023-04254-x","http://dx.doi.org/10.1186/s13018-023-04254-x")</f>
        <v>http://dx.doi.org/10.1186/s13018-023-04254-x</v>
      </c>
      <c r="Y26" t="s">
        <v>2111</v>
      </c>
      <c r="Z26" t="s">
        <v>48</v>
      </c>
      <c r="AA26">
        <v>37805597</v>
      </c>
      <c r="AB26" t="str">
        <f>HYPERLINK("https%3A%2F%2Fwww.webofscience.com%2Fwos%2Fwoscc%2Ffull-record%2FWOS:001080400100001","View Full Record in Web of Science")</f>
        <v>View Full Record in Web of Science</v>
      </c>
    </row>
    <row r="27" spans="1:28" x14ac:dyDescent="0.25">
      <c r="A27" t="s">
        <v>28</v>
      </c>
      <c r="B27" t="s">
        <v>3836</v>
      </c>
      <c r="C27" t="s">
        <v>3837</v>
      </c>
      <c r="D27" t="s">
        <v>126</v>
      </c>
      <c r="E27" t="s">
        <v>33</v>
      </c>
      <c r="F27" t="s">
        <v>34</v>
      </c>
      <c r="G27" t="s">
        <v>3838</v>
      </c>
      <c r="H27" t="s">
        <v>3839</v>
      </c>
      <c r="I27" t="s">
        <v>3840</v>
      </c>
      <c r="J27" t="s">
        <v>3841</v>
      </c>
      <c r="K27" t="s">
        <v>438</v>
      </c>
      <c r="L27" t="s">
        <v>3842</v>
      </c>
      <c r="M27" t="s">
        <v>3843</v>
      </c>
      <c r="N27">
        <v>83</v>
      </c>
      <c r="O27">
        <v>5</v>
      </c>
      <c r="P27">
        <v>5</v>
      </c>
      <c r="Q27" t="s">
        <v>42</v>
      </c>
      <c r="R27" t="s">
        <v>43</v>
      </c>
      <c r="S27" t="s">
        <v>134</v>
      </c>
      <c r="T27" t="s">
        <v>3844</v>
      </c>
      <c r="U27">
        <v>2023</v>
      </c>
      <c r="V27">
        <v>14</v>
      </c>
      <c r="W27" t="s">
        <v>3845</v>
      </c>
      <c r="X27" t="str">
        <f>HYPERLINK("http://dx.doi.org/10.3389/fgene.2023.998035","http://dx.doi.org/10.3389/fgene.2023.998035")</f>
        <v>http://dx.doi.org/10.3389/fgene.2023.998035</v>
      </c>
      <c r="Y27" t="s">
        <v>137</v>
      </c>
      <c r="Z27" t="s">
        <v>48</v>
      </c>
      <c r="AA27">
        <v>36793898</v>
      </c>
      <c r="AB27" t="str">
        <f>HYPERLINK("https%3A%2F%2Fwww.webofscience.com%2Fwos%2Fwoscc%2Ffull-record%2FWOS:000929924200001","View Full Record in Web of Science")</f>
        <v>View Full Record in Web of Science</v>
      </c>
    </row>
    <row r="28" spans="1:28" x14ac:dyDescent="0.25">
      <c r="A28" t="s">
        <v>28</v>
      </c>
      <c r="B28" t="s">
        <v>3223</v>
      </c>
      <c r="C28" t="s">
        <v>3224</v>
      </c>
      <c r="D28" t="s">
        <v>3225</v>
      </c>
      <c r="E28" t="s">
        <v>33</v>
      </c>
      <c r="F28" t="s">
        <v>66</v>
      </c>
      <c r="G28" t="s">
        <v>29</v>
      </c>
      <c r="H28" t="s">
        <v>3226</v>
      </c>
      <c r="I28" t="s">
        <v>3227</v>
      </c>
      <c r="J28" t="s">
        <v>3228</v>
      </c>
      <c r="K28" t="s">
        <v>3229</v>
      </c>
      <c r="L28" t="s">
        <v>3230</v>
      </c>
      <c r="M28" t="s">
        <v>3231</v>
      </c>
      <c r="N28">
        <v>52</v>
      </c>
      <c r="O28">
        <v>20</v>
      </c>
      <c r="P28">
        <v>21</v>
      </c>
      <c r="Q28" t="s">
        <v>3232</v>
      </c>
      <c r="R28" t="s">
        <v>1250</v>
      </c>
      <c r="S28" t="s">
        <v>3233</v>
      </c>
      <c r="T28" t="s">
        <v>3234</v>
      </c>
      <c r="U28">
        <v>2021</v>
      </c>
      <c r="V28">
        <v>34</v>
      </c>
      <c r="W28" t="s">
        <v>3235</v>
      </c>
      <c r="X28" t="str">
        <f>HYPERLINK("http://dx.doi.org/10.1021/acs.chemrestox.1c00206","http://dx.doi.org/10.1021/acs.chemrestox.1c00206")</f>
        <v>http://dx.doi.org/10.1021/acs.chemrestox.1c00206</v>
      </c>
      <c r="Y28" t="s">
        <v>3236</v>
      </c>
      <c r="Z28" t="s">
        <v>48</v>
      </c>
      <c r="AA28">
        <v>34213887</v>
      </c>
      <c r="AB28" t="str">
        <f>HYPERLINK("https%3A%2F%2Fwww.webofscience.com%2Fwos%2Fwoscc%2Ffull-record%2FWOS:000675485500015","View Full Record in Web of Science")</f>
        <v>View Full Record in Web of Science</v>
      </c>
    </row>
    <row r="29" spans="1:28" x14ac:dyDescent="0.25">
      <c r="A29" t="s">
        <v>28</v>
      </c>
      <c r="B29" t="s">
        <v>2322</v>
      </c>
      <c r="C29" t="s">
        <v>2323</v>
      </c>
      <c r="D29" t="s">
        <v>1255</v>
      </c>
      <c r="E29" t="s">
        <v>33</v>
      </c>
      <c r="F29" t="s">
        <v>66</v>
      </c>
      <c r="G29" t="s">
        <v>2324</v>
      </c>
      <c r="H29" t="s">
        <v>2325</v>
      </c>
      <c r="I29" t="s">
        <v>2326</v>
      </c>
      <c r="J29" t="s">
        <v>2327</v>
      </c>
      <c r="K29" t="s">
        <v>2328</v>
      </c>
      <c r="L29" t="s">
        <v>2329</v>
      </c>
      <c r="M29" t="s">
        <v>2330</v>
      </c>
      <c r="N29">
        <v>83</v>
      </c>
      <c r="O29">
        <v>0</v>
      </c>
      <c r="P29">
        <v>0</v>
      </c>
      <c r="Q29" t="s">
        <v>42</v>
      </c>
      <c r="R29" t="s">
        <v>43</v>
      </c>
      <c r="S29" t="s">
        <v>1263</v>
      </c>
      <c r="T29" t="s">
        <v>2331</v>
      </c>
      <c r="U29">
        <v>2023</v>
      </c>
      <c r="V29">
        <v>10</v>
      </c>
      <c r="W29" t="s">
        <v>2332</v>
      </c>
      <c r="X29" t="str">
        <f>HYPERLINK("http://dx.doi.org/10.3389/fcvm.2023.1110718","http://dx.doi.org/10.3389/fcvm.2023.1110718")</f>
        <v>http://dx.doi.org/10.3389/fcvm.2023.1110718</v>
      </c>
      <c r="Y29" t="s">
        <v>252</v>
      </c>
      <c r="Z29" t="s">
        <v>48</v>
      </c>
      <c r="AA29">
        <v>37063953</v>
      </c>
      <c r="AB29" t="str">
        <f>HYPERLINK("https%3A%2F%2Fwww.webofscience.com%2Fwos%2Fwoscc%2Ffull-record%2FWOS:000967686200001","View Full Record in Web of Science")</f>
        <v>View Full Record in Web of Science</v>
      </c>
    </row>
    <row r="30" spans="1:28" x14ac:dyDescent="0.25">
      <c r="A30" t="s">
        <v>28</v>
      </c>
      <c r="B30" t="s">
        <v>2853</v>
      </c>
      <c r="C30" t="s">
        <v>2854</v>
      </c>
      <c r="D30" t="s">
        <v>2855</v>
      </c>
      <c r="E30" t="s">
        <v>33</v>
      </c>
      <c r="F30" t="s">
        <v>66</v>
      </c>
      <c r="G30" t="s">
        <v>29</v>
      </c>
      <c r="H30" t="s">
        <v>2856</v>
      </c>
      <c r="I30" t="s">
        <v>2857</v>
      </c>
      <c r="J30" t="s">
        <v>2858</v>
      </c>
      <c r="K30" t="s">
        <v>2859</v>
      </c>
      <c r="L30" t="s">
        <v>2860</v>
      </c>
      <c r="M30" t="s">
        <v>2861</v>
      </c>
      <c r="N30">
        <v>54</v>
      </c>
      <c r="O30">
        <v>0</v>
      </c>
      <c r="P30">
        <v>0</v>
      </c>
      <c r="Q30" t="s">
        <v>895</v>
      </c>
      <c r="R30" t="s">
        <v>331</v>
      </c>
      <c r="S30" t="s">
        <v>2862</v>
      </c>
      <c r="T30" t="s">
        <v>2863</v>
      </c>
      <c r="U30">
        <v>2022</v>
      </c>
      <c r="V30">
        <v>2022</v>
      </c>
      <c r="W30" t="s">
        <v>2864</v>
      </c>
      <c r="X30" t="str">
        <f>HYPERLINK("http://dx.doi.org/10.1155/2022/5385456","http://dx.doi.org/10.1155/2022/5385456")</f>
        <v>http://dx.doi.org/10.1155/2022/5385456</v>
      </c>
      <c r="Y30" t="s">
        <v>2865</v>
      </c>
      <c r="Z30" t="s">
        <v>48</v>
      </c>
      <c r="AA30">
        <v>35936362</v>
      </c>
      <c r="AB30" t="str">
        <f>HYPERLINK("https%3A%2F%2Fwww.webofscience.com%2Fwos%2Fwoscc%2Ffull-record%2FWOS:000880601400006","View Full Record in Web of Science")</f>
        <v>View Full Record in Web of Science</v>
      </c>
    </row>
    <row r="31" spans="1:28" x14ac:dyDescent="0.25">
      <c r="A31" t="s">
        <v>28</v>
      </c>
      <c r="B31" t="s">
        <v>3106</v>
      </c>
      <c r="C31" t="s">
        <v>3107</v>
      </c>
      <c r="D31" t="s">
        <v>1786</v>
      </c>
      <c r="E31" t="s">
        <v>33</v>
      </c>
      <c r="F31" t="s">
        <v>66</v>
      </c>
      <c r="G31" t="s">
        <v>3108</v>
      </c>
      <c r="H31" t="s">
        <v>3109</v>
      </c>
      <c r="I31" t="s">
        <v>3110</v>
      </c>
      <c r="J31" t="s">
        <v>3111</v>
      </c>
      <c r="K31" t="s">
        <v>131</v>
      </c>
      <c r="L31" t="s">
        <v>3112</v>
      </c>
      <c r="M31" t="s">
        <v>3113</v>
      </c>
      <c r="N31">
        <v>31</v>
      </c>
      <c r="O31">
        <v>3</v>
      </c>
      <c r="P31">
        <v>3</v>
      </c>
      <c r="Q31" t="s">
        <v>1786</v>
      </c>
      <c r="R31" t="s">
        <v>1792</v>
      </c>
      <c r="S31" t="s">
        <v>1793</v>
      </c>
      <c r="T31" t="s">
        <v>1345</v>
      </c>
      <c r="U31">
        <v>2023</v>
      </c>
      <c r="V31">
        <v>35</v>
      </c>
      <c r="W31" t="s">
        <v>3114</v>
      </c>
      <c r="X31" t="str">
        <f>HYPERLINK("http://dx.doi.org/10.24976/Discov.Med.202335174.5","http://dx.doi.org/10.24976/Discov.Med.202335174.5")</f>
        <v>http://dx.doi.org/10.24976/Discov.Med.202335174.5</v>
      </c>
      <c r="Y31" t="s">
        <v>350</v>
      </c>
      <c r="Z31" t="s">
        <v>48</v>
      </c>
      <c r="AA31">
        <v>37024440</v>
      </c>
      <c r="AB31" t="str">
        <f>HYPERLINK("https%3A%2F%2Fwww.webofscience.com%2Fwos%2Fwoscc%2Ffull-record%2FWOS:000974288200005","View Full Record in Web of Science")</f>
        <v>View Full Record in Web of Science</v>
      </c>
    </row>
    <row r="32" spans="1:28" x14ac:dyDescent="0.25">
      <c r="A32" t="s">
        <v>28</v>
      </c>
      <c r="B32" t="s">
        <v>4545</v>
      </c>
      <c r="C32" t="s">
        <v>4546</v>
      </c>
      <c r="D32" t="s">
        <v>4547</v>
      </c>
      <c r="E32" t="s">
        <v>33</v>
      </c>
      <c r="F32" t="s">
        <v>66</v>
      </c>
      <c r="G32" t="s">
        <v>29</v>
      </c>
      <c r="H32" t="s">
        <v>4548</v>
      </c>
      <c r="I32" t="s">
        <v>4549</v>
      </c>
      <c r="J32" t="s">
        <v>4550</v>
      </c>
      <c r="K32" t="s">
        <v>4551</v>
      </c>
      <c r="L32" t="s">
        <v>4552</v>
      </c>
      <c r="M32" t="s">
        <v>4553</v>
      </c>
      <c r="N32">
        <v>53</v>
      </c>
      <c r="O32">
        <v>218</v>
      </c>
      <c r="P32">
        <v>237</v>
      </c>
      <c r="Q32" t="s">
        <v>1275</v>
      </c>
      <c r="R32" t="s">
        <v>1276</v>
      </c>
      <c r="S32" t="s">
        <v>4547</v>
      </c>
      <c r="T32" t="s">
        <v>1721</v>
      </c>
      <c r="U32">
        <v>2019</v>
      </c>
      <c r="V32">
        <v>50</v>
      </c>
      <c r="W32" t="s">
        <v>4554</v>
      </c>
      <c r="X32" t="str">
        <f>HYPERLINK("http://dx.doi.org/10.1016/j.immuni.2019.01.021","http://dx.doi.org/10.1016/j.immuni.2019.01.021")</f>
        <v>http://dx.doi.org/10.1016/j.immuni.2019.01.021</v>
      </c>
      <c r="Y32" t="s">
        <v>62</v>
      </c>
      <c r="Z32" t="s">
        <v>48</v>
      </c>
      <c r="AA32">
        <v>30824325</v>
      </c>
      <c r="AB32" t="str">
        <f>HYPERLINK("https%3A%2F%2Fwww.webofscience.com%2Fwos%2Fwoscc%2Ffull-record%2FWOS:000461660500012","View Full Record in Web of Science")</f>
        <v>View Full Record in Web of Science</v>
      </c>
    </row>
    <row r="33" spans="1:28" x14ac:dyDescent="0.25">
      <c r="A33" t="s">
        <v>28</v>
      </c>
      <c r="B33" t="s">
        <v>1904</v>
      </c>
      <c r="C33" t="s">
        <v>1905</v>
      </c>
      <c r="D33" t="s">
        <v>1906</v>
      </c>
      <c r="E33" t="s">
        <v>33</v>
      </c>
      <c r="F33" t="s">
        <v>66</v>
      </c>
      <c r="G33" t="s">
        <v>1907</v>
      </c>
      <c r="H33" t="s">
        <v>1908</v>
      </c>
      <c r="I33" t="s">
        <v>1909</v>
      </c>
      <c r="J33" t="s">
        <v>1910</v>
      </c>
      <c r="K33" t="s">
        <v>1479</v>
      </c>
      <c r="L33" t="s">
        <v>1911</v>
      </c>
      <c r="M33" t="s">
        <v>1912</v>
      </c>
      <c r="N33">
        <v>61</v>
      </c>
      <c r="O33">
        <v>2</v>
      </c>
      <c r="P33">
        <v>3</v>
      </c>
      <c r="Q33" t="s">
        <v>90</v>
      </c>
      <c r="R33" t="s">
        <v>91</v>
      </c>
      <c r="S33" t="s">
        <v>1913</v>
      </c>
      <c r="T33" t="s">
        <v>374</v>
      </c>
      <c r="U33">
        <v>2023</v>
      </c>
      <c r="V33">
        <v>58</v>
      </c>
      <c r="W33" t="s">
        <v>1914</v>
      </c>
      <c r="X33" t="str">
        <f>HYPERLINK("http://dx.doi.org/10.1111/jre.13105","http://dx.doi.org/10.1111/jre.13105")</f>
        <v>http://dx.doi.org/10.1111/jre.13105</v>
      </c>
      <c r="Y33" t="s">
        <v>1915</v>
      </c>
      <c r="Z33" t="s">
        <v>48</v>
      </c>
      <c r="AA33">
        <v>36733232</v>
      </c>
      <c r="AB33" t="str">
        <f>HYPERLINK("https%3A%2F%2Fwww.webofscience.com%2Fwos%2Fwoscc%2Ffull-record%2FWOS:000924697400001","View Full Record in Web of Science")</f>
        <v>View Full Record in Web of Science</v>
      </c>
    </row>
    <row r="34" spans="1:28" x14ac:dyDescent="0.25">
      <c r="A34" t="s">
        <v>28</v>
      </c>
      <c r="B34" t="s">
        <v>3629</v>
      </c>
      <c r="C34" t="s">
        <v>3630</v>
      </c>
      <c r="D34" t="s">
        <v>51</v>
      </c>
      <c r="E34" t="s">
        <v>33</v>
      </c>
      <c r="F34" t="s">
        <v>66</v>
      </c>
      <c r="G34" t="s">
        <v>3631</v>
      </c>
      <c r="H34" t="s">
        <v>3632</v>
      </c>
      <c r="I34" t="s">
        <v>3633</v>
      </c>
      <c r="J34" t="s">
        <v>3634</v>
      </c>
      <c r="K34" t="s">
        <v>2054</v>
      </c>
      <c r="L34" t="s">
        <v>3635</v>
      </c>
      <c r="M34" t="s">
        <v>3636</v>
      </c>
      <c r="N34">
        <v>45</v>
      </c>
      <c r="O34">
        <v>3</v>
      </c>
      <c r="P34">
        <v>3</v>
      </c>
      <c r="Q34" t="s">
        <v>42</v>
      </c>
      <c r="R34" t="s">
        <v>43</v>
      </c>
      <c r="S34" t="s">
        <v>59</v>
      </c>
      <c r="T34" t="s">
        <v>3637</v>
      </c>
      <c r="U34">
        <v>2022</v>
      </c>
      <c r="V34">
        <v>13</v>
      </c>
      <c r="W34" t="s">
        <v>3638</v>
      </c>
      <c r="X34" t="str">
        <f>HYPERLINK("http://dx.doi.org/10.3389/fimmu.2022.1018701","http://dx.doi.org/10.3389/fimmu.2022.1018701")</f>
        <v>http://dx.doi.org/10.3389/fimmu.2022.1018701</v>
      </c>
      <c r="Y34" t="s">
        <v>62</v>
      </c>
      <c r="Z34" t="s">
        <v>48</v>
      </c>
      <c r="AA34">
        <v>36505479</v>
      </c>
      <c r="AB34" t="str">
        <f>HYPERLINK("https%3A%2F%2Fwww.webofscience.com%2Fwos%2Fwoscc%2Ffull-record%2FWOS:000893697000001","View Full Record in Web of Science")</f>
        <v>View Full Record in Web of Science</v>
      </c>
    </row>
    <row r="35" spans="1:28" x14ac:dyDescent="0.25">
      <c r="A35" t="s">
        <v>28</v>
      </c>
      <c r="B35" t="s">
        <v>3248</v>
      </c>
      <c r="C35" t="s">
        <v>3249</v>
      </c>
      <c r="D35" t="s">
        <v>3250</v>
      </c>
      <c r="E35" t="s">
        <v>33</v>
      </c>
      <c r="F35" t="s">
        <v>66</v>
      </c>
      <c r="G35" t="s">
        <v>3251</v>
      </c>
      <c r="H35" t="s">
        <v>3252</v>
      </c>
      <c r="I35" t="s">
        <v>3253</v>
      </c>
      <c r="J35" t="s">
        <v>3254</v>
      </c>
      <c r="K35" t="s">
        <v>3255</v>
      </c>
      <c r="L35" t="s">
        <v>3256</v>
      </c>
      <c r="M35" t="s">
        <v>3257</v>
      </c>
      <c r="N35">
        <v>52</v>
      </c>
      <c r="O35">
        <v>3</v>
      </c>
      <c r="P35">
        <v>3</v>
      </c>
      <c r="Q35" t="s">
        <v>3258</v>
      </c>
      <c r="R35" t="s">
        <v>3259</v>
      </c>
      <c r="S35" t="s">
        <v>3260</v>
      </c>
      <c r="T35" t="s">
        <v>29</v>
      </c>
      <c r="U35">
        <v>2022</v>
      </c>
      <c r="V35">
        <v>14</v>
      </c>
      <c r="W35" t="s">
        <v>29</v>
      </c>
      <c r="X35" t="s">
        <v>29</v>
      </c>
      <c r="Y35" t="s">
        <v>496</v>
      </c>
      <c r="Z35" t="s">
        <v>48</v>
      </c>
      <c r="AA35">
        <v>36628248</v>
      </c>
      <c r="AB35" t="str">
        <f>HYPERLINK("https%3A%2F%2Fwww.webofscience.com%2Fwos%2Fwoscc%2Ffull-record%2FWOS:000911601500001","View Full Record in Web of Science")</f>
        <v>View Full Record in Web of Science</v>
      </c>
    </row>
    <row r="36" spans="1:28" x14ac:dyDescent="0.25">
      <c r="A36" t="s">
        <v>28</v>
      </c>
      <c r="B36" t="s">
        <v>1166</v>
      </c>
      <c r="C36" t="s">
        <v>1167</v>
      </c>
      <c r="D36" t="s">
        <v>1168</v>
      </c>
      <c r="E36" t="s">
        <v>33</v>
      </c>
      <c r="F36" t="s">
        <v>66</v>
      </c>
      <c r="G36" t="s">
        <v>1169</v>
      </c>
      <c r="H36" t="s">
        <v>1170</v>
      </c>
      <c r="I36" t="s">
        <v>1171</v>
      </c>
      <c r="J36" t="s">
        <v>1172</v>
      </c>
      <c r="K36" t="s">
        <v>1173</v>
      </c>
      <c r="L36" t="s">
        <v>1174</v>
      </c>
      <c r="M36" t="s">
        <v>1175</v>
      </c>
      <c r="N36">
        <v>35</v>
      </c>
      <c r="O36">
        <v>7</v>
      </c>
      <c r="P36">
        <v>9</v>
      </c>
      <c r="Q36" t="s">
        <v>90</v>
      </c>
      <c r="R36" t="s">
        <v>91</v>
      </c>
      <c r="S36" t="s">
        <v>1176</v>
      </c>
      <c r="T36" t="s">
        <v>192</v>
      </c>
      <c r="U36">
        <v>2022</v>
      </c>
      <c r="V36">
        <v>11</v>
      </c>
      <c r="W36" t="s">
        <v>1177</v>
      </c>
      <c r="X36" t="str">
        <f>HYPERLINK("http://dx.doi.org/10.1002/cam4.4531","http://dx.doi.org/10.1002/cam4.4531")</f>
        <v>http://dx.doi.org/10.1002/cam4.4531</v>
      </c>
      <c r="Y36" t="s">
        <v>589</v>
      </c>
      <c r="Z36" t="s">
        <v>48</v>
      </c>
      <c r="AA36">
        <v>35023630</v>
      </c>
      <c r="AB36" t="str">
        <f>HYPERLINK("https%3A%2F%2Fwww.webofscience.com%2Fwos%2Fwoscc%2Ffull-record%2FWOS:000742014400001","View Full Record in Web of Science")</f>
        <v>View Full Record in Web of Science</v>
      </c>
    </row>
    <row r="37" spans="1:28" x14ac:dyDescent="0.25">
      <c r="A37" t="s">
        <v>28</v>
      </c>
      <c r="B37" t="s">
        <v>3671</v>
      </c>
      <c r="C37" t="s">
        <v>3672</v>
      </c>
      <c r="D37" t="s">
        <v>3673</v>
      </c>
      <c r="E37" t="s">
        <v>33</v>
      </c>
      <c r="F37" t="s">
        <v>66</v>
      </c>
      <c r="G37" t="s">
        <v>29</v>
      </c>
      <c r="H37" t="s">
        <v>3674</v>
      </c>
      <c r="I37" t="s">
        <v>3675</v>
      </c>
      <c r="J37" t="s">
        <v>3676</v>
      </c>
      <c r="K37" t="s">
        <v>3677</v>
      </c>
      <c r="L37" t="s">
        <v>3678</v>
      </c>
      <c r="M37" t="s">
        <v>3679</v>
      </c>
      <c r="N37">
        <v>42</v>
      </c>
      <c r="O37">
        <v>3</v>
      </c>
      <c r="P37">
        <v>3</v>
      </c>
      <c r="Q37" t="s">
        <v>3680</v>
      </c>
      <c r="R37" t="s">
        <v>331</v>
      </c>
      <c r="S37" t="s">
        <v>3681</v>
      </c>
      <c r="T37" t="s">
        <v>348</v>
      </c>
      <c r="U37">
        <v>2022</v>
      </c>
      <c r="V37">
        <v>42</v>
      </c>
      <c r="W37" t="s">
        <v>3682</v>
      </c>
      <c r="X37" t="str">
        <f>HYPERLINK("http://dx.doi.org/10.1042/BSR20221395","http://dx.doi.org/10.1042/BSR20221395")</f>
        <v>http://dx.doi.org/10.1042/BSR20221395</v>
      </c>
      <c r="Y37" t="s">
        <v>748</v>
      </c>
      <c r="Z37" t="s">
        <v>48</v>
      </c>
      <c r="AA37">
        <v>36250525</v>
      </c>
      <c r="AB37" t="str">
        <f>HYPERLINK("https%3A%2F%2Fwww.webofscience.com%2Fwos%2Fwoscc%2Ffull-record%2FWOS:000979699000001","View Full Record in Web of Science")</f>
        <v>View Full Record in Web of Science</v>
      </c>
    </row>
    <row r="38" spans="1:28" x14ac:dyDescent="0.25">
      <c r="A38" t="s">
        <v>28</v>
      </c>
      <c r="B38" t="s">
        <v>2732</v>
      </c>
      <c r="C38" t="s">
        <v>2733</v>
      </c>
      <c r="D38" t="s">
        <v>2734</v>
      </c>
      <c r="E38" t="s">
        <v>33</v>
      </c>
      <c r="F38" t="s">
        <v>66</v>
      </c>
      <c r="G38" t="s">
        <v>2735</v>
      </c>
      <c r="H38" t="s">
        <v>2736</v>
      </c>
      <c r="I38" t="s">
        <v>2737</v>
      </c>
      <c r="J38" t="s">
        <v>2738</v>
      </c>
      <c r="K38" t="s">
        <v>2739</v>
      </c>
      <c r="L38" t="s">
        <v>2740</v>
      </c>
      <c r="M38" t="s">
        <v>2741</v>
      </c>
      <c r="N38">
        <v>58</v>
      </c>
      <c r="O38">
        <v>22</v>
      </c>
      <c r="P38">
        <v>26</v>
      </c>
      <c r="Q38" t="s">
        <v>345</v>
      </c>
      <c r="R38" t="s">
        <v>745</v>
      </c>
      <c r="S38" t="s">
        <v>2742</v>
      </c>
      <c r="T38" t="s">
        <v>697</v>
      </c>
      <c r="U38">
        <v>2020</v>
      </c>
      <c r="V38">
        <v>25</v>
      </c>
      <c r="W38" t="s">
        <v>2743</v>
      </c>
      <c r="X38" t="str">
        <f>HYPERLINK("http://dx.doi.org/10.1007/s12192-019-01034-7","http://dx.doi.org/10.1007/s12192-019-01034-7")</f>
        <v>http://dx.doi.org/10.1007/s12192-019-01034-7</v>
      </c>
      <c r="Y38" t="s">
        <v>265</v>
      </c>
      <c r="Z38" t="s">
        <v>48</v>
      </c>
      <c r="AA38">
        <v>31745845</v>
      </c>
      <c r="AB38" t="str">
        <f>HYPERLINK("https%3A%2F%2Fwww.webofscience.com%2Fwos%2Fwoscc%2Ffull-record%2FWOS:000512089400004","View Full Record in Web of Science")</f>
        <v>View Full Record in Web of Science</v>
      </c>
    </row>
    <row r="39" spans="1:28" x14ac:dyDescent="0.25">
      <c r="A39" t="s">
        <v>28</v>
      </c>
      <c r="B39" t="s">
        <v>2961</v>
      </c>
      <c r="C39" t="s">
        <v>2962</v>
      </c>
      <c r="D39" t="s">
        <v>2963</v>
      </c>
      <c r="E39" t="s">
        <v>33</v>
      </c>
      <c r="F39" t="s">
        <v>66</v>
      </c>
      <c r="G39" t="s">
        <v>2964</v>
      </c>
      <c r="H39" t="s">
        <v>2965</v>
      </c>
      <c r="I39" t="s">
        <v>2966</v>
      </c>
      <c r="J39" t="s">
        <v>2967</v>
      </c>
      <c r="K39" t="s">
        <v>2968</v>
      </c>
      <c r="L39" t="s">
        <v>2969</v>
      </c>
      <c r="M39" t="s">
        <v>2970</v>
      </c>
      <c r="N39">
        <v>36</v>
      </c>
      <c r="O39">
        <v>3</v>
      </c>
      <c r="P39">
        <v>4</v>
      </c>
      <c r="Q39" t="s">
        <v>90</v>
      </c>
      <c r="R39" t="s">
        <v>91</v>
      </c>
      <c r="S39" t="s">
        <v>2971</v>
      </c>
      <c r="T39" t="s">
        <v>348</v>
      </c>
      <c r="U39">
        <v>2022</v>
      </c>
      <c r="V39">
        <v>113</v>
      </c>
      <c r="W39" t="s">
        <v>2972</v>
      </c>
      <c r="X39" t="str">
        <f>HYPERLINK("http://dx.doi.org/10.1111/cas.15553","http://dx.doi.org/10.1111/cas.15553")</f>
        <v>http://dx.doi.org/10.1111/cas.15553</v>
      </c>
      <c r="Y39" t="s">
        <v>589</v>
      </c>
      <c r="Z39" t="s">
        <v>48</v>
      </c>
      <c r="AA39">
        <v>36047973</v>
      </c>
      <c r="AB39" t="str">
        <f>HYPERLINK("https%3A%2F%2Fwww.webofscience.com%2Fwos%2Fwoscc%2Ffull-record%2FWOS:000853775300001","View Full Record in Web of Science")</f>
        <v>View Full Record in Web of Science</v>
      </c>
    </row>
    <row r="40" spans="1:28" x14ac:dyDescent="0.25">
      <c r="A40" t="s">
        <v>28</v>
      </c>
      <c r="B40" t="s">
        <v>1101</v>
      </c>
      <c r="C40" t="s">
        <v>1102</v>
      </c>
      <c r="D40" t="s">
        <v>1103</v>
      </c>
      <c r="E40" t="s">
        <v>33</v>
      </c>
      <c r="F40" t="s">
        <v>66</v>
      </c>
      <c r="G40" t="s">
        <v>29</v>
      </c>
      <c r="H40" t="s">
        <v>1104</v>
      </c>
      <c r="I40" t="s">
        <v>1105</v>
      </c>
      <c r="J40" t="s">
        <v>1106</v>
      </c>
      <c r="K40" t="s">
        <v>1107</v>
      </c>
      <c r="L40" t="s">
        <v>1108</v>
      </c>
      <c r="M40" t="s">
        <v>1109</v>
      </c>
      <c r="N40">
        <v>44</v>
      </c>
      <c r="O40">
        <v>8</v>
      </c>
      <c r="P40">
        <v>10</v>
      </c>
      <c r="Q40" t="s">
        <v>895</v>
      </c>
      <c r="R40" t="s">
        <v>331</v>
      </c>
      <c r="S40" t="s">
        <v>1110</v>
      </c>
      <c r="T40" t="s">
        <v>1111</v>
      </c>
      <c r="U40">
        <v>2022</v>
      </c>
      <c r="V40">
        <v>2022</v>
      </c>
      <c r="W40" t="s">
        <v>1112</v>
      </c>
      <c r="X40" t="str">
        <f>HYPERLINK("http://dx.doi.org/10.1155/2022/4766992","http://dx.doi.org/10.1155/2022/4766992")</f>
        <v>http://dx.doi.org/10.1155/2022/4766992</v>
      </c>
      <c r="Y40" t="s">
        <v>800</v>
      </c>
      <c r="Z40" t="s">
        <v>48</v>
      </c>
      <c r="AA40">
        <v>36330380</v>
      </c>
      <c r="AB40" t="str">
        <f>HYPERLINK("https%3A%2F%2Fwww.webofscience.com%2Fwos%2Fwoscc%2Ffull-record%2FWOS:000880426300001","View Full Record in Web of Science")</f>
        <v>View Full Record in Web of Science</v>
      </c>
    </row>
    <row r="41" spans="1:28" x14ac:dyDescent="0.25">
      <c r="A41" t="s">
        <v>28</v>
      </c>
      <c r="B41" t="s">
        <v>1189</v>
      </c>
      <c r="C41" t="s">
        <v>1190</v>
      </c>
      <c r="D41" t="s">
        <v>32</v>
      </c>
      <c r="E41" t="s">
        <v>33</v>
      </c>
      <c r="F41" t="s">
        <v>66</v>
      </c>
      <c r="G41" t="s">
        <v>1191</v>
      </c>
      <c r="H41" t="s">
        <v>1192</v>
      </c>
      <c r="I41" t="s">
        <v>1193</v>
      </c>
      <c r="J41" t="s">
        <v>1194</v>
      </c>
      <c r="K41" t="s">
        <v>1195</v>
      </c>
      <c r="L41" t="s">
        <v>1196</v>
      </c>
      <c r="M41" t="s">
        <v>1197</v>
      </c>
      <c r="N41">
        <v>74</v>
      </c>
      <c r="O41">
        <v>2</v>
      </c>
      <c r="P41">
        <v>2</v>
      </c>
      <c r="Q41" t="s">
        <v>42</v>
      </c>
      <c r="R41" t="s">
        <v>43</v>
      </c>
      <c r="S41" t="s">
        <v>44</v>
      </c>
      <c r="T41" t="s">
        <v>1198</v>
      </c>
      <c r="U41">
        <v>2023</v>
      </c>
      <c r="V41">
        <v>11</v>
      </c>
      <c r="W41" t="s">
        <v>1199</v>
      </c>
      <c r="X41" t="str">
        <f>HYPERLINK("http://dx.doi.org/10.3389/fcell.2023.1136096","http://dx.doi.org/10.3389/fcell.2023.1136096")</f>
        <v>http://dx.doi.org/10.3389/fcell.2023.1136096</v>
      </c>
      <c r="Y41" t="s">
        <v>47</v>
      </c>
      <c r="Z41" t="s">
        <v>48</v>
      </c>
      <c r="AA41">
        <v>37363723</v>
      </c>
      <c r="AB41" t="str">
        <f>HYPERLINK("https%3A%2F%2Fwww.webofscience.com%2Fwos%2Fwoscc%2Ffull-record%2FWOS:001018481600001","View Full Record in Web of Science")</f>
        <v>View Full Record in Web of Science</v>
      </c>
    </row>
    <row r="42" spans="1:28" x14ac:dyDescent="0.25">
      <c r="A42" t="s">
        <v>28</v>
      </c>
      <c r="B42" t="s">
        <v>2481</v>
      </c>
      <c r="C42" t="s">
        <v>2482</v>
      </c>
      <c r="D42" t="s">
        <v>553</v>
      </c>
      <c r="E42" t="s">
        <v>33</v>
      </c>
      <c r="F42" t="s">
        <v>66</v>
      </c>
      <c r="G42" t="s">
        <v>2483</v>
      </c>
      <c r="H42" t="s">
        <v>2484</v>
      </c>
      <c r="I42" t="s">
        <v>2485</v>
      </c>
      <c r="J42" t="s">
        <v>2486</v>
      </c>
      <c r="K42" t="s">
        <v>2487</v>
      </c>
      <c r="L42" t="s">
        <v>2488</v>
      </c>
      <c r="M42" t="s">
        <v>2489</v>
      </c>
      <c r="N42">
        <v>53</v>
      </c>
      <c r="O42">
        <v>4</v>
      </c>
      <c r="P42">
        <v>4</v>
      </c>
      <c r="Q42" t="s">
        <v>561</v>
      </c>
      <c r="R42" t="s">
        <v>316</v>
      </c>
      <c r="S42" t="s">
        <v>562</v>
      </c>
      <c r="T42" t="s">
        <v>966</v>
      </c>
      <c r="U42">
        <v>2023</v>
      </c>
      <c r="V42">
        <v>18</v>
      </c>
      <c r="W42" t="s">
        <v>2490</v>
      </c>
      <c r="X42" t="str">
        <f>HYPERLINK("http://dx.doi.org/10.1080/15592294.2023.2242225","http://dx.doi.org/10.1080/15592294.2023.2242225")</f>
        <v>http://dx.doi.org/10.1080/15592294.2023.2242225</v>
      </c>
      <c r="Y42" t="s">
        <v>194</v>
      </c>
      <c r="Z42" t="s">
        <v>48</v>
      </c>
      <c r="AA42">
        <v>37537976</v>
      </c>
      <c r="AB42" t="str">
        <f>HYPERLINK("https%3A%2F%2Fwww.webofscience.com%2Fwos%2Fwoscc%2Ffull-record%2FWOS:001042386400001","View Full Record in Web of Science")</f>
        <v>View Full Record in Web of Science</v>
      </c>
    </row>
    <row r="43" spans="1:28" x14ac:dyDescent="0.25">
      <c r="A43" t="s">
        <v>28</v>
      </c>
      <c r="B43" t="s">
        <v>4107</v>
      </c>
      <c r="C43" t="s">
        <v>4108</v>
      </c>
      <c r="D43" t="s">
        <v>4109</v>
      </c>
      <c r="E43" t="s">
        <v>33</v>
      </c>
      <c r="F43" t="s">
        <v>66</v>
      </c>
      <c r="G43" t="s">
        <v>4110</v>
      </c>
      <c r="H43" t="s">
        <v>4111</v>
      </c>
      <c r="I43" t="s">
        <v>4112</v>
      </c>
      <c r="J43" t="s">
        <v>4113</v>
      </c>
      <c r="K43" t="s">
        <v>4114</v>
      </c>
      <c r="L43" t="s">
        <v>4115</v>
      </c>
      <c r="M43" t="s">
        <v>4116</v>
      </c>
      <c r="N43">
        <v>49</v>
      </c>
      <c r="O43">
        <v>0</v>
      </c>
      <c r="P43">
        <v>0</v>
      </c>
      <c r="Q43" t="s">
        <v>909</v>
      </c>
      <c r="R43" t="s">
        <v>331</v>
      </c>
      <c r="S43" t="s">
        <v>4117</v>
      </c>
      <c r="T43" t="s">
        <v>4118</v>
      </c>
      <c r="U43">
        <v>2023</v>
      </c>
      <c r="V43">
        <v>21</v>
      </c>
      <c r="W43" t="s">
        <v>4119</v>
      </c>
      <c r="X43" t="str">
        <f>HYPERLINK("http://dx.doi.org/10.1186/s12967-023-04301-5","http://dx.doi.org/10.1186/s12967-023-04301-5")</f>
        <v>http://dx.doi.org/10.1186/s12967-023-04301-5</v>
      </c>
      <c r="Y43" t="s">
        <v>350</v>
      </c>
      <c r="Z43" t="s">
        <v>48</v>
      </c>
      <c r="AA43">
        <v>37434186</v>
      </c>
      <c r="AB43" t="str">
        <f>HYPERLINK("https%3A%2F%2Fwww.webofscience.com%2Fwos%2Fwoscc%2Ffull-record%2FWOS:001031060400004","View Full Record in Web of Science")</f>
        <v>View Full Record in Web of Science</v>
      </c>
    </row>
    <row r="44" spans="1:28" x14ac:dyDescent="0.25">
      <c r="A44" t="s">
        <v>28</v>
      </c>
      <c r="B44" t="s">
        <v>1566</v>
      </c>
      <c r="C44" t="s">
        <v>1567</v>
      </c>
      <c r="D44" t="s">
        <v>1568</v>
      </c>
      <c r="E44" t="s">
        <v>33</v>
      </c>
      <c r="F44" t="s">
        <v>66</v>
      </c>
      <c r="G44" t="s">
        <v>29</v>
      </c>
      <c r="H44" t="s">
        <v>1569</v>
      </c>
      <c r="I44" t="s">
        <v>1570</v>
      </c>
      <c r="J44" t="s">
        <v>1571</v>
      </c>
      <c r="K44" t="s">
        <v>1572</v>
      </c>
      <c r="L44" t="s">
        <v>1573</v>
      </c>
      <c r="M44" t="s">
        <v>1574</v>
      </c>
      <c r="N44">
        <v>37</v>
      </c>
      <c r="O44">
        <v>6</v>
      </c>
      <c r="P44">
        <v>6</v>
      </c>
      <c r="Q44" t="s">
        <v>895</v>
      </c>
      <c r="R44" t="s">
        <v>331</v>
      </c>
      <c r="S44" t="s">
        <v>1575</v>
      </c>
      <c r="T44" t="s">
        <v>1576</v>
      </c>
      <c r="U44">
        <v>2022</v>
      </c>
      <c r="V44">
        <v>2022</v>
      </c>
      <c r="W44" t="s">
        <v>1577</v>
      </c>
      <c r="X44" t="str">
        <f>HYPERLINK("http://dx.doi.org/10.1155/2022/5173761","http://dx.doi.org/10.1155/2022/5173761")</f>
        <v>http://dx.doi.org/10.1155/2022/5173761</v>
      </c>
      <c r="Y44" t="s">
        <v>62</v>
      </c>
      <c r="Z44" t="s">
        <v>48</v>
      </c>
      <c r="AA44">
        <v>36061306</v>
      </c>
      <c r="AB44" t="str">
        <f>HYPERLINK("https%3A%2F%2Fwww.webofscience.com%2Fwos%2Fwoscc%2Ffull-record%2FWOS:000973599300002","View Full Record in Web of Science")</f>
        <v>View Full Record in Web of Science</v>
      </c>
    </row>
    <row r="45" spans="1:28" x14ac:dyDescent="0.25">
      <c r="A45" t="s">
        <v>28</v>
      </c>
      <c r="B45" t="s">
        <v>4519</v>
      </c>
      <c r="C45" t="s">
        <v>4520</v>
      </c>
      <c r="D45" t="s">
        <v>4521</v>
      </c>
      <c r="E45" t="s">
        <v>33</v>
      </c>
      <c r="F45" t="s">
        <v>66</v>
      </c>
      <c r="G45" t="s">
        <v>4522</v>
      </c>
      <c r="H45" t="s">
        <v>4523</v>
      </c>
      <c r="I45" t="s">
        <v>4524</v>
      </c>
      <c r="J45" t="s">
        <v>4525</v>
      </c>
      <c r="K45" t="s">
        <v>4526</v>
      </c>
      <c r="L45" t="s">
        <v>4527</v>
      </c>
      <c r="M45" t="s">
        <v>4528</v>
      </c>
      <c r="N45">
        <v>33</v>
      </c>
      <c r="O45">
        <v>6</v>
      </c>
      <c r="P45">
        <v>7</v>
      </c>
      <c r="Q45" t="s">
        <v>1562</v>
      </c>
      <c r="R45" t="s">
        <v>1563</v>
      </c>
      <c r="S45" t="s">
        <v>4529</v>
      </c>
      <c r="T45" t="s">
        <v>107</v>
      </c>
      <c r="U45">
        <v>2020</v>
      </c>
      <c r="V45">
        <v>20</v>
      </c>
      <c r="W45" t="s">
        <v>4530</v>
      </c>
      <c r="X45" t="str">
        <f>HYPERLINK("http://dx.doi.org/10.1007/s10142-019-00724-w","http://dx.doi.org/10.1007/s10142-019-00724-w")</f>
        <v>http://dx.doi.org/10.1007/s10142-019-00724-w</v>
      </c>
      <c r="Y45" t="s">
        <v>137</v>
      </c>
      <c r="Z45" t="s">
        <v>48</v>
      </c>
      <c r="AA45">
        <v>31736012</v>
      </c>
      <c r="AB45" t="str">
        <f>HYPERLINK("https%3A%2F%2Fwww.webofscience.com%2Fwos%2Fwoscc%2Ffull-record%2FWOS:000525346300007","View Full Record in Web of Science")</f>
        <v>View Full Record in Web of Science</v>
      </c>
    </row>
    <row r="46" spans="1:28" x14ac:dyDescent="0.25">
      <c r="A46" t="s">
        <v>28</v>
      </c>
      <c r="B46" t="s">
        <v>3784</v>
      </c>
      <c r="C46" t="s">
        <v>3785</v>
      </c>
      <c r="D46" t="s">
        <v>2515</v>
      </c>
      <c r="E46" t="s">
        <v>33</v>
      </c>
      <c r="F46" t="s">
        <v>66</v>
      </c>
      <c r="G46" t="s">
        <v>3786</v>
      </c>
      <c r="H46" t="s">
        <v>3787</v>
      </c>
      <c r="I46" t="s">
        <v>3788</v>
      </c>
      <c r="J46" t="s">
        <v>3789</v>
      </c>
      <c r="K46" t="s">
        <v>382</v>
      </c>
      <c r="L46" t="s">
        <v>3790</v>
      </c>
      <c r="M46" t="s">
        <v>3791</v>
      </c>
      <c r="N46">
        <v>32</v>
      </c>
      <c r="O46">
        <v>9</v>
      </c>
      <c r="P46">
        <v>9</v>
      </c>
      <c r="Q46" t="s">
        <v>74</v>
      </c>
      <c r="R46" t="s">
        <v>75</v>
      </c>
      <c r="S46" t="s">
        <v>2523</v>
      </c>
      <c r="T46" t="s">
        <v>1030</v>
      </c>
      <c r="U46">
        <v>2022</v>
      </c>
      <c r="V46">
        <v>241</v>
      </c>
      <c r="W46" t="s">
        <v>3792</v>
      </c>
      <c r="X46" t="str">
        <f>HYPERLINK("http://dx.doi.org/10.1016/j.ecoenv.2022.113810","http://dx.doi.org/10.1016/j.ecoenv.2022.113810")</f>
        <v>http://dx.doi.org/10.1016/j.ecoenv.2022.113810</v>
      </c>
      <c r="Y46" t="s">
        <v>2525</v>
      </c>
      <c r="Z46" t="s">
        <v>48</v>
      </c>
      <c r="AA46">
        <v>35777340</v>
      </c>
      <c r="AB46" t="str">
        <f>HYPERLINK("https%3A%2F%2Fwww.webofscience.com%2Fwos%2Fwoscc%2Ffull-record%2FWOS:000829789200005","View Full Record in Web of Science")</f>
        <v>View Full Record in Web of Science</v>
      </c>
    </row>
    <row r="47" spans="1:28" x14ac:dyDescent="0.25">
      <c r="A47" t="s">
        <v>28</v>
      </c>
      <c r="B47" t="s">
        <v>3693</v>
      </c>
      <c r="C47" t="s">
        <v>3694</v>
      </c>
      <c r="D47" t="s">
        <v>126</v>
      </c>
      <c r="E47" t="s">
        <v>33</v>
      </c>
      <c r="F47" t="s">
        <v>66</v>
      </c>
      <c r="G47" t="s">
        <v>3695</v>
      </c>
      <c r="H47" t="s">
        <v>3696</v>
      </c>
      <c r="I47" t="s">
        <v>3697</v>
      </c>
      <c r="J47" t="s">
        <v>3698</v>
      </c>
      <c r="K47" t="s">
        <v>3699</v>
      </c>
      <c r="L47" t="s">
        <v>3700</v>
      </c>
      <c r="M47" t="s">
        <v>1597</v>
      </c>
      <c r="N47">
        <v>48</v>
      </c>
      <c r="O47">
        <v>5</v>
      </c>
      <c r="P47">
        <v>6</v>
      </c>
      <c r="Q47" t="s">
        <v>42</v>
      </c>
      <c r="R47" t="s">
        <v>43</v>
      </c>
      <c r="S47" t="s">
        <v>134</v>
      </c>
      <c r="T47" t="s">
        <v>2653</v>
      </c>
      <c r="U47">
        <v>2021</v>
      </c>
      <c r="V47">
        <v>12</v>
      </c>
      <c r="W47" t="s">
        <v>3701</v>
      </c>
      <c r="X47" t="str">
        <f>HYPERLINK("http://dx.doi.org/10.3389/fgene.2021.689748","http://dx.doi.org/10.3389/fgene.2021.689748")</f>
        <v>http://dx.doi.org/10.3389/fgene.2021.689748</v>
      </c>
      <c r="Y47" t="s">
        <v>137</v>
      </c>
      <c r="Z47" t="s">
        <v>48</v>
      </c>
      <c r="AA47">
        <v>34737761</v>
      </c>
      <c r="AB47" t="str">
        <f>HYPERLINK("https%3A%2F%2Fwww.webofscience.com%2Fwos%2Fwoscc%2Ffull-record%2FWOS:000715772000001","View Full Record in Web of Science")</f>
        <v>View Full Record in Web of Science</v>
      </c>
    </row>
    <row r="48" spans="1:28" x14ac:dyDescent="0.25">
      <c r="A48" t="s">
        <v>28</v>
      </c>
      <c r="B48" t="s">
        <v>1955</v>
      </c>
      <c r="C48" t="s">
        <v>1956</v>
      </c>
      <c r="D48" t="s">
        <v>1957</v>
      </c>
      <c r="E48" t="s">
        <v>33</v>
      </c>
      <c r="F48" t="s">
        <v>66</v>
      </c>
      <c r="G48" t="s">
        <v>1958</v>
      </c>
      <c r="H48" t="s">
        <v>1959</v>
      </c>
      <c r="I48" t="s">
        <v>1960</v>
      </c>
      <c r="J48" t="s">
        <v>1961</v>
      </c>
      <c r="K48" t="s">
        <v>1962</v>
      </c>
      <c r="L48" t="s">
        <v>1963</v>
      </c>
      <c r="M48" t="s">
        <v>1964</v>
      </c>
      <c r="N48">
        <v>51</v>
      </c>
      <c r="O48">
        <v>1</v>
      </c>
      <c r="P48">
        <v>1</v>
      </c>
      <c r="Q48" t="s">
        <v>74</v>
      </c>
      <c r="R48" t="s">
        <v>75</v>
      </c>
      <c r="S48" t="s">
        <v>1957</v>
      </c>
      <c r="T48" t="s">
        <v>467</v>
      </c>
      <c r="U48">
        <v>2023</v>
      </c>
      <c r="V48">
        <v>115</v>
      </c>
      <c r="W48" t="s">
        <v>1965</v>
      </c>
      <c r="X48" t="str">
        <f>HYPERLINK("http://dx.doi.org/10.1016/j.ygeno.2023.110687","http://dx.doi.org/10.1016/j.ygeno.2023.110687")</f>
        <v>http://dx.doi.org/10.1016/j.ygeno.2023.110687</v>
      </c>
      <c r="Y48" t="s">
        <v>1966</v>
      </c>
      <c r="Z48" t="s">
        <v>48</v>
      </c>
      <c r="AA48">
        <v>37454940</v>
      </c>
      <c r="AB48" t="str">
        <f>HYPERLINK("https%3A%2F%2Fwww.webofscience.com%2Fwos%2Fwoscc%2Ffull-record%2FWOS:001047278500001","View Full Record in Web of Science")</f>
        <v>View Full Record in Web of Science</v>
      </c>
    </row>
    <row r="49" spans="1:28" x14ac:dyDescent="0.25">
      <c r="A49" t="s">
        <v>28</v>
      </c>
      <c r="B49" t="s">
        <v>4077</v>
      </c>
      <c r="C49" t="s">
        <v>4078</v>
      </c>
      <c r="D49" t="s">
        <v>2345</v>
      </c>
      <c r="E49" t="s">
        <v>33</v>
      </c>
      <c r="F49" t="s">
        <v>66</v>
      </c>
      <c r="G49" t="s">
        <v>29</v>
      </c>
      <c r="H49" t="s">
        <v>4079</v>
      </c>
      <c r="I49" t="s">
        <v>4080</v>
      </c>
      <c r="J49" t="s">
        <v>4081</v>
      </c>
      <c r="K49" t="s">
        <v>4082</v>
      </c>
      <c r="L49" t="s">
        <v>4083</v>
      </c>
      <c r="M49" t="s">
        <v>4084</v>
      </c>
      <c r="N49">
        <v>51</v>
      </c>
      <c r="O49">
        <v>2</v>
      </c>
      <c r="P49">
        <v>2</v>
      </c>
      <c r="Q49" t="s">
        <v>895</v>
      </c>
      <c r="R49" t="s">
        <v>331</v>
      </c>
      <c r="S49" t="s">
        <v>2352</v>
      </c>
      <c r="T49" t="s">
        <v>1692</v>
      </c>
      <c r="U49">
        <v>2022</v>
      </c>
      <c r="V49">
        <v>2022</v>
      </c>
      <c r="W49" t="s">
        <v>4085</v>
      </c>
      <c r="X49" t="str">
        <f>HYPERLINK("http://dx.doi.org/10.1155/2022/4492608","http://dx.doi.org/10.1155/2022/4492608")</f>
        <v>http://dx.doi.org/10.1155/2022/4492608</v>
      </c>
      <c r="Y49" t="s">
        <v>2355</v>
      </c>
      <c r="Z49" t="s">
        <v>48</v>
      </c>
      <c r="AA49">
        <v>36168326</v>
      </c>
      <c r="AB49" t="str">
        <f>HYPERLINK("https%3A%2F%2Fwww.webofscience.com%2Fwos%2Fwoscc%2Ffull-record%2FWOS:000861588700004","View Full Record in Web of Science")</f>
        <v>View Full Record in Web of Science</v>
      </c>
    </row>
    <row r="50" spans="1:28" x14ac:dyDescent="0.25">
      <c r="A50" t="s">
        <v>28</v>
      </c>
      <c r="B50" t="s">
        <v>3569</v>
      </c>
      <c r="C50" t="s">
        <v>3570</v>
      </c>
      <c r="D50" t="s">
        <v>2243</v>
      </c>
      <c r="E50" t="s">
        <v>33</v>
      </c>
      <c r="F50" t="s">
        <v>66</v>
      </c>
      <c r="G50" t="s">
        <v>29</v>
      </c>
      <c r="H50" t="s">
        <v>3571</v>
      </c>
      <c r="I50" t="s">
        <v>3572</v>
      </c>
      <c r="J50" t="s">
        <v>3573</v>
      </c>
      <c r="K50" t="s">
        <v>2466</v>
      </c>
      <c r="L50" t="s">
        <v>3574</v>
      </c>
      <c r="M50" t="s">
        <v>3575</v>
      </c>
      <c r="N50">
        <v>27</v>
      </c>
      <c r="O50">
        <v>3</v>
      </c>
      <c r="P50">
        <v>3</v>
      </c>
      <c r="Q50" t="s">
        <v>2250</v>
      </c>
      <c r="R50" t="s">
        <v>2251</v>
      </c>
      <c r="S50" t="s">
        <v>2243</v>
      </c>
      <c r="T50" t="s">
        <v>2721</v>
      </c>
      <c r="U50">
        <v>2022</v>
      </c>
      <c r="V50">
        <v>17</v>
      </c>
      <c r="W50" t="s">
        <v>3576</v>
      </c>
      <c r="X50" t="str">
        <f>HYPERLINK("http://dx.doi.org/10.1371/journal.pone.0264384","http://dx.doi.org/10.1371/journal.pone.0264384")</f>
        <v>http://dx.doi.org/10.1371/journal.pone.0264384</v>
      </c>
      <c r="Y50" t="s">
        <v>223</v>
      </c>
      <c r="Z50" t="s">
        <v>48</v>
      </c>
      <c r="AA50">
        <v>35196365</v>
      </c>
      <c r="AB50" t="str">
        <f>HYPERLINK("https%3A%2F%2Fwww.webofscience.com%2Fwos%2Fwoscc%2Ffull-record%2FWOS:000835161600043","View Full Record in Web of Science")</f>
        <v>View Full Record in Web of Science</v>
      </c>
    </row>
    <row r="51" spans="1:28" x14ac:dyDescent="0.25">
      <c r="A51" t="s">
        <v>28</v>
      </c>
      <c r="B51" t="s">
        <v>4359</v>
      </c>
      <c r="C51" t="s">
        <v>4360</v>
      </c>
      <c r="D51" t="s">
        <v>4361</v>
      </c>
      <c r="E51" t="s">
        <v>33</v>
      </c>
      <c r="F51" t="s">
        <v>34</v>
      </c>
      <c r="G51" t="s">
        <v>4362</v>
      </c>
      <c r="H51" t="s">
        <v>4363</v>
      </c>
      <c r="I51" t="s">
        <v>4364</v>
      </c>
      <c r="J51" t="s">
        <v>4365</v>
      </c>
      <c r="K51" t="s">
        <v>4366</v>
      </c>
      <c r="L51" t="s">
        <v>4367</v>
      </c>
      <c r="M51" t="s">
        <v>4368</v>
      </c>
      <c r="N51">
        <v>122</v>
      </c>
      <c r="O51">
        <v>11</v>
      </c>
      <c r="P51">
        <v>12</v>
      </c>
      <c r="Q51" t="s">
        <v>561</v>
      </c>
      <c r="R51" t="s">
        <v>316</v>
      </c>
      <c r="S51" t="s">
        <v>4369</v>
      </c>
      <c r="T51" t="s">
        <v>4370</v>
      </c>
      <c r="U51">
        <v>2022</v>
      </c>
      <c r="V51">
        <v>62</v>
      </c>
      <c r="W51" t="s">
        <v>4371</v>
      </c>
      <c r="X51" t="str">
        <f>HYPERLINK("http://dx.doi.org/10.1080/10408398.2021.1927975","http://dx.doi.org/10.1080/10408398.2021.1927975")</f>
        <v>http://dx.doi.org/10.1080/10408398.2021.1927975</v>
      </c>
      <c r="Y51" t="s">
        <v>4372</v>
      </c>
      <c r="Z51" t="s">
        <v>48</v>
      </c>
      <c r="AA51">
        <v>34036843</v>
      </c>
      <c r="AB51" t="str">
        <f>HYPERLINK("https%3A%2F%2Fwww.webofscience.com%2Fwos%2Fwoscc%2Ffull-record%2FWOS:000655109300001","View Full Record in Web of Science")</f>
        <v>View Full Record in Web of Science</v>
      </c>
    </row>
    <row r="52" spans="1:28" x14ac:dyDescent="0.25">
      <c r="A52" t="s">
        <v>28</v>
      </c>
      <c r="B52" t="s">
        <v>3456</v>
      </c>
      <c r="C52" t="s">
        <v>3457</v>
      </c>
      <c r="D52" t="s">
        <v>3458</v>
      </c>
      <c r="E52" t="s">
        <v>33</v>
      </c>
      <c r="F52" t="s">
        <v>66</v>
      </c>
      <c r="G52" t="s">
        <v>3459</v>
      </c>
      <c r="H52" t="s">
        <v>3460</v>
      </c>
      <c r="I52" t="s">
        <v>3461</v>
      </c>
      <c r="J52" t="s">
        <v>3462</v>
      </c>
      <c r="K52" t="s">
        <v>3069</v>
      </c>
      <c r="L52" t="s">
        <v>3463</v>
      </c>
      <c r="M52" t="s">
        <v>3464</v>
      </c>
      <c r="N52">
        <v>37</v>
      </c>
      <c r="O52">
        <v>3</v>
      </c>
      <c r="P52">
        <v>3</v>
      </c>
      <c r="Q52" t="s">
        <v>909</v>
      </c>
      <c r="R52" t="s">
        <v>331</v>
      </c>
      <c r="S52" t="s">
        <v>3465</v>
      </c>
      <c r="T52" t="s">
        <v>3466</v>
      </c>
      <c r="U52">
        <v>2023</v>
      </c>
      <c r="V52">
        <v>42</v>
      </c>
      <c r="W52" t="s">
        <v>3467</v>
      </c>
      <c r="X52" t="str">
        <f>HYPERLINK("http://dx.doi.org/10.1186/s13046-023-02828-5","http://dx.doi.org/10.1186/s13046-023-02828-5")</f>
        <v>http://dx.doi.org/10.1186/s13046-023-02828-5</v>
      </c>
      <c r="Y52" t="s">
        <v>589</v>
      </c>
      <c r="Z52" t="s">
        <v>48</v>
      </c>
      <c r="AA52">
        <v>37759224</v>
      </c>
      <c r="AB52" t="str">
        <f>HYPERLINK("https%3A%2F%2Fwww.webofscience.com%2Fwos%2Fwoscc%2Ffull-record%2FWOS:001074908900001","View Full Record in Web of Science")</f>
        <v>View Full Record in Web of Science</v>
      </c>
    </row>
    <row r="53" spans="1:28" x14ac:dyDescent="0.25">
      <c r="A53" t="s">
        <v>28</v>
      </c>
      <c r="B53" t="s">
        <v>3044</v>
      </c>
      <c r="C53" t="s">
        <v>3045</v>
      </c>
      <c r="D53" t="s">
        <v>2405</v>
      </c>
      <c r="E53" t="s">
        <v>33</v>
      </c>
      <c r="F53" t="s">
        <v>34</v>
      </c>
      <c r="G53" t="s">
        <v>3046</v>
      </c>
      <c r="H53" t="s">
        <v>3047</v>
      </c>
      <c r="I53" t="s">
        <v>3048</v>
      </c>
      <c r="J53" t="s">
        <v>3049</v>
      </c>
      <c r="K53" t="s">
        <v>963</v>
      </c>
      <c r="L53" t="s">
        <v>3050</v>
      </c>
      <c r="M53" t="s">
        <v>3051</v>
      </c>
      <c r="N53">
        <v>127</v>
      </c>
      <c r="O53">
        <v>1</v>
      </c>
      <c r="P53">
        <v>1</v>
      </c>
      <c r="Q53" t="s">
        <v>874</v>
      </c>
      <c r="R53" t="s">
        <v>149</v>
      </c>
      <c r="S53" t="s">
        <v>2413</v>
      </c>
      <c r="T53" t="s">
        <v>250</v>
      </c>
      <c r="U53">
        <v>2022</v>
      </c>
      <c r="V53">
        <v>151</v>
      </c>
      <c r="W53" t="s">
        <v>3052</v>
      </c>
      <c r="X53" t="str">
        <f>HYPERLINK("http://dx.doi.org/10.1016/j.molimm.2022.08.015","http://dx.doi.org/10.1016/j.molimm.2022.08.015")</f>
        <v>http://dx.doi.org/10.1016/j.molimm.2022.08.015</v>
      </c>
      <c r="Y53" t="s">
        <v>2415</v>
      </c>
      <c r="Z53" t="s">
        <v>48</v>
      </c>
      <c r="AA53">
        <v>36058047</v>
      </c>
      <c r="AB53" t="str">
        <f>HYPERLINK("https%3A%2F%2Fwww.webofscience.com%2Fwos%2Fwoscc%2Ffull-record%2FWOS:000859723900001","View Full Record in Web of Science")</f>
        <v>View Full Record in Web of Science</v>
      </c>
    </row>
    <row r="54" spans="1:28" x14ac:dyDescent="0.25">
      <c r="A54" t="s">
        <v>28</v>
      </c>
      <c r="B54" t="s">
        <v>2366</v>
      </c>
      <c r="C54" t="s">
        <v>2367</v>
      </c>
      <c r="D54" t="s">
        <v>1255</v>
      </c>
      <c r="E54" t="s">
        <v>33</v>
      </c>
      <c r="F54" t="s">
        <v>34</v>
      </c>
      <c r="G54" t="s">
        <v>2368</v>
      </c>
      <c r="H54" t="s">
        <v>2369</v>
      </c>
      <c r="I54" t="s">
        <v>2370</v>
      </c>
      <c r="J54" t="s">
        <v>2371</v>
      </c>
      <c r="K54" t="s">
        <v>2372</v>
      </c>
      <c r="L54" t="s">
        <v>2373</v>
      </c>
      <c r="M54" t="s">
        <v>2374</v>
      </c>
      <c r="N54">
        <v>102</v>
      </c>
      <c r="O54">
        <v>1</v>
      </c>
      <c r="P54">
        <v>1</v>
      </c>
      <c r="Q54" t="s">
        <v>42</v>
      </c>
      <c r="R54" t="s">
        <v>43</v>
      </c>
      <c r="S54" t="s">
        <v>1263</v>
      </c>
      <c r="T54" t="s">
        <v>2375</v>
      </c>
      <c r="U54">
        <v>2023</v>
      </c>
      <c r="V54">
        <v>10</v>
      </c>
      <c r="W54" t="s">
        <v>2376</v>
      </c>
      <c r="X54" t="str">
        <f>HYPERLINK("http://dx.doi.org/10.3389/fcvm.2023.1187514","http://dx.doi.org/10.3389/fcvm.2023.1187514")</f>
        <v>http://dx.doi.org/10.3389/fcvm.2023.1187514</v>
      </c>
      <c r="Y54" t="s">
        <v>252</v>
      </c>
      <c r="Z54" t="s">
        <v>48</v>
      </c>
      <c r="AA54">
        <v>37273867</v>
      </c>
      <c r="AB54" t="str">
        <f>HYPERLINK("https%3A%2F%2Fwww.webofscience.com%2Fwos%2Fwoscc%2Ffull-record%2FWOS:000998520900001","View Full Record in Web of Science")</f>
        <v>View Full Record in Web of Science</v>
      </c>
    </row>
    <row r="55" spans="1:28" x14ac:dyDescent="0.25">
      <c r="A55" t="s">
        <v>28</v>
      </c>
      <c r="B55" t="s">
        <v>195</v>
      </c>
      <c r="C55" t="s">
        <v>196</v>
      </c>
      <c r="D55" t="s">
        <v>197</v>
      </c>
      <c r="E55" t="s">
        <v>33</v>
      </c>
      <c r="F55" t="s">
        <v>34</v>
      </c>
      <c r="G55" t="s">
        <v>198</v>
      </c>
      <c r="H55" t="s">
        <v>199</v>
      </c>
      <c r="I55" t="s">
        <v>200</v>
      </c>
      <c r="J55" t="s">
        <v>201</v>
      </c>
      <c r="K55" t="s">
        <v>202</v>
      </c>
      <c r="L55" t="s">
        <v>203</v>
      </c>
      <c r="M55" t="s">
        <v>204</v>
      </c>
      <c r="N55">
        <v>139</v>
      </c>
      <c r="O55">
        <v>10</v>
      </c>
      <c r="P55">
        <v>10</v>
      </c>
      <c r="Q55" t="s">
        <v>42</v>
      </c>
      <c r="R55" t="s">
        <v>43</v>
      </c>
      <c r="S55" t="s">
        <v>205</v>
      </c>
      <c r="T55" t="s">
        <v>206</v>
      </c>
      <c r="U55">
        <v>2022</v>
      </c>
      <c r="V55">
        <v>16</v>
      </c>
      <c r="W55" t="s">
        <v>207</v>
      </c>
      <c r="X55" t="str">
        <f>HYPERLINK("http://dx.doi.org/10.3389/fncel.2022.1013450","http://dx.doi.org/10.3389/fncel.2022.1013450")</f>
        <v>http://dx.doi.org/10.3389/fncel.2022.1013450</v>
      </c>
      <c r="Y55" t="s">
        <v>208</v>
      </c>
      <c r="Z55" t="s">
        <v>48</v>
      </c>
      <c r="AA55">
        <v>36246528</v>
      </c>
      <c r="AB55" t="str">
        <f>HYPERLINK("https%3A%2F%2Fwww.webofscience.com%2Fwos%2Fwoscc%2Ffull-record%2FWOS:000867866200001","View Full Record in Web of Science")</f>
        <v>View Full Record in Web of Science</v>
      </c>
    </row>
    <row r="56" spans="1:28" x14ac:dyDescent="0.25">
      <c r="A56" t="s">
        <v>28</v>
      </c>
      <c r="B56" t="s">
        <v>417</v>
      </c>
      <c r="C56" t="s">
        <v>418</v>
      </c>
      <c r="D56" t="s">
        <v>419</v>
      </c>
      <c r="E56" t="s">
        <v>33</v>
      </c>
      <c r="F56" t="s">
        <v>34</v>
      </c>
      <c r="G56" t="s">
        <v>420</v>
      </c>
      <c r="H56" t="s">
        <v>421</v>
      </c>
      <c r="I56" t="s">
        <v>422</v>
      </c>
      <c r="J56" t="s">
        <v>423</v>
      </c>
      <c r="K56" t="s">
        <v>424</v>
      </c>
      <c r="L56" t="s">
        <v>425</v>
      </c>
      <c r="M56" t="s">
        <v>426</v>
      </c>
      <c r="N56">
        <v>210</v>
      </c>
      <c r="O56">
        <v>14</v>
      </c>
      <c r="P56">
        <v>14</v>
      </c>
      <c r="Q56" t="s">
        <v>427</v>
      </c>
      <c r="R56" t="s">
        <v>428</v>
      </c>
      <c r="S56" t="s">
        <v>429</v>
      </c>
      <c r="T56" t="s">
        <v>29</v>
      </c>
      <c r="U56">
        <v>2023</v>
      </c>
      <c r="V56">
        <v>19</v>
      </c>
      <c r="W56" t="s">
        <v>430</v>
      </c>
      <c r="X56" t="str">
        <f>HYPERLINK("http://dx.doi.org/10.7150/ijbs.79651","http://dx.doi.org/10.7150/ijbs.79651")</f>
        <v>http://dx.doi.org/10.7150/ijbs.79651</v>
      </c>
      <c r="Y56" t="s">
        <v>431</v>
      </c>
      <c r="Z56" t="s">
        <v>48</v>
      </c>
      <c r="AA56">
        <v>37151887</v>
      </c>
      <c r="AB56" t="str">
        <f>HYPERLINK("https%3A%2F%2Fwww.webofscience.com%2Fwos%2Fwoscc%2Ffull-record%2FWOS:000992770400003","View Full Record in Web of Science")</f>
        <v>View Full Record in Web of Science</v>
      </c>
    </row>
    <row r="57" spans="1:28" x14ac:dyDescent="0.25">
      <c r="A57" t="s">
        <v>28</v>
      </c>
      <c r="B57" t="s">
        <v>4202</v>
      </c>
      <c r="C57" t="s">
        <v>4203</v>
      </c>
      <c r="D57" t="s">
        <v>4204</v>
      </c>
      <c r="E57" t="s">
        <v>33</v>
      </c>
      <c r="F57" t="s">
        <v>66</v>
      </c>
      <c r="G57" t="s">
        <v>4205</v>
      </c>
      <c r="H57" t="s">
        <v>4206</v>
      </c>
      <c r="I57" t="s">
        <v>4207</v>
      </c>
      <c r="J57" t="s">
        <v>4208</v>
      </c>
      <c r="K57" t="s">
        <v>1584</v>
      </c>
      <c r="L57" t="s">
        <v>4209</v>
      </c>
      <c r="M57" t="s">
        <v>1586</v>
      </c>
      <c r="N57">
        <v>58</v>
      </c>
      <c r="O57">
        <v>89</v>
      </c>
      <c r="P57">
        <v>101</v>
      </c>
      <c r="Q57" t="s">
        <v>90</v>
      </c>
      <c r="R57" t="s">
        <v>91</v>
      </c>
      <c r="S57" t="s">
        <v>4204</v>
      </c>
      <c r="T57" t="s">
        <v>697</v>
      </c>
      <c r="U57">
        <v>2018</v>
      </c>
      <c r="V57">
        <v>53</v>
      </c>
      <c r="W57" t="s">
        <v>4210</v>
      </c>
      <c r="X57" t="str">
        <f>HYPERLINK("http://dx.doi.org/10.1002/lipd.12023","http://dx.doi.org/10.1002/lipd.12023")</f>
        <v>http://dx.doi.org/10.1002/lipd.12023</v>
      </c>
      <c r="Y57" t="s">
        <v>3222</v>
      </c>
      <c r="Z57" t="s">
        <v>48</v>
      </c>
      <c r="AA57">
        <v>29488640</v>
      </c>
      <c r="AB57" t="str">
        <f>HYPERLINK("https%3A%2F%2Fwww.webofscience.com%2Fwos%2Fwoscc%2Ffull-record%2FWOS:000426516600005","View Full Record in Web of Science")</f>
        <v>View Full Record in Web of Science</v>
      </c>
    </row>
    <row r="58" spans="1:28" x14ac:dyDescent="0.25">
      <c r="A58" t="s">
        <v>28</v>
      </c>
      <c r="B58" t="s">
        <v>2984</v>
      </c>
      <c r="C58" t="s">
        <v>2985</v>
      </c>
      <c r="D58" t="s">
        <v>2986</v>
      </c>
      <c r="E58" t="s">
        <v>33</v>
      </c>
      <c r="F58" t="s">
        <v>66</v>
      </c>
      <c r="G58" t="s">
        <v>2987</v>
      </c>
      <c r="H58" t="s">
        <v>2988</v>
      </c>
      <c r="I58" t="s">
        <v>2989</v>
      </c>
      <c r="J58" t="s">
        <v>2990</v>
      </c>
      <c r="K58" t="s">
        <v>2991</v>
      </c>
      <c r="L58" t="s">
        <v>2992</v>
      </c>
      <c r="M58" t="s">
        <v>2993</v>
      </c>
      <c r="N58">
        <v>31</v>
      </c>
      <c r="O58">
        <v>0</v>
      </c>
      <c r="P58">
        <v>0</v>
      </c>
      <c r="Q58" t="s">
        <v>909</v>
      </c>
      <c r="R58" t="s">
        <v>331</v>
      </c>
      <c r="S58" t="s">
        <v>2994</v>
      </c>
      <c r="T58" t="s">
        <v>2401</v>
      </c>
      <c r="U58">
        <v>2023</v>
      </c>
      <c r="V58">
        <v>24</v>
      </c>
      <c r="W58" t="s">
        <v>2995</v>
      </c>
      <c r="X58" t="str">
        <f>HYPERLINK("http://dx.doi.org/10.1186/s12931-023-02360-2","http://dx.doi.org/10.1186/s12931-023-02360-2")</f>
        <v>http://dx.doi.org/10.1186/s12931-023-02360-2</v>
      </c>
      <c r="Y58" t="s">
        <v>2124</v>
      </c>
      <c r="Z58" t="s">
        <v>48</v>
      </c>
      <c r="AA58">
        <v>36788604</v>
      </c>
      <c r="AB58" t="str">
        <f>HYPERLINK("https%3A%2F%2Fwww.webofscience.com%2Fwos%2Fwoscc%2Ffull-record%2FWOS:000935533000003","View Full Record in Web of Science")</f>
        <v>View Full Record in Web of Science</v>
      </c>
    </row>
    <row r="59" spans="1:28" x14ac:dyDescent="0.25">
      <c r="A59" t="s">
        <v>28</v>
      </c>
      <c r="B59" t="s">
        <v>1334</v>
      </c>
      <c r="C59" t="s">
        <v>1335</v>
      </c>
      <c r="D59" t="s">
        <v>1336</v>
      </c>
      <c r="E59" t="s">
        <v>33</v>
      </c>
      <c r="F59" t="s">
        <v>66</v>
      </c>
      <c r="G59" t="s">
        <v>1337</v>
      </c>
      <c r="H59" t="s">
        <v>1338</v>
      </c>
      <c r="I59" t="s">
        <v>1339</v>
      </c>
      <c r="J59" t="s">
        <v>1340</v>
      </c>
      <c r="K59" t="s">
        <v>1341</v>
      </c>
      <c r="L59" t="s">
        <v>1342</v>
      </c>
      <c r="M59" t="s">
        <v>1343</v>
      </c>
      <c r="N59">
        <v>29</v>
      </c>
      <c r="O59">
        <v>0</v>
      </c>
      <c r="P59">
        <v>0</v>
      </c>
      <c r="Q59" t="s">
        <v>1344</v>
      </c>
      <c r="R59" t="s">
        <v>346</v>
      </c>
      <c r="S59" t="s">
        <v>1336</v>
      </c>
      <c r="T59" t="s">
        <v>1345</v>
      </c>
      <c r="U59">
        <v>2024</v>
      </c>
      <c r="V59">
        <v>47</v>
      </c>
      <c r="W59" t="s">
        <v>1346</v>
      </c>
      <c r="X59" t="str">
        <f>HYPERLINK("http://dx.doi.org/10.1007/s10753-023-01901-7","http://dx.doi.org/10.1007/s10753-023-01901-7")</f>
        <v>http://dx.doi.org/10.1007/s10753-023-01901-7</v>
      </c>
      <c r="Y59" t="s">
        <v>800</v>
      </c>
      <c r="Z59" t="s">
        <v>48</v>
      </c>
      <c r="AA59">
        <v>37740102</v>
      </c>
      <c r="AB59" t="str">
        <f>HYPERLINK("https%3A%2F%2Fwww.webofscience.com%2Fwos%2Fwoscc%2Ffull-record%2FWOS:001069957500001","View Full Record in Web of Science")</f>
        <v>View Full Record in Web of Science</v>
      </c>
    </row>
    <row r="60" spans="1:28" x14ac:dyDescent="0.25">
      <c r="A60" t="s">
        <v>28</v>
      </c>
      <c r="B60" t="s">
        <v>3751</v>
      </c>
      <c r="C60" t="s">
        <v>3752</v>
      </c>
      <c r="D60" t="s">
        <v>3753</v>
      </c>
      <c r="E60" t="s">
        <v>33</v>
      </c>
      <c r="F60" t="s">
        <v>66</v>
      </c>
      <c r="G60" t="s">
        <v>3754</v>
      </c>
      <c r="H60" t="s">
        <v>3755</v>
      </c>
      <c r="I60" t="s">
        <v>3756</v>
      </c>
      <c r="J60" t="s">
        <v>3757</v>
      </c>
      <c r="K60" t="s">
        <v>3758</v>
      </c>
      <c r="L60" t="s">
        <v>3759</v>
      </c>
      <c r="M60" t="s">
        <v>2178</v>
      </c>
      <c r="N60">
        <v>29</v>
      </c>
      <c r="O60">
        <v>13</v>
      </c>
      <c r="P60">
        <v>13</v>
      </c>
      <c r="Q60" t="s">
        <v>345</v>
      </c>
      <c r="R60" t="s">
        <v>346</v>
      </c>
      <c r="S60" t="s">
        <v>3753</v>
      </c>
      <c r="T60" t="s">
        <v>746</v>
      </c>
      <c r="U60">
        <v>2023</v>
      </c>
      <c r="V60">
        <v>66</v>
      </c>
      <c r="W60" t="s">
        <v>3760</v>
      </c>
      <c r="X60" t="str">
        <f>HYPERLINK("http://dx.doi.org/10.1007/s00125-023-05900-z","http://dx.doi.org/10.1007/s00125-023-05900-z")</f>
        <v>http://dx.doi.org/10.1007/s00125-023-05900-z</v>
      </c>
      <c r="Y60" t="s">
        <v>167</v>
      </c>
      <c r="Z60" t="s">
        <v>48</v>
      </c>
      <c r="AA60">
        <v>36920524</v>
      </c>
      <c r="AB60" t="str">
        <f>HYPERLINK("https%3A%2F%2Fwww.webofscience.com%2Fwos%2Fwoscc%2Ffull-record%2FWOS:000952532600001","View Full Record in Web of Science")</f>
        <v>View Full Record in Web of Science</v>
      </c>
    </row>
    <row r="61" spans="1:28" x14ac:dyDescent="0.25">
      <c r="A61" t="s">
        <v>28</v>
      </c>
      <c r="B61" t="s">
        <v>4008</v>
      </c>
      <c r="C61" t="s">
        <v>4009</v>
      </c>
      <c r="D61" t="s">
        <v>4010</v>
      </c>
      <c r="E61" t="s">
        <v>33</v>
      </c>
      <c r="F61" t="s">
        <v>66</v>
      </c>
      <c r="G61" t="s">
        <v>29</v>
      </c>
      <c r="H61" t="s">
        <v>4011</v>
      </c>
      <c r="I61" t="s">
        <v>4012</v>
      </c>
      <c r="J61" t="s">
        <v>4013</v>
      </c>
      <c r="K61" t="s">
        <v>4014</v>
      </c>
      <c r="L61" t="s">
        <v>4015</v>
      </c>
      <c r="M61" t="s">
        <v>4016</v>
      </c>
      <c r="N61">
        <v>62</v>
      </c>
      <c r="O61">
        <v>58</v>
      </c>
      <c r="P61">
        <v>62</v>
      </c>
      <c r="Q61" t="s">
        <v>385</v>
      </c>
      <c r="R61" t="s">
        <v>331</v>
      </c>
      <c r="S61" t="s">
        <v>4010</v>
      </c>
      <c r="T61" t="s">
        <v>2011</v>
      </c>
      <c r="U61">
        <v>2020</v>
      </c>
      <c r="V61">
        <v>39</v>
      </c>
      <c r="W61" t="s">
        <v>4017</v>
      </c>
      <c r="X61" t="str">
        <f>HYPERLINK("http://dx.doi.org/10.1038/s41388-020-1349-6","http://dx.doi.org/10.1038/s41388-020-1349-6")</f>
        <v>http://dx.doi.org/10.1038/s41388-020-1349-6</v>
      </c>
      <c r="Y61" t="s">
        <v>4018</v>
      </c>
      <c r="Z61" t="s">
        <v>48</v>
      </c>
      <c r="AA61">
        <v>32514152</v>
      </c>
      <c r="AB61" t="str">
        <f>HYPERLINK("https%3A%2F%2Fwww.webofscience.com%2Fwos%2Fwoscc%2Ffull-record%2FWOS:000538969800001","View Full Record in Web of Science")</f>
        <v>View Full Record in Web of Science</v>
      </c>
    </row>
    <row r="62" spans="1:28" x14ac:dyDescent="0.25">
      <c r="A62" t="s">
        <v>28</v>
      </c>
      <c r="B62" t="s">
        <v>1312</v>
      </c>
      <c r="C62" t="s">
        <v>1313</v>
      </c>
      <c r="D62" t="s">
        <v>51</v>
      </c>
      <c r="E62" t="s">
        <v>33</v>
      </c>
      <c r="F62" t="s">
        <v>66</v>
      </c>
      <c r="G62" t="s">
        <v>1314</v>
      </c>
      <c r="H62" t="s">
        <v>29</v>
      </c>
      <c r="I62" t="s">
        <v>1315</v>
      </c>
      <c r="J62" t="s">
        <v>1316</v>
      </c>
      <c r="K62" t="s">
        <v>1317</v>
      </c>
      <c r="L62" t="s">
        <v>1318</v>
      </c>
      <c r="M62" t="s">
        <v>1319</v>
      </c>
      <c r="N62">
        <v>38</v>
      </c>
      <c r="O62">
        <v>16</v>
      </c>
      <c r="P62">
        <v>16</v>
      </c>
      <c r="Q62" t="s">
        <v>42</v>
      </c>
      <c r="R62" t="s">
        <v>43</v>
      </c>
      <c r="S62" t="s">
        <v>59</v>
      </c>
      <c r="T62" t="s">
        <v>1320</v>
      </c>
      <c r="U62">
        <v>2022</v>
      </c>
      <c r="V62">
        <v>13</v>
      </c>
      <c r="W62" t="s">
        <v>1321</v>
      </c>
      <c r="X62" t="str">
        <f>HYPERLINK("http://dx.doi.org/10.3389/fimmu.2022.1041284","http://dx.doi.org/10.3389/fimmu.2022.1041284")</f>
        <v>http://dx.doi.org/10.3389/fimmu.2022.1041284</v>
      </c>
      <c r="Y62" t="s">
        <v>62</v>
      </c>
      <c r="Z62" t="s">
        <v>48</v>
      </c>
      <c r="AA62">
        <v>36582238</v>
      </c>
      <c r="AB62" t="str">
        <f>HYPERLINK("https%3A%2F%2Fwww.webofscience.com%2Fwos%2Fwoscc%2Ffull-record%2FWOS:000902437100001","View Full Record in Web of Science")</f>
        <v>View Full Record in Web of Science</v>
      </c>
    </row>
    <row r="63" spans="1:28" x14ac:dyDescent="0.25">
      <c r="A63" t="s">
        <v>28</v>
      </c>
      <c r="B63" t="s">
        <v>1774</v>
      </c>
      <c r="C63" t="s">
        <v>1775</v>
      </c>
      <c r="D63" t="s">
        <v>126</v>
      </c>
      <c r="E63" t="s">
        <v>33</v>
      </c>
      <c r="F63" t="s">
        <v>66</v>
      </c>
      <c r="G63" t="s">
        <v>1776</v>
      </c>
      <c r="H63" t="s">
        <v>1777</v>
      </c>
      <c r="I63" t="s">
        <v>1778</v>
      </c>
      <c r="J63" t="s">
        <v>1779</v>
      </c>
      <c r="K63" t="s">
        <v>1341</v>
      </c>
      <c r="L63" t="s">
        <v>1780</v>
      </c>
      <c r="M63" t="s">
        <v>1781</v>
      </c>
      <c r="N63">
        <v>62</v>
      </c>
      <c r="O63">
        <v>4</v>
      </c>
      <c r="P63">
        <v>5</v>
      </c>
      <c r="Q63" t="s">
        <v>42</v>
      </c>
      <c r="R63" t="s">
        <v>43</v>
      </c>
      <c r="S63" t="s">
        <v>134</v>
      </c>
      <c r="T63" t="s">
        <v>1782</v>
      </c>
      <c r="U63">
        <v>2022</v>
      </c>
      <c r="V63">
        <v>13</v>
      </c>
      <c r="W63" t="s">
        <v>1783</v>
      </c>
      <c r="X63" t="str">
        <f>HYPERLINK("http://dx.doi.org/10.3389/fgene.2022.1044264","http://dx.doi.org/10.3389/fgene.2022.1044264")</f>
        <v>http://dx.doi.org/10.3389/fgene.2022.1044264</v>
      </c>
      <c r="Y63" t="s">
        <v>137</v>
      </c>
      <c r="Z63" t="s">
        <v>48</v>
      </c>
      <c r="AA63">
        <v>36544487</v>
      </c>
      <c r="AB63" t="str">
        <f>HYPERLINK("https%3A%2F%2Fwww.webofscience.com%2Fwos%2Fwoscc%2Ffull-record%2FWOS:000899226100001","View Full Record in Web of Science")</f>
        <v>View Full Record in Web of Science</v>
      </c>
    </row>
    <row r="64" spans="1:28" x14ac:dyDescent="0.25">
      <c r="A64" t="s">
        <v>28</v>
      </c>
      <c r="B64" t="s">
        <v>4346</v>
      </c>
      <c r="C64" t="s">
        <v>4347</v>
      </c>
      <c r="D64" t="s">
        <v>4348</v>
      </c>
      <c r="E64" t="s">
        <v>33</v>
      </c>
      <c r="F64" t="s">
        <v>66</v>
      </c>
      <c r="G64" t="s">
        <v>4349</v>
      </c>
      <c r="H64" t="s">
        <v>4350</v>
      </c>
      <c r="I64" t="s">
        <v>4351</v>
      </c>
      <c r="J64" t="s">
        <v>4352</v>
      </c>
      <c r="K64" t="s">
        <v>4353</v>
      </c>
      <c r="L64" t="s">
        <v>4354</v>
      </c>
      <c r="M64" t="s">
        <v>4355</v>
      </c>
      <c r="N64">
        <v>61</v>
      </c>
      <c r="O64">
        <v>50</v>
      </c>
      <c r="P64">
        <v>51</v>
      </c>
      <c r="Q64" t="s">
        <v>2665</v>
      </c>
      <c r="R64" t="s">
        <v>149</v>
      </c>
      <c r="S64" t="s">
        <v>4356</v>
      </c>
      <c r="T64" t="s">
        <v>93</v>
      </c>
      <c r="U64">
        <v>2020</v>
      </c>
      <c r="V64">
        <v>6</v>
      </c>
      <c r="W64" t="s">
        <v>4357</v>
      </c>
      <c r="X64" t="str">
        <f>HYPERLINK("http://dx.doi.org/10.1093/ehjcvp/pvz062","http://dx.doi.org/10.1093/ehjcvp/pvz062")</f>
        <v>http://dx.doi.org/10.1093/ehjcvp/pvz062</v>
      </c>
      <c r="Y64" t="s">
        <v>4358</v>
      </c>
      <c r="Z64" t="s">
        <v>48</v>
      </c>
      <c r="AA64">
        <v>31665258</v>
      </c>
      <c r="AB64" t="str">
        <f>HYPERLINK("https%3A%2F%2Fwww.webofscience.com%2Fwos%2Fwoscc%2Ffull-record%2FWOS:000562372100006","View Full Record in Web of Science")</f>
        <v>View Full Record in Web of Science</v>
      </c>
    </row>
    <row r="65" spans="1:28" x14ac:dyDescent="0.25">
      <c r="A65" t="s">
        <v>28</v>
      </c>
      <c r="B65" t="s">
        <v>4673</v>
      </c>
      <c r="C65" t="s">
        <v>4674</v>
      </c>
      <c r="D65" t="s">
        <v>2243</v>
      </c>
      <c r="E65" t="s">
        <v>33</v>
      </c>
      <c r="F65" t="s">
        <v>66</v>
      </c>
      <c r="G65" t="s">
        <v>29</v>
      </c>
      <c r="H65" t="s">
        <v>4675</v>
      </c>
      <c r="I65" t="s">
        <v>4676</v>
      </c>
      <c r="J65" t="s">
        <v>4677</v>
      </c>
      <c r="K65" t="s">
        <v>4678</v>
      </c>
      <c r="L65" t="s">
        <v>4679</v>
      </c>
      <c r="M65" t="s">
        <v>4680</v>
      </c>
      <c r="N65">
        <v>50</v>
      </c>
      <c r="O65">
        <v>18</v>
      </c>
      <c r="P65">
        <v>23</v>
      </c>
      <c r="Q65" t="s">
        <v>2250</v>
      </c>
      <c r="R65" t="s">
        <v>2251</v>
      </c>
      <c r="S65" t="s">
        <v>2243</v>
      </c>
      <c r="T65" t="s">
        <v>4681</v>
      </c>
      <c r="U65">
        <v>2011</v>
      </c>
      <c r="V65">
        <v>6</v>
      </c>
      <c r="W65" t="s">
        <v>4682</v>
      </c>
      <c r="X65" t="str">
        <f>HYPERLINK("http://dx.doi.org/10.1371/journal.pone.0022363","http://dx.doi.org/10.1371/journal.pone.0022363")</f>
        <v>http://dx.doi.org/10.1371/journal.pone.0022363</v>
      </c>
      <c r="Y65" t="s">
        <v>223</v>
      </c>
      <c r="Z65" t="s">
        <v>48</v>
      </c>
      <c r="AA65">
        <v>21799837</v>
      </c>
      <c r="AB65" t="str">
        <f>HYPERLINK("https%3A%2F%2Fwww.webofscience.com%2Fwos%2Fwoscc%2Ffull-record%2FWOS:000293097300040","View Full Record in Web of Science")</f>
        <v>View Full Record in Web of Science</v>
      </c>
    </row>
    <row r="66" spans="1:28" x14ac:dyDescent="0.25">
      <c r="A66" t="s">
        <v>28</v>
      </c>
      <c r="B66" t="s">
        <v>3858</v>
      </c>
      <c r="C66" t="s">
        <v>3859</v>
      </c>
      <c r="D66" t="s">
        <v>866</v>
      </c>
      <c r="E66" t="s">
        <v>33</v>
      </c>
      <c r="F66" t="s">
        <v>66</v>
      </c>
      <c r="G66" t="s">
        <v>3860</v>
      </c>
      <c r="H66" t="s">
        <v>3861</v>
      </c>
      <c r="I66" t="s">
        <v>3862</v>
      </c>
      <c r="J66" t="s">
        <v>3863</v>
      </c>
      <c r="K66" t="s">
        <v>3864</v>
      </c>
      <c r="L66" t="s">
        <v>3865</v>
      </c>
      <c r="M66" t="s">
        <v>3866</v>
      </c>
      <c r="N66">
        <v>54</v>
      </c>
      <c r="O66">
        <v>93</v>
      </c>
      <c r="P66">
        <v>99</v>
      </c>
      <c r="Q66" t="s">
        <v>874</v>
      </c>
      <c r="R66" t="s">
        <v>149</v>
      </c>
      <c r="S66" t="s">
        <v>866</v>
      </c>
      <c r="T66" t="s">
        <v>93</v>
      </c>
      <c r="U66">
        <v>2020</v>
      </c>
      <c r="V66">
        <v>251</v>
      </c>
      <c r="W66" t="s">
        <v>3867</v>
      </c>
      <c r="X66" t="str">
        <f>HYPERLINK("http://dx.doi.org/10.1016/j.chemosphere.2020.126318","http://dx.doi.org/10.1016/j.chemosphere.2020.126318")</f>
        <v>http://dx.doi.org/10.1016/j.chemosphere.2020.126318</v>
      </c>
      <c r="Y66" t="s">
        <v>153</v>
      </c>
      <c r="Z66" t="s">
        <v>48</v>
      </c>
      <c r="AA66">
        <v>32143076</v>
      </c>
      <c r="AB66" t="str">
        <f>HYPERLINK("https%3A%2F%2Fwww.webofscience.com%2Fwos%2Fwoscc%2Ffull-record%2FWOS:000533642900037","View Full Record in Web of Science")</f>
        <v>View Full Record in Web of Science</v>
      </c>
    </row>
    <row r="67" spans="1:28" x14ac:dyDescent="0.25">
      <c r="A67" t="s">
        <v>28</v>
      </c>
      <c r="B67" t="s">
        <v>2430</v>
      </c>
      <c r="C67" t="s">
        <v>2431</v>
      </c>
      <c r="D67" t="s">
        <v>789</v>
      </c>
      <c r="E67" t="s">
        <v>33</v>
      </c>
      <c r="F67" t="s">
        <v>66</v>
      </c>
      <c r="G67" t="s">
        <v>2432</v>
      </c>
      <c r="H67" t="s">
        <v>2433</v>
      </c>
      <c r="I67" t="s">
        <v>2434</v>
      </c>
      <c r="J67" t="s">
        <v>2435</v>
      </c>
      <c r="K67" t="s">
        <v>2436</v>
      </c>
      <c r="L67" t="s">
        <v>2437</v>
      </c>
      <c r="M67" t="s">
        <v>2438</v>
      </c>
      <c r="N67">
        <v>49</v>
      </c>
      <c r="O67">
        <v>16</v>
      </c>
      <c r="P67">
        <v>17</v>
      </c>
      <c r="Q67" t="s">
        <v>797</v>
      </c>
      <c r="R67" t="s">
        <v>235</v>
      </c>
      <c r="S67" t="s">
        <v>798</v>
      </c>
      <c r="T67" t="s">
        <v>1345</v>
      </c>
      <c r="U67">
        <v>2022</v>
      </c>
      <c r="V67">
        <v>71</v>
      </c>
      <c r="W67" t="s">
        <v>2439</v>
      </c>
      <c r="X67" t="str">
        <f>HYPERLINK("http://dx.doi.org/10.1007/s00011-021-01533-3","http://dx.doi.org/10.1007/s00011-021-01533-3")</f>
        <v>http://dx.doi.org/10.1007/s00011-021-01533-3</v>
      </c>
      <c r="Y67" t="s">
        <v>800</v>
      </c>
      <c r="Z67" t="s">
        <v>48</v>
      </c>
      <c r="AA67">
        <v>35059772</v>
      </c>
      <c r="AB67" t="str">
        <f>HYPERLINK("https%3A%2F%2Fwww.webofscience.com%2Fwos%2Fwoscc%2Ffull-record%2FWOS:000744941500001","View Full Record in Web of Science")</f>
        <v>View Full Record in Web of Science</v>
      </c>
    </row>
    <row r="68" spans="1:28" x14ac:dyDescent="0.25">
      <c r="A68" t="s">
        <v>28</v>
      </c>
      <c r="B68" t="s">
        <v>4373</v>
      </c>
      <c r="C68" t="s">
        <v>4374</v>
      </c>
      <c r="D68" t="s">
        <v>1750</v>
      </c>
      <c r="E68" t="s">
        <v>33</v>
      </c>
      <c r="F68" t="s">
        <v>66</v>
      </c>
      <c r="G68" t="s">
        <v>4375</v>
      </c>
      <c r="H68" t="s">
        <v>4376</v>
      </c>
      <c r="I68" t="s">
        <v>4377</v>
      </c>
      <c r="J68" t="s">
        <v>4378</v>
      </c>
      <c r="K68" t="s">
        <v>4379</v>
      </c>
      <c r="L68" t="s">
        <v>4380</v>
      </c>
      <c r="M68" t="s">
        <v>4381</v>
      </c>
      <c r="N68">
        <v>47</v>
      </c>
      <c r="O68">
        <v>29</v>
      </c>
      <c r="P68">
        <v>35</v>
      </c>
      <c r="Q68" t="s">
        <v>1758</v>
      </c>
      <c r="R68" t="s">
        <v>346</v>
      </c>
      <c r="S68" t="s">
        <v>1759</v>
      </c>
      <c r="T68" t="s">
        <v>374</v>
      </c>
      <c r="U68">
        <v>2019</v>
      </c>
      <c r="V68">
        <v>60</v>
      </c>
      <c r="W68" t="s">
        <v>4382</v>
      </c>
      <c r="X68" t="str">
        <f>HYPERLINK("http://dx.doi.org/10.1165/rcmb.2018-0065OC","http://dx.doi.org/10.1165/rcmb.2018-0065OC")</f>
        <v>http://dx.doi.org/10.1165/rcmb.2018-0065OC</v>
      </c>
      <c r="Y68" t="s">
        <v>1761</v>
      </c>
      <c r="Z68" t="s">
        <v>48</v>
      </c>
      <c r="AA68">
        <v>30395484</v>
      </c>
      <c r="AB68" t="str">
        <f>HYPERLINK("https%3A%2F%2Fwww.webofscience.com%2Fwos%2Fwoscc%2Ffull-record%2FWOS:000463007000013","View Full Record in Web of Science")</f>
        <v>View Full Record in Web of Science</v>
      </c>
    </row>
    <row r="69" spans="1:28" x14ac:dyDescent="0.25">
      <c r="A69" t="s">
        <v>28</v>
      </c>
      <c r="B69" t="s">
        <v>2973</v>
      </c>
      <c r="C69" t="s">
        <v>2974</v>
      </c>
      <c r="D69" t="s">
        <v>2975</v>
      </c>
      <c r="E69" t="s">
        <v>33</v>
      </c>
      <c r="F69" t="s">
        <v>66</v>
      </c>
      <c r="G69" t="s">
        <v>2976</v>
      </c>
      <c r="H69" t="s">
        <v>2977</v>
      </c>
      <c r="I69" t="s">
        <v>2978</v>
      </c>
      <c r="J69" t="s">
        <v>2979</v>
      </c>
      <c r="K69" t="s">
        <v>2980</v>
      </c>
      <c r="L69" t="s">
        <v>2981</v>
      </c>
      <c r="M69" t="s">
        <v>2982</v>
      </c>
      <c r="N69">
        <v>50</v>
      </c>
      <c r="O69">
        <v>9</v>
      </c>
      <c r="P69">
        <v>9</v>
      </c>
      <c r="Q69" t="s">
        <v>1482</v>
      </c>
      <c r="R69" t="s">
        <v>331</v>
      </c>
      <c r="S69" t="s">
        <v>2975</v>
      </c>
      <c r="T69" t="s">
        <v>1345</v>
      </c>
      <c r="U69">
        <v>2024</v>
      </c>
      <c r="V69">
        <v>73</v>
      </c>
      <c r="W69" t="s">
        <v>2983</v>
      </c>
      <c r="X69" t="str">
        <f>HYPERLINK("http://dx.doi.org/10.1136/gutjnl-2023-330009","http://dx.doi.org/10.1136/gutjnl-2023-330009")</f>
        <v>http://dx.doi.org/10.1136/gutjnl-2023-330009</v>
      </c>
      <c r="Y69" t="s">
        <v>401</v>
      </c>
      <c r="Z69" t="s">
        <v>48</v>
      </c>
      <c r="AA69">
        <v>37734910</v>
      </c>
      <c r="AB69" t="str">
        <f>HYPERLINK("https%3A%2F%2Fwww.webofscience.com%2Fwos%2Fwoscc%2Ffull-record%2FWOS:001071299300001","View Full Record in Web of Science")</f>
        <v>View Full Record in Web of Science</v>
      </c>
    </row>
    <row r="70" spans="1:28" x14ac:dyDescent="0.25">
      <c r="A70" t="s">
        <v>28</v>
      </c>
      <c r="B70" t="s">
        <v>3761</v>
      </c>
      <c r="C70" t="s">
        <v>3762</v>
      </c>
      <c r="D70" t="s">
        <v>3763</v>
      </c>
      <c r="E70" t="s">
        <v>33</v>
      </c>
      <c r="F70" t="s">
        <v>66</v>
      </c>
      <c r="G70" t="s">
        <v>29</v>
      </c>
      <c r="H70" t="s">
        <v>3764</v>
      </c>
      <c r="I70" t="s">
        <v>3765</v>
      </c>
      <c r="J70" t="s">
        <v>3766</v>
      </c>
      <c r="K70" t="s">
        <v>3767</v>
      </c>
      <c r="L70" t="s">
        <v>3768</v>
      </c>
      <c r="M70" t="s">
        <v>3769</v>
      </c>
      <c r="N70">
        <v>86</v>
      </c>
      <c r="O70">
        <v>37</v>
      </c>
      <c r="P70">
        <v>44</v>
      </c>
      <c r="Q70" t="s">
        <v>2250</v>
      </c>
      <c r="R70" t="s">
        <v>2251</v>
      </c>
      <c r="S70" t="s">
        <v>3770</v>
      </c>
      <c r="T70" t="s">
        <v>746</v>
      </c>
      <c r="U70">
        <v>2019</v>
      </c>
      <c r="V70">
        <v>15</v>
      </c>
      <c r="W70" t="s">
        <v>3771</v>
      </c>
      <c r="X70" t="str">
        <f>HYPERLINK("http://dx.doi.org/10.1371/journal.ppat.1007841","http://dx.doi.org/10.1371/journal.ppat.1007841")</f>
        <v>http://dx.doi.org/10.1371/journal.ppat.1007841</v>
      </c>
      <c r="Y70" t="s">
        <v>3772</v>
      </c>
      <c r="Z70" t="s">
        <v>48</v>
      </c>
      <c r="AA70">
        <v>31206562</v>
      </c>
      <c r="AB70" t="str">
        <f>HYPERLINK("https%3A%2F%2Fwww.webofscience.com%2Fwos%2Fwoscc%2Ffull-record%2FWOS:000479154700036","View Full Record in Web of Science")</f>
        <v>View Full Record in Web of Science</v>
      </c>
    </row>
    <row r="71" spans="1:28" x14ac:dyDescent="0.25">
      <c r="A71" t="s">
        <v>28</v>
      </c>
      <c r="B71" t="s">
        <v>3136</v>
      </c>
      <c r="C71" t="s">
        <v>3137</v>
      </c>
      <c r="D71" t="s">
        <v>1906</v>
      </c>
      <c r="E71" t="s">
        <v>33</v>
      </c>
      <c r="F71" t="s">
        <v>66</v>
      </c>
      <c r="G71" t="s">
        <v>3138</v>
      </c>
      <c r="H71" t="s">
        <v>3139</v>
      </c>
      <c r="I71" t="s">
        <v>3140</v>
      </c>
      <c r="J71" t="s">
        <v>3141</v>
      </c>
      <c r="K71" t="s">
        <v>1027</v>
      </c>
      <c r="L71" t="s">
        <v>3142</v>
      </c>
      <c r="M71" t="s">
        <v>3143</v>
      </c>
      <c r="N71">
        <v>56</v>
      </c>
      <c r="O71">
        <v>5</v>
      </c>
      <c r="P71">
        <v>6</v>
      </c>
      <c r="Q71" t="s">
        <v>90</v>
      </c>
      <c r="R71" t="s">
        <v>91</v>
      </c>
      <c r="S71" t="s">
        <v>1913</v>
      </c>
      <c r="T71" t="s">
        <v>746</v>
      </c>
      <c r="U71">
        <v>2023</v>
      </c>
      <c r="V71">
        <v>58</v>
      </c>
      <c r="W71" t="s">
        <v>3144</v>
      </c>
      <c r="X71" t="str">
        <f>HYPERLINK("http://dx.doi.org/10.1111/jre.13117","http://dx.doi.org/10.1111/jre.13117")</f>
        <v>http://dx.doi.org/10.1111/jre.13117</v>
      </c>
      <c r="Y71" t="s">
        <v>1915</v>
      </c>
      <c r="Z71" t="s">
        <v>48</v>
      </c>
      <c r="AA71">
        <v>36941720</v>
      </c>
      <c r="AB71" t="str">
        <f>HYPERLINK("https%3A%2F%2Fwww.webofscience.com%2Fwos%2Fwoscc%2Ffull-record%2FWOS:000950738000001","View Full Record in Web of Science")</f>
        <v>View Full Record in Web of Science</v>
      </c>
    </row>
    <row r="72" spans="1:28" x14ac:dyDescent="0.25">
      <c r="A72" t="s">
        <v>28</v>
      </c>
      <c r="B72" t="s">
        <v>3302</v>
      </c>
      <c r="C72" t="s">
        <v>3303</v>
      </c>
      <c r="D72" t="s">
        <v>676</v>
      </c>
      <c r="E72" t="s">
        <v>33</v>
      </c>
      <c r="F72" t="s">
        <v>66</v>
      </c>
      <c r="G72" t="s">
        <v>3304</v>
      </c>
      <c r="H72" t="s">
        <v>3305</v>
      </c>
      <c r="I72" t="s">
        <v>3306</v>
      </c>
      <c r="J72" t="s">
        <v>3307</v>
      </c>
      <c r="K72" t="s">
        <v>3308</v>
      </c>
      <c r="L72" t="s">
        <v>3309</v>
      </c>
      <c r="M72" t="s">
        <v>3310</v>
      </c>
      <c r="N72">
        <v>62</v>
      </c>
      <c r="O72">
        <v>4</v>
      </c>
      <c r="P72">
        <v>4</v>
      </c>
      <c r="Q72" t="s">
        <v>74</v>
      </c>
      <c r="R72" t="s">
        <v>75</v>
      </c>
      <c r="S72" t="s">
        <v>684</v>
      </c>
      <c r="T72" t="s">
        <v>746</v>
      </c>
      <c r="U72">
        <v>2023</v>
      </c>
      <c r="V72">
        <v>251</v>
      </c>
      <c r="W72" t="s">
        <v>3311</v>
      </c>
      <c r="X72" t="str">
        <f>HYPERLINK("http://dx.doi.org/10.1016/j.clim.2023.109325","http://dx.doi.org/10.1016/j.clim.2023.109325")</f>
        <v>http://dx.doi.org/10.1016/j.clim.2023.109325</v>
      </c>
      <c r="Y72" t="s">
        <v>62</v>
      </c>
      <c r="Z72" t="s">
        <v>48</v>
      </c>
      <c r="AA72">
        <v>37030526</v>
      </c>
      <c r="AB72" t="str">
        <f>HYPERLINK("https%3A%2F%2Fwww.webofscience.com%2Fwos%2Fwoscc%2Ffull-record%2FWOS:001006018100001","View Full Record in Web of Science")</f>
        <v>View Full Record in Web of Science</v>
      </c>
    </row>
    <row r="73" spans="1:28" x14ac:dyDescent="0.25">
      <c r="A73" t="s">
        <v>28</v>
      </c>
      <c r="B73" t="s">
        <v>2169</v>
      </c>
      <c r="C73" t="s">
        <v>2170</v>
      </c>
      <c r="D73" t="s">
        <v>2171</v>
      </c>
      <c r="E73" t="s">
        <v>33</v>
      </c>
      <c r="F73" t="s">
        <v>66</v>
      </c>
      <c r="G73" t="s">
        <v>2172</v>
      </c>
      <c r="H73" t="s">
        <v>2173</v>
      </c>
      <c r="I73" t="s">
        <v>2174</v>
      </c>
      <c r="J73" t="s">
        <v>2175</v>
      </c>
      <c r="K73" t="s">
        <v>2176</v>
      </c>
      <c r="L73" t="s">
        <v>2177</v>
      </c>
      <c r="M73" t="s">
        <v>2178</v>
      </c>
      <c r="N73">
        <v>20</v>
      </c>
      <c r="O73">
        <v>16</v>
      </c>
      <c r="P73">
        <v>16</v>
      </c>
      <c r="Q73" t="s">
        <v>1291</v>
      </c>
      <c r="R73" t="s">
        <v>316</v>
      </c>
      <c r="S73" t="s">
        <v>2179</v>
      </c>
      <c r="T73" t="s">
        <v>697</v>
      </c>
      <c r="U73">
        <v>2023</v>
      </c>
      <c r="V73">
        <v>138</v>
      </c>
      <c r="W73" t="s">
        <v>2180</v>
      </c>
      <c r="X73" t="str">
        <f>HYPERLINK("http://dx.doi.org/10.1016/j.metabol.2022.155339","http://dx.doi.org/10.1016/j.metabol.2022.155339")</f>
        <v>http://dx.doi.org/10.1016/j.metabol.2022.155339</v>
      </c>
      <c r="Y73" t="s">
        <v>167</v>
      </c>
      <c r="Z73" t="s">
        <v>48</v>
      </c>
      <c r="AA73">
        <v>36302453</v>
      </c>
      <c r="AB73" t="str">
        <f>HYPERLINK("https%3A%2F%2Fwww.webofscience.com%2Fwos%2Fwoscc%2Ffull-record%2FWOS:000882121100002","View Full Record in Web of Science")</f>
        <v>View Full Record in Web of Science</v>
      </c>
    </row>
    <row r="74" spans="1:28" x14ac:dyDescent="0.25">
      <c r="A74" t="s">
        <v>28</v>
      </c>
      <c r="B74" t="s">
        <v>3357</v>
      </c>
      <c r="C74" t="s">
        <v>3358</v>
      </c>
      <c r="D74" t="s">
        <v>3359</v>
      </c>
      <c r="E74" t="s">
        <v>33</v>
      </c>
      <c r="F74" t="s">
        <v>66</v>
      </c>
      <c r="G74" t="s">
        <v>3360</v>
      </c>
      <c r="H74" t="s">
        <v>3361</v>
      </c>
      <c r="I74" t="s">
        <v>3362</v>
      </c>
      <c r="J74" t="s">
        <v>3363</v>
      </c>
      <c r="K74" t="s">
        <v>3364</v>
      </c>
      <c r="L74" t="s">
        <v>3365</v>
      </c>
      <c r="M74" t="s">
        <v>3366</v>
      </c>
      <c r="N74">
        <v>40</v>
      </c>
      <c r="O74">
        <v>1</v>
      </c>
      <c r="P74">
        <v>1</v>
      </c>
      <c r="Q74" t="s">
        <v>234</v>
      </c>
      <c r="R74" t="s">
        <v>235</v>
      </c>
      <c r="S74" t="s">
        <v>3359</v>
      </c>
      <c r="T74" t="s">
        <v>250</v>
      </c>
      <c r="U74">
        <v>2023</v>
      </c>
      <c r="V74">
        <v>15</v>
      </c>
      <c r="W74" t="s">
        <v>3367</v>
      </c>
      <c r="X74" t="str">
        <f>HYPERLINK("http://dx.doi.org/10.3390/nu15224782","http://dx.doi.org/10.3390/nu15224782")</f>
        <v>http://dx.doi.org/10.3390/nu15224782</v>
      </c>
      <c r="Y74" t="s">
        <v>3368</v>
      </c>
      <c r="Z74" t="s">
        <v>48</v>
      </c>
      <c r="AA74">
        <v>38004176</v>
      </c>
      <c r="AB74" t="str">
        <f>HYPERLINK("https%3A%2F%2Fwww.webofscience.com%2Fwos%2Fwoscc%2Ffull-record%2FWOS:001113977100001","View Full Record in Web of Science")</f>
        <v>View Full Record in Web of Science</v>
      </c>
    </row>
    <row r="75" spans="1:28" x14ac:dyDescent="0.25">
      <c r="A75" t="s">
        <v>28</v>
      </c>
      <c r="B75" t="s">
        <v>1916</v>
      </c>
      <c r="C75" t="s">
        <v>1917</v>
      </c>
      <c r="D75" t="s">
        <v>1918</v>
      </c>
      <c r="E75" t="s">
        <v>33</v>
      </c>
      <c r="F75" t="s">
        <v>66</v>
      </c>
      <c r="G75" t="s">
        <v>1919</v>
      </c>
      <c r="H75" t="s">
        <v>1920</v>
      </c>
      <c r="I75" t="s">
        <v>1921</v>
      </c>
      <c r="J75" t="s">
        <v>1922</v>
      </c>
      <c r="K75" t="s">
        <v>1923</v>
      </c>
      <c r="L75" t="s">
        <v>1924</v>
      </c>
      <c r="M75" t="s">
        <v>1925</v>
      </c>
      <c r="N75">
        <v>42</v>
      </c>
      <c r="O75">
        <v>5</v>
      </c>
      <c r="P75">
        <v>7</v>
      </c>
      <c r="Q75" t="s">
        <v>234</v>
      </c>
      <c r="R75" t="s">
        <v>235</v>
      </c>
      <c r="S75" t="s">
        <v>1926</v>
      </c>
      <c r="T75" t="s">
        <v>263</v>
      </c>
      <c r="U75">
        <v>2022</v>
      </c>
      <c r="V75">
        <v>11</v>
      </c>
      <c r="W75" t="s">
        <v>1927</v>
      </c>
      <c r="X75" t="str">
        <f>HYPERLINK("http://dx.doi.org/10.3390/antiox11101874","http://dx.doi.org/10.3390/antiox11101874")</f>
        <v>http://dx.doi.org/10.3390/antiox11101874</v>
      </c>
      <c r="Y75" t="s">
        <v>1928</v>
      </c>
      <c r="Z75" t="s">
        <v>48</v>
      </c>
      <c r="AA75">
        <v>36290597</v>
      </c>
      <c r="AB75" t="str">
        <f>HYPERLINK("https%3A%2F%2Fwww.webofscience.com%2Fwos%2Fwoscc%2Ffull-record%2FWOS:000876612800001","View Full Record in Web of Science")</f>
        <v>View Full Record in Web of Science</v>
      </c>
    </row>
    <row r="76" spans="1:28" x14ac:dyDescent="0.25">
      <c r="A76" t="s">
        <v>28</v>
      </c>
      <c r="B76" t="s">
        <v>1795</v>
      </c>
      <c r="C76" t="s">
        <v>1796</v>
      </c>
      <c r="D76" t="s">
        <v>51</v>
      </c>
      <c r="E76" t="s">
        <v>33</v>
      </c>
      <c r="F76" t="s">
        <v>34</v>
      </c>
      <c r="G76" t="s">
        <v>1797</v>
      </c>
      <c r="H76" t="s">
        <v>1798</v>
      </c>
      <c r="I76" t="s">
        <v>1799</v>
      </c>
      <c r="J76" t="s">
        <v>1800</v>
      </c>
      <c r="K76" t="s">
        <v>1120</v>
      </c>
      <c r="L76" t="s">
        <v>1801</v>
      </c>
      <c r="M76" t="s">
        <v>538</v>
      </c>
      <c r="N76">
        <v>153</v>
      </c>
      <c r="O76">
        <v>10</v>
      </c>
      <c r="P76">
        <v>11</v>
      </c>
      <c r="Q76" t="s">
        <v>42</v>
      </c>
      <c r="R76" t="s">
        <v>43</v>
      </c>
      <c r="S76" t="s">
        <v>59</v>
      </c>
      <c r="T76" t="s">
        <v>1802</v>
      </c>
      <c r="U76">
        <v>2023</v>
      </c>
      <c r="V76">
        <v>14</v>
      </c>
      <c r="W76" t="s">
        <v>1803</v>
      </c>
      <c r="X76" t="str">
        <f>HYPERLINK("http://dx.doi.org/10.3389/fimmu.2023.1221609","http://dx.doi.org/10.3389/fimmu.2023.1221609")</f>
        <v>http://dx.doi.org/10.3389/fimmu.2023.1221609</v>
      </c>
      <c r="Y76" t="s">
        <v>62</v>
      </c>
      <c r="Z76" t="s">
        <v>48</v>
      </c>
      <c r="AA76">
        <v>37671161</v>
      </c>
      <c r="AB76" t="str">
        <f>HYPERLINK("https%3A%2F%2Fwww.webofscience.com%2Fwos%2Fwoscc%2Ffull-record%2FWOS:001057377700001","View Full Record in Web of Science")</f>
        <v>View Full Record in Web of Science</v>
      </c>
    </row>
    <row r="77" spans="1:28" x14ac:dyDescent="0.25">
      <c r="A77" t="s">
        <v>28</v>
      </c>
      <c r="B77" t="s">
        <v>4033</v>
      </c>
      <c r="C77" t="s">
        <v>4034</v>
      </c>
      <c r="D77" t="s">
        <v>4035</v>
      </c>
      <c r="E77" t="s">
        <v>33</v>
      </c>
      <c r="F77" t="s">
        <v>34</v>
      </c>
      <c r="G77" t="s">
        <v>4036</v>
      </c>
      <c r="H77" t="s">
        <v>4037</v>
      </c>
      <c r="I77" t="s">
        <v>4038</v>
      </c>
      <c r="J77" t="s">
        <v>4039</v>
      </c>
      <c r="K77" t="s">
        <v>4040</v>
      </c>
      <c r="L77" t="s">
        <v>4041</v>
      </c>
      <c r="M77" t="s">
        <v>4042</v>
      </c>
      <c r="N77">
        <v>98</v>
      </c>
      <c r="O77">
        <v>9</v>
      </c>
      <c r="P77">
        <v>10</v>
      </c>
      <c r="Q77" t="s">
        <v>4043</v>
      </c>
      <c r="R77" t="s">
        <v>331</v>
      </c>
      <c r="S77" t="s">
        <v>4044</v>
      </c>
      <c r="T77" t="s">
        <v>263</v>
      </c>
      <c r="U77">
        <v>2022</v>
      </c>
      <c r="V77">
        <v>247</v>
      </c>
      <c r="W77" t="s">
        <v>4045</v>
      </c>
      <c r="X77" t="str">
        <f>HYPERLINK("http://dx.doi.org/10.1177/15353702221128564","http://dx.doi.org/10.1177/15353702221128564")</f>
        <v>http://dx.doi.org/10.1177/15353702221128564</v>
      </c>
      <c r="Y77" t="s">
        <v>350</v>
      </c>
      <c r="Z77" t="s">
        <v>48</v>
      </c>
      <c r="AA77">
        <v>36278325</v>
      </c>
      <c r="AB77" t="str">
        <f>HYPERLINK("https%3A%2F%2Fwww.webofscience.com%2Fwos%2Fwoscc%2Ffull-record%2FWOS:000875896500001","View Full Record in Web of Science")</f>
        <v>View Full Record in Web of Science</v>
      </c>
    </row>
    <row r="78" spans="1:28" x14ac:dyDescent="0.25">
      <c r="A78" t="s">
        <v>28</v>
      </c>
      <c r="B78" t="s">
        <v>443</v>
      </c>
      <c r="C78" t="s">
        <v>444</v>
      </c>
      <c r="D78" t="s">
        <v>445</v>
      </c>
      <c r="E78" t="s">
        <v>33</v>
      </c>
      <c r="F78" t="s">
        <v>34</v>
      </c>
      <c r="G78" t="s">
        <v>446</v>
      </c>
      <c r="H78" t="s">
        <v>447</v>
      </c>
      <c r="I78" t="s">
        <v>448</v>
      </c>
      <c r="J78" t="s">
        <v>449</v>
      </c>
      <c r="K78" t="s">
        <v>450</v>
      </c>
      <c r="L78" t="s">
        <v>451</v>
      </c>
      <c r="M78" t="s">
        <v>452</v>
      </c>
      <c r="N78">
        <v>101</v>
      </c>
      <c r="O78">
        <v>27</v>
      </c>
      <c r="P78">
        <v>29</v>
      </c>
      <c r="Q78" t="s">
        <v>234</v>
      </c>
      <c r="R78" t="s">
        <v>235</v>
      </c>
      <c r="S78" t="s">
        <v>453</v>
      </c>
      <c r="T78" t="s">
        <v>374</v>
      </c>
      <c r="U78">
        <v>2022</v>
      </c>
      <c r="V78">
        <v>11</v>
      </c>
      <c r="W78" t="s">
        <v>454</v>
      </c>
      <c r="X78" t="str">
        <f>HYPERLINK("http://dx.doi.org/10.3390/cells11071101","http://dx.doi.org/10.3390/cells11071101")</f>
        <v>http://dx.doi.org/10.3390/cells11071101</v>
      </c>
      <c r="Y78" t="s">
        <v>265</v>
      </c>
      <c r="Z78" t="s">
        <v>48</v>
      </c>
      <c r="AA78">
        <v>35406663</v>
      </c>
      <c r="AB78" t="str">
        <f>HYPERLINK("https%3A%2F%2Fwww.webofscience.com%2Fwos%2Fwoscc%2Ffull-record%2FWOS:000781264100001","View Full Record in Web of Science")</f>
        <v>View Full Record in Web of Science</v>
      </c>
    </row>
    <row r="79" spans="1:28" x14ac:dyDescent="0.25">
      <c r="A79" t="s">
        <v>28</v>
      </c>
      <c r="B79" t="s">
        <v>3702</v>
      </c>
      <c r="C79" t="s">
        <v>3703</v>
      </c>
      <c r="D79" t="s">
        <v>1034</v>
      </c>
      <c r="E79" t="s">
        <v>33</v>
      </c>
      <c r="F79" t="s">
        <v>66</v>
      </c>
      <c r="G79" t="s">
        <v>3704</v>
      </c>
      <c r="H79" t="s">
        <v>3705</v>
      </c>
      <c r="I79" t="s">
        <v>3706</v>
      </c>
      <c r="J79" t="s">
        <v>3707</v>
      </c>
      <c r="K79" t="s">
        <v>1866</v>
      </c>
      <c r="L79" t="s">
        <v>3708</v>
      </c>
      <c r="M79" t="s">
        <v>3709</v>
      </c>
      <c r="N79">
        <v>42</v>
      </c>
      <c r="O79">
        <v>25</v>
      </c>
      <c r="P79">
        <v>24</v>
      </c>
      <c r="Q79" t="s">
        <v>561</v>
      </c>
      <c r="R79" t="s">
        <v>316</v>
      </c>
      <c r="S79" t="s">
        <v>1034</v>
      </c>
      <c r="T79" t="s">
        <v>762</v>
      </c>
      <c r="U79">
        <v>2022</v>
      </c>
      <c r="V79">
        <v>13</v>
      </c>
      <c r="W79" t="s">
        <v>3710</v>
      </c>
      <c r="X79" t="str">
        <f>HYPERLINK("http://dx.doi.org/10.1080/21655979.2022.2045836","http://dx.doi.org/10.1080/21655979.2022.2045836")</f>
        <v>http://dx.doi.org/10.1080/21655979.2022.2045836</v>
      </c>
      <c r="Y79" t="s">
        <v>1043</v>
      </c>
      <c r="Z79" t="s">
        <v>48</v>
      </c>
      <c r="AA79">
        <v>35246004</v>
      </c>
      <c r="AB79" t="str">
        <f>HYPERLINK("https%3A%2F%2Fwww.webofscience.com%2Fwos%2Fwoscc%2Ffull-record%2FWOS:000764361400001","View Full Record in Web of Science")</f>
        <v>View Full Record in Web of Science</v>
      </c>
    </row>
    <row r="80" spans="1:28" x14ac:dyDescent="0.25">
      <c r="A80" t="s">
        <v>28</v>
      </c>
      <c r="B80" t="s">
        <v>4162</v>
      </c>
      <c r="C80" t="s">
        <v>4163</v>
      </c>
      <c r="D80" t="s">
        <v>1283</v>
      </c>
      <c r="E80" t="s">
        <v>33</v>
      </c>
      <c r="F80" t="s">
        <v>66</v>
      </c>
      <c r="G80" t="s">
        <v>4164</v>
      </c>
      <c r="H80" t="s">
        <v>4165</v>
      </c>
      <c r="I80" t="s">
        <v>4166</v>
      </c>
      <c r="J80" t="s">
        <v>4167</v>
      </c>
      <c r="K80" t="s">
        <v>4168</v>
      </c>
      <c r="L80" t="s">
        <v>4169</v>
      </c>
      <c r="M80" t="s">
        <v>4170</v>
      </c>
      <c r="N80">
        <v>53</v>
      </c>
      <c r="O80">
        <v>138</v>
      </c>
      <c r="P80">
        <v>147</v>
      </c>
      <c r="Q80" t="s">
        <v>1291</v>
      </c>
      <c r="R80" t="s">
        <v>316</v>
      </c>
      <c r="S80" t="s">
        <v>1283</v>
      </c>
      <c r="T80" t="s">
        <v>250</v>
      </c>
      <c r="U80">
        <v>2021</v>
      </c>
      <c r="V80">
        <v>161</v>
      </c>
      <c r="W80" t="s">
        <v>4171</v>
      </c>
      <c r="X80" t="str">
        <f>HYPERLINK("http://dx.doi.org/10.1053/j.gastro.2021.08.003","http://dx.doi.org/10.1053/j.gastro.2021.08.003")</f>
        <v>http://dx.doi.org/10.1053/j.gastro.2021.08.003</v>
      </c>
      <c r="Y80" t="s">
        <v>401</v>
      </c>
      <c r="Z80" t="s">
        <v>48</v>
      </c>
      <c r="AA80">
        <v>34371001</v>
      </c>
      <c r="AB80" t="str">
        <f>HYPERLINK("https%3A%2F%2Fwww.webofscience.com%2Fwos%2Fwoscc%2Ffull-record%2FWOS:000750577700028","View Full Record in Web of Science")</f>
        <v>View Full Record in Web of Science</v>
      </c>
    </row>
    <row r="81" spans="1:28" x14ac:dyDescent="0.25">
      <c r="A81" t="s">
        <v>28</v>
      </c>
      <c r="B81" t="s">
        <v>4693</v>
      </c>
      <c r="C81" t="s">
        <v>4694</v>
      </c>
      <c r="D81" t="s">
        <v>4695</v>
      </c>
      <c r="E81" t="s">
        <v>33</v>
      </c>
      <c r="F81" t="s">
        <v>34</v>
      </c>
      <c r="G81" t="s">
        <v>4696</v>
      </c>
      <c r="H81" t="s">
        <v>4697</v>
      </c>
      <c r="I81" t="s">
        <v>4698</v>
      </c>
      <c r="J81" t="s">
        <v>4699</v>
      </c>
      <c r="K81" t="s">
        <v>29</v>
      </c>
      <c r="L81" t="s">
        <v>4700</v>
      </c>
      <c r="M81" t="s">
        <v>29</v>
      </c>
      <c r="N81">
        <v>101</v>
      </c>
      <c r="O81">
        <v>89</v>
      </c>
      <c r="P81">
        <v>100</v>
      </c>
      <c r="Q81" t="s">
        <v>412</v>
      </c>
      <c r="R81" t="s">
        <v>413</v>
      </c>
      <c r="S81" t="s">
        <v>4695</v>
      </c>
      <c r="T81" t="s">
        <v>29</v>
      </c>
      <c r="U81">
        <v>1996</v>
      </c>
      <c r="V81">
        <v>78</v>
      </c>
      <c r="W81" t="s">
        <v>4701</v>
      </c>
      <c r="X81" t="str">
        <f>HYPERLINK("http://dx.doi.org/10.1016/0300-9084(96)84755-9","http://dx.doi.org/10.1016/0300-9084(96)84755-9")</f>
        <v>http://dx.doi.org/10.1016/0300-9084(96)84755-9</v>
      </c>
      <c r="Y81" t="s">
        <v>362</v>
      </c>
      <c r="Z81" t="s">
        <v>48</v>
      </c>
      <c r="AA81">
        <v>8915538</v>
      </c>
      <c r="AB81" t="str">
        <f>HYPERLINK("https%3A%2F%2Fwww.webofscience.com%2Fwos%2Fwoscc%2Ffull-record%2FWOS:A1996VQ65100013","View Full Record in Web of Science")</f>
        <v>View Full Record in Web of Science</v>
      </c>
    </row>
    <row r="82" spans="1:28" x14ac:dyDescent="0.25">
      <c r="A82" t="s">
        <v>28</v>
      </c>
      <c r="B82" t="s">
        <v>2937</v>
      </c>
      <c r="C82" t="s">
        <v>2938</v>
      </c>
      <c r="D82" t="s">
        <v>2939</v>
      </c>
      <c r="E82" t="s">
        <v>33</v>
      </c>
      <c r="F82" t="s">
        <v>66</v>
      </c>
      <c r="G82" t="s">
        <v>29</v>
      </c>
      <c r="H82" t="s">
        <v>2940</v>
      </c>
      <c r="I82" t="s">
        <v>2941</v>
      </c>
      <c r="J82" t="s">
        <v>2942</v>
      </c>
      <c r="K82" t="s">
        <v>2943</v>
      </c>
      <c r="L82" t="s">
        <v>2944</v>
      </c>
      <c r="M82" t="s">
        <v>2945</v>
      </c>
      <c r="N82">
        <v>67</v>
      </c>
      <c r="O82">
        <v>3</v>
      </c>
      <c r="P82">
        <v>3</v>
      </c>
      <c r="Q82" t="s">
        <v>1139</v>
      </c>
      <c r="R82" t="s">
        <v>1140</v>
      </c>
      <c r="S82" t="s">
        <v>2946</v>
      </c>
      <c r="T82" t="s">
        <v>250</v>
      </c>
      <c r="U82">
        <v>2023</v>
      </c>
      <c r="V82">
        <v>18</v>
      </c>
      <c r="W82" t="s">
        <v>2947</v>
      </c>
      <c r="X82" t="str">
        <f>HYPERLINK("http://dx.doi.org/10.4103/1673-5374.371374","http://dx.doi.org/10.4103/1673-5374.371374")</f>
        <v>http://dx.doi.org/10.4103/1673-5374.371374</v>
      </c>
      <c r="Y82" t="s">
        <v>2948</v>
      </c>
      <c r="Z82" t="s">
        <v>48</v>
      </c>
      <c r="AA82">
        <v>37282488</v>
      </c>
      <c r="AB82" t="str">
        <f>HYPERLINK("https%3A%2F%2Fwww.webofscience.com%2Fwos%2Fwoscc%2Ffull-record%2FWOS:001003832000040","View Full Record in Web of Science")</f>
        <v>View Full Record in Web of Science</v>
      </c>
    </row>
    <row r="83" spans="1:28" x14ac:dyDescent="0.25">
      <c r="A83" t="s">
        <v>28</v>
      </c>
      <c r="B83" t="s">
        <v>4658</v>
      </c>
      <c r="C83" t="s">
        <v>4659</v>
      </c>
      <c r="D83" t="s">
        <v>4660</v>
      </c>
      <c r="E83" t="s">
        <v>33</v>
      </c>
      <c r="F83" t="s">
        <v>34</v>
      </c>
      <c r="G83" t="s">
        <v>4661</v>
      </c>
      <c r="H83" t="s">
        <v>4662</v>
      </c>
      <c r="I83" t="s">
        <v>4663</v>
      </c>
      <c r="J83" t="s">
        <v>4664</v>
      </c>
      <c r="K83" t="s">
        <v>4665</v>
      </c>
      <c r="L83" t="s">
        <v>4666</v>
      </c>
      <c r="M83" t="s">
        <v>4667</v>
      </c>
      <c r="N83">
        <v>96</v>
      </c>
      <c r="O83">
        <v>5</v>
      </c>
      <c r="P83">
        <v>5</v>
      </c>
      <c r="Q83" t="s">
        <v>4668</v>
      </c>
      <c r="R83" t="s">
        <v>4669</v>
      </c>
      <c r="S83" t="s">
        <v>4670</v>
      </c>
      <c r="T83" t="s">
        <v>2958</v>
      </c>
      <c r="U83">
        <v>2022</v>
      </c>
      <c r="V83">
        <v>39</v>
      </c>
      <c r="W83" t="s">
        <v>4671</v>
      </c>
      <c r="X83" t="str">
        <f>HYPERLINK("http://dx.doi.org/10.1089/neu.2022.0128","http://dx.doi.org/10.1089/neu.2022.0128")</f>
        <v>http://dx.doi.org/10.1089/neu.2022.0128</v>
      </c>
      <c r="Y83" t="s">
        <v>4672</v>
      </c>
      <c r="Z83" t="s">
        <v>48</v>
      </c>
      <c r="AA83">
        <v>35481812</v>
      </c>
      <c r="AB83" t="str">
        <f>HYPERLINK("https%3A%2F%2Fwww.webofscience.com%2Fwos%2Fwoscc%2Ffull-record%2FWOS:000811828800001","View Full Record in Web of Science")</f>
        <v>View Full Record in Web of Science</v>
      </c>
    </row>
    <row r="84" spans="1:28" x14ac:dyDescent="0.25">
      <c r="A84" t="s">
        <v>28</v>
      </c>
      <c r="B84" t="s">
        <v>1496</v>
      </c>
      <c r="C84" t="s">
        <v>1497</v>
      </c>
      <c r="D84" t="s">
        <v>1498</v>
      </c>
      <c r="E84" t="s">
        <v>33</v>
      </c>
      <c r="F84" t="s">
        <v>66</v>
      </c>
      <c r="G84" t="s">
        <v>1499</v>
      </c>
      <c r="H84" t="s">
        <v>1500</v>
      </c>
      <c r="I84" t="s">
        <v>1501</v>
      </c>
      <c r="J84" t="s">
        <v>1502</v>
      </c>
      <c r="K84" t="s">
        <v>1503</v>
      </c>
      <c r="L84" t="s">
        <v>1504</v>
      </c>
      <c r="M84" t="s">
        <v>1505</v>
      </c>
      <c r="N84">
        <v>271</v>
      </c>
      <c r="O84">
        <v>46</v>
      </c>
      <c r="P84">
        <v>52</v>
      </c>
      <c r="Q84" t="s">
        <v>330</v>
      </c>
      <c r="R84" t="s">
        <v>331</v>
      </c>
      <c r="S84" t="s">
        <v>1506</v>
      </c>
      <c r="T84" t="s">
        <v>250</v>
      </c>
      <c r="U84">
        <v>2021</v>
      </c>
      <c r="V84">
        <v>173</v>
      </c>
      <c r="W84" t="s">
        <v>1507</v>
      </c>
      <c r="X84" t="str">
        <f>HYPERLINK("http://dx.doi.org/10.1016/j.phrs.2021.105910","http://dx.doi.org/10.1016/j.phrs.2021.105910")</f>
        <v>http://dx.doi.org/10.1016/j.phrs.2021.105910</v>
      </c>
      <c r="Y84" t="s">
        <v>123</v>
      </c>
      <c r="Z84" t="s">
        <v>48</v>
      </c>
      <c r="AA84">
        <v>34562602</v>
      </c>
      <c r="AB84" t="str">
        <f>HYPERLINK("https%3A%2F%2Fwww.webofscience.com%2Fwos%2Fwoscc%2Ffull-record%2FWOS:000704159400038","View Full Record in Web of Science")</f>
        <v>View Full Record in Web of Science</v>
      </c>
    </row>
    <row r="85" spans="1:28" x14ac:dyDescent="0.25">
      <c r="A85" t="s">
        <v>28</v>
      </c>
      <c r="B85" t="s">
        <v>3902</v>
      </c>
      <c r="C85" t="s">
        <v>3903</v>
      </c>
      <c r="D85" t="s">
        <v>226</v>
      </c>
      <c r="E85" t="s">
        <v>33</v>
      </c>
      <c r="F85" t="s">
        <v>34</v>
      </c>
      <c r="G85" t="s">
        <v>3904</v>
      </c>
      <c r="H85" t="s">
        <v>3905</v>
      </c>
      <c r="I85" t="s">
        <v>3906</v>
      </c>
      <c r="J85" t="s">
        <v>3907</v>
      </c>
      <c r="K85" t="s">
        <v>3908</v>
      </c>
      <c r="L85" t="s">
        <v>3909</v>
      </c>
      <c r="M85" t="s">
        <v>3910</v>
      </c>
      <c r="N85">
        <v>134</v>
      </c>
      <c r="O85">
        <v>8</v>
      </c>
      <c r="P85">
        <v>8</v>
      </c>
      <c r="Q85" t="s">
        <v>234</v>
      </c>
      <c r="R85" t="s">
        <v>235</v>
      </c>
      <c r="S85" t="s">
        <v>236</v>
      </c>
      <c r="T85" t="s">
        <v>1345</v>
      </c>
      <c r="U85">
        <v>2023</v>
      </c>
      <c r="V85">
        <v>16</v>
      </c>
      <c r="W85" t="s">
        <v>3911</v>
      </c>
      <c r="X85" t="str">
        <f>HYPERLINK("http://dx.doi.org/10.3390/ph16020141","http://dx.doi.org/10.3390/ph16020141")</f>
        <v>http://dx.doi.org/10.3390/ph16020141</v>
      </c>
      <c r="Y85" t="s">
        <v>238</v>
      </c>
      <c r="Z85" t="s">
        <v>48</v>
      </c>
      <c r="AA85">
        <v>37259293</v>
      </c>
      <c r="AB85" t="str">
        <f>HYPERLINK("https%3A%2F%2Fwww.webofscience.com%2Fwos%2Fwoscc%2Ffull-record%2FWOS:000940963700001","View Full Record in Web of Science")</f>
        <v>View Full Record in Web of Science</v>
      </c>
    </row>
    <row r="86" spans="1:28" x14ac:dyDescent="0.25">
      <c r="A86" t="s">
        <v>28</v>
      </c>
      <c r="B86" t="s">
        <v>4434</v>
      </c>
      <c r="C86" t="s">
        <v>4435</v>
      </c>
      <c r="D86" t="s">
        <v>652</v>
      </c>
      <c r="E86" t="s">
        <v>33</v>
      </c>
      <c r="F86" t="s">
        <v>66</v>
      </c>
      <c r="G86" t="s">
        <v>4436</v>
      </c>
      <c r="H86" t="s">
        <v>4437</v>
      </c>
      <c r="I86" t="s">
        <v>4438</v>
      </c>
      <c r="J86" t="s">
        <v>4439</v>
      </c>
      <c r="K86" t="s">
        <v>4440</v>
      </c>
      <c r="L86" t="s">
        <v>4441</v>
      </c>
      <c r="M86" t="s">
        <v>4442</v>
      </c>
      <c r="N86">
        <v>45</v>
      </c>
      <c r="O86">
        <v>4</v>
      </c>
      <c r="P86">
        <v>4</v>
      </c>
      <c r="Q86" t="s">
        <v>345</v>
      </c>
      <c r="R86" t="s">
        <v>346</v>
      </c>
      <c r="S86" t="s">
        <v>660</v>
      </c>
      <c r="T86" t="s">
        <v>4443</v>
      </c>
      <c r="U86">
        <v>2023</v>
      </c>
      <c r="V86">
        <v>29</v>
      </c>
      <c r="W86" t="s">
        <v>4444</v>
      </c>
      <c r="X86" t="str">
        <f>HYPERLINK("http://dx.doi.org/10.1186/s10020-023-00661-2","http://dx.doi.org/10.1186/s10020-023-00661-2")</f>
        <v>http://dx.doi.org/10.1186/s10020-023-00661-2</v>
      </c>
      <c r="Y86" t="s">
        <v>662</v>
      </c>
      <c r="Z86" t="s">
        <v>48</v>
      </c>
      <c r="AA86">
        <v>37400752</v>
      </c>
      <c r="AB86" t="str">
        <f>HYPERLINK("https%3A%2F%2Fwww.webofscience.com%2Fwos%2Fwoscc%2Ffull-record%2FWOS:001022928200002","View Full Record in Web of Science")</f>
        <v>View Full Record in Web of Science</v>
      </c>
    </row>
    <row r="87" spans="1:28" x14ac:dyDescent="0.25">
      <c r="A87" t="s">
        <v>28</v>
      </c>
      <c r="B87" t="s">
        <v>3652</v>
      </c>
      <c r="C87" t="s">
        <v>3653</v>
      </c>
      <c r="D87" t="s">
        <v>1214</v>
      </c>
      <c r="E87" t="s">
        <v>33</v>
      </c>
      <c r="F87" t="s">
        <v>34</v>
      </c>
      <c r="G87" t="s">
        <v>3654</v>
      </c>
      <c r="H87" t="s">
        <v>3655</v>
      </c>
      <c r="I87" t="s">
        <v>3656</v>
      </c>
      <c r="J87" t="s">
        <v>3657</v>
      </c>
      <c r="K87" t="s">
        <v>3658</v>
      </c>
      <c r="L87" t="s">
        <v>3659</v>
      </c>
      <c r="M87" t="s">
        <v>3660</v>
      </c>
      <c r="N87">
        <v>86</v>
      </c>
      <c r="O87">
        <v>19</v>
      </c>
      <c r="P87">
        <v>19</v>
      </c>
      <c r="Q87" t="s">
        <v>234</v>
      </c>
      <c r="R87" t="s">
        <v>235</v>
      </c>
      <c r="S87" t="s">
        <v>1222</v>
      </c>
      <c r="T87" t="s">
        <v>823</v>
      </c>
      <c r="U87">
        <v>2020</v>
      </c>
      <c r="V87">
        <v>21</v>
      </c>
      <c r="W87" t="s">
        <v>3661</v>
      </c>
      <c r="X87" t="str">
        <f>HYPERLINK("http://dx.doi.org/10.3390/ijms21020509","http://dx.doi.org/10.3390/ijms21020509")</f>
        <v>http://dx.doi.org/10.3390/ijms21020509</v>
      </c>
      <c r="Y87" t="s">
        <v>1225</v>
      </c>
      <c r="Z87" t="s">
        <v>48</v>
      </c>
      <c r="AA87">
        <v>31941147</v>
      </c>
      <c r="AB87" t="str">
        <f>HYPERLINK("https%3A%2F%2Fwww.webofscience.com%2Fwos%2Fwoscc%2Ffull-record%2FWOS:000515380000139","View Full Record in Web of Science")</f>
        <v>View Full Record in Web of Science</v>
      </c>
    </row>
    <row r="88" spans="1:28" x14ac:dyDescent="0.25">
      <c r="A88" t="s">
        <v>28</v>
      </c>
      <c r="B88" t="s">
        <v>2389</v>
      </c>
      <c r="C88" t="s">
        <v>2390</v>
      </c>
      <c r="D88" t="s">
        <v>2391</v>
      </c>
      <c r="E88" t="s">
        <v>33</v>
      </c>
      <c r="F88" t="s">
        <v>66</v>
      </c>
      <c r="G88" t="s">
        <v>2392</v>
      </c>
      <c r="H88" t="s">
        <v>2393</v>
      </c>
      <c r="I88" t="s">
        <v>2394</v>
      </c>
      <c r="J88" t="s">
        <v>2395</v>
      </c>
      <c r="K88" t="s">
        <v>2396</v>
      </c>
      <c r="L88" t="s">
        <v>2397</v>
      </c>
      <c r="M88" t="s">
        <v>2398</v>
      </c>
      <c r="N88">
        <v>52</v>
      </c>
      <c r="O88">
        <v>5</v>
      </c>
      <c r="P88">
        <v>5</v>
      </c>
      <c r="Q88" t="s">
        <v>2399</v>
      </c>
      <c r="R88" t="s">
        <v>1250</v>
      </c>
      <c r="S88" t="s">
        <v>2400</v>
      </c>
      <c r="T88" t="s">
        <v>2401</v>
      </c>
      <c r="U88">
        <v>2023</v>
      </c>
      <c r="V88">
        <v>11</v>
      </c>
      <c r="W88" t="s">
        <v>2402</v>
      </c>
      <c r="X88" t="str">
        <f>HYPERLINK("http://dx.doi.org/10.1128/spectrum.03943-22","http://dx.doi.org/10.1128/spectrum.03943-22")</f>
        <v>http://dx.doi.org/10.1128/spectrum.03943-22</v>
      </c>
      <c r="Y88" t="s">
        <v>1883</v>
      </c>
      <c r="Z88" t="s">
        <v>48</v>
      </c>
      <c r="AA88">
        <v>36625663</v>
      </c>
      <c r="AB88" t="str">
        <f>HYPERLINK("https%3A%2F%2Fwww.webofscience.com%2Fwos%2Fwoscc%2Ffull-record%2FWOS:000916255100001","View Full Record in Web of Science")</f>
        <v>View Full Record in Web of Science</v>
      </c>
    </row>
    <row r="89" spans="1:28" x14ac:dyDescent="0.25">
      <c r="A89" t="s">
        <v>28</v>
      </c>
      <c r="B89" t="s">
        <v>2078</v>
      </c>
      <c r="C89" t="s">
        <v>2079</v>
      </c>
      <c r="D89" t="s">
        <v>2080</v>
      </c>
      <c r="E89" t="s">
        <v>33</v>
      </c>
      <c r="F89" t="s">
        <v>66</v>
      </c>
      <c r="G89" t="s">
        <v>2081</v>
      </c>
      <c r="H89" t="s">
        <v>29</v>
      </c>
      <c r="I89" t="s">
        <v>2082</v>
      </c>
      <c r="J89" t="s">
        <v>2083</v>
      </c>
      <c r="K89" t="s">
        <v>2084</v>
      </c>
      <c r="L89" t="s">
        <v>2085</v>
      </c>
      <c r="M89" t="s">
        <v>2086</v>
      </c>
      <c r="N89">
        <v>20</v>
      </c>
      <c r="O89">
        <v>2</v>
      </c>
      <c r="P89">
        <v>2</v>
      </c>
      <c r="Q89" t="s">
        <v>345</v>
      </c>
      <c r="R89" t="s">
        <v>346</v>
      </c>
      <c r="S89" t="s">
        <v>2080</v>
      </c>
      <c r="T89" t="s">
        <v>2087</v>
      </c>
      <c r="U89">
        <v>2023</v>
      </c>
      <c r="V89">
        <v>51</v>
      </c>
      <c r="W89" t="s">
        <v>2088</v>
      </c>
      <c r="X89" t="str">
        <f>HYPERLINK("http://dx.doi.org/10.1007/s00240-023-01425-7","http://dx.doi.org/10.1007/s00240-023-01425-7")</f>
        <v>http://dx.doi.org/10.1007/s00240-023-01425-7</v>
      </c>
      <c r="Y89" t="s">
        <v>2089</v>
      </c>
      <c r="Z89" t="s">
        <v>48</v>
      </c>
      <c r="AA89">
        <v>36947229</v>
      </c>
      <c r="AB89" t="str">
        <f>HYPERLINK("https%3A%2F%2Fwww.webofscience.com%2Fwos%2Fwoscc%2Ffull-record%2FWOS:000954751700001","View Full Record in Web of Science")</f>
        <v>View Full Record in Web of Science</v>
      </c>
    </row>
    <row r="90" spans="1:28" x14ac:dyDescent="0.25">
      <c r="A90" t="s">
        <v>28</v>
      </c>
      <c r="B90" t="s">
        <v>2241</v>
      </c>
      <c r="C90" t="s">
        <v>2242</v>
      </c>
      <c r="D90" t="s">
        <v>2243</v>
      </c>
      <c r="E90" t="s">
        <v>33</v>
      </c>
      <c r="F90" t="s">
        <v>66</v>
      </c>
      <c r="G90" t="s">
        <v>29</v>
      </c>
      <c r="H90" t="s">
        <v>2244</v>
      </c>
      <c r="I90" t="s">
        <v>2245</v>
      </c>
      <c r="J90" t="s">
        <v>2246</v>
      </c>
      <c r="K90" t="s">
        <v>2247</v>
      </c>
      <c r="L90" t="s">
        <v>2248</v>
      </c>
      <c r="M90" t="s">
        <v>2249</v>
      </c>
      <c r="N90">
        <v>62</v>
      </c>
      <c r="O90">
        <v>9</v>
      </c>
      <c r="P90">
        <v>10</v>
      </c>
      <c r="Q90" t="s">
        <v>2250</v>
      </c>
      <c r="R90" t="s">
        <v>2251</v>
      </c>
      <c r="S90" t="s">
        <v>2243</v>
      </c>
      <c r="T90" t="s">
        <v>2252</v>
      </c>
      <c r="U90">
        <v>2019</v>
      </c>
      <c r="V90">
        <v>14</v>
      </c>
      <c r="W90" t="s">
        <v>2253</v>
      </c>
      <c r="X90" t="str">
        <f>HYPERLINK("http://dx.doi.org/10.1371/journal.pone.0203566","http://dx.doi.org/10.1371/journal.pone.0203566")</f>
        <v>http://dx.doi.org/10.1371/journal.pone.0203566</v>
      </c>
      <c r="Y90" t="s">
        <v>223</v>
      </c>
      <c r="Z90" t="s">
        <v>48</v>
      </c>
      <c r="AA90">
        <v>30653517</v>
      </c>
      <c r="AB90" t="str">
        <f>HYPERLINK("https%3A%2F%2Fwww.webofscience.com%2Fwos%2Fwoscc%2Ffull-record%2FWOS:000456015500005","View Full Record in Web of Science")</f>
        <v>View Full Record in Web of Science</v>
      </c>
    </row>
    <row r="91" spans="1:28" x14ac:dyDescent="0.25">
      <c r="A91" t="s">
        <v>28</v>
      </c>
      <c r="B91" t="s">
        <v>957</v>
      </c>
      <c r="C91" t="s">
        <v>958</v>
      </c>
      <c r="D91" t="s">
        <v>471</v>
      </c>
      <c r="E91" t="s">
        <v>33</v>
      </c>
      <c r="F91" t="s">
        <v>66</v>
      </c>
      <c r="G91" t="s">
        <v>959</v>
      </c>
      <c r="H91" t="s">
        <v>960</v>
      </c>
      <c r="I91" t="s">
        <v>961</v>
      </c>
      <c r="J91" t="s">
        <v>962</v>
      </c>
      <c r="K91" t="s">
        <v>963</v>
      </c>
      <c r="L91" t="s">
        <v>964</v>
      </c>
      <c r="M91" t="s">
        <v>965</v>
      </c>
      <c r="N91">
        <v>59</v>
      </c>
      <c r="O91">
        <v>47</v>
      </c>
      <c r="P91">
        <v>49</v>
      </c>
      <c r="Q91" t="s">
        <v>478</v>
      </c>
      <c r="R91" t="s">
        <v>479</v>
      </c>
      <c r="S91" t="s">
        <v>471</v>
      </c>
      <c r="T91" t="s">
        <v>966</v>
      </c>
      <c r="U91">
        <v>2020</v>
      </c>
      <c r="V91">
        <v>12</v>
      </c>
      <c r="W91" t="s">
        <v>29</v>
      </c>
      <c r="X91" t="s">
        <v>29</v>
      </c>
      <c r="Y91" t="s">
        <v>481</v>
      </c>
      <c r="Z91" t="s">
        <v>48</v>
      </c>
      <c r="AA91">
        <v>33232273</v>
      </c>
      <c r="AB91" t="str">
        <f>HYPERLINK("https%3A%2F%2Fwww.webofscience.com%2Fwos%2Fwoscc%2Ffull-record%2FWOS:000605601500011","View Full Record in Web of Science")</f>
        <v>View Full Record in Web of Science</v>
      </c>
    </row>
    <row r="92" spans="1:28" x14ac:dyDescent="0.25">
      <c r="A92" t="s">
        <v>28</v>
      </c>
      <c r="B92" t="s">
        <v>4496</v>
      </c>
      <c r="C92" t="s">
        <v>4497</v>
      </c>
      <c r="D92" t="s">
        <v>4498</v>
      </c>
      <c r="E92" t="s">
        <v>33</v>
      </c>
      <c r="F92" t="s">
        <v>34</v>
      </c>
      <c r="G92" t="s">
        <v>4499</v>
      </c>
      <c r="H92" t="s">
        <v>4500</v>
      </c>
      <c r="I92" t="s">
        <v>4501</v>
      </c>
      <c r="J92" t="s">
        <v>4502</v>
      </c>
      <c r="K92" t="s">
        <v>4503</v>
      </c>
      <c r="L92" t="s">
        <v>4504</v>
      </c>
      <c r="M92" t="s">
        <v>4505</v>
      </c>
      <c r="N92">
        <v>100</v>
      </c>
      <c r="O92">
        <v>4</v>
      </c>
      <c r="P92">
        <v>4</v>
      </c>
      <c r="Q92" t="s">
        <v>90</v>
      </c>
      <c r="R92" t="s">
        <v>91</v>
      </c>
      <c r="S92" t="s">
        <v>4506</v>
      </c>
      <c r="T92" t="s">
        <v>374</v>
      </c>
      <c r="U92">
        <v>2023</v>
      </c>
      <c r="V92">
        <v>13</v>
      </c>
      <c r="W92" t="s">
        <v>4507</v>
      </c>
      <c r="X92" t="str">
        <f>HYPERLINK("http://dx.doi.org/10.1002/pul2.12230","http://dx.doi.org/10.1002/pul2.12230")</f>
        <v>http://dx.doi.org/10.1002/pul2.12230</v>
      </c>
      <c r="Y92" t="s">
        <v>4508</v>
      </c>
      <c r="Z92" t="s">
        <v>48</v>
      </c>
      <c r="AA92">
        <v>37091123</v>
      </c>
      <c r="AB92" t="str">
        <f>HYPERLINK("https%3A%2F%2Fwww.webofscience.com%2Fwos%2Fwoscc%2Ffull-record%2FWOS:000971528300001","View Full Record in Web of Science")</f>
        <v>View Full Record in Web of Science</v>
      </c>
    </row>
    <row r="93" spans="1:28" x14ac:dyDescent="0.25">
      <c r="A93" t="s">
        <v>28</v>
      </c>
      <c r="B93" t="s">
        <v>613</v>
      </c>
      <c r="C93" t="s">
        <v>614</v>
      </c>
      <c r="D93" t="s">
        <v>615</v>
      </c>
      <c r="E93" t="s">
        <v>33</v>
      </c>
      <c r="F93" t="s">
        <v>34</v>
      </c>
      <c r="G93" t="s">
        <v>616</v>
      </c>
      <c r="H93" t="s">
        <v>617</v>
      </c>
      <c r="I93" t="s">
        <v>618</v>
      </c>
      <c r="J93" t="s">
        <v>619</v>
      </c>
      <c r="K93" t="s">
        <v>620</v>
      </c>
      <c r="L93" t="s">
        <v>621</v>
      </c>
      <c r="M93" t="s">
        <v>622</v>
      </c>
      <c r="N93">
        <v>50</v>
      </c>
      <c r="O93">
        <v>1</v>
      </c>
      <c r="P93">
        <v>1</v>
      </c>
      <c r="Q93" t="s">
        <v>623</v>
      </c>
      <c r="R93" t="s">
        <v>624</v>
      </c>
      <c r="S93" t="s">
        <v>625</v>
      </c>
      <c r="T93" t="s">
        <v>626</v>
      </c>
      <c r="U93">
        <v>2023</v>
      </c>
      <c r="V93">
        <v>36</v>
      </c>
      <c r="W93" t="s">
        <v>627</v>
      </c>
      <c r="X93" t="str">
        <f>HYPERLINK("http://dx.doi.org/10.1080/14767058.2023.2234541","http://dx.doi.org/10.1080/14767058.2023.2234541")</f>
        <v>http://dx.doi.org/10.1080/14767058.2023.2234541</v>
      </c>
      <c r="Y93" t="s">
        <v>628</v>
      </c>
      <c r="Z93" t="s">
        <v>48</v>
      </c>
      <c r="AA93">
        <v>37474299</v>
      </c>
      <c r="AB93" t="str">
        <f>HYPERLINK("https%3A%2F%2Fwww.webofscience.com%2Fwos%2Fwoscc%2Ffull-record%2FWOS:001029831200001","View Full Record in Web of Science")</f>
        <v>View Full Record in Web of Science</v>
      </c>
    </row>
    <row r="94" spans="1:28" x14ac:dyDescent="0.25">
      <c r="A94" t="s">
        <v>28</v>
      </c>
      <c r="B94" t="s">
        <v>2048</v>
      </c>
      <c r="C94" t="s">
        <v>2049</v>
      </c>
      <c r="D94" t="s">
        <v>1944</v>
      </c>
      <c r="E94" t="s">
        <v>33</v>
      </c>
      <c r="F94" t="s">
        <v>66</v>
      </c>
      <c r="G94" t="s">
        <v>2050</v>
      </c>
      <c r="H94" t="s">
        <v>2051</v>
      </c>
      <c r="I94" t="s">
        <v>2052</v>
      </c>
      <c r="J94" t="s">
        <v>2053</v>
      </c>
      <c r="K94" t="s">
        <v>2054</v>
      </c>
      <c r="L94" t="s">
        <v>2055</v>
      </c>
      <c r="M94" t="s">
        <v>2056</v>
      </c>
      <c r="N94">
        <v>37</v>
      </c>
      <c r="O94">
        <v>8</v>
      </c>
      <c r="P94">
        <v>9</v>
      </c>
      <c r="Q94" t="s">
        <v>42</v>
      </c>
      <c r="R94" t="s">
        <v>43</v>
      </c>
      <c r="S94" t="s">
        <v>1952</v>
      </c>
      <c r="T94" t="s">
        <v>2057</v>
      </c>
      <c r="U94">
        <v>2022</v>
      </c>
      <c r="V94">
        <v>9</v>
      </c>
      <c r="W94" t="s">
        <v>2058</v>
      </c>
      <c r="X94" t="str">
        <f>HYPERLINK("http://dx.doi.org/10.3389/fmed.2022.922219","http://dx.doi.org/10.3389/fmed.2022.922219")</f>
        <v>http://dx.doi.org/10.3389/fmed.2022.922219</v>
      </c>
      <c r="Y94" t="s">
        <v>1392</v>
      </c>
      <c r="Z94" t="s">
        <v>48</v>
      </c>
      <c r="AA94">
        <v>35755020</v>
      </c>
      <c r="AB94" t="str">
        <f>HYPERLINK("https%3A%2F%2Fwww.webofscience.com%2Fwos%2Fwoscc%2Ffull-record%2FWOS:000814852600001","View Full Record in Web of Science")</f>
        <v>View Full Record in Web of Science</v>
      </c>
    </row>
    <row r="95" spans="1:28" x14ac:dyDescent="0.25">
      <c r="A95" t="s">
        <v>28</v>
      </c>
      <c r="B95" t="s">
        <v>2839</v>
      </c>
      <c r="C95" t="s">
        <v>2840</v>
      </c>
      <c r="D95" t="s">
        <v>2841</v>
      </c>
      <c r="E95" t="s">
        <v>33</v>
      </c>
      <c r="F95" t="s">
        <v>66</v>
      </c>
      <c r="G95" t="s">
        <v>2842</v>
      </c>
      <c r="H95" t="s">
        <v>2843</v>
      </c>
      <c r="I95" t="s">
        <v>2844</v>
      </c>
      <c r="J95" t="s">
        <v>2845</v>
      </c>
      <c r="K95" t="s">
        <v>2846</v>
      </c>
      <c r="L95" t="s">
        <v>2847</v>
      </c>
      <c r="M95" t="s">
        <v>2848</v>
      </c>
      <c r="N95">
        <v>65</v>
      </c>
      <c r="O95">
        <v>46</v>
      </c>
      <c r="P95">
        <v>49</v>
      </c>
      <c r="Q95" t="s">
        <v>909</v>
      </c>
      <c r="R95" t="s">
        <v>331</v>
      </c>
      <c r="S95" t="s">
        <v>2849</v>
      </c>
      <c r="T95" t="s">
        <v>2850</v>
      </c>
      <c r="U95">
        <v>2022</v>
      </c>
      <c r="V95">
        <v>13</v>
      </c>
      <c r="W95" t="s">
        <v>2851</v>
      </c>
      <c r="X95" t="str">
        <f>HYPERLINK("http://dx.doi.org/10.1186/s13287-022-03005-9","http://dx.doi.org/10.1186/s13287-022-03005-9")</f>
        <v>http://dx.doi.org/10.1186/s13287-022-03005-9</v>
      </c>
      <c r="Y95" t="s">
        <v>2852</v>
      </c>
      <c r="Z95" t="s">
        <v>48</v>
      </c>
      <c r="AA95">
        <v>35842714</v>
      </c>
      <c r="AB95" t="str">
        <f>HYPERLINK("https%3A%2F%2Fwww.webofscience.com%2Fwos%2Fwoscc%2Ffull-record%2FWOS:000826168300002","View Full Record in Web of Science")</f>
        <v>View Full Record in Web of Science</v>
      </c>
    </row>
    <row r="96" spans="1:28" x14ac:dyDescent="0.25">
      <c r="A96" t="s">
        <v>28</v>
      </c>
      <c r="B96" t="s">
        <v>1438</v>
      </c>
      <c r="C96" t="s">
        <v>1439</v>
      </c>
      <c r="D96" t="s">
        <v>1440</v>
      </c>
      <c r="E96" t="s">
        <v>33</v>
      </c>
      <c r="F96" t="s">
        <v>66</v>
      </c>
      <c r="G96" t="s">
        <v>1441</v>
      </c>
      <c r="H96" t="s">
        <v>1442</v>
      </c>
      <c r="I96" t="s">
        <v>1443</v>
      </c>
      <c r="J96" t="s">
        <v>1444</v>
      </c>
      <c r="K96" t="s">
        <v>1445</v>
      </c>
      <c r="L96" t="s">
        <v>1446</v>
      </c>
      <c r="M96" t="s">
        <v>1447</v>
      </c>
      <c r="N96">
        <v>51</v>
      </c>
      <c r="O96">
        <v>7</v>
      </c>
      <c r="P96">
        <v>7</v>
      </c>
      <c r="Q96" t="s">
        <v>90</v>
      </c>
      <c r="R96" t="s">
        <v>91</v>
      </c>
      <c r="S96" t="s">
        <v>1448</v>
      </c>
      <c r="T96" t="s">
        <v>192</v>
      </c>
      <c r="U96">
        <v>2023</v>
      </c>
      <c r="V96">
        <v>47</v>
      </c>
      <c r="W96" t="s">
        <v>1449</v>
      </c>
      <c r="X96" t="str">
        <f>HYPERLINK("http://dx.doi.org/10.1002/cbin.11959","http://dx.doi.org/10.1002/cbin.11959")</f>
        <v>http://dx.doi.org/10.1002/cbin.11959</v>
      </c>
      <c r="Y96" t="s">
        <v>265</v>
      </c>
      <c r="Z96" t="s">
        <v>48</v>
      </c>
      <c r="AA96">
        <v>36378581</v>
      </c>
      <c r="AB96" t="str">
        <f>HYPERLINK("https%3A%2F%2Fwww.webofscience.com%2Fwos%2Fwoscc%2Ffull-record%2FWOS:000883778200001","View Full Record in Web of Science")</f>
        <v>View Full Record in Web of Science</v>
      </c>
    </row>
    <row r="97" spans="1:28" x14ac:dyDescent="0.25">
      <c r="A97" t="s">
        <v>28</v>
      </c>
      <c r="B97" t="s">
        <v>4191</v>
      </c>
      <c r="C97" t="s">
        <v>4192</v>
      </c>
      <c r="D97" t="s">
        <v>2633</v>
      </c>
      <c r="E97" t="s">
        <v>33</v>
      </c>
      <c r="F97" t="s">
        <v>66</v>
      </c>
      <c r="G97" t="s">
        <v>4193</v>
      </c>
      <c r="H97" t="s">
        <v>4194</v>
      </c>
      <c r="I97" t="s">
        <v>4195</v>
      </c>
      <c r="J97" t="s">
        <v>4196</v>
      </c>
      <c r="K97" t="s">
        <v>4197</v>
      </c>
      <c r="L97" t="s">
        <v>4198</v>
      </c>
      <c r="M97" t="s">
        <v>4199</v>
      </c>
      <c r="N97">
        <v>49</v>
      </c>
      <c r="O97">
        <v>74</v>
      </c>
      <c r="P97">
        <v>78</v>
      </c>
      <c r="Q97" t="s">
        <v>909</v>
      </c>
      <c r="R97" t="s">
        <v>331</v>
      </c>
      <c r="S97" t="s">
        <v>2640</v>
      </c>
      <c r="T97" t="s">
        <v>4200</v>
      </c>
      <c r="U97">
        <v>2021</v>
      </c>
      <c r="V97">
        <v>20</v>
      </c>
      <c r="W97" t="s">
        <v>4201</v>
      </c>
      <c r="X97" t="str">
        <f>HYPERLINK("http://dx.doi.org/10.1186/s12943-021-01340-8","http://dx.doi.org/10.1186/s12943-021-01340-8")</f>
        <v>http://dx.doi.org/10.1186/s12943-021-01340-8</v>
      </c>
      <c r="Y97" t="s">
        <v>2643</v>
      </c>
      <c r="Z97" t="s">
        <v>48</v>
      </c>
      <c r="AA97">
        <v>33658012</v>
      </c>
      <c r="AB97" t="str">
        <f>HYPERLINK("https%3A%2F%2Fwww.webofscience.com%2Fwos%2Fwoscc%2Ffull-record%2FWOS:000625630200001","View Full Record in Web of Science")</f>
        <v>View Full Record in Web of Science</v>
      </c>
    </row>
    <row r="98" spans="1:28" x14ac:dyDescent="0.25">
      <c r="A98" t="s">
        <v>28</v>
      </c>
      <c r="B98" t="s">
        <v>455</v>
      </c>
      <c r="C98" t="s">
        <v>456</v>
      </c>
      <c r="D98" t="s">
        <v>457</v>
      </c>
      <c r="E98" t="s">
        <v>33</v>
      </c>
      <c r="F98" t="s">
        <v>66</v>
      </c>
      <c r="G98" t="s">
        <v>458</v>
      </c>
      <c r="H98" t="s">
        <v>459</v>
      </c>
      <c r="I98" t="s">
        <v>460</v>
      </c>
      <c r="J98" t="s">
        <v>461</v>
      </c>
      <c r="K98" t="s">
        <v>462</v>
      </c>
      <c r="L98" t="s">
        <v>463</v>
      </c>
      <c r="M98" t="s">
        <v>464</v>
      </c>
      <c r="N98">
        <v>44</v>
      </c>
      <c r="O98">
        <v>12</v>
      </c>
      <c r="P98">
        <v>13</v>
      </c>
      <c r="Q98" t="s">
        <v>465</v>
      </c>
      <c r="R98" t="s">
        <v>346</v>
      </c>
      <c r="S98" t="s">
        <v>466</v>
      </c>
      <c r="T98" t="s">
        <v>467</v>
      </c>
      <c r="U98">
        <v>2023</v>
      </c>
      <c r="V98">
        <v>109</v>
      </c>
      <c r="W98" t="s">
        <v>468</v>
      </c>
      <c r="X98" t="str">
        <f>HYPERLINK("http://dx.doi.org/10.1016/j.cellsig.2023.110751","http://dx.doi.org/10.1016/j.cellsig.2023.110751")</f>
        <v>http://dx.doi.org/10.1016/j.cellsig.2023.110751</v>
      </c>
      <c r="Y98" t="s">
        <v>265</v>
      </c>
      <c r="Z98" t="s">
        <v>48</v>
      </c>
      <c r="AA98">
        <v>37321527</v>
      </c>
      <c r="AB98" t="str">
        <f>HYPERLINK("https%3A%2F%2Fwww.webofscience.com%2Fwos%2Fwoscc%2Ffull-record%2FWOS:001034421500001","View Full Record in Web of Science")</f>
        <v>View Full Record in Web of Science</v>
      </c>
    </row>
    <row r="99" spans="1:28" x14ac:dyDescent="0.25">
      <c r="A99" t="s">
        <v>28</v>
      </c>
      <c r="B99" t="s">
        <v>1814</v>
      </c>
      <c r="C99" t="s">
        <v>1815</v>
      </c>
      <c r="D99" t="s">
        <v>1816</v>
      </c>
      <c r="E99" t="s">
        <v>33</v>
      </c>
      <c r="F99" t="s">
        <v>66</v>
      </c>
      <c r="G99" t="s">
        <v>29</v>
      </c>
      <c r="H99" t="s">
        <v>1817</v>
      </c>
      <c r="I99" t="s">
        <v>1818</v>
      </c>
      <c r="J99" t="s">
        <v>1819</v>
      </c>
      <c r="K99" t="s">
        <v>1820</v>
      </c>
      <c r="L99" t="s">
        <v>1821</v>
      </c>
      <c r="M99" t="s">
        <v>1822</v>
      </c>
      <c r="N99">
        <v>52</v>
      </c>
      <c r="O99">
        <v>12</v>
      </c>
      <c r="P99">
        <v>12</v>
      </c>
      <c r="Q99" t="s">
        <v>1823</v>
      </c>
      <c r="R99" t="s">
        <v>1824</v>
      </c>
      <c r="S99" t="s">
        <v>1825</v>
      </c>
      <c r="T99" t="s">
        <v>1826</v>
      </c>
      <c r="U99">
        <v>2023</v>
      </c>
      <c r="V99">
        <v>133</v>
      </c>
      <c r="W99" t="s">
        <v>1827</v>
      </c>
      <c r="X99" t="str">
        <f>HYPERLINK("http://dx.doi.org/10.1172/JCI160517","http://dx.doi.org/10.1172/JCI160517")</f>
        <v>http://dx.doi.org/10.1172/JCI160517</v>
      </c>
      <c r="Y99" t="s">
        <v>350</v>
      </c>
      <c r="Z99" t="s">
        <v>48</v>
      </c>
      <c r="AA99">
        <v>37781923</v>
      </c>
      <c r="AB99" t="str">
        <f>HYPERLINK("https%3A%2F%2Fwww.webofscience.com%2Fwos%2Fwoscc%2Ffull-record%2FWOS:001094032100010","View Full Record in Web of Science")</f>
        <v>View Full Record in Web of Science</v>
      </c>
    </row>
    <row r="100" spans="1:28" x14ac:dyDescent="0.25">
      <c r="A100" t="s">
        <v>28</v>
      </c>
      <c r="B100" t="s">
        <v>1804</v>
      </c>
      <c r="C100" t="s">
        <v>1805</v>
      </c>
      <c r="D100" t="s">
        <v>578</v>
      </c>
      <c r="E100" t="s">
        <v>33</v>
      </c>
      <c r="F100" t="s">
        <v>66</v>
      </c>
      <c r="G100" t="s">
        <v>1806</v>
      </c>
      <c r="H100" t="s">
        <v>1807</v>
      </c>
      <c r="I100" t="s">
        <v>1808</v>
      </c>
      <c r="J100" t="s">
        <v>1809</v>
      </c>
      <c r="K100" t="s">
        <v>342</v>
      </c>
      <c r="L100" t="s">
        <v>1810</v>
      </c>
      <c r="M100" t="s">
        <v>1811</v>
      </c>
      <c r="N100">
        <v>46</v>
      </c>
      <c r="O100">
        <v>17</v>
      </c>
      <c r="P100">
        <v>19</v>
      </c>
      <c r="Q100" t="s">
        <v>42</v>
      </c>
      <c r="R100" t="s">
        <v>43</v>
      </c>
      <c r="S100" t="s">
        <v>586</v>
      </c>
      <c r="T100" t="s">
        <v>1812</v>
      </c>
      <c r="U100">
        <v>2022</v>
      </c>
      <c r="V100">
        <v>12</v>
      </c>
      <c r="W100" t="s">
        <v>1813</v>
      </c>
      <c r="X100" t="str">
        <f>HYPERLINK("http://dx.doi.org/10.3389/fonc.2022.989353","http://dx.doi.org/10.3389/fonc.2022.989353")</f>
        <v>http://dx.doi.org/10.3389/fonc.2022.989353</v>
      </c>
      <c r="Y100" t="s">
        <v>589</v>
      </c>
      <c r="Z100" t="s">
        <v>48</v>
      </c>
      <c r="AA100">
        <v>36172147</v>
      </c>
      <c r="AB100" t="str">
        <f>HYPERLINK("https%3A%2F%2Fwww.webofscience.com%2Fwos%2Fwoscc%2Ffull-record%2FWOS:000860576100001","View Full Record in Web of Science")</f>
        <v>View Full Record in Web of Science</v>
      </c>
    </row>
    <row r="101" spans="1:28" x14ac:dyDescent="0.25">
      <c r="A101" t="s">
        <v>28</v>
      </c>
      <c r="B101" t="s">
        <v>2866</v>
      </c>
      <c r="C101" t="s">
        <v>2867</v>
      </c>
      <c r="D101" t="s">
        <v>2868</v>
      </c>
      <c r="E101" t="s">
        <v>33</v>
      </c>
      <c r="F101" t="s">
        <v>66</v>
      </c>
      <c r="G101" t="s">
        <v>2869</v>
      </c>
      <c r="H101" t="s">
        <v>2870</v>
      </c>
      <c r="I101" t="s">
        <v>2871</v>
      </c>
      <c r="J101" t="s">
        <v>2872</v>
      </c>
      <c r="K101" t="s">
        <v>2096</v>
      </c>
      <c r="L101" t="s">
        <v>2873</v>
      </c>
      <c r="M101" t="s">
        <v>2874</v>
      </c>
      <c r="N101">
        <v>60</v>
      </c>
      <c r="O101">
        <v>1</v>
      </c>
      <c r="P101">
        <v>2</v>
      </c>
      <c r="Q101" t="s">
        <v>234</v>
      </c>
      <c r="R101" t="s">
        <v>235</v>
      </c>
      <c r="S101" t="s">
        <v>2875</v>
      </c>
      <c r="T101" t="s">
        <v>93</v>
      </c>
      <c r="U101">
        <v>2022</v>
      </c>
      <c r="V101">
        <v>12</v>
      </c>
      <c r="W101" t="s">
        <v>2876</v>
      </c>
      <c r="X101" t="str">
        <f>HYPERLINK("http://dx.doi.org/10.3390/ani12131644","http://dx.doi.org/10.3390/ani12131644")</f>
        <v>http://dx.doi.org/10.3390/ani12131644</v>
      </c>
      <c r="Y101" t="s">
        <v>2877</v>
      </c>
      <c r="Z101" t="s">
        <v>48</v>
      </c>
      <c r="AA101">
        <v>35804542</v>
      </c>
      <c r="AB101" t="str">
        <f>HYPERLINK("https%3A%2F%2Fwww.webofscience.com%2Fwos%2Fwoscc%2Ffull-record%2FWOS:000825673900001","View Full Record in Web of Science")</f>
        <v>View Full Record in Web of Science</v>
      </c>
    </row>
    <row r="102" spans="1:28" x14ac:dyDescent="0.25">
      <c r="A102" t="s">
        <v>28</v>
      </c>
      <c r="B102" t="s">
        <v>2595</v>
      </c>
      <c r="C102" t="s">
        <v>2596</v>
      </c>
      <c r="D102" t="s">
        <v>2597</v>
      </c>
      <c r="E102" t="s">
        <v>33</v>
      </c>
      <c r="F102" t="s">
        <v>66</v>
      </c>
      <c r="G102" t="s">
        <v>2598</v>
      </c>
      <c r="H102" t="s">
        <v>2599</v>
      </c>
      <c r="I102" t="s">
        <v>2600</v>
      </c>
      <c r="J102" t="s">
        <v>2601</v>
      </c>
      <c r="K102" t="s">
        <v>2602</v>
      </c>
      <c r="L102" t="s">
        <v>2603</v>
      </c>
      <c r="M102" t="s">
        <v>2604</v>
      </c>
      <c r="N102">
        <v>59</v>
      </c>
      <c r="O102">
        <v>13</v>
      </c>
      <c r="P102">
        <v>13</v>
      </c>
      <c r="Q102" t="s">
        <v>330</v>
      </c>
      <c r="R102" t="s">
        <v>331</v>
      </c>
      <c r="S102" t="s">
        <v>2605</v>
      </c>
      <c r="T102" t="s">
        <v>2331</v>
      </c>
      <c r="U102">
        <v>2022</v>
      </c>
      <c r="V102">
        <v>434</v>
      </c>
      <c r="W102" t="s">
        <v>2606</v>
      </c>
      <c r="X102" t="str">
        <f>HYPERLINK("http://dx.doi.org/10.1016/j.jmb.2021.167247","http://dx.doi.org/10.1016/j.jmb.2021.167247")</f>
        <v>http://dx.doi.org/10.1016/j.jmb.2021.167247</v>
      </c>
      <c r="Y102" t="s">
        <v>362</v>
      </c>
      <c r="Z102" t="s">
        <v>48</v>
      </c>
      <c r="AA102">
        <v>34537236</v>
      </c>
      <c r="AB102" t="str">
        <f>HYPERLINK("https%3A%2F%2Fwww.webofscience.com%2Fwos%2Fwoscc%2Ffull-record%2FWOS:000788241400015","View Full Record in Web of Science")</f>
        <v>View Full Record in Web of Science</v>
      </c>
    </row>
    <row r="103" spans="1:28" x14ac:dyDescent="0.25">
      <c r="A103" t="s">
        <v>28</v>
      </c>
      <c r="B103" t="s">
        <v>2583</v>
      </c>
      <c r="C103" t="s">
        <v>2584</v>
      </c>
      <c r="D103" t="s">
        <v>2585</v>
      </c>
      <c r="E103" t="s">
        <v>33</v>
      </c>
      <c r="F103" t="s">
        <v>66</v>
      </c>
      <c r="G103" t="s">
        <v>2586</v>
      </c>
      <c r="H103" t="s">
        <v>2587</v>
      </c>
      <c r="I103" t="s">
        <v>2588</v>
      </c>
      <c r="J103" t="s">
        <v>2589</v>
      </c>
      <c r="K103" t="s">
        <v>2590</v>
      </c>
      <c r="L103" t="s">
        <v>2591</v>
      </c>
      <c r="M103" t="s">
        <v>2592</v>
      </c>
      <c r="N103">
        <v>43</v>
      </c>
      <c r="O103">
        <v>6</v>
      </c>
      <c r="P103">
        <v>7</v>
      </c>
      <c r="Q103" t="s">
        <v>977</v>
      </c>
      <c r="R103" t="s">
        <v>978</v>
      </c>
      <c r="S103" t="s">
        <v>2593</v>
      </c>
      <c r="T103" t="s">
        <v>348</v>
      </c>
      <c r="U103">
        <v>2022</v>
      </c>
      <c r="V103">
        <v>1869</v>
      </c>
      <c r="W103" t="s">
        <v>2594</v>
      </c>
      <c r="X103" t="str">
        <f>HYPERLINK("http://dx.doi.org/10.1016/j.bbamcr.2022.119358","http://dx.doi.org/10.1016/j.bbamcr.2022.119358")</f>
        <v>http://dx.doi.org/10.1016/j.bbamcr.2022.119358</v>
      </c>
      <c r="Y103" t="s">
        <v>748</v>
      </c>
      <c r="Z103" t="s">
        <v>48</v>
      </c>
      <c r="AA103">
        <v>36084732</v>
      </c>
      <c r="AB103" t="str">
        <f>HYPERLINK("https%3A%2F%2Fwww.webofscience.com%2Fwos%2Fwoscc%2Ffull-record%2FWOS:000863234200002","View Full Record in Web of Science")</f>
        <v>View Full Record in Web of Science</v>
      </c>
    </row>
    <row r="104" spans="1:28" x14ac:dyDescent="0.25">
      <c r="A104" t="s">
        <v>28</v>
      </c>
      <c r="B104" t="s">
        <v>1145</v>
      </c>
      <c r="C104" t="s">
        <v>1146</v>
      </c>
      <c r="D104" t="s">
        <v>181</v>
      </c>
      <c r="E104" t="s">
        <v>33</v>
      </c>
      <c r="F104" t="s">
        <v>66</v>
      </c>
      <c r="G104" t="s">
        <v>1147</v>
      </c>
      <c r="H104" t="s">
        <v>1148</v>
      </c>
      <c r="I104" t="s">
        <v>1149</v>
      </c>
      <c r="J104" t="s">
        <v>1150</v>
      </c>
      <c r="K104" t="s">
        <v>1151</v>
      </c>
      <c r="L104" t="s">
        <v>1152</v>
      </c>
      <c r="M104" t="s">
        <v>1153</v>
      </c>
      <c r="N104">
        <v>65</v>
      </c>
      <c r="O104">
        <v>11</v>
      </c>
      <c r="P104">
        <v>13</v>
      </c>
      <c r="Q104" t="s">
        <v>189</v>
      </c>
      <c r="R104" t="s">
        <v>190</v>
      </c>
      <c r="S104" t="s">
        <v>191</v>
      </c>
      <c r="T104" t="s">
        <v>467</v>
      </c>
      <c r="U104">
        <v>2023</v>
      </c>
      <c r="V104">
        <v>10</v>
      </c>
      <c r="W104" t="s">
        <v>1154</v>
      </c>
      <c r="X104" t="str">
        <f>HYPERLINK("http://dx.doi.org/10.1016/j.gendis.2022.09.008","http://dx.doi.org/10.1016/j.gendis.2022.09.008")</f>
        <v>http://dx.doi.org/10.1016/j.gendis.2022.09.008</v>
      </c>
      <c r="Y104" t="s">
        <v>194</v>
      </c>
      <c r="Z104" t="s">
        <v>48</v>
      </c>
      <c r="AA104">
        <v>37492748</v>
      </c>
      <c r="AB104" t="str">
        <f>HYPERLINK("https%3A%2F%2Fwww.webofscience.com%2Fwos%2Fwoscc%2Ffull-record%2FWOS:001037835500001","View Full Record in Web of Science")</f>
        <v>View Full Record in Web of Science</v>
      </c>
    </row>
    <row r="105" spans="1:28" x14ac:dyDescent="0.25">
      <c r="A105" t="s">
        <v>28</v>
      </c>
      <c r="B105" t="s">
        <v>749</v>
      </c>
      <c r="C105" t="s">
        <v>750</v>
      </c>
      <c r="D105" t="s">
        <v>751</v>
      </c>
      <c r="E105" t="s">
        <v>33</v>
      </c>
      <c r="F105" t="s">
        <v>34</v>
      </c>
      <c r="G105" t="s">
        <v>752</v>
      </c>
      <c r="H105" t="s">
        <v>753</v>
      </c>
      <c r="I105" t="s">
        <v>754</v>
      </c>
      <c r="J105" t="s">
        <v>755</v>
      </c>
      <c r="K105" t="s">
        <v>756</v>
      </c>
      <c r="L105" t="s">
        <v>757</v>
      </c>
      <c r="M105" t="s">
        <v>758</v>
      </c>
      <c r="N105">
        <v>124</v>
      </c>
      <c r="O105">
        <v>3</v>
      </c>
      <c r="P105">
        <v>7</v>
      </c>
      <c r="Q105" t="s">
        <v>759</v>
      </c>
      <c r="R105" t="s">
        <v>760</v>
      </c>
      <c r="S105" t="s">
        <v>761</v>
      </c>
      <c r="T105" t="s">
        <v>762</v>
      </c>
      <c r="U105">
        <v>2022</v>
      </c>
      <c r="V105">
        <v>100</v>
      </c>
      <c r="W105" t="s">
        <v>763</v>
      </c>
      <c r="X105" t="str">
        <f>HYPERLINK("http://dx.doi.org/10.1093/jas/skac034","http://dx.doi.org/10.1093/jas/skac034")</f>
        <v>http://dx.doi.org/10.1093/jas/skac034</v>
      </c>
      <c r="Y105" t="s">
        <v>764</v>
      </c>
      <c r="Z105" t="s">
        <v>48</v>
      </c>
      <c r="AA105">
        <v>35137116</v>
      </c>
      <c r="AB105" t="str">
        <f>HYPERLINK("https%3A%2F%2Fwww.webofscience.com%2Fwos%2Fwoscc%2Ffull-record%2FWOS:000769067800001","View Full Record in Web of Science")</f>
        <v>View Full Record in Web of Science</v>
      </c>
    </row>
    <row r="106" spans="1:28" x14ac:dyDescent="0.25">
      <c r="A106" t="s">
        <v>28</v>
      </c>
      <c r="B106" t="s">
        <v>2471</v>
      </c>
      <c r="C106" t="s">
        <v>2472</v>
      </c>
      <c r="D106" t="s">
        <v>140</v>
      </c>
      <c r="E106" t="s">
        <v>33</v>
      </c>
      <c r="F106" t="s">
        <v>66</v>
      </c>
      <c r="G106" t="s">
        <v>2473</v>
      </c>
      <c r="H106" t="s">
        <v>2474</v>
      </c>
      <c r="I106" t="s">
        <v>2475</v>
      </c>
      <c r="J106" t="s">
        <v>2476</v>
      </c>
      <c r="K106" t="s">
        <v>2477</v>
      </c>
      <c r="L106" t="s">
        <v>2478</v>
      </c>
      <c r="M106" t="s">
        <v>2479</v>
      </c>
      <c r="N106">
        <v>70</v>
      </c>
      <c r="O106">
        <v>3</v>
      </c>
      <c r="P106">
        <v>6</v>
      </c>
      <c r="Q106" t="s">
        <v>148</v>
      </c>
      <c r="R106" t="s">
        <v>149</v>
      </c>
      <c r="S106" t="s">
        <v>150</v>
      </c>
      <c r="T106" t="s">
        <v>1302</v>
      </c>
      <c r="U106">
        <v>2021</v>
      </c>
      <c r="V106">
        <v>285</v>
      </c>
      <c r="W106" t="s">
        <v>2480</v>
      </c>
      <c r="X106" t="str">
        <f>HYPERLINK("http://dx.doi.org/10.1016/j.envpol.2021.117509","http://dx.doi.org/10.1016/j.envpol.2021.117509")</f>
        <v>http://dx.doi.org/10.1016/j.envpol.2021.117509</v>
      </c>
      <c r="Y106" t="s">
        <v>153</v>
      </c>
      <c r="Z106" t="s">
        <v>48</v>
      </c>
      <c r="AA106">
        <v>34380217</v>
      </c>
      <c r="AB106" t="str">
        <f>HYPERLINK("https%3A%2F%2Fwww.webofscience.com%2Fwos%2Fwoscc%2Ffull-record%2FWOS:000685023500001","View Full Record in Web of Science")</f>
        <v>View Full Record in Web of Science</v>
      </c>
    </row>
    <row r="107" spans="1:28" x14ac:dyDescent="0.25">
      <c r="A107" t="s">
        <v>28</v>
      </c>
      <c r="B107" t="s">
        <v>3976</v>
      </c>
      <c r="C107" t="s">
        <v>3977</v>
      </c>
      <c r="D107" t="s">
        <v>3978</v>
      </c>
      <c r="E107" t="s">
        <v>33</v>
      </c>
      <c r="F107" t="s">
        <v>66</v>
      </c>
      <c r="G107" t="s">
        <v>3979</v>
      </c>
      <c r="H107" t="s">
        <v>29</v>
      </c>
      <c r="I107" t="s">
        <v>3980</v>
      </c>
      <c r="J107" t="s">
        <v>3981</v>
      </c>
      <c r="K107" t="s">
        <v>1120</v>
      </c>
      <c r="L107" t="s">
        <v>3982</v>
      </c>
      <c r="M107" t="s">
        <v>3983</v>
      </c>
      <c r="N107">
        <v>45</v>
      </c>
      <c r="O107">
        <v>18</v>
      </c>
      <c r="P107">
        <v>19</v>
      </c>
      <c r="Q107" t="s">
        <v>385</v>
      </c>
      <c r="R107" t="s">
        <v>331</v>
      </c>
      <c r="S107" t="s">
        <v>3984</v>
      </c>
      <c r="T107" t="s">
        <v>263</v>
      </c>
      <c r="U107">
        <v>2021</v>
      </c>
      <c r="V107">
        <v>71</v>
      </c>
      <c r="W107" t="s">
        <v>3985</v>
      </c>
      <c r="X107" t="str">
        <f>HYPERLINK("http://dx.doi.org/10.1007/s12031-021-01805-x","http://dx.doi.org/10.1007/s12031-021-01805-x")</f>
        <v>http://dx.doi.org/10.1007/s12031-021-01805-x</v>
      </c>
      <c r="Y107" t="s">
        <v>3986</v>
      </c>
      <c r="Z107" t="s">
        <v>48</v>
      </c>
      <c r="AA107">
        <v>33580473</v>
      </c>
      <c r="AB107" t="str">
        <f>HYPERLINK("https%3A%2F%2Fwww.webofscience.com%2Fwos%2Fwoscc%2Ffull-record%2FWOS:000617427600001","View Full Record in Web of Science")</f>
        <v>View Full Record in Web of Science</v>
      </c>
    </row>
    <row r="108" spans="1:28" x14ac:dyDescent="0.25">
      <c r="A108" t="s">
        <v>28</v>
      </c>
      <c r="B108" t="s">
        <v>1293</v>
      </c>
      <c r="C108" t="s">
        <v>1294</v>
      </c>
      <c r="D108" t="s">
        <v>471</v>
      </c>
      <c r="E108" t="s">
        <v>33</v>
      </c>
      <c r="F108" t="s">
        <v>66</v>
      </c>
      <c r="G108" t="s">
        <v>1295</v>
      </c>
      <c r="H108" t="s">
        <v>1296</v>
      </c>
      <c r="I108" t="s">
        <v>1297</v>
      </c>
      <c r="J108" t="s">
        <v>1298</v>
      </c>
      <c r="K108" t="s">
        <v>1299</v>
      </c>
      <c r="L108" t="s">
        <v>1300</v>
      </c>
      <c r="M108" t="s">
        <v>1301</v>
      </c>
      <c r="N108">
        <v>50</v>
      </c>
      <c r="O108">
        <v>12</v>
      </c>
      <c r="P108">
        <v>12</v>
      </c>
      <c r="Q108" t="s">
        <v>478</v>
      </c>
      <c r="R108" t="s">
        <v>479</v>
      </c>
      <c r="S108" t="s">
        <v>471</v>
      </c>
      <c r="T108" t="s">
        <v>1302</v>
      </c>
      <c r="U108">
        <v>2021</v>
      </c>
      <c r="V108">
        <v>13</v>
      </c>
      <c r="W108" t="s">
        <v>29</v>
      </c>
      <c r="X108" t="s">
        <v>29</v>
      </c>
      <c r="Y108" t="s">
        <v>481</v>
      </c>
      <c r="Z108" t="s">
        <v>48</v>
      </c>
      <c r="AA108">
        <v>34507301</v>
      </c>
      <c r="AB108" t="str">
        <f>HYPERLINK("https%3A%2F%2Fwww.webofscience.com%2Fwos%2Fwoscc%2Ffull-record%2FWOS:000704398100025","View Full Record in Web of Science")</f>
        <v>View Full Record in Web of Science</v>
      </c>
    </row>
    <row r="109" spans="1:28" x14ac:dyDescent="0.25">
      <c r="A109" t="s">
        <v>28</v>
      </c>
      <c r="B109" t="s">
        <v>3075</v>
      </c>
      <c r="C109" t="s">
        <v>3076</v>
      </c>
      <c r="D109" t="s">
        <v>3077</v>
      </c>
      <c r="E109" t="s">
        <v>33</v>
      </c>
      <c r="F109" t="s">
        <v>66</v>
      </c>
      <c r="G109" t="s">
        <v>3078</v>
      </c>
      <c r="H109" t="s">
        <v>3079</v>
      </c>
      <c r="I109" t="s">
        <v>3080</v>
      </c>
      <c r="J109" t="s">
        <v>3081</v>
      </c>
      <c r="K109" t="s">
        <v>669</v>
      </c>
      <c r="L109" t="s">
        <v>3082</v>
      </c>
      <c r="M109" t="s">
        <v>3083</v>
      </c>
      <c r="N109">
        <v>39</v>
      </c>
      <c r="O109">
        <v>9</v>
      </c>
      <c r="P109">
        <v>9</v>
      </c>
      <c r="Q109" t="s">
        <v>3084</v>
      </c>
      <c r="R109" t="s">
        <v>3085</v>
      </c>
      <c r="S109" t="s">
        <v>3086</v>
      </c>
      <c r="T109" t="s">
        <v>3087</v>
      </c>
      <c r="U109">
        <v>2021</v>
      </c>
      <c r="V109">
        <v>27</v>
      </c>
      <c r="W109" t="s">
        <v>3088</v>
      </c>
      <c r="X109" t="str">
        <f>HYPERLINK("http://dx.doi.org/10.3748/wjg.v27.i43.7530","http://dx.doi.org/10.3748/wjg.v27.i43.7530")</f>
        <v>http://dx.doi.org/10.3748/wjg.v27.i43.7530</v>
      </c>
      <c r="Y109" t="s">
        <v>401</v>
      </c>
      <c r="Z109" t="s">
        <v>48</v>
      </c>
      <c r="AA109">
        <v>34887647</v>
      </c>
      <c r="AB109" t="str">
        <f>HYPERLINK("https%3A%2F%2Fwww.webofscience.com%2Fwos%2Fwoscc%2Ffull-record%2FWOS:000723262500009","View Full Record in Web of Science")</f>
        <v>View Full Record in Web of Science</v>
      </c>
    </row>
    <row r="110" spans="1:28" x14ac:dyDescent="0.25">
      <c r="A110" t="s">
        <v>28</v>
      </c>
      <c r="B110" t="s">
        <v>1485</v>
      </c>
      <c r="C110" t="s">
        <v>1486</v>
      </c>
      <c r="D110" t="s">
        <v>1487</v>
      </c>
      <c r="E110" t="s">
        <v>33</v>
      </c>
      <c r="F110" t="s">
        <v>66</v>
      </c>
      <c r="G110" t="s">
        <v>1488</v>
      </c>
      <c r="H110" t="s">
        <v>1489</v>
      </c>
      <c r="I110" t="s">
        <v>1490</v>
      </c>
      <c r="J110" t="s">
        <v>1491</v>
      </c>
      <c r="K110" t="s">
        <v>1492</v>
      </c>
      <c r="L110" t="s">
        <v>1493</v>
      </c>
      <c r="M110" t="s">
        <v>1494</v>
      </c>
      <c r="N110">
        <v>57</v>
      </c>
      <c r="O110">
        <v>3</v>
      </c>
      <c r="P110">
        <v>4</v>
      </c>
      <c r="Q110" t="s">
        <v>1275</v>
      </c>
      <c r="R110" t="s">
        <v>1276</v>
      </c>
      <c r="S110" t="s">
        <v>1487</v>
      </c>
      <c r="T110" t="s">
        <v>250</v>
      </c>
      <c r="U110">
        <v>2023</v>
      </c>
      <c r="V110">
        <v>9</v>
      </c>
      <c r="W110" t="s">
        <v>1495</v>
      </c>
      <c r="X110" t="str">
        <f>HYPERLINK("http://dx.doi.org/10.1016/j.heliyon.2023.e21307","http://dx.doi.org/10.1016/j.heliyon.2023.e21307")</f>
        <v>http://dx.doi.org/10.1016/j.heliyon.2023.e21307</v>
      </c>
      <c r="Y110" t="s">
        <v>223</v>
      </c>
      <c r="Z110" t="s">
        <v>48</v>
      </c>
      <c r="AA110">
        <v>38027859</v>
      </c>
      <c r="AB110" t="str">
        <f>HYPERLINK("https%3A%2F%2Fwww.webofscience.com%2Fwos%2Fwoscc%2Ffull-record%2FWOS:001101271600001","View Full Record in Web of Science")</f>
        <v>View Full Record in Web of Science</v>
      </c>
    </row>
    <row r="111" spans="1:28" x14ac:dyDescent="0.25">
      <c r="A111" t="s">
        <v>28</v>
      </c>
      <c r="B111" t="s">
        <v>4256</v>
      </c>
      <c r="C111" t="s">
        <v>4257</v>
      </c>
      <c r="D111" t="s">
        <v>2975</v>
      </c>
      <c r="E111" t="s">
        <v>33</v>
      </c>
      <c r="F111" t="s">
        <v>66</v>
      </c>
      <c r="G111" t="s">
        <v>29</v>
      </c>
      <c r="H111" t="s">
        <v>4258</v>
      </c>
      <c r="I111" t="s">
        <v>4259</v>
      </c>
      <c r="J111" t="s">
        <v>4260</v>
      </c>
      <c r="K111" t="s">
        <v>4261</v>
      </c>
      <c r="L111" t="s">
        <v>4262</v>
      </c>
      <c r="M111" t="s">
        <v>4263</v>
      </c>
      <c r="N111">
        <v>46</v>
      </c>
      <c r="O111">
        <v>29</v>
      </c>
      <c r="P111">
        <v>32</v>
      </c>
      <c r="Q111" t="s">
        <v>1482</v>
      </c>
      <c r="R111" t="s">
        <v>331</v>
      </c>
      <c r="S111" t="s">
        <v>2975</v>
      </c>
      <c r="T111" t="s">
        <v>697</v>
      </c>
      <c r="U111">
        <v>2022</v>
      </c>
      <c r="V111">
        <v>71</v>
      </c>
      <c r="W111" t="s">
        <v>4264</v>
      </c>
      <c r="X111" t="str">
        <f>HYPERLINK("http://dx.doi.org/10.1136/gutjnl-2020-322566","http://dx.doi.org/10.1136/gutjnl-2020-322566")</f>
        <v>http://dx.doi.org/10.1136/gutjnl-2020-322566</v>
      </c>
      <c r="Y111" t="s">
        <v>401</v>
      </c>
      <c r="Z111" t="s">
        <v>48</v>
      </c>
      <c r="AA111">
        <v>33526437</v>
      </c>
      <c r="AB111" t="str">
        <f>HYPERLINK("https%3A%2F%2Fwww.webofscience.com%2Fwos%2Fwoscc%2Ffull-record%2FWOS:000728880100001","View Full Record in Web of Science")</f>
        <v>View Full Record in Web of Science</v>
      </c>
    </row>
    <row r="112" spans="1:28" x14ac:dyDescent="0.25">
      <c r="A112" t="s">
        <v>28</v>
      </c>
      <c r="B112" t="s">
        <v>2460</v>
      </c>
      <c r="C112" t="s">
        <v>2461</v>
      </c>
      <c r="D112" t="s">
        <v>1324</v>
      </c>
      <c r="E112" t="s">
        <v>33</v>
      </c>
      <c r="F112" t="s">
        <v>66</v>
      </c>
      <c r="G112" t="s">
        <v>2462</v>
      </c>
      <c r="H112" t="s">
        <v>2463</v>
      </c>
      <c r="I112" t="s">
        <v>2464</v>
      </c>
      <c r="J112" t="s">
        <v>2465</v>
      </c>
      <c r="K112" t="s">
        <v>2466</v>
      </c>
      <c r="L112" t="s">
        <v>2467</v>
      </c>
      <c r="M112" t="s">
        <v>2468</v>
      </c>
      <c r="N112">
        <v>32</v>
      </c>
      <c r="O112">
        <v>53</v>
      </c>
      <c r="P112">
        <v>54</v>
      </c>
      <c r="Q112" t="s">
        <v>909</v>
      </c>
      <c r="R112" t="s">
        <v>331</v>
      </c>
      <c r="S112" t="s">
        <v>1332</v>
      </c>
      <c r="T112" t="s">
        <v>2469</v>
      </c>
      <c r="U112">
        <v>2020</v>
      </c>
      <c r="V112">
        <v>25</v>
      </c>
      <c r="W112" t="s">
        <v>2470</v>
      </c>
      <c r="X112" t="str">
        <f>HYPERLINK("http://dx.doi.org/10.1186/s11658-020-00204-1","http://dx.doi.org/10.1186/s11658-020-00204-1")</f>
        <v>http://dx.doi.org/10.1186/s11658-020-00204-1</v>
      </c>
      <c r="Y112" t="s">
        <v>748</v>
      </c>
      <c r="Z112" t="s">
        <v>48</v>
      </c>
      <c r="AA112">
        <v>32123532</v>
      </c>
      <c r="AB112" t="str">
        <f>HYPERLINK("https%3A%2F%2Fwww.webofscience.com%2Fwos%2Fwoscc%2Ffull-record%2FWOS:000519921000001","View Full Record in Web of Science")</f>
        <v>View Full Record in Web of Science</v>
      </c>
    </row>
    <row r="113" spans="1:28" x14ac:dyDescent="0.25">
      <c r="A113" t="s">
        <v>28</v>
      </c>
      <c r="B113" t="s">
        <v>2901</v>
      </c>
      <c r="C113" t="s">
        <v>2902</v>
      </c>
      <c r="D113" t="s">
        <v>2903</v>
      </c>
      <c r="E113" t="s">
        <v>33</v>
      </c>
      <c r="F113" t="s">
        <v>66</v>
      </c>
      <c r="G113" t="s">
        <v>2904</v>
      </c>
      <c r="H113" t="s">
        <v>2905</v>
      </c>
      <c r="I113" t="s">
        <v>2906</v>
      </c>
      <c r="J113" t="s">
        <v>2907</v>
      </c>
      <c r="K113" t="s">
        <v>29</v>
      </c>
      <c r="L113" t="s">
        <v>2908</v>
      </c>
      <c r="M113" t="s">
        <v>2909</v>
      </c>
      <c r="N113">
        <v>44</v>
      </c>
      <c r="O113">
        <v>2</v>
      </c>
      <c r="P113">
        <v>2</v>
      </c>
      <c r="Q113" t="s">
        <v>90</v>
      </c>
      <c r="R113" t="s">
        <v>91</v>
      </c>
      <c r="S113" t="s">
        <v>2910</v>
      </c>
      <c r="T113" t="s">
        <v>697</v>
      </c>
      <c r="U113">
        <v>2024</v>
      </c>
      <c r="V113">
        <v>38</v>
      </c>
      <c r="W113" t="s">
        <v>2911</v>
      </c>
      <c r="X113" t="str">
        <f>HYPERLINK("http://dx.doi.org/10.1002/jbt.23596","http://dx.doi.org/10.1002/jbt.23596")</f>
        <v>http://dx.doi.org/10.1002/jbt.23596</v>
      </c>
      <c r="Y113" t="s">
        <v>2912</v>
      </c>
      <c r="Z113" t="s">
        <v>48</v>
      </c>
      <c r="AA113">
        <v>38088496</v>
      </c>
      <c r="AB113" t="str">
        <f>HYPERLINK("https%3A%2F%2Fwww.webofscience.com%2Fwos%2Fwoscc%2Ffull-record%2FWOS:001125800400001","View Full Record in Web of Science")</f>
        <v>View Full Record in Web of Science</v>
      </c>
    </row>
    <row r="114" spans="1:28" x14ac:dyDescent="0.25">
      <c r="A114" t="s">
        <v>28</v>
      </c>
      <c r="B114" t="s">
        <v>1599</v>
      </c>
      <c r="C114" t="s">
        <v>1600</v>
      </c>
      <c r="D114" t="s">
        <v>1601</v>
      </c>
      <c r="E114" t="s">
        <v>33</v>
      </c>
      <c r="F114" t="s">
        <v>66</v>
      </c>
      <c r="G114" t="s">
        <v>1602</v>
      </c>
      <c r="H114" t="s">
        <v>1603</v>
      </c>
      <c r="I114" t="s">
        <v>1604</v>
      </c>
      <c r="J114" t="s">
        <v>1605</v>
      </c>
      <c r="K114" t="s">
        <v>1606</v>
      </c>
      <c r="L114" t="s">
        <v>1607</v>
      </c>
      <c r="M114" t="s">
        <v>1608</v>
      </c>
      <c r="N114">
        <v>40</v>
      </c>
      <c r="O114">
        <v>55</v>
      </c>
      <c r="P114">
        <v>60</v>
      </c>
      <c r="Q114" t="s">
        <v>1609</v>
      </c>
      <c r="R114" t="s">
        <v>346</v>
      </c>
      <c r="S114" t="s">
        <v>1610</v>
      </c>
      <c r="T114" t="s">
        <v>746</v>
      </c>
      <c r="U114">
        <v>2022</v>
      </c>
      <c r="V114">
        <v>149</v>
      </c>
      <c r="W114" t="s">
        <v>1611</v>
      </c>
      <c r="X114" t="str">
        <f>HYPERLINK("http://dx.doi.org/10.1016/j.jaci.2021.11.024","http://dx.doi.org/10.1016/j.jaci.2021.11.024")</f>
        <v>http://dx.doi.org/10.1016/j.jaci.2021.11.024</v>
      </c>
      <c r="Y114" t="s">
        <v>1612</v>
      </c>
      <c r="Z114" t="s">
        <v>48</v>
      </c>
      <c r="AA114">
        <v>34953789</v>
      </c>
      <c r="AB114" t="str">
        <f>HYPERLINK("https%3A%2F%2Fwww.webofscience.com%2Fwos%2Fwoscc%2Ffull-record%2FWOS:000833525500025","View Full Record in Web of Science")</f>
        <v>View Full Record in Web of Science</v>
      </c>
    </row>
    <row r="115" spans="1:28" x14ac:dyDescent="0.25">
      <c r="A115" t="s">
        <v>28</v>
      </c>
      <c r="B115" t="s">
        <v>3210</v>
      </c>
      <c r="C115" t="s">
        <v>3211</v>
      </c>
      <c r="D115" t="s">
        <v>3212</v>
      </c>
      <c r="E115" t="s">
        <v>33</v>
      </c>
      <c r="F115" t="s">
        <v>66</v>
      </c>
      <c r="G115" t="s">
        <v>3213</v>
      </c>
      <c r="H115" t="s">
        <v>3214</v>
      </c>
      <c r="I115" t="s">
        <v>3215</v>
      </c>
      <c r="J115" t="s">
        <v>3216</v>
      </c>
      <c r="K115" t="s">
        <v>3217</v>
      </c>
      <c r="L115" t="s">
        <v>3218</v>
      </c>
      <c r="M115" t="s">
        <v>3219</v>
      </c>
      <c r="N115">
        <v>81</v>
      </c>
      <c r="O115">
        <v>2</v>
      </c>
      <c r="P115">
        <v>2</v>
      </c>
      <c r="Q115" t="s">
        <v>465</v>
      </c>
      <c r="R115" t="s">
        <v>346</v>
      </c>
      <c r="S115" t="s">
        <v>3220</v>
      </c>
      <c r="T115" t="s">
        <v>697</v>
      </c>
      <c r="U115">
        <v>2024</v>
      </c>
      <c r="V115">
        <v>123</v>
      </c>
      <c r="W115" t="s">
        <v>3221</v>
      </c>
      <c r="X115" t="str">
        <f>HYPERLINK("http://dx.doi.org/10.1016/j.jnutbio.2023.109512","http://dx.doi.org/10.1016/j.jnutbio.2023.109512")</f>
        <v>http://dx.doi.org/10.1016/j.jnutbio.2023.109512</v>
      </c>
      <c r="Y115" t="s">
        <v>3222</v>
      </c>
      <c r="Z115" t="s">
        <v>48</v>
      </c>
      <c r="AA115">
        <v>37907171</v>
      </c>
      <c r="AB115" t="str">
        <f>HYPERLINK("https%3A%2F%2Fwww.webofscience.com%2Fwos%2Fwoscc%2Ffull-record%2FWOS:001113119900001","View Full Record in Web of Science")</f>
        <v>View Full Record in Web of Science</v>
      </c>
    </row>
    <row r="116" spans="1:28" x14ac:dyDescent="0.25">
      <c r="A116" t="s">
        <v>28</v>
      </c>
      <c r="B116" t="s">
        <v>1860</v>
      </c>
      <c r="C116" t="s">
        <v>1861</v>
      </c>
      <c r="D116" t="s">
        <v>1034</v>
      </c>
      <c r="E116" t="s">
        <v>33</v>
      </c>
      <c r="F116" t="s">
        <v>66</v>
      </c>
      <c r="G116" t="s">
        <v>1862</v>
      </c>
      <c r="H116" t="s">
        <v>1863</v>
      </c>
      <c r="I116" t="s">
        <v>1864</v>
      </c>
      <c r="J116" t="s">
        <v>1865</v>
      </c>
      <c r="K116" t="s">
        <v>1866</v>
      </c>
      <c r="L116" t="s">
        <v>1867</v>
      </c>
      <c r="M116" t="s">
        <v>1868</v>
      </c>
      <c r="N116">
        <v>37</v>
      </c>
      <c r="O116">
        <v>6</v>
      </c>
      <c r="P116">
        <v>7</v>
      </c>
      <c r="Q116" t="s">
        <v>561</v>
      </c>
      <c r="R116" t="s">
        <v>316</v>
      </c>
      <c r="S116" t="s">
        <v>1034</v>
      </c>
      <c r="T116" t="s">
        <v>1869</v>
      </c>
      <c r="U116">
        <v>2022</v>
      </c>
      <c r="V116">
        <v>13</v>
      </c>
      <c r="W116" t="s">
        <v>1870</v>
      </c>
      <c r="X116" t="str">
        <f>HYPERLINK("http://dx.doi.org/10.1080/21655979.2022.2092674","http://dx.doi.org/10.1080/21655979.2022.2092674")</f>
        <v>http://dx.doi.org/10.1080/21655979.2022.2092674</v>
      </c>
      <c r="Y116" t="s">
        <v>1043</v>
      </c>
      <c r="Z116" t="s">
        <v>48</v>
      </c>
      <c r="AA116">
        <v>35758042</v>
      </c>
      <c r="AB116" t="str">
        <f>HYPERLINK("https%3A%2F%2Fwww.webofscience.com%2Fwos%2Fwoscc%2Ffull-record%2FWOS:000816951800001","View Full Record in Web of Science")</f>
        <v>View Full Record in Web of Science</v>
      </c>
    </row>
    <row r="117" spans="1:28" x14ac:dyDescent="0.25">
      <c r="A117" t="s">
        <v>28</v>
      </c>
      <c r="B117" t="s">
        <v>3189</v>
      </c>
      <c r="C117" t="s">
        <v>3190</v>
      </c>
      <c r="D117" t="s">
        <v>3191</v>
      </c>
      <c r="E117" t="s">
        <v>33</v>
      </c>
      <c r="F117" t="s">
        <v>66</v>
      </c>
      <c r="G117" t="s">
        <v>3192</v>
      </c>
      <c r="H117" t="s">
        <v>3193</v>
      </c>
      <c r="I117" t="s">
        <v>3194</v>
      </c>
      <c r="J117" t="s">
        <v>3195</v>
      </c>
      <c r="K117" t="s">
        <v>1120</v>
      </c>
      <c r="L117" t="s">
        <v>3196</v>
      </c>
      <c r="M117" t="s">
        <v>3197</v>
      </c>
      <c r="N117">
        <v>27</v>
      </c>
      <c r="O117">
        <v>11</v>
      </c>
      <c r="P117">
        <v>11</v>
      </c>
      <c r="Q117" t="s">
        <v>909</v>
      </c>
      <c r="R117" t="s">
        <v>331</v>
      </c>
      <c r="S117" t="s">
        <v>3191</v>
      </c>
      <c r="T117" t="s">
        <v>3198</v>
      </c>
      <c r="U117">
        <v>2022</v>
      </c>
      <c r="V117">
        <v>22</v>
      </c>
      <c r="W117" t="s">
        <v>3199</v>
      </c>
      <c r="X117" t="str">
        <f>HYPERLINK("http://dx.doi.org/10.1186/s12885-022-09591-4","http://dx.doi.org/10.1186/s12885-022-09591-4")</f>
        <v>http://dx.doi.org/10.1186/s12885-022-09591-4</v>
      </c>
      <c r="Y117" t="s">
        <v>589</v>
      </c>
      <c r="Z117" t="s">
        <v>48</v>
      </c>
      <c r="AA117">
        <v>35676619</v>
      </c>
      <c r="AB117" t="str">
        <f>HYPERLINK("https%3A%2F%2Fwww.webofscience.com%2Fwos%2Fwoscc%2Ffull-record%2FWOS:000808377800003","View Full Record in Web of Science")</f>
        <v>View Full Record in Web of Science</v>
      </c>
    </row>
    <row r="118" spans="1:28" x14ac:dyDescent="0.25">
      <c r="A118" t="s">
        <v>28</v>
      </c>
      <c r="B118" t="s">
        <v>2536</v>
      </c>
      <c r="C118" t="s">
        <v>2537</v>
      </c>
      <c r="D118" t="s">
        <v>2538</v>
      </c>
      <c r="E118" t="s">
        <v>33</v>
      </c>
      <c r="F118" t="s">
        <v>66</v>
      </c>
      <c r="G118" t="s">
        <v>2539</v>
      </c>
      <c r="H118" t="s">
        <v>2540</v>
      </c>
      <c r="I118" t="s">
        <v>2541</v>
      </c>
      <c r="J118" t="s">
        <v>2542</v>
      </c>
      <c r="K118" t="s">
        <v>2543</v>
      </c>
      <c r="L118" t="s">
        <v>2544</v>
      </c>
      <c r="M118" t="s">
        <v>2545</v>
      </c>
      <c r="N118">
        <v>48</v>
      </c>
      <c r="O118">
        <v>4</v>
      </c>
      <c r="P118">
        <v>4</v>
      </c>
      <c r="Q118" t="s">
        <v>234</v>
      </c>
      <c r="R118" t="s">
        <v>235</v>
      </c>
      <c r="S118" t="s">
        <v>2546</v>
      </c>
      <c r="T118" t="s">
        <v>697</v>
      </c>
      <c r="U118">
        <v>2023</v>
      </c>
      <c r="V118">
        <v>14</v>
      </c>
      <c r="W118" t="s">
        <v>2547</v>
      </c>
      <c r="X118" t="str">
        <f>HYPERLINK("http://dx.doi.org/10.3390/genes14010086","http://dx.doi.org/10.3390/genes14010086")</f>
        <v>http://dx.doi.org/10.3390/genes14010086</v>
      </c>
      <c r="Y118" t="s">
        <v>137</v>
      </c>
      <c r="Z118" t="s">
        <v>48</v>
      </c>
      <c r="AA118">
        <v>36672827</v>
      </c>
      <c r="AB118" t="str">
        <f>HYPERLINK("https%3A%2F%2Fwww.webofscience.com%2Fwos%2Fwoscc%2Ffull-record%2FWOS:000917944000001","View Full Record in Web of Science")</f>
        <v>View Full Record in Web of Science</v>
      </c>
    </row>
    <row r="119" spans="1:28" x14ac:dyDescent="0.25">
      <c r="A119" t="s">
        <v>28</v>
      </c>
      <c r="B119" t="s">
        <v>2125</v>
      </c>
      <c r="C119" t="s">
        <v>2126</v>
      </c>
      <c r="D119" t="s">
        <v>126</v>
      </c>
      <c r="E119" t="s">
        <v>33</v>
      </c>
      <c r="F119" t="s">
        <v>66</v>
      </c>
      <c r="G119" t="s">
        <v>2127</v>
      </c>
      <c r="H119" t="s">
        <v>2128</v>
      </c>
      <c r="I119" t="s">
        <v>2129</v>
      </c>
      <c r="J119" t="s">
        <v>2130</v>
      </c>
      <c r="K119" t="s">
        <v>2131</v>
      </c>
      <c r="L119" t="s">
        <v>2132</v>
      </c>
      <c r="M119" t="s">
        <v>2133</v>
      </c>
      <c r="N119">
        <v>47</v>
      </c>
      <c r="O119">
        <v>13</v>
      </c>
      <c r="P119">
        <v>13</v>
      </c>
      <c r="Q119" t="s">
        <v>42</v>
      </c>
      <c r="R119" t="s">
        <v>43</v>
      </c>
      <c r="S119" t="s">
        <v>134</v>
      </c>
      <c r="T119" t="s">
        <v>2134</v>
      </c>
      <c r="U119">
        <v>2022</v>
      </c>
      <c r="V119">
        <v>13</v>
      </c>
      <c r="W119" t="s">
        <v>2135</v>
      </c>
      <c r="X119" t="str">
        <f>HYPERLINK("http://dx.doi.org/10.3389/fgene.2022.986995","http://dx.doi.org/10.3389/fgene.2022.986995")</f>
        <v>http://dx.doi.org/10.3389/fgene.2022.986995</v>
      </c>
      <c r="Y119" t="s">
        <v>137</v>
      </c>
      <c r="Z119" t="s">
        <v>48</v>
      </c>
      <c r="AA119">
        <v>36267414</v>
      </c>
      <c r="AB119" t="str">
        <f>HYPERLINK("https%3A%2F%2Fwww.webofscience.com%2Fwos%2Fwoscc%2Ffull-record%2FWOS:000871363500001","View Full Record in Web of Science")</f>
        <v>View Full Record in Web of Science</v>
      </c>
    </row>
    <row r="120" spans="1:28" x14ac:dyDescent="0.25">
      <c r="A120" t="s">
        <v>28</v>
      </c>
      <c r="B120" t="s">
        <v>3619</v>
      </c>
      <c r="C120" t="s">
        <v>3620</v>
      </c>
      <c r="D120" t="s">
        <v>1255</v>
      </c>
      <c r="E120" t="s">
        <v>33</v>
      </c>
      <c r="F120" t="s">
        <v>66</v>
      </c>
      <c r="G120" t="s">
        <v>3621</v>
      </c>
      <c r="H120" t="s">
        <v>3622</v>
      </c>
      <c r="I120" t="s">
        <v>3623</v>
      </c>
      <c r="J120" t="s">
        <v>3624</v>
      </c>
      <c r="K120" t="s">
        <v>29</v>
      </c>
      <c r="L120" t="s">
        <v>3625</v>
      </c>
      <c r="M120" t="s">
        <v>3626</v>
      </c>
      <c r="N120">
        <v>65</v>
      </c>
      <c r="O120">
        <v>16</v>
      </c>
      <c r="P120">
        <v>16</v>
      </c>
      <c r="Q120" t="s">
        <v>42</v>
      </c>
      <c r="R120" t="s">
        <v>43</v>
      </c>
      <c r="S120" t="s">
        <v>1263</v>
      </c>
      <c r="T120" t="s">
        <v>3627</v>
      </c>
      <c r="U120">
        <v>2022</v>
      </c>
      <c r="V120">
        <v>9</v>
      </c>
      <c r="W120" t="s">
        <v>3628</v>
      </c>
      <c r="X120" t="str">
        <f>HYPERLINK("http://dx.doi.org/10.3389/fcvm.2022.1016081","http://dx.doi.org/10.3389/fcvm.2022.1016081")</f>
        <v>http://dx.doi.org/10.3389/fcvm.2022.1016081</v>
      </c>
      <c r="Y120" t="s">
        <v>252</v>
      </c>
      <c r="Z120" t="s">
        <v>48</v>
      </c>
      <c r="AA120">
        <v>36440046</v>
      </c>
      <c r="AB120" t="str">
        <f>HYPERLINK("https%3A%2F%2Fwww.webofscience.com%2Fwos%2Fwoscc%2Ffull-record%2FWOS:000890514400001","View Full Record in Web of Science")</f>
        <v>View Full Record in Web of Science</v>
      </c>
    </row>
    <row r="121" spans="1:28" x14ac:dyDescent="0.25">
      <c r="A121" t="s">
        <v>28</v>
      </c>
      <c r="B121" t="s">
        <v>1694</v>
      </c>
      <c r="C121" t="s">
        <v>1695</v>
      </c>
      <c r="D121" t="s">
        <v>1696</v>
      </c>
      <c r="E121" t="s">
        <v>33</v>
      </c>
      <c r="F121" t="s">
        <v>66</v>
      </c>
      <c r="G121" t="s">
        <v>1697</v>
      </c>
      <c r="H121" t="s">
        <v>1698</v>
      </c>
      <c r="I121" t="s">
        <v>1699</v>
      </c>
      <c r="J121" t="s">
        <v>1700</v>
      </c>
      <c r="K121" t="s">
        <v>1701</v>
      </c>
      <c r="L121" t="s">
        <v>1702</v>
      </c>
      <c r="M121" t="s">
        <v>1703</v>
      </c>
      <c r="N121">
        <v>43</v>
      </c>
      <c r="O121">
        <v>74</v>
      </c>
      <c r="P121">
        <v>82</v>
      </c>
      <c r="Q121" t="s">
        <v>977</v>
      </c>
      <c r="R121" t="s">
        <v>978</v>
      </c>
      <c r="S121" t="s">
        <v>1704</v>
      </c>
      <c r="T121" t="s">
        <v>467</v>
      </c>
      <c r="U121">
        <v>2020</v>
      </c>
      <c r="V121">
        <v>86</v>
      </c>
      <c r="W121" t="s">
        <v>1705</v>
      </c>
      <c r="X121" t="str">
        <f>HYPERLINK("http://dx.doi.org/10.1016/j.intimp.2020.106800","http://dx.doi.org/10.1016/j.intimp.2020.106800")</f>
        <v>http://dx.doi.org/10.1016/j.intimp.2020.106800</v>
      </c>
      <c r="Y121" t="s">
        <v>1706</v>
      </c>
      <c r="Z121" t="s">
        <v>48</v>
      </c>
      <c r="AA121">
        <v>32674051</v>
      </c>
      <c r="AB121" t="str">
        <f>HYPERLINK("https%3A%2F%2Fwww.webofscience.com%2Fwos%2Fwoscc%2Ffull-record%2FWOS:000565183600006","View Full Record in Web of Science")</f>
        <v>View Full Record in Web of Science</v>
      </c>
    </row>
    <row r="122" spans="1:28" x14ac:dyDescent="0.25">
      <c r="A122" t="s">
        <v>28</v>
      </c>
      <c r="B122" t="s">
        <v>3559</v>
      </c>
      <c r="C122" t="s">
        <v>3560</v>
      </c>
      <c r="D122" t="s">
        <v>378</v>
      </c>
      <c r="E122" t="s">
        <v>33</v>
      </c>
      <c r="F122" t="s">
        <v>66</v>
      </c>
      <c r="G122" t="s">
        <v>29</v>
      </c>
      <c r="H122" t="s">
        <v>3561</v>
      </c>
      <c r="I122" t="s">
        <v>3562</v>
      </c>
      <c r="J122" t="s">
        <v>3563</v>
      </c>
      <c r="K122" t="s">
        <v>3564</v>
      </c>
      <c r="L122" t="s">
        <v>3565</v>
      </c>
      <c r="M122" t="s">
        <v>3566</v>
      </c>
      <c r="N122">
        <v>54</v>
      </c>
      <c r="O122">
        <v>1</v>
      </c>
      <c r="P122">
        <v>1</v>
      </c>
      <c r="Q122" t="s">
        <v>385</v>
      </c>
      <c r="R122" t="s">
        <v>331</v>
      </c>
      <c r="S122" t="s">
        <v>386</v>
      </c>
      <c r="T122" t="s">
        <v>3567</v>
      </c>
      <c r="U122">
        <v>2023</v>
      </c>
      <c r="V122">
        <v>14</v>
      </c>
      <c r="W122" t="s">
        <v>3568</v>
      </c>
      <c r="X122" t="str">
        <f>HYPERLINK("http://dx.doi.org/10.1038/s41419-023-06163-7","http://dx.doi.org/10.1038/s41419-023-06163-7")</f>
        <v>http://dx.doi.org/10.1038/s41419-023-06163-7</v>
      </c>
      <c r="Y122" t="s">
        <v>265</v>
      </c>
      <c r="Z122" t="s">
        <v>48</v>
      </c>
      <c r="AA122">
        <v>37865637</v>
      </c>
      <c r="AB122" t="str">
        <f>HYPERLINK("https%3A%2F%2Fwww.webofscience.com%2Fwos%2Fwoscc%2Ffull-record%2FWOS:001089341500002","View Full Record in Web of Science")</f>
        <v>View Full Record in Web of Science</v>
      </c>
    </row>
    <row r="123" spans="1:28" x14ac:dyDescent="0.25">
      <c r="A123" t="s">
        <v>28</v>
      </c>
      <c r="B123" t="s">
        <v>638</v>
      </c>
      <c r="C123" t="s">
        <v>639</v>
      </c>
      <c r="D123" t="s">
        <v>640</v>
      </c>
      <c r="E123" t="s">
        <v>33</v>
      </c>
      <c r="F123" t="s">
        <v>34</v>
      </c>
      <c r="G123" t="s">
        <v>641</v>
      </c>
      <c r="H123" t="s">
        <v>642</v>
      </c>
      <c r="I123" t="s">
        <v>643</v>
      </c>
      <c r="J123" t="s">
        <v>644</v>
      </c>
      <c r="K123" t="s">
        <v>645</v>
      </c>
      <c r="L123" t="s">
        <v>646</v>
      </c>
      <c r="M123" t="s">
        <v>647</v>
      </c>
      <c r="N123">
        <v>152</v>
      </c>
      <c r="O123">
        <v>8</v>
      </c>
      <c r="P123">
        <v>8</v>
      </c>
      <c r="Q123" t="s">
        <v>90</v>
      </c>
      <c r="R123" t="s">
        <v>91</v>
      </c>
      <c r="S123" t="s">
        <v>648</v>
      </c>
      <c r="T123" t="s">
        <v>107</v>
      </c>
      <c r="U123">
        <v>2023</v>
      </c>
      <c r="V123">
        <v>14</v>
      </c>
      <c r="W123" t="s">
        <v>649</v>
      </c>
      <c r="X123" t="str">
        <f>HYPERLINK("http://dx.doi.org/10.1002/wrna.1764","http://dx.doi.org/10.1002/wrna.1764")</f>
        <v>http://dx.doi.org/10.1002/wrna.1764</v>
      </c>
      <c r="Y123" t="s">
        <v>265</v>
      </c>
      <c r="Z123" t="s">
        <v>48</v>
      </c>
      <c r="AA123">
        <v>36149809</v>
      </c>
      <c r="AB123" t="str">
        <f>HYPERLINK("https%3A%2F%2Fwww.webofscience.com%2Fwos%2Fwoscc%2Ffull-record%2FWOS:000857159000001","View Full Record in Web of Science")</f>
        <v>View Full Record in Web of Science</v>
      </c>
    </row>
    <row r="124" spans="1:28" x14ac:dyDescent="0.25">
      <c r="A124" t="s">
        <v>28</v>
      </c>
      <c r="B124" t="s">
        <v>4286</v>
      </c>
      <c r="C124" t="s">
        <v>4287</v>
      </c>
      <c r="D124" t="s">
        <v>3480</v>
      </c>
      <c r="E124" t="s">
        <v>33</v>
      </c>
      <c r="F124" t="s">
        <v>66</v>
      </c>
      <c r="G124" t="s">
        <v>29</v>
      </c>
      <c r="H124" t="s">
        <v>4288</v>
      </c>
      <c r="I124" t="s">
        <v>4289</v>
      </c>
      <c r="J124" t="s">
        <v>4290</v>
      </c>
      <c r="K124" t="s">
        <v>4291</v>
      </c>
      <c r="L124" t="s">
        <v>4292</v>
      </c>
      <c r="M124" t="s">
        <v>4293</v>
      </c>
      <c r="N124">
        <v>33</v>
      </c>
      <c r="O124">
        <v>2</v>
      </c>
      <c r="P124">
        <v>2</v>
      </c>
      <c r="Q124" t="s">
        <v>895</v>
      </c>
      <c r="R124" t="s">
        <v>331</v>
      </c>
      <c r="S124" t="s">
        <v>3486</v>
      </c>
      <c r="T124" t="s">
        <v>4294</v>
      </c>
      <c r="U124">
        <v>2022</v>
      </c>
      <c r="V124">
        <v>2022</v>
      </c>
      <c r="W124" t="s">
        <v>4295</v>
      </c>
      <c r="X124" t="str">
        <f>HYPERLINK("http://dx.doi.org/10.1155/2022/3922299","http://dx.doi.org/10.1155/2022/3922299")</f>
        <v>http://dx.doi.org/10.1155/2022/3922299</v>
      </c>
      <c r="Y124" t="s">
        <v>589</v>
      </c>
      <c r="Z124" t="s">
        <v>48</v>
      </c>
      <c r="AA124">
        <v>35813860</v>
      </c>
      <c r="AB124" t="str">
        <f>HYPERLINK("https%3A%2F%2Fwww.webofscience.com%2Fwos%2Fwoscc%2Ffull-record%2FWOS:000831237500003","View Full Record in Web of Science")</f>
        <v>View Full Record in Web of Science</v>
      </c>
    </row>
    <row r="125" spans="1:28" x14ac:dyDescent="0.25">
      <c r="A125" t="s">
        <v>28</v>
      </c>
      <c r="B125" t="s">
        <v>2003</v>
      </c>
      <c r="C125" t="s">
        <v>2004</v>
      </c>
      <c r="D125" t="s">
        <v>1568</v>
      </c>
      <c r="E125" t="s">
        <v>33</v>
      </c>
      <c r="F125" t="s">
        <v>66</v>
      </c>
      <c r="G125" t="s">
        <v>29</v>
      </c>
      <c r="H125" t="s">
        <v>2005</v>
      </c>
      <c r="I125" t="s">
        <v>2006</v>
      </c>
      <c r="J125" t="s">
        <v>2007</v>
      </c>
      <c r="K125" t="s">
        <v>2008</v>
      </c>
      <c r="L125" t="s">
        <v>2009</v>
      </c>
      <c r="M125" t="s">
        <v>2010</v>
      </c>
      <c r="N125">
        <v>36</v>
      </c>
      <c r="O125">
        <v>10</v>
      </c>
      <c r="P125">
        <v>10</v>
      </c>
      <c r="Q125" t="s">
        <v>895</v>
      </c>
      <c r="R125" t="s">
        <v>331</v>
      </c>
      <c r="S125" t="s">
        <v>1575</v>
      </c>
      <c r="T125" t="s">
        <v>2011</v>
      </c>
      <c r="U125">
        <v>2022</v>
      </c>
      <c r="V125">
        <v>2022</v>
      </c>
      <c r="W125" t="s">
        <v>2012</v>
      </c>
      <c r="X125" t="str">
        <f>HYPERLINK("http://dx.doi.org/10.1155/2022/7280977","http://dx.doi.org/10.1155/2022/7280977")</f>
        <v>http://dx.doi.org/10.1155/2022/7280977</v>
      </c>
      <c r="Y125" t="s">
        <v>62</v>
      </c>
      <c r="Z125" t="s">
        <v>48</v>
      </c>
      <c r="AA125">
        <v>35795532</v>
      </c>
      <c r="AB125" t="str">
        <f>HYPERLINK("https%3A%2F%2Fwww.webofscience.com%2Fwos%2Fwoscc%2Ffull-record%2FWOS:000820896700001","View Full Record in Web of Science")</f>
        <v>View Full Record in Web of Science</v>
      </c>
    </row>
    <row r="126" spans="1:28" x14ac:dyDescent="0.25">
      <c r="A126" t="s">
        <v>28</v>
      </c>
      <c r="B126" t="s">
        <v>629</v>
      </c>
      <c r="C126" t="s">
        <v>630</v>
      </c>
      <c r="D126" t="s">
        <v>211</v>
      </c>
      <c r="E126" t="s">
        <v>33</v>
      </c>
      <c r="F126" t="s">
        <v>66</v>
      </c>
      <c r="G126" t="s">
        <v>29</v>
      </c>
      <c r="H126" t="s">
        <v>631</v>
      </c>
      <c r="I126" t="s">
        <v>632</v>
      </c>
      <c r="J126" t="s">
        <v>633</v>
      </c>
      <c r="K126" t="s">
        <v>634</v>
      </c>
      <c r="L126" t="s">
        <v>635</v>
      </c>
      <c r="M126" t="s">
        <v>636</v>
      </c>
      <c r="N126">
        <v>108</v>
      </c>
      <c r="O126">
        <v>65</v>
      </c>
      <c r="P126">
        <v>72</v>
      </c>
      <c r="Q126" t="s">
        <v>218</v>
      </c>
      <c r="R126" t="s">
        <v>219</v>
      </c>
      <c r="S126" t="s">
        <v>220</v>
      </c>
      <c r="T126" t="s">
        <v>529</v>
      </c>
      <c r="U126">
        <v>2020</v>
      </c>
      <c r="V126">
        <v>11</v>
      </c>
      <c r="W126" t="s">
        <v>637</v>
      </c>
      <c r="X126" t="str">
        <f>HYPERLINK("http://dx.doi.org/10.1038/s41467-020-15126-x","http://dx.doi.org/10.1038/s41467-020-15126-x")</f>
        <v>http://dx.doi.org/10.1038/s41467-020-15126-x</v>
      </c>
      <c r="Y126" t="s">
        <v>223</v>
      </c>
      <c r="Z126" t="s">
        <v>48</v>
      </c>
      <c r="AA126">
        <v>32165618</v>
      </c>
      <c r="AB126" t="str">
        <f>HYPERLINK("https%3A%2F%2Fwww.webofscience.com%2Fwos%2Fwoscc%2Ffull-record%2FWOS:000563527600005","View Full Record in Web of Science")</f>
        <v>View Full Record in Web of Science</v>
      </c>
    </row>
    <row r="127" spans="1:28" x14ac:dyDescent="0.25">
      <c r="A127" t="s">
        <v>28</v>
      </c>
      <c r="B127" t="s">
        <v>482</v>
      </c>
      <c r="C127" t="s">
        <v>483</v>
      </c>
      <c r="D127" t="s">
        <v>484</v>
      </c>
      <c r="E127" t="s">
        <v>33</v>
      </c>
      <c r="F127" t="s">
        <v>66</v>
      </c>
      <c r="G127" t="s">
        <v>485</v>
      </c>
      <c r="H127" t="s">
        <v>486</v>
      </c>
      <c r="I127" t="s">
        <v>487</v>
      </c>
      <c r="J127" t="s">
        <v>488</v>
      </c>
      <c r="K127" t="s">
        <v>489</v>
      </c>
      <c r="L127" t="s">
        <v>490</v>
      </c>
      <c r="M127" t="s">
        <v>491</v>
      </c>
      <c r="N127">
        <v>39</v>
      </c>
      <c r="O127">
        <v>55</v>
      </c>
      <c r="P127">
        <v>56</v>
      </c>
      <c r="Q127" t="s">
        <v>492</v>
      </c>
      <c r="R127" t="s">
        <v>493</v>
      </c>
      <c r="S127" t="s">
        <v>494</v>
      </c>
      <c r="T127" t="s">
        <v>348</v>
      </c>
      <c r="U127">
        <v>2019</v>
      </c>
      <c r="V127">
        <v>7</v>
      </c>
      <c r="W127" t="s">
        <v>495</v>
      </c>
      <c r="X127" t="str">
        <f>HYPERLINK("http://dx.doi.org/10.21037/atm.2019.12.65","http://dx.doi.org/10.21037/atm.2019.12.65")</f>
        <v>http://dx.doi.org/10.21037/atm.2019.12.65</v>
      </c>
      <c r="Y127" t="s">
        <v>496</v>
      </c>
      <c r="Z127" t="s">
        <v>48</v>
      </c>
      <c r="AA127">
        <v>32042813</v>
      </c>
      <c r="AB127" t="str">
        <f>HYPERLINK("https%3A%2F%2Fwww.webofscience.com%2Fwos%2Fwoscc%2Ffull-record%2FWOS:000505069900001","View Full Record in Web of Science")</f>
        <v>View Full Record in Web of Science</v>
      </c>
    </row>
    <row r="128" spans="1:28" x14ac:dyDescent="0.25">
      <c r="A128" t="s">
        <v>28</v>
      </c>
      <c r="B128" t="s">
        <v>1723</v>
      </c>
      <c r="C128" t="s">
        <v>1724</v>
      </c>
      <c r="D128" t="s">
        <v>1725</v>
      </c>
      <c r="E128" t="s">
        <v>33</v>
      </c>
      <c r="F128" t="s">
        <v>66</v>
      </c>
      <c r="G128" t="s">
        <v>1726</v>
      </c>
      <c r="H128" t="s">
        <v>1727</v>
      </c>
      <c r="I128" t="s">
        <v>1728</v>
      </c>
      <c r="J128" t="s">
        <v>1729</v>
      </c>
      <c r="K128" t="s">
        <v>1730</v>
      </c>
      <c r="L128" t="s">
        <v>1731</v>
      </c>
      <c r="M128" t="s">
        <v>1732</v>
      </c>
      <c r="N128">
        <v>25</v>
      </c>
      <c r="O128">
        <v>48</v>
      </c>
      <c r="P128">
        <v>48</v>
      </c>
      <c r="Q128" t="s">
        <v>345</v>
      </c>
      <c r="R128" t="s">
        <v>745</v>
      </c>
      <c r="S128" t="s">
        <v>1733</v>
      </c>
      <c r="T128" t="s">
        <v>697</v>
      </c>
      <c r="U128">
        <v>2022</v>
      </c>
      <c r="V128">
        <v>477</v>
      </c>
      <c r="W128" t="s">
        <v>1734</v>
      </c>
      <c r="X128" t="str">
        <f>HYPERLINK("http://dx.doi.org/10.1007/s11010-021-04267-2","http://dx.doi.org/10.1007/s11010-021-04267-2")</f>
        <v>http://dx.doi.org/10.1007/s11010-021-04267-2</v>
      </c>
      <c r="Y128" t="s">
        <v>265</v>
      </c>
      <c r="Z128" t="s">
        <v>48</v>
      </c>
      <c r="AA128">
        <v>34581943</v>
      </c>
      <c r="AB128" t="str">
        <f>HYPERLINK("https%3A%2F%2Fwww.webofscience.com%2Fwos%2Fwoscc%2Ffull-record%2FWOS:000701615500002","View Full Record in Web of Science")</f>
        <v>View Full Record in Web of Science</v>
      </c>
    </row>
    <row r="129" spans="1:28" x14ac:dyDescent="0.25">
      <c r="A129" t="s">
        <v>28</v>
      </c>
      <c r="B129" t="s">
        <v>3369</v>
      </c>
      <c r="C129" t="s">
        <v>3370</v>
      </c>
      <c r="D129" t="s">
        <v>3371</v>
      </c>
      <c r="E129" t="s">
        <v>33</v>
      </c>
      <c r="F129" t="s">
        <v>66</v>
      </c>
      <c r="G129" t="s">
        <v>3372</v>
      </c>
      <c r="H129" t="s">
        <v>3373</v>
      </c>
      <c r="I129" t="s">
        <v>3374</v>
      </c>
      <c r="J129" t="s">
        <v>3375</v>
      </c>
      <c r="K129" t="s">
        <v>1151</v>
      </c>
      <c r="L129" t="s">
        <v>3376</v>
      </c>
      <c r="M129" t="s">
        <v>3377</v>
      </c>
      <c r="N129">
        <v>34</v>
      </c>
      <c r="O129">
        <v>0</v>
      </c>
      <c r="P129">
        <v>0</v>
      </c>
      <c r="Q129" t="s">
        <v>909</v>
      </c>
      <c r="R129" t="s">
        <v>331</v>
      </c>
      <c r="S129" t="s">
        <v>3378</v>
      </c>
      <c r="T129" t="s">
        <v>3379</v>
      </c>
      <c r="U129">
        <v>2023</v>
      </c>
      <c r="V129">
        <v>23</v>
      </c>
      <c r="W129" t="s">
        <v>3380</v>
      </c>
      <c r="X129" t="str">
        <f>HYPERLINK("http://dx.doi.org/10.1186/s12886-023-02988-0","http://dx.doi.org/10.1186/s12886-023-02988-0")</f>
        <v>http://dx.doi.org/10.1186/s12886-023-02988-0</v>
      </c>
      <c r="Y129" t="s">
        <v>334</v>
      </c>
      <c r="Z129" t="s">
        <v>48</v>
      </c>
      <c r="AA129">
        <v>37277716</v>
      </c>
      <c r="AB129" t="str">
        <f>HYPERLINK("https%3A%2F%2Fwww.webofscience.com%2Fwos%2Fwoscc%2Ffull-record%2FWOS:000999758800001","View Full Record in Web of Science")</f>
        <v>View Full Record in Web of Science</v>
      </c>
    </row>
    <row r="130" spans="1:28" x14ac:dyDescent="0.25">
      <c r="A130" t="s">
        <v>28</v>
      </c>
      <c r="B130" t="s">
        <v>351</v>
      </c>
      <c r="C130" t="s">
        <v>352</v>
      </c>
      <c r="D130" t="s">
        <v>353</v>
      </c>
      <c r="E130" t="s">
        <v>33</v>
      </c>
      <c r="F130" t="s">
        <v>34</v>
      </c>
      <c r="G130" t="s">
        <v>354</v>
      </c>
      <c r="H130" t="s">
        <v>355</v>
      </c>
      <c r="I130" t="s">
        <v>356</v>
      </c>
      <c r="J130" t="s">
        <v>357</v>
      </c>
      <c r="K130" t="s">
        <v>358</v>
      </c>
      <c r="L130" t="s">
        <v>359</v>
      </c>
      <c r="M130" t="s">
        <v>360</v>
      </c>
      <c r="N130">
        <v>93</v>
      </c>
      <c r="O130">
        <v>2</v>
      </c>
      <c r="P130">
        <v>2</v>
      </c>
      <c r="Q130" t="s">
        <v>234</v>
      </c>
      <c r="R130" t="s">
        <v>235</v>
      </c>
      <c r="S130" t="s">
        <v>353</v>
      </c>
      <c r="T130" t="s">
        <v>93</v>
      </c>
      <c r="U130">
        <v>2023</v>
      </c>
      <c r="V130">
        <v>13</v>
      </c>
      <c r="W130" t="s">
        <v>361</v>
      </c>
      <c r="X130" t="str">
        <f>HYPERLINK("http://dx.doi.org/10.3390/biom13071060","http://dx.doi.org/10.3390/biom13071060")</f>
        <v>http://dx.doi.org/10.3390/biom13071060</v>
      </c>
      <c r="Y130" t="s">
        <v>362</v>
      </c>
      <c r="Z130" t="s">
        <v>48</v>
      </c>
      <c r="AA130">
        <v>37509095</v>
      </c>
      <c r="AB130" t="str">
        <f>HYPERLINK("https%3A%2F%2Fwww.webofscience.com%2Fwos%2Fwoscc%2Ffull-record%2FWOS:001035034700001","View Full Record in Web of Science")</f>
        <v>View Full Record in Web of Science</v>
      </c>
    </row>
    <row r="131" spans="1:28" x14ac:dyDescent="0.25">
      <c r="A131" t="s">
        <v>28</v>
      </c>
      <c r="B131" t="s">
        <v>1762</v>
      </c>
      <c r="C131" t="s">
        <v>1763</v>
      </c>
      <c r="D131" t="s">
        <v>1764</v>
      </c>
      <c r="E131" t="s">
        <v>33</v>
      </c>
      <c r="F131" t="s">
        <v>66</v>
      </c>
      <c r="G131" t="s">
        <v>29</v>
      </c>
      <c r="H131" t="s">
        <v>1765</v>
      </c>
      <c r="I131" t="s">
        <v>1766</v>
      </c>
      <c r="J131" t="s">
        <v>1767</v>
      </c>
      <c r="K131" t="s">
        <v>285</v>
      </c>
      <c r="L131" t="s">
        <v>1768</v>
      </c>
      <c r="M131" t="s">
        <v>1769</v>
      </c>
      <c r="N131">
        <v>49</v>
      </c>
      <c r="O131">
        <v>11</v>
      </c>
      <c r="P131">
        <v>13</v>
      </c>
      <c r="Q131" t="s">
        <v>895</v>
      </c>
      <c r="R131" t="s">
        <v>331</v>
      </c>
      <c r="S131" t="s">
        <v>1770</v>
      </c>
      <c r="T131" t="s">
        <v>1771</v>
      </c>
      <c r="U131">
        <v>2021</v>
      </c>
      <c r="V131">
        <v>2021</v>
      </c>
      <c r="W131" t="s">
        <v>1772</v>
      </c>
      <c r="X131" t="str">
        <f>HYPERLINK("http://dx.doi.org/10.1155/2021/9919129","http://dx.doi.org/10.1155/2021/9919129")</f>
        <v>http://dx.doi.org/10.1155/2021/9919129</v>
      </c>
      <c r="Y131" t="s">
        <v>1773</v>
      </c>
      <c r="Z131" t="s">
        <v>48</v>
      </c>
      <c r="AA131">
        <v>34966539</v>
      </c>
      <c r="AB131" t="str">
        <f>HYPERLINK("https%3A%2F%2Fwww.webofscience.com%2Fwos%2Fwoscc%2Ffull-record%2FWOS:000738926200001","View Full Record in Web of Science")</f>
        <v>View Full Record in Web of Science</v>
      </c>
    </row>
    <row r="132" spans="1:28" x14ac:dyDescent="0.25">
      <c r="A132" t="s">
        <v>28</v>
      </c>
      <c r="B132" t="s">
        <v>4338</v>
      </c>
      <c r="C132" t="s">
        <v>4339</v>
      </c>
      <c r="D132" t="s">
        <v>211</v>
      </c>
      <c r="E132" t="s">
        <v>33</v>
      </c>
      <c r="F132" t="s">
        <v>66</v>
      </c>
      <c r="G132" t="s">
        <v>29</v>
      </c>
      <c r="H132" t="s">
        <v>4340</v>
      </c>
      <c r="I132" t="s">
        <v>4341</v>
      </c>
      <c r="J132" t="s">
        <v>4342</v>
      </c>
      <c r="K132" t="s">
        <v>4197</v>
      </c>
      <c r="L132" t="s">
        <v>4343</v>
      </c>
      <c r="M132" t="s">
        <v>4344</v>
      </c>
      <c r="N132">
        <v>50</v>
      </c>
      <c r="O132">
        <v>42</v>
      </c>
      <c r="P132">
        <v>42</v>
      </c>
      <c r="Q132" t="s">
        <v>218</v>
      </c>
      <c r="R132" t="s">
        <v>219</v>
      </c>
      <c r="S132" t="s">
        <v>220</v>
      </c>
      <c r="T132" t="s">
        <v>762</v>
      </c>
      <c r="U132">
        <v>2023</v>
      </c>
      <c r="V132">
        <v>14</v>
      </c>
      <c r="W132" t="s">
        <v>4345</v>
      </c>
      <c r="X132" t="str">
        <f>HYPERLINK("http://dx.doi.org/10.1038/s41467-023-36747-y","http://dx.doi.org/10.1038/s41467-023-36747-y")</f>
        <v>http://dx.doi.org/10.1038/s41467-023-36747-y</v>
      </c>
      <c r="Y132" t="s">
        <v>223</v>
      </c>
      <c r="Z132" t="s">
        <v>48</v>
      </c>
      <c r="AA132">
        <v>36859428</v>
      </c>
      <c r="AB132" t="str">
        <f>HYPERLINK("https%3A%2F%2Fwww.webofscience.com%2Fwos%2Fwoscc%2Ffull-record%2FWOS:000980806000009","View Full Record in Web of Science")</f>
        <v>View Full Record in Web of Science</v>
      </c>
    </row>
    <row r="133" spans="1:28" x14ac:dyDescent="0.25">
      <c r="A133" t="s">
        <v>28</v>
      </c>
      <c r="B133" t="s">
        <v>2889</v>
      </c>
      <c r="C133" t="s">
        <v>2890</v>
      </c>
      <c r="D133" t="s">
        <v>2891</v>
      </c>
      <c r="E133" t="s">
        <v>33</v>
      </c>
      <c r="F133" t="s">
        <v>66</v>
      </c>
      <c r="G133" t="s">
        <v>29</v>
      </c>
      <c r="H133" t="s">
        <v>2892</v>
      </c>
      <c r="I133" t="s">
        <v>2893</v>
      </c>
      <c r="J133" t="s">
        <v>2894</v>
      </c>
      <c r="K133" t="s">
        <v>2895</v>
      </c>
      <c r="L133" t="s">
        <v>2896</v>
      </c>
      <c r="M133" t="s">
        <v>2897</v>
      </c>
      <c r="N133">
        <v>50</v>
      </c>
      <c r="O133">
        <v>117</v>
      </c>
      <c r="P133">
        <v>119</v>
      </c>
      <c r="Q133" t="s">
        <v>2711</v>
      </c>
      <c r="R133" t="s">
        <v>1250</v>
      </c>
      <c r="S133" t="s">
        <v>2898</v>
      </c>
      <c r="T133" t="s">
        <v>2899</v>
      </c>
      <c r="U133">
        <v>2022</v>
      </c>
      <c r="V133">
        <v>14</v>
      </c>
      <c r="W133" t="s">
        <v>2900</v>
      </c>
      <c r="X133" t="str">
        <f>HYPERLINK("http://dx.doi.org/10.1126/scitranslmed.abk2709","http://dx.doi.org/10.1126/scitranslmed.abk2709")</f>
        <v>http://dx.doi.org/10.1126/scitranslmed.abk2709</v>
      </c>
      <c r="Y133" t="s">
        <v>109</v>
      </c>
      <c r="Z133" t="s">
        <v>48</v>
      </c>
      <c r="AA133">
        <v>35417191</v>
      </c>
      <c r="AB133" t="str">
        <f>HYPERLINK("https%3A%2F%2Fwww.webofscience.com%2Fwos%2Fwoscc%2Ffull-record%2FWOS:000783317500003","View Full Record in Web of Science")</f>
        <v>View Full Record in Web of Science</v>
      </c>
    </row>
    <row r="134" spans="1:28" x14ac:dyDescent="0.25">
      <c r="A134" t="s">
        <v>28</v>
      </c>
      <c r="B134" t="s">
        <v>2181</v>
      </c>
      <c r="C134" t="s">
        <v>2182</v>
      </c>
      <c r="D134" t="s">
        <v>2183</v>
      </c>
      <c r="E134" t="s">
        <v>33</v>
      </c>
      <c r="F134" t="s">
        <v>66</v>
      </c>
      <c r="G134" t="s">
        <v>2184</v>
      </c>
      <c r="H134" t="s">
        <v>1842</v>
      </c>
      <c r="I134" t="s">
        <v>2185</v>
      </c>
      <c r="J134" t="s">
        <v>2186</v>
      </c>
      <c r="K134" t="s">
        <v>29</v>
      </c>
      <c r="L134" t="s">
        <v>2187</v>
      </c>
      <c r="M134" t="s">
        <v>2188</v>
      </c>
      <c r="N134">
        <v>49</v>
      </c>
      <c r="O134">
        <v>4</v>
      </c>
      <c r="P134">
        <v>4</v>
      </c>
      <c r="Q134" t="s">
        <v>2189</v>
      </c>
      <c r="R134" t="s">
        <v>2190</v>
      </c>
      <c r="S134" t="s">
        <v>2191</v>
      </c>
      <c r="T134" t="s">
        <v>263</v>
      </c>
      <c r="U134">
        <v>2022</v>
      </c>
      <c r="V134">
        <v>63</v>
      </c>
      <c r="W134" t="s">
        <v>2192</v>
      </c>
      <c r="X134" t="str">
        <f>HYPERLINK("http://dx.doi.org/10.1167/iovs.63.11.2","http://dx.doi.org/10.1167/iovs.63.11.2")</f>
        <v>http://dx.doi.org/10.1167/iovs.63.11.2</v>
      </c>
      <c r="Y134" t="s">
        <v>334</v>
      </c>
      <c r="Z134" t="s">
        <v>48</v>
      </c>
      <c r="AA134">
        <v>36194423</v>
      </c>
      <c r="AB134" t="str">
        <f>HYPERLINK("https%3A%2F%2Fwww.webofscience.com%2Fwos%2Fwoscc%2Ffull-record%2FWOS:000876370500004","View Full Record in Web of Science")</f>
        <v>View Full Record in Web of Science</v>
      </c>
    </row>
    <row r="135" spans="1:28" x14ac:dyDescent="0.25">
      <c r="A135" t="s">
        <v>28</v>
      </c>
      <c r="B135" t="s">
        <v>469</v>
      </c>
      <c r="C135" t="s">
        <v>470</v>
      </c>
      <c r="D135" t="s">
        <v>471</v>
      </c>
      <c r="E135" t="s">
        <v>33</v>
      </c>
      <c r="F135" t="s">
        <v>34</v>
      </c>
      <c r="G135" t="s">
        <v>472</v>
      </c>
      <c r="H135" t="s">
        <v>473</v>
      </c>
      <c r="I135" t="s">
        <v>422</v>
      </c>
      <c r="J135" t="s">
        <v>474</v>
      </c>
      <c r="K135" t="s">
        <v>475</v>
      </c>
      <c r="L135" t="s">
        <v>476</v>
      </c>
      <c r="M135" t="s">
        <v>477</v>
      </c>
      <c r="N135">
        <v>205</v>
      </c>
      <c r="O135">
        <v>2</v>
      </c>
      <c r="P135">
        <v>2</v>
      </c>
      <c r="Q135" t="s">
        <v>478</v>
      </c>
      <c r="R135" t="s">
        <v>479</v>
      </c>
      <c r="S135" t="s">
        <v>471</v>
      </c>
      <c r="T135" t="s">
        <v>480</v>
      </c>
      <c r="U135">
        <v>2023</v>
      </c>
      <c r="V135">
        <v>15</v>
      </c>
      <c r="W135" t="s">
        <v>29</v>
      </c>
      <c r="X135" t="s">
        <v>29</v>
      </c>
      <c r="Y135" t="s">
        <v>481</v>
      </c>
      <c r="Z135" t="s">
        <v>48</v>
      </c>
      <c r="AA135">
        <v>37178254</v>
      </c>
      <c r="AB135" t="str">
        <f>HYPERLINK("https%3A%2F%2Fwww.webofscience.com%2Fwos%2Fwoscc%2Ffull-record%2FWOS:000996587500039","View Full Record in Web of Science")</f>
        <v>View Full Record in Web of Science</v>
      </c>
    </row>
    <row r="136" spans="1:28" x14ac:dyDescent="0.25">
      <c r="A136" t="s">
        <v>28</v>
      </c>
      <c r="B136" t="s">
        <v>4463</v>
      </c>
      <c r="C136" t="s">
        <v>4464</v>
      </c>
      <c r="D136" t="s">
        <v>112</v>
      </c>
      <c r="E136" t="s">
        <v>33</v>
      </c>
      <c r="F136" t="s">
        <v>66</v>
      </c>
      <c r="G136" t="s">
        <v>4465</v>
      </c>
      <c r="H136" t="s">
        <v>4466</v>
      </c>
      <c r="I136" t="s">
        <v>4467</v>
      </c>
      <c r="J136" t="s">
        <v>4468</v>
      </c>
      <c r="K136" t="s">
        <v>4469</v>
      </c>
      <c r="L136" t="s">
        <v>4470</v>
      </c>
      <c r="M136" t="s">
        <v>4471</v>
      </c>
      <c r="N136">
        <v>52</v>
      </c>
      <c r="O136">
        <v>4</v>
      </c>
      <c r="P136">
        <v>4</v>
      </c>
      <c r="Q136" t="s">
        <v>42</v>
      </c>
      <c r="R136" t="s">
        <v>43</v>
      </c>
      <c r="S136" t="s">
        <v>120</v>
      </c>
      <c r="T136" t="s">
        <v>4472</v>
      </c>
      <c r="U136">
        <v>2022</v>
      </c>
      <c r="V136">
        <v>13</v>
      </c>
      <c r="W136" t="s">
        <v>4473</v>
      </c>
      <c r="X136" t="str">
        <f>HYPERLINK("http://dx.doi.org/10.3389/fphar.2022.914667","http://dx.doi.org/10.3389/fphar.2022.914667")</f>
        <v>http://dx.doi.org/10.3389/fphar.2022.914667</v>
      </c>
      <c r="Y136" t="s">
        <v>123</v>
      </c>
      <c r="Z136" t="s">
        <v>48</v>
      </c>
      <c r="AA136">
        <v>36091778</v>
      </c>
      <c r="AB136" t="str">
        <f>HYPERLINK("https%3A%2F%2Fwww.webofscience.com%2Fwos%2Fwoscc%2Ffull-record%2FWOS:000860343000001","View Full Record in Web of Science")</f>
        <v>View Full Record in Web of Science</v>
      </c>
    </row>
    <row r="137" spans="1:28" x14ac:dyDescent="0.25">
      <c r="A137" t="s">
        <v>28</v>
      </c>
      <c r="B137" t="s">
        <v>124</v>
      </c>
      <c r="C137" t="s">
        <v>125</v>
      </c>
      <c r="D137" t="s">
        <v>126</v>
      </c>
      <c r="E137" t="s">
        <v>33</v>
      </c>
      <c r="F137" t="s">
        <v>66</v>
      </c>
      <c r="G137" t="s">
        <v>127</v>
      </c>
      <c r="H137" t="s">
        <v>128</v>
      </c>
      <c r="I137" t="s">
        <v>129</v>
      </c>
      <c r="J137" t="s">
        <v>130</v>
      </c>
      <c r="K137" t="s">
        <v>131</v>
      </c>
      <c r="L137" t="s">
        <v>132</v>
      </c>
      <c r="M137" t="s">
        <v>133</v>
      </c>
      <c r="N137">
        <v>65</v>
      </c>
      <c r="O137">
        <v>25</v>
      </c>
      <c r="P137">
        <v>26</v>
      </c>
      <c r="Q137" t="s">
        <v>42</v>
      </c>
      <c r="R137" t="s">
        <v>43</v>
      </c>
      <c r="S137" t="s">
        <v>134</v>
      </c>
      <c r="T137" t="s">
        <v>135</v>
      </c>
      <c r="U137">
        <v>2020</v>
      </c>
      <c r="V137">
        <v>11</v>
      </c>
      <c r="W137" t="s">
        <v>136</v>
      </c>
      <c r="X137" t="str">
        <f>HYPERLINK("http://dx.doi.org/10.3389/fgene.2020.584460","http://dx.doi.org/10.3389/fgene.2020.584460")</f>
        <v>http://dx.doi.org/10.3389/fgene.2020.584460</v>
      </c>
      <c r="Y137" t="s">
        <v>137</v>
      </c>
      <c r="Z137" t="s">
        <v>48</v>
      </c>
      <c r="AA137">
        <v>33329722</v>
      </c>
      <c r="AB137" t="str">
        <f>HYPERLINK("https%3A%2F%2Fwww.webofscience.com%2Fwos%2Fwoscc%2Ffull-record%2FWOS:000595424200001","View Full Record in Web of Science")</f>
        <v>View Full Record in Web of Science</v>
      </c>
    </row>
    <row r="138" spans="1:28" x14ac:dyDescent="0.25">
      <c r="A138" t="s">
        <v>28</v>
      </c>
      <c r="B138" t="s">
        <v>2059</v>
      </c>
      <c r="C138" t="s">
        <v>2060</v>
      </c>
      <c r="D138" t="s">
        <v>471</v>
      </c>
      <c r="E138" t="s">
        <v>33</v>
      </c>
      <c r="F138" t="s">
        <v>66</v>
      </c>
      <c r="G138" t="s">
        <v>2061</v>
      </c>
      <c r="H138" t="s">
        <v>2062</v>
      </c>
      <c r="I138" t="s">
        <v>2063</v>
      </c>
      <c r="J138" t="s">
        <v>2064</v>
      </c>
      <c r="K138" t="s">
        <v>2065</v>
      </c>
      <c r="L138" t="s">
        <v>2066</v>
      </c>
      <c r="M138" t="s">
        <v>2067</v>
      </c>
      <c r="N138">
        <v>57</v>
      </c>
      <c r="O138">
        <v>23</v>
      </c>
      <c r="P138">
        <v>23</v>
      </c>
      <c r="Q138" t="s">
        <v>478</v>
      </c>
      <c r="R138" t="s">
        <v>479</v>
      </c>
      <c r="S138" t="s">
        <v>471</v>
      </c>
      <c r="T138" t="s">
        <v>2068</v>
      </c>
      <c r="U138">
        <v>2021</v>
      </c>
      <c r="V138">
        <v>13</v>
      </c>
      <c r="W138" t="s">
        <v>29</v>
      </c>
      <c r="X138" t="s">
        <v>29</v>
      </c>
      <c r="Y138" t="s">
        <v>481</v>
      </c>
      <c r="Z138" t="s">
        <v>48</v>
      </c>
      <c r="AA138">
        <v>34310344</v>
      </c>
      <c r="AB138" t="str">
        <f>HYPERLINK("https%3A%2F%2Fwww.webofscience.com%2Fwos%2Fwoscc%2Ffull-record%2FWOS:000680530300016","View Full Record in Web of Science")</f>
        <v>View Full Record in Web of Science</v>
      </c>
    </row>
    <row r="139" spans="1:28" x14ac:dyDescent="0.25">
      <c r="A139" t="s">
        <v>28</v>
      </c>
      <c r="B139" t="s">
        <v>2513</v>
      </c>
      <c r="C139" t="s">
        <v>2514</v>
      </c>
      <c r="D139" t="s">
        <v>2515</v>
      </c>
      <c r="E139" t="s">
        <v>33</v>
      </c>
      <c r="F139" t="s">
        <v>66</v>
      </c>
      <c r="G139" t="s">
        <v>2516</v>
      </c>
      <c r="H139" t="s">
        <v>2517</v>
      </c>
      <c r="I139" t="s">
        <v>2518</v>
      </c>
      <c r="J139" t="s">
        <v>2519</v>
      </c>
      <c r="K139" t="s">
        <v>2520</v>
      </c>
      <c r="L139" t="s">
        <v>2521</v>
      </c>
      <c r="M139" t="s">
        <v>2522</v>
      </c>
      <c r="N139">
        <v>40</v>
      </c>
      <c r="O139">
        <v>2</v>
      </c>
      <c r="P139">
        <v>2</v>
      </c>
      <c r="Q139" t="s">
        <v>74</v>
      </c>
      <c r="R139" t="s">
        <v>75</v>
      </c>
      <c r="S139" t="s">
        <v>2523</v>
      </c>
      <c r="T139" t="s">
        <v>107</v>
      </c>
      <c r="U139">
        <v>2023</v>
      </c>
      <c r="V139">
        <v>256</v>
      </c>
      <c r="W139" t="s">
        <v>2524</v>
      </c>
      <c r="X139" t="str">
        <f>HYPERLINK("http://dx.doi.org/10.1016/j.ecoenv.2023.114903","http://dx.doi.org/10.1016/j.ecoenv.2023.114903")</f>
        <v>http://dx.doi.org/10.1016/j.ecoenv.2023.114903</v>
      </c>
      <c r="Y139" t="s">
        <v>2525</v>
      </c>
      <c r="Z139" t="s">
        <v>48</v>
      </c>
      <c r="AA139">
        <v>37054473</v>
      </c>
      <c r="AB139" t="str">
        <f>HYPERLINK("https%3A%2F%2Fwww.webofscience.com%2Fwos%2Fwoscc%2Ffull-record%2FWOS:000981679500001","View Full Record in Web of Science")</f>
        <v>View Full Record in Web of Science</v>
      </c>
    </row>
    <row r="140" spans="1:28" x14ac:dyDescent="0.25">
      <c r="A140" t="s">
        <v>28</v>
      </c>
      <c r="B140" t="s">
        <v>1683</v>
      </c>
      <c r="C140" t="s">
        <v>1684</v>
      </c>
      <c r="D140" t="s">
        <v>126</v>
      </c>
      <c r="E140" t="s">
        <v>33</v>
      </c>
      <c r="F140" t="s">
        <v>66</v>
      </c>
      <c r="G140" t="s">
        <v>1685</v>
      </c>
      <c r="H140" t="s">
        <v>1686</v>
      </c>
      <c r="I140" t="s">
        <v>1687</v>
      </c>
      <c r="J140" t="s">
        <v>1688</v>
      </c>
      <c r="K140" t="s">
        <v>1689</v>
      </c>
      <c r="L140" t="s">
        <v>1690</v>
      </c>
      <c r="M140" t="s">
        <v>1691</v>
      </c>
      <c r="N140">
        <v>35</v>
      </c>
      <c r="O140">
        <v>2</v>
      </c>
      <c r="P140">
        <v>2</v>
      </c>
      <c r="Q140" t="s">
        <v>42</v>
      </c>
      <c r="R140" t="s">
        <v>43</v>
      </c>
      <c r="S140" t="s">
        <v>134</v>
      </c>
      <c r="T140" t="s">
        <v>1692</v>
      </c>
      <c r="U140">
        <v>2021</v>
      </c>
      <c r="V140">
        <v>12</v>
      </c>
      <c r="W140" t="s">
        <v>1693</v>
      </c>
      <c r="X140" t="str">
        <f>HYPERLINK("http://dx.doi.org/10.3389/fgene.2021.739344","http://dx.doi.org/10.3389/fgene.2021.739344")</f>
        <v>http://dx.doi.org/10.3389/fgene.2021.739344</v>
      </c>
      <c r="Y140" t="s">
        <v>137</v>
      </c>
      <c r="Z140" t="s">
        <v>48</v>
      </c>
      <c r="AA140">
        <v>34603397</v>
      </c>
      <c r="AB140" t="str">
        <f>HYPERLINK("https%3A%2F%2Fwww.webofscience.com%2Fwos%2Fwoscc%2Ffull-record%2FWOS:000717288100001","View Full Record in Web of Science")</f>
        <v>View Full Record in Web of Science</v>
      </c>
    </row>
    <row r="141" spans="1:28" x14ac:dyDescent="0.25">
      <c r="A141" t="s">
        <v>28</v>
      </c>
      <c r="B141" t="s">
        <v>1057</v>
      </c>
      <c r="C141" t="s">
        <v>1058</v>
      </c>
      <c r="D141" t="s">
        <v>1059</v>
      </c>
      <c r="E141" t="s">
        <v>33</v>
      </c>
      <c r="F141" t="s">
        <v>34</v>
      </c>
      <c r="G141" t="s">
        <v>1060</v>
      </c>
      <c r="H141" t="s">
        <v>29</v>
      </c>
      <c r="I141" t="s">
        <v>1061</v>
      </c>
      <c r="J141" t="s">
        <v>1062</v>
      </c>
      <c r="K141" t="s">
        <v>1063</v>
      </c>
      <c r="L141" t="s">
        <v>1064</v>
      </c>
      <c r="M141" t="s">
        <v>1065</v>
      </c>
      <c r="N141">
        <v>61</v>
      </c>
      <c r="O141">
        <v>1</v>
      </c>
      <c r="P141">
        <v>1</v>
      </c>
      <c r="Q141" t="s">
        <v>42</v>
      </c>
      <c r="R141" t="s">
        <v>43</v>
      </c>
      <c r="S141" t="s">
        <v>1066</v>
      </c>
      <c r="T141" t="s">
        <v>1067</v>
      </c>
      <c r="U141">
        <v>2022</v>
      </c>
      <c r="V141">
        <v>10</v>
      </c>
      <c r="W141" t="s">
        <v>1068</v>
      </c>
      <c r="X141" t="str">
        <f>HYPERLINK("http://dx.doi.org/10.3389/fbioe.2022.978283","http://dx.doi.org/10.3389/fbioe.2022.978283")</f>
        <v>http://dx.doi.org/10.3389/fbioe.2022.978283</v>
      </c>
      <c r="Y141" t="s">
        <v>1069</v>
      </c>
      <c r="Z141" t="s">
        <v>48</v>
      </c>
      <c r="AA141">
        <v>36072293</v>
      </c>
      <c r="AB141" t="str">
        <f>HYPERLINK("https%3A%2F%2Fwww.webofscience.com%2Fwos%2Fwoscc%2Ffull-record%2FWOS:000873976500001","View Full Record in Web of Science")</f>
        <v>View Full Record in Web of Science</v>
      </c>
    </row>
    <row r="142" spans="1:28" x14ac:dyDescent="0.25">
      <c r="A142" t="s">
        <v>28</v>
      </c>
      <c r="B142" t="s">
        <v>1357</v>
      </c>
      <c r="C142" t="s">
        <v>1358</v>
      </c>
      <c r="D142" t="s">
        <v>652</v>
      </c>
      <c r="E142" t="s">
        <v>33</v>
      </c>
      <c r="F142" t="s">
        <v>34</v>
      </c>
      <c r="G142" t="s">
        <v>1359</v>
      </c>
      <c r="H142" t="s">
        <v>1360</v>
      </c>
      <c r="I142" t="s">
        <v>1361</v>
      </c>
      <c r="J142" t="s">
        <v>1362</v>
      </c>
      <c r="K142" t="s">
        <v>1363</v>
      </c>
      <c r="L142" t="s">
        <v>1364</v>
      </c>
      <c r="M142" t="s">
        <v>1365</v>
      </c>
      <c r="N142">
        <v>109</v>
      </c>
      <c r="O142">
        <v>1</v>
      </c>
      <c r="P142">
        <v>1</v>
      </c>
      <c r="Q142" t="s">
        <v>345</v>
      </c>
      <c r="R142" t="s">
        <v>346</v>
      </c>
      <c r="S142" t="s">
        <v>660</v>
      </c>
      <c r="T142" t="s">
        <v>1366</v>
      </c>
      <c r="U142">
        <v>2023</v>
      </c>
      <c r="V142">
        <v>29</v>
      </c>
      <c r="W142" t="s">
        <v>1367</v>
      </c>
      <c r="X142" t="str">
        <f>HYPERLINK("http://dx.doi.org/10.1186/s10020-023-00726-2","http://dx.doi.org/10.1186/s10020-023-00726-2")</f>
        <v>http://dx.doi.org/10.1186/s10020-023-00726-2</v>
      </c>
      <c r="Y142" t="s">
        <v>662</v>
      </c>
      <c r="Z142" t="s">
        <v>48</v>
      </c>
      <c r="AA142">
        <v>37737134</v>
      </c>
      <c r="AB142" t="str">
        <f>HYPERLINK("https%3A%2F%2Fwww.webofscience.com%2Fwos%2Fwoscc%2Ffull-record%2FWOS:001073600300002","View Full Record in Web of Science")</f>
        <v>View Full Record in Web of Science</v>
      </c>
    </row>
    <row r="143" spans="1:28" x14ac:dyDescent="0.25">
      <c r="A143" t="s">
        <v>28</v>
      </c>
      <c r="B143" t="s">
        <v>3639</v>
      </c>
      <c r="C143" t="s">
        <v>3640</v>
      </c>
      <c r="D143" t="s">
        <v>3641</v>
      </c>
      <c r="E143" t="s">
        <v>33</v>
      </c>
      <c r="F143" t="s">
        <v>66</v>
      </c>
      <c r="G143" t="s">
        <v>3642</v>
      </c>
      <c r="H143" t="s">
        <v>3643</v>
      </c>
      <c r="I143" t="s">
        <v>3644</v>
      </c>
      <c r="J143" t="s">
        <v>3645</v>
      </c>
      <c r="K143" t="s">
        <v>3646</v>
      </c>
      <c r="L143" t="s">
        <v>3647</v>
      </c>
      <c r="M143" t="s">
        <v>3648</v>
      </c>
      <c r="N143">
        <v>48</v>
      </c>
      <c r="O143">
        <v>11</v>
      </c>
      <c r="P143">
        <v>12</v>
      </c>
      <c r="Q143" t="s">
        <v>2426</v>
      </c>
      <c r="R143" t="s">
        <v>2427</v>
      </c>
      <c r="S143" t="s">
        <v>3649</v>
      </c>
      <c r="T143" t="s">
        <v>29</v>
      </c>
      <c r="U143">
        <v>2021</v>
      </c>
      <c r="V143">
        <v>16</v>
      </c>
      <c r="W143" t="s">
        <v>3650</v>
      </c>
      <c r="X143" t="str">
        <f>HYPERLINK("http://dx.doi.org/10.2174/1574892816666210204125155","http://dx.doi.org/10.2174/1574892816666210204125155")</f>
        <v>http://dx.doi.org/10.2174/1574892816666210204125155</v>
      </c>
      <c r="Y143" t="s">
        <v>3651</v>
      </c>
      <c r="Z143" t="s">
        <v>48</v>
      </c>
      <c r="AA143">
        <v>33563180</v>
      </c>
      <c r="AB143" t="str">
        <f>HYPERLINK("https%3A%2F%2Fwww.webofscience.com%2Fwos%2Fwoscc%2Ffull-record%2FWOS:000697680100005","View Full Record in Web of Science")</f>
        <v>View Full Record in Web of Science</v>
      </c>
    </row>
    <row r="144" spans="1:28" x14ac:dyDescent="0.25">
      <c r="A144" t="s">
        <v>28</v>
      </c>
      <c r="B144" t="s">
        <v>3488</v>
      </c>
      <c r="C144" t="s">
        <v>3489</v>
      </c>
      <c r="D144" t="s">
        <v>2704</v>
      </c>
      <c r="E144" t="s">
        <v>33</v>
      </c>
      <c r="F144" t="s">
        <v>66</v>
      </c>
      <c r="G144" t="s">
        <v>29</v>
      </c>
      <c r="H144" t="s">
        <v>3490</v>
      </c>
      <c r="I144" t="s">
        <v>3491</v>
      </c>
      <c r="J144" t="s">
        <v>3492</v>
      </c>
      <c r="K144" t="s">
        <v>571</v>
      </c>
      <c r="L144" t="s">
        <v>3493</v>
      </c>
      <c r="M144" t="s">
        <v>3494</v>
      </c>
      <c r="N144">
        <v>47</v>
      </c>
      <c r="O144">
        <v>82</v>
      </c>
      <c r="P144">
        <v>87</v>
      </c>
      <c r="Q144" t="s">
        <v>2711</v>
      </c>
      <c r="R144" t="s">
        <v>1250</v>
      </c>
      <c r="S144" t="s">
        <v>2712</v>
      </c>
      <c r="T144" t="s">
        <v>1030</v>
      </c>
      <c r="U144">
        <v>2020</v>
      </c>
      <c r="V144">
        <v>6</v>
      </c>
      <c r="W144" t="s">
        <v>3495</v>
      </c>
      <c r="X144" t="str">
        <f>HYPERLINK("http://dx.doi.org/10.1126/sciadv.aba0647","http://dx.doi.org/10.1126/sciadv.aba0647")</f>
        <v>http://dx.doi.org/10.1126/sciadv.aba0647</v>
      </c>
      <c r="Y144" t="s">
        <v>223</v>
      </c>
      <c r="Z144" t="s">
        <v>48</v>
      </c>
      <c r="AA144">
        <v>32875102</v>
      </c>
      <c r="AB144" t="str">
        <f>HYPERLINK("https%3A%2F%2Fwww.webofscience.com%2Fwos%2Fwoscc%2Ffull-record%2FWOS:000561426700007","View Full Record in Web of Science")</f>
        <v>View Full Record in Web of Science</v>
      </c>
    </row>
    <row r="145" spans="1:28" x14ac:dyDescent="0.25">
      <c r="A145" t="s">
        <v>28</v>
      </c>
      <c r="B145" t="s">
        <v>4305</v>
      </c>
      <c r="C145" t="s">
        <v>4306</v>
      </c>
      <c r="D145" t="s">
        <v>126</v>
      </c>
      <c r="E145" t="s">
        <v>33</v>
      </c>
      <c r="F145" t="s">
        <v>66</v>
      </c>
      <c r="G145" t="s">
        <v>4307</v>
      </c>
      <c r="H145" t="s">
        <v>4308</v>
      </c>
      <c r="I145" t="s">
        <v>4309</v>
      </c>
      <c r="J145" t="s">
        <v>4310</v>
      </c>
      <c r="K145" t="s">
        <v>4311</v>
      </c>
      <c r="L145" t="s">
        <v>4312</v>
      </c>
      <c r="M145" t="s">
        <v>4313</v>
      </c>
      <c r="N145">
        <v>96</v>
      </c>
      <c r="O145">
        <v>20</v>
      </c>
      <c r="P145">
        <v>21</v>
      </c>
      <c r="Q145" t="s">
        <v>42</v>
      </c>
      <c r="R145" t="s">
        <v>43</v>
      </c>
      <c r="S145" t="s">
        <v>134</v>
      </c>
      <c r="T145" t="s">
        <v>4314</v>
      </c>
      <c r="U145">
        <v>2018</v>
      </c>
      <c r="V145">
        <v>8</v>
      </c>
      <c r="W145" t="s">
        <v>4315</v>
      </c>
      <c r="X145" t="str">
        <f>HYPERLINK("http://dx.doi.org/10.3389/fgene.2017.00235","http://dx.doi.org/10.3389/fgene.2017.00235")</f>
        <v>http://dx.doi.org/10.3389/fgene.2017.00235</v>
      </c>
      <c r="Y145" t="s">
        <v>137</v>
      </c>
      <c r="Z145" t="s">
        <v>48</v>
      </c>
      <c r="AA145">
        <v>29379521</v>
      </c>
      <c r="AB145" t="str">
        <f>HYPERLINK("https%3A%2F%2Fwww.webofscience.com%2Fwos%2Fwoscc%2Ffull-record%2FWOS:000419790400001","View Full Record in Web of Science")</f>
        <v>View Full Record in Web of Science</v>
      </c>
    </row>
    <row r="146" spans="1:28" x14ac:dyDescent="0.25">
      <c r="A146" t="s">
        <v>28</v>
      </c>
      <c r="B146" t="s">
        <v>2025</v>
      </c>
      <c r="C146" t="s">
        <v>2026</v>
      </c>
      <c r="D146" t="s">
        <v>32</v>
      </c>
      <c r="E146" t="s">
        <v>33</v>
      </c>
      <c r="F146" t="s">
        <v>66</v>
      </c>
      <c r="G146" t="s">
        <v>2027</v>
      </c>
      <c r="H146" t="s">
        <v>2028</v>
      </c>
      <c r="I146" t="s">
        <v>2029</v>
      </c>
      <c r="J146" t="s">
        <v>2030</v>
      </c>
      <c r="K146" t="s">
        <v>2031</v>
      </c>
      <c r="L146" t="s">
        <v>2032</v>
      </c>
      <c r="M146" t="s">
        <v>2033</v>
      </c>
      <c r="N146">
        <v>41</v>
      </c>
      <c r="O146">
        <v>4</v>
      </c>
      <c r="P146">
        <v>4</v>
      </c>
      <c r="Q146" t="s">
        <v>42</v>
      </c>
      <c r="R146" t="s">
        <v>43</v>
      </c>
      <c r="S146" t="s">
        <v>44</v>
      </c>
      <c r="T146" t="s">
        <v>2034</v>
      </c>
      <c r="U146">
        <v>2022</v>
      </c>
      <c r="V146">
        <v>10</v>
      </c>
      <c r="W146" t="s">
        <v>2035</v>
      </c>
      <c r="X146" t="str">
        <f>HYPERLINK("http://dx.doi.org/10.3389/fcell.2022.807129","http://dx.doi.org/10.3389/fcell.2022.807129")</f>
        <v>http://dx.doi.org/10.3389/fcell.2022.807129</v>
      </c>
      <c r="Y146" t="s">
        <v>47</v>
      </c>
      <c r="Z146" t="s">
        <v>48</v>
      </c>
      <c r="AA146">
        <v>35223837</v>
      </c>
      <c r="AB146" t="str">
        <f>HYPERLINK("https%3A%2F%2Fwww.webofscience.com%2Fwos%2Fwoscc%2Ffull-record%2FWOS:000760861200001","View Full Record in Web of Science")</f>
        <v>View Full Record in Web of Science</v>
      </c>
    </row>
    <row r="147" spans="1:28" x14ac:dyDescent="0.25">
      <c r="A147" t="s">
        <v>28</v>
      </c>
      <c r="B147" t="s">
        <v>3742</v>
      </c>
      <c r="C147" t="s">
        <v>3743</v>
      </c>
      <c r="D147" t="s">
        <v>378</v>
      </c>
      <c r="E147" t="s">
        <v>33</v>
      </c>
      <c r="F147" t="s">
        <v>66</v>
      </c>
      <c r="G147" t="s">
        <v>29</v>
      </c>
      <c r="H147" t="s">
        <v>3744</v>
      </c>
      <c r="I147" t="s">
        <v>3745</v>
      </c>
      <c r="J147" t="s">
        <v>3746</v>
      </c>
      <c r="K147" t="s">
        <v>3747</v>
      </c>
      <c r="L147" t="s">
        <v>3748</v>
      </c>
      <c r="M147" t="s">
        <v>3749</v>
      </c>
      <c r="N147">
        <v>52</v>
      </c>
      <c r="O147">
        <v>12</v>
      </c>
      <c r="P147">
        <v>12</v>
      </c>
      <c r="Q147" t="s">
        <v>385</v>
      </c>
      <c r="R147" t="s">
        <v>331</v>
      </c>
      <c r="S147" t="s">
        <v>386</v>
      </c>
      <c r="T147" t="s">
        <v>1713</v>
      </c>
      <c r="U147">
        <v>2023</v>
      </c>
      <c r="V147">
        <v>14</v>
      </c>
      <c r="W147" t="s">
        <v>3750</v>
      </c>
      <c r="X147" t="str">
        <f>HYPERLINK("http://dx.doi.org/10.1038/s41419-023-05790-4","http://dx.doi.org/10.1038/s41419-023-05790-4")</f>
        <v>http://dx.doi.org/10.1038/s41419-023-05790-4</v>
      </c>
      <c r="Y147" t="s">
        <v>265</v>
      </c>
      <c r="Z147" t="s">
        <v>48</v>
      </c>
      <c r="AA147">
        <v>37076497</v>
      </c>
      <c r="AB147" t="str">
        <f>HYPERLINK("https%3A%2F%2Fwww.webofscience.com%2Fwos%2Fwoscc%2Ffull-record%2FWOS:000972738500001","View Full Record in Web of Science")</f>
        <v>View Full Record in Web of Science</v>
      </c>
    </row>
    <row r="148" spans="1:28" x14ac:dyDescent="0.25">
      <c r="A148" t="s">
        <v>28</v>
      </c>
      <c r="B148" t="s">
        <v>2570</v>
      </c>
      <c r="C148" t="s">
        <v>2571</v>
      </c>
      <c r="D148" t="s">
        <v>2572</v>
      </c>
      <c r="E148" t="s">
        <v>33</v>
      </c>
      <c r="F148" t="s">
        <v>66</v>
      </c>
      <c r="G148" t="s">
        <v>29</v>
      </c>
      <c r="H148" t="s">
        <v>2573</v>
      </c>
      <c r="I148" t="s">
        <v>2574</v>
      </c>
      <c r="J148" t="s">
        <v>2575</v>
      </c>
      <c r="K148" t="s">
        <v>2576</v>
      </c>
      <c r="L148" t="s">
        <v>2577</v>
      </c>
      <c r="M148" t="s">
        <v>2578</v>
      </c>
      <c r="N148">
        <v>39</v>
      </c>
      <c r="O148">
        <v>6</v>
      </c>
      <c r="P148">
        <v>7</v>
      </c>
      <c r="Q148" t="s">
        <v>895</v>
      </c>
      <c r="R148" t="s">
        <v>331</v>
      </c>
      <c r="S148" t="s">
        <v>2579</v>
      </c>
      <c r="T148" t="s">
        <v>2580</v>
      </c>
      <c r="U148">
        <v>2022</v>
      </c>
      <c r="V148">
        <v>2022</v>
      </c>
      <c r="W148" t="s">
        <v>2581</v>
      </c>
      <c r="X148" t="str">
        <f>HYPERLINK("http://dx.doi.org/10.1155/2022/6243004","http://dx.doi.org/10.1155/2022/6243004")</f>
        <v>http://dx.doi.org/10.1155/2022/6243004</v>
      </c>
      <c r="Y148" t="s">
        <v>2582</v>
      </c>
      <c r="Z148" t="s">
        <v>48</v>
      </c>
      <c r="AA148">
        <v>36483682</v>
      </c>
      <c r="AB148" t="str">
        <f>HYPERLINK("https%3A%2F%2Fwww.webofscience.com%2Fwos%2Fwoscc%2Ffull-record%2FWOS:000895996900001","View Full Record in Web of Science")</f>
        <v>View Full Record in Web of Science</v>
      </c>
    </row>
    <row r="149" spans="1:28" x14ac:dyDescent="0.25">
      <c r="A149" t="s">
        <v>28</v>
      </c>
      <c r="B149" t="s">
        <v>2223</v>
      </c>
      <c r="C149" t="s">
        <v>2224</v>
      </c>
      <c r="D149" t="s">
        <v>197</v>
      </c>
      <c r="E149" t="s">
        <v>33</v>
      </c>
      <c r="F149" t="s">
        <v>66</v>
      </c>
      <c r="G149" t="s">
        <v>2225</v>
      </c>
      <c r="H149" t="s">
        <v>29</v>
      </c>
      <c r="I149" t="s">
        <v>2226</v>
      </c>
      <c r="J149" t="s">
        <v>2227</v>
      </c>
      <c r="K149" t="s">
        <v>1151</v>
      </c>
      <c r="L149" t="s">
        <v>2228</v>
      </c>
      <c r="M149" t="s">
        <v>1153</v>
      </c>
      <c r="N149">
        <v>64</v>
      </c>
      <c r="O149">
        <v>21</v>
      </c>
      <c r="P149">
        <v>24</v>
      </c>
      <c r="Q149" t="s">
        <v>42</v>
      </c>
      <c r="R149" t="s">
        <v>43</v>
      </c>
      <c r="S149" t="s">
        <v>205</v>
      </c>
      <c r="T149" t="s">
        <v>626</v>
      </c>
      <c r="U149">
        <v>2021</v>
      </c>
      <c r="V149">
        <v>15</v>
      </c>
      <c r="W149" t="s">
        <v>2229</v>
      </c>
      <c r="X149" t="str">
        <f>HYPERLINK("http://dx.doi.org/10.3389/fncel.2021.774305","http://dx.doi.org/10.3389/fncel.2021.774305")</f>
        <v>http://dx.doi.org/10.3389/fncel.2021.774305</v>
      </c>
      <c r="Y149" t="s">
        <v>208</v>
      </c>
      <c r="Z149" t="s">
        <v>48</v>
      </c>
      <c r="AA149">
        <v>34975410</v>
      </c>
      <c r="AB149" t="str">
        <f>HYPERLINK("https%3A%2F%2Fwww.webofscience.com%2Fwos%2Fwoscc%2Ffull-record%2FWOS:000965404500001","View Full Record in Web of Science")</f>
        <v>View Full Record in Web of Science</v>
      </c>
    </row>
    <row r="150" spans="1:28" x14ac:dyDescent="0.25">
      <c r="A150" t="s">
        <v>28</v>
      </c>
      <c r="B150" t="s">
        <v>3683</v>
      </c>
      <c r="C150" t="s">
        <v>3684</v>
      </c>
      <c r="D150" t="s">
        <v>32</v>
      </c>
      <c r="E150" t="s">
        <v>33</v>
      </c>
      <c r="F150" t="s">
        <v>66</v>
      </c>
      <c r="G150" t="s">
        <v>3685</v>
      </c>
      <c r="H150" t="s">
        <v>3686</v>
      </c>
      <c r="I150" t="s">
        <v>3687</v>
      </c>
      <c r="J150" t="s">
        <v>3688</v>
      </c>
      <c r="K150" t="s">
        <v>3689</v>
      </c>
      <c r="L150" t="s">
        <v>3690</v>
      </c>
      <c r="M150" t="s">
        <v>3691</v>
      </c>
      <c r="N150">
        <v>65</v>
      </c>
      <c r="O150">
        <v>18</v>
      </c>
      <c r="P150">
        <v>19</v>
      </c>
      <c r="Q150" t="s">
        <v>42</v>
      </c>
      <c r="R150" t="s">
        <v>43</v>
      </c>
      <c r="S150" t="s">
        <v>44</v>
      </c>
      <c r="T150" t="s">
        <v>517</v>
      </c>
      <c r="U150">
        <v>2021</v>
      </c>
      <c r="V150">
        <v>9</v>
      </c>
      <c r="W150" t="s">
        <v>3692</v>
      </c>
      <c r="X150" t="str">
        <f>HYPERLINK("http://dx.doi.org/10.3389/fcell.2021.731365","http://dx.doi.org/10.3389/fcell.2021.731365")</f>
        <v>http://dx.doi.org/10.3389/fcell.2021.731365</v>
      </c>
      <c r="Y150" t="s">
        <v>47</v>
      </c>
      <c r="Z150" t="s">
        <v>48</v>
      </c>
      <c r="AA150">
        <v>34881240</v>
      </c>
      <c r="AB150" t="str">
        <f>HYPERLINK("https%3A%2F%2Fwww.webofscience.com%2Fwos%2Fwoscc%2Ffull-record%2FWOS:000726932100001","View Full Record in Web of Science")</f>
        <v>View Full Record in Web of Science</v>
      </c>
    </row>
    <row r="151" spans="1:28" x14ac:dyDescent="0.25">
      <c r="A151" t="s">
        <v>28</v>
      </c>
      <c r="B151" t="s">
        <v>3934</v>
      </c>
      <c r="C151" t="s">
        <v>3935</v>
      </c>
      <c r="D151" t="s">
        <v>3437</v>
      </c>
      <c r="E151" t="s">
        <v>33</v>
      </c>
      <c r="F151" t="s">
        <v>66</v>
      </c>
      <c r="G151" t="s">
        <v>29</v>
      </c>
      <c r="H151" t="s">
        <v>3936</v>
      </c>
      <c r="I151" t="s">
        <v>3937</v>
      </c>
      <c r="J151" t="s">
        <v>3938</v>
      </c>
      <c r="K151" t="s">
        <v>3939</v>
      </c>
      <c r="L151" t="s">
        <v>3940</v>
      </c>
      <c r="M151" t="s">
        <v>3941</v>
      </c>
      <c r="N151">
        <v>57</v>
      </c>
      <c r="O151">
        <v>38</v>
      </c>
      <c r="P151">
        <v>39</v>
      </c>
      <c r="Q151" t="s">
        <v>385</v>
      </c>
      <c r="R151" t="s">
        <v>331</v>
      </c>
      <c r="S151" t="s">
        <v>3444</v>
      </c>
      <c r="T151" t="s">
        <v>3942</v>
      </c>
      <c r="U151">
        <v>2022</v>
      </c>
      <c r="V151">
        <v>7</v>
      </c>
      <c r="W151" t="s">
        <v>3943</v>
      </c>
      <c r="X151" t="str">
        <f>HYPERLINK("http://dx.doi.org/10.1038/s41392-022-01020-z","http://dx.doi.org/10.1038/s41392-022-01020-z")</f>
        <v>http://dx.doi.org/10.1038/s41392-022-01020-z</v>
      </c>
      <c r="Y151" t="s">
        <v>748</v>
      </c>
      <c r="Z151" t="s">
        <v>48</v>
      </c>
      <c r="AA151">
        <v>35764614</v>
      </c>
      <c r="AB151" t="str">
        <f>HYPERLINK("https%3A%2F%2Fwww.webofscience.com%2Fwos%2Fwoscc%2Ffull-record%2FWOS:000819004500001","View Full Record in Web of Science")</f>
        <v>View Full Record in Web of Science</v>
      </c>
    </row>
    <row r="152" spans="1:28" x14ac:dyDescent="0.25">
      <c r="A152" t="s">
        <v>28</v>
      </c>
      <c r="B152" t="s">
        <v>2744</v>
      </c>
      <c r="C152" t="s">
        <v>2745</v>
      </c>
      <c r="D152" t="s">
        <v>1034</v>
      </c>
      <c r="E152" t="s">
        <v>33</v>
      </c>
      <c r="F152" t="s">
        <v>66</v>
      </c>
      <c r="G152" t="s">
        <v>2746</v>
      </c>
      <c r="H152" t="s">
        <v>29</v>
      </c>
      <c r="I152" t="s">
        <v>2747</v>
      </c>
      <c r="J152" t="s">
        <v>2748</v>
      </c>
      <c r="K152" t="s">
        <v>2749</v>
      </c>
      <c r="L152" t="s">
        <v>2750</v>
      </c>
      <c r="M152" t="s">
        <v>2751</v>
      </c>
      <c r="N152">
        <v>19</v>
      </c>
      <c r="O152">
        <v>38</v>
      </c>
      <c r="P152">
        <v>41</v>
      </c>
      <c r="Q152" t="s">
        <v>561</v>
      </c>
      <c r="R152" t="s">
        <v>316</v>
      </c>
      <c r="S152" t="s">
        <v>1034</v>
      </c>
      <c r="T152" t="s">
        <v>762</v>
      </c>
      <c r="U152">
        <v>2022</v>
      </c>
      <c r="V152">
        <v>13</v>
      </c>
      <c r="W152" t="s">
        <v>2752</v>
      </c>
      <c r="X152" t="str">
        <f>HYPERLINK("http://dx.doi.org/10.1080/21655979.2022.2030572","http://dx.doi.org/10.1080/21655979.2022.2030572")</f>
        <v>http://dx.doi.org/10.1080/21655979.2022.2030572</v>
      </c>
      <c r="Y152" t="s">
        <v>1043</v>
      </c>
      <c r="Z152" t="s">
        <v>48</v>
      </c>
      <c r="AA152">
        <v>35176940</v>
      </c>
      <c r="AB152" t="str">
        <f>HYPERLINK("https%3A%2F%2Fwww.webofscience.com%2Fwos%2Fwoscc%2Ffull-record%2FWOS:000757623800001","View Full Record in Web of Science")</f>
        <v>View Full Record in Web of Science</v>
      </c>
    </row>
    <row r="153" spans="1:28" x14ac:dyDescent="0.25">
      <c r="A153" t="s">
        <v>28</v>
      </c>
      <c r="B153" t="s">
        <v>2377</v>
      </c>
      <c r="C153" t="s">
        <v>2378</v>
      </c>
      <c r="D153" t="s">
        <v>2379</v>
      </c>
      <c r="E153" t="s">
        <v>33</v>
      </c>
      <c r="F153" t="s">
        <v>66</v>
      </c>
      <c r="G153" t="s">
        <v>2380</v>
      </c>
      <c r="H153" t="s">
        <v>2381</v>
      </c>
      <c r="I153" t="s">
        <v>2382</v>
      </c>
      <c r="J153" t="s">
        <v>2383</v>
      </c>
      <c r="K153" t="s">
        <v>2384</v>
      </c>
      <c r="L153" t="s">
        <v>2385</v>
      </c>
      <c r="M153" t="s">
        <v>2386</v>
      </c>
      <c r="N153">
        <v>54</v>
      </c>
      <c r="O153">
        <v>2</v>
      </c>
      <c r="P153">
        <v>3</v>
      </c>
      <c r="Q153" t="s">
        <v>90</v>
      </c>
      <c r="R153" t="s">
        <v>91</v>
      </c>
      <c r="S153" t="s">
        <v>2387</v>
      </c>
      <c r="T153" t="s">
        <v>263</v>
      </c>
      <c r="U153">
        <v>2023</v>
      </c>
      <c r="V153">
        <v>29</v>
      </c>
      <c r="W153" t="s">
        <v>2388</v>
      </c>
      <c r="X153" t="str">
        <f>HYPERLINK("http://dx.doi.org/10.1111/odi.14396","http://dx.doi.org/10.1111/odi.14396")</f>
        <v>http://dx.doi.org/10.1111/odi.14396</v>
      </c>
      <c r="Y153" t="s">
        <v>1915</v>
      </c>
      <c r="Z153" t="s">
        <v>48</v>
      </c>
      <c r="AA153">
        <v>36227651</v>
      </c>
      <c r="AB153" t="str">
        <f>HYPERLINK("https%3A%2F%2Fwww.webofscience.com%2Fwos%2Fwoscc%2Ffull-record%2FWOS:000882429300001","View Full Record in Web of Science")</f>
        <v>View Full Record in Web of Science</v>
      </c>
    </row>
    <row r="154" spans="1:28" x14ac:dyDescent="0.25">
      <c r="A154" t="s">
        <v>28</v>
      </c>
      <c r="B154" t="s">
        <v>2619</v>
      </c>
      <c r="C154" t="s">
        <v>2620</v>
      </c>
      <c r="D154" t="s">
        <v>2621</v>
      </c>
      <c r="E154" t="s">
        <v>33</v>
      </c>
      <c r="F154" t="s">
        <v>66</v>
      </c>
      <c r="G154" t="s">
        <v>2622</v>
      </c>
      <c r="H154" t="s">
        <v>2623</v>
      </c>
      <c r="I154" t="s">
        <v>2624</v>
      </c>
      <c r="J154" t="s">
        <v>2625</v>
      </c>
      <c r="K154" t="s">
        <v>2626</v>
      </c>
      <c r="L154" t="s">
        <v>2627</v>
      </c>
      <c r="M154" t="s">
        <v>2628</v>
      </c>
      <c r="N154">
        <v>39</v>
      </c>
      <c r="O154">
        <v>8</v>
      </c>
      <c r="P154">
        <v>8</v>
      </c>
      <c r="Q154" t="s">
        <v>977</v>
      </c>
      <c r="R154" t="s">
        <v>978</v>
      </c>
      <c r="S154" t="s">
        <v>2621</v>
      </c>
      <c r="T154" t="s">
        <v>2629</v>
      </c>
      <c r="U154">
        <v>2022</v>
      </c>
      <c r="V154">
        <v>828</v>
      </c>
      <c r="W154" t="s">
        <v>2630</v>
      </c>
      <c r="X154" t="str">
        <f>HYPERLINK("http://dx.doi.org/10.1016/j.gene.2022.146457","http://dx.doi.org/10.1016/j.gene.2022.146457")</f>
        <v>http://dx.doi.org/10.1016/j.gene.2022.146457</v>
      </c>
      <c r="Y154" t="s">
        <v>137</v>
      </c>
      <c r="Z154" t="s">
        <v>48</v>
      </c>
      <c r="AA154">
        <v>35421547</v>
      </c>
      <c r="AB154" t="str">
        <f>HYPERLINK("https%3A%2F%2Fwww.webofscience.com%2Fwos%2Fwoscc%2Ffull-record%2FWOS:000793378700002","View Full Record in Web of Science")</f>
        <v>View Full Record in Web of Science</v>
      </c>
    </row>
    <row r="155" spans="1:28" x14ac:dyDescent="0.25">
      <c r="A155" t="s">
        <v>28</v>
      </c>
      <c r="B155" t="s">
        <v>279</v>
      </c>
      <c r="C155" t="s">
        <v>280</v>
      </c>
      <c r="D155" t="s">
        <v>126</v>
      </c>
      <c r="E155" t="s">
        <v>33</v>
      </c>
      <c r="F155" t="s">
        <v>34</v>
      </c>
      <c r="G155" t="s">
        <v>281</v>
      </c>
      <c r="H155" t="s">
        <v>282</v>
      </c>
      <c r="I155" t="s">
        <v>283</v>
      </c>
      <c r="J155" t="s">
        <v>284</v>
      </c>
      <c r="K155" t="s">
        <v>285</v>
      </c>
      <c r="L155" t="s">
        <v>286</v>
      </c>
      <c r="M155" t="s">
        <v>287</v>
      </c>
      <c r="N155">
        <v>137</v>
      </c>
      <c r="O155">
        <v>26</v>
      </c>
      <c r="P155">
        <v>28</v>
      </c>
      <c r="Q155" t="s">
        <v>42</v>
      </c>
      <c r="R155" t="s">
        <v>43</v>
      </c>
      <c r="S155" t="s">
        <v>134</v>
      </c>
      <c r="T155" t="s">
        <v>288</v>
      </c>
      <c r="U155">
        <v>2022</v>
      </c>
      <c r="V155">
        <v>13</v>
      </c>
      <c r="W155" t="s">
        <v>289</v>
      </c>
      <c r="X155" t="str">
        <f>HYPERLINK("http://dx.doi.org/10.3389/fgene.2022.908976","http://dx.doi.org/10.3389/fgene.2022.908976")</f>
        <v>http://dx.doi.org/10.3389/fgene.2022.908976</v>
      </c>
      <c r="Y155" t="s">
        <v>137</v>
      </c>
      <c r="Z155" t="s">
        <v>48</v>
      </c>
      <c r="AA155">
        <v>35836571</v>
      </c>
      <c r="AB155" t="str">
        <f>HYPERLINK("https%3A%2F%2Fwww.webofscience.com%2Fwos%2Fwoscc%2Ffull-record%2FWOS:000890710100001","View Full Record in Web of Science")</f>
        <v>View Full Record in Web of Science</v>
      </c>
    </row>
    <row r="156" spans="1:28" x14ac:dyDescent="0.25">
      <c r="A156" t="s">
        <v>28</v>
      </c>
      <c r="B156" t="s">
        <v>3261</v>
      </c>
      <c r="C156" t="s">
        <v>3262</v>
      </c>
      <c r="D156" t="s">
        <v>1498</v>
      </c>
      <c r="E156" t="s">
        <v>33</v>
      </c>
      <c r="F156" t="s">
        <v>66</v>
      </c>
      <c r="G156" t="s">
        <v>3263</v>
      </c>
      <c r="H156" t="s">
        <v>3264</v>
      </c>
      <c r="I156" t="s">
        <v>3265</v>
      </c>
      <c r="J156" t="s">
        <v>3266</v>
      </c>
      <c r="K156" t="s">
        <v>906</v>
      </c>
      <c r="L156" t="s">
        <v>3267</v>
      </c>
      <c r="M156" t="s">
        <v>3268</v>
      </c>
      <c r="N156">
        <v>51</v>
      </c>
      <c r="O156">
        <v>10</v>
      </c>
      <c r="P156">
        <v>10</v>
      </c>
      <c r="Q156" t="s">
        <v>330</v>
      </c>
      <c r="R156" t="s">
        <v>331</v>
      </c>
      <c r="S156" t="s">
        <v>1506</v>
      </c>
      <c r="T156" t="s">
        <v>192</v>
      </c>
      <c r="U156">
        <v>2023</v>
      </c>
      <c r="V156">
        <v>189</v>
      </c>
      <c r="W156" t="s">
        <v>3269</v>
      </c>
      <c r="X156" t="str">
        <f>HYPERLINK("http://dx.doi.org/10.1016/j.phrs.2023.106704","http://dx.doi.org/10.1016/j.phrs.2023.106704")</f>
        <v>http://dx.doi.org/10.1016/j.phrs.2023.106704</v>
      </c>
      <c r="Y156" t="s">
        <v>123</v>
      </c>
      <c r="Z156" t="s">
        <v>48</v>
      </c>
      <c r="AA156">
        <v>36813093</v>
      </c>
      <c r="AB156" t="str">
        <f>HYPERLINK("https%3A%2F%2Fwww.webofscience.com%2Fwos%2Fwoscc%2Ffull-record%2FWOS:000946552400001","View Full Record in Web of Science")</f>
        <v>View Full Record in Web of Science</v>
      </c>
    </row>
    <row r="157" spans="1:28" x14ac:dyDescent="0.25">
      <c r="A157" t="s">
        <v>28</v>
      </c>
      <c r="B157" t="s">
        <v>1967</v>
      </c>
      <c r="C157" t="s">
        <v>1968</v>
      </c>
      <c r="D157" t="s">
        <v>1969</v>
      </c>
      <c r="E157" t="s">
        <v>33</v>
      </c>
      <c r="F157" t="s">
        <v>66</v>
      </c>
      <c r="G157" t="s">
        <v>29</v>
      </c>
      <c r="H157" t="s">
        <v>1970</v>
      </c>
      <c r="I157" t="s">
        <v>1971</v>
      </c>
      <c r="J157" t="s">
        <v>1972</v>
      </c>
      <c r="K157" t="s">
        <v>1096</v>
      </c>
      <c r="L157" t="s">
        <v>1973</v>
      </c>
      <c r="M157" t="s">
        <v>1974</v>
      </c>
      <c r="N157">
        <v>46</v>
      </c>
      <c r="O157">
        <v>3</v>
      </c>
      <c r="P157">
        <v>3</v>
      </c>
      <c r="Q157" t="s">
        <v>1975</v>
      </c>
      <c r="R157" t="s">
        <v>1976</v>
      </c>
      <c r="S157" t="s">
        <v>1969</v>
      </c>
      <c r="T157" t="s">
        <v>1977</v>
      </c>
      <c r="U157">
        <v>2023</v>
      </c>
      <c r="V157">
        <v>165</v>
      </c>
      <c r="W157" t="s">
        <v>1978</v>
      </c>
      <c r="X157" t="str">
        <f>HYPERLINK("http://dx.doi.org/10.1530/REP-22-0102","http://dx.doi.org/10.1530/REP-22-0102")</f>
        <v>http://dx.doi.org/10.1530/REP-22-0102</v>
      </c>
      <c r="Y157" t="s">
        <v>1979</v>
      </c>
      <c r="Z157" t="s">
        <v>48</v>
      </c>
      <c r="AA157">
        <v>36445237</v>
      </c>
      <c r="AB157" t="str">
        <f>HYPERLINK("https%3A%2F%2Fwww.webofscience.com%2Fwos%2Fwoscc%2Ffull-record%2FWOS:000941396200008","View Full Record in Web of Science")</f>
        <v>View Full Record in Web of Science</v>
      </c>
    </row>
    <row r="158" spans="1:28" x14ac:dyDescent="0.25">
      <c r="A158" t="s">
        <v>28</v>
      </c>
      <c r="B158" t="s">
        <v>736</v>
      </c>
      <c r="C158" t="s">
        <v>737</v>
      </c>
      <c r="D158" t="s">
        <v>738</v>
      </c>
      <c r="E158" t="s">
        <v>33</v>
      </c>
      <c r="F158" t="s">
        <v>66</v>
      </c>
      <c r="G158" t="s">
        <v>739</v>
      </c>
      <c r="H158" t="s">
        <v>740</v>
      </c>
      <c r="I158" t="s">
        <v>741</v>
      </c>
      <c r="J158" t="s">
        <v>742</v>
      </c>
      <c r="K158" t="s">
        <v>29</v>
      </c>
      <c r="L158" t="s">
        <v>743</v>
      </c>
      <c r="M158" t="s">
        <v>744</v>
      </c>
      <c r="N158">
        <v>35</v>
      </c>
      <c r="O158">
        <v>9</v>
      </c>
      <c r="P158">
        <v>10</v>
      </c>
      <c r="Q158" t="s">
        <v>345</v>
      </c>
      <c r="R158" t="s">
        <v>745</v>
      </c>
      <c r="S158" t="s">
        <v>738</v>
      </c>
      <c r="T158" t="s">
        <v>746</v>
      </c>
      <c r="U158">
        <v>2023</v>
      </c>
      <c r="V158">
        <v>28</v>
      </c>
      <c r="W158" t="s">
        <v>747</v>
      </c>
      <c r="X158" t="str">
        <f>HYPERLINK("http://dx.doi.org/10.1007/s10495-023-01818-4","http://dx.doi.org/10.1007/s10495-023-01818-4")</f>
        <v>http://dx.doi.org/10.1007/s10495-023-01818-4</v>
      </c>
      <c r="Y158" t="s">
        <v>748</v>
      </c>
      <c r="Z158" t="s">
        <v>48</v>
      </c>
      <c r="AA158">
        <v>36894806</v>
      </c>
      <c r="AB158" t="str">
        <f>HYPERLINK("https%3A%2F%2Fwww.webofscience.com%2Fwos%2Fwoscc%2Ffull-record%2FWOS:000950187200001","View Full Record in Web of Science")</f>
        <v>View Full Record in Web of Science</v>
      </c>
    </row>
    <row r="159" spans="1:28" x14ac:dyDescent="0.25">
      <c r="A159" t="s">
        <v>28</v>
      </c>
      <c r="B159" t="s">
        <v>531</v>
      </c>
      <c r="C159" t="s">
        <v>532</v>
      </c>
      <c r="D159" t="s">
        <v>404</v>
      </c>
      <c r="E159" t="s">
        <v>33</v>
      </c>
      <c r="F159" t="s">
        <v>34</v>
      </c>
      <c r="G159" t="s">
        <v>533</v>
      </c>
      <c r="H159" t="s">
        <v>534</v>
      </c>
      <c r="I159" t="s">
        <v>535</v>
      </c>
      <c r="J159" t="s">
        <v>536</v>
      </c>
      <c r="K159" t="s">
        <v>489</v>
      </c>
      <c r="L159" t="s">
        <v>537</v>
      </c>
      <c r="M159" t="s">
        <v>538</v>
      </c>
      <c r="N159">
        <v>156</v>
      </c>
      <c r="O159">
        <v>10</v>
      </c>
      <c r="P159">
        <v>11</v>
      </c>
      <c r="Q159" t="s">
        <v>412</v>
      </c>
      <c r="R159" t="s">
        <v>413</v>
      </c>
      <c r="S159" t="s">
        <v>414</v>
      </c>
      <c r="T159" t="s">
        <v>192</v>
      </c>
      <c r="U159">
        <v>2023</v>
      </c>
      <c r="V159">
        <v>159</v>
      </c>
      <c r="W159" t="s">
        <v>539</v>
      </c>
      <c r="X159" t="str">
        <f>HYPERLINK("http://dx.doi.org/10.1016/j.biopha.2023.114298","http://dx.doi.org/10.1016/j.biopha.2023.114298")</f>
        <v>http://dx.doi.org/10.1016/j.biopha.2023.114298</v>
      </c>
      <c r="Y159" t="s">
        <v>416</v>
      </c>
      <c r="Z159" t="s">
        <v>48</v>
      </c>
      <c r="AA159">
        <v>36706633</v>
      </c>
      <c r="AB159" t="str">
        <f>HYPERLINK("https%3A%2F%2Fwww.webofscience.com%2Fwos%2Fwoscc%2Ffull-record%2FWOS:000956527900001","View Full Record in Web of Science")</f>
        <v>View Full Record in Web of Science</v>
      </c>
    </row>
    <row r="160" spans="1:28" x14ac:dyDescent="0.25">
      <c r="A160" t="s">
        <v>28</v>
      </c>
      <c r="B160" t="s">
        <v>3539</v>
      </c>
      <c r="C160" t="s">
        <v>3540</v>
      </c>
      <c r="D160" t="s">
        <v>126</v>
      </c>
      <c r="E160" t="s">
        <v>33</v>
      </c>
      <c r="F160" t="s">
        <v>66</v>
      </c>
      <c r="G160" t="s">
        <v>3541</v>
      </c>
      <c r="H160" t="s">
        <v>29</v>
      </c>
      <c r="I160" t="s">
        <v>3542</v>
      </c>
      <c r="J160" t="s">
        <v>3543</v>
      </c>
      <c r="K160" t="s">
        <v>3544</v>
      </c>
      <c r="L160" t="s">
        <v>3545</v>
      </c>
      <c r="M160" t="s">
        <v>3546</v>
      </c>
      <c r="N160">
        <v>29</v>
      </c>
      <c r="O160">
        <v>6</v>
      </c>
      <c r="P160">
        <v>6</v>
      </c>
      <c r="Q160" t="s">
        <v>42</v>
      </c>
      <c r="R160" t="s">
        <v>43</v>
      </c>
      <c r="S160" t="s">
        <v>134</v>
      </c>
      <c r="T160" t="s">
        <v>3547</v>
      </c>
      <c r="U160">
        <v>2022</v>
      </c>
      <c r="V160">
        <v>13</v>
      </c>
      <c r="W160" t="s">
        <v>3548</v>
      </c>
      <c r="X160" t="str">
        <f>HYPERLINK("http://dx.doi.org/10.3389/fgene.2022.818357","http://dx.doi.org/10.3389/fgene.2022.818357")</f>
        <v>http://dx.doi.org/10.3389/fgene.2022.818357</v>
      </c>
      <c r="Y160" t="s">
        <v>137</v>
      </c>
      <c r="Z160" t="s">
        <v>48</v>
      </c>
      <c r="AA160">
        <v>35281825</v>
      </c>
      <c r="AB160" t="str">
        <f>HYPERLINK("https%3A%2F%2Fwww.webofscience.com%2Fwos%2Fwoscc%2Ffull-record%2FWOS:000767543300001","View Full Record in Web of Science")</f>
        <v>View Full Record in Web of Science</v>
      </c>
    </row>
    <row r="161" spans="1:28" x14ac:dyDescent="0.25">
      <c r="A161" t="s">
        <v>28</v>
      </c>
      <c r="B161" t="s">
        <v>3527</v>
      </c>
      <c r="C161" t="s">
        <v>3528</v>
      </c>
      <c r="D161" t="s">
        <v>3529</v>
      </c>
      <c r="E161" t="s">
        <v>33</v>
      </c>
      <c r="F161" t="s">
        <v>66</v>
      </c>
      <c r="G161" t="s">
        <v>29</v>
      </c>
      <c r="H161" t="s">
        <v>3530</v>
      </c>
      <c r="I161" t="s">
        <v>3531</v>
      </c>
      <c r="J161" t="s">
        <v>3532</v>
      </c>
      <c r="K161" t="s">
        <v>3533</v>
      </c>
      <c r="L161" t="s">
        <v>3534</v>
      </c>
      <c r="M161" t="s">
        <v>3535</v>
      </c>
      <c r="N161">
        <v>48</v>
      </c>
      <c r="O161">
        <v>58</v>
      </c>
      <c r="P161">
        <v>64</v>
      </c>
      <c r="Q161" t="s">
        <v>1275</v>
      </c>
      <c r="R161" t="s">
        <v>1276</v>
      </c>
      <c r="S161" t="s">
        <v>3536</v>
      </c>
      <c r="T161" t="s">
        <v>3537</v>
      </c>
      <c r="U161">
        <v>2021</v>
      </c>
      <c r="V161">
        <v>37</v>
      </c>
      <c r="W161" t="s">
        <v>3538</v>
      </c>
      <c r="X161" t="str">
        <f>HYPERLINK("http://dx.doi.org/10.1016/j.celrep.2021.109968","http://dx.doi.org/10.1016/j.celrep.2021.109968")</f>
        <v>http://dx.doi.org/10.1016/j.celrep.2021.109968</v>
      </c>
      <c r="Y161" t="s">
        <v>265</v>
      </c>
      <c r="Z161" t="s">
        <v>48</v>
      </c>
      <c r="AA161">
        <v>34758326</v>
      </c>
      <c r="AB161" t="str">
        <f>HYPERLINK("https%3A%2F%2Fwww.webofscience.com%2Fwos%2Fwoscc%2Ffull-record%2FWOS:000718274400005","View Full Record in Web of Science")</f>
        <v>View Full Record in Web of Science</v>
      </c>
    </row>
    <row r="162" spans="1:28" x14ac:dyDescent="0.25">
      <c r="A162" t="s">
        <v>28</v>
      </c>
      <c r="B162" t="s">
        <v>2702</v>
      </c>
      <c r="C162" t="s">
        <v>2703</v>
      </c>
      <c r="D162" t="s">
        <v>2704</v>
      </c>
      <c r="E162" t="s">
        <v>33</v>
      </c>
      <c r="F162" t="s">
        <v>66</v>
      </c>
      <c r="G162" t="s">
        <v>29</v>
      </c>
      <c r="H162" t="s">
        <v>2705</v>
      </c>
      <c r="I162" t="s">
        <v>2706</v>
      </c>
      <c r="J162" t="s">
        <v>2707</v>
      </c>
      <c r="K162" t="s">
        <v>2708</v>
      </c>
      <c r="L162" t="s">
        <v>2709</v>
      </c>
      <c r="M162" t="s">
        <v>2710</v>
      </c>
      <c r="N162">
        <v>53</v>
      </c>
      <c r="O162">
        <v>36</v>
      </c>
      <c r="P162">
        <v>38</v>
      </c>
      <c r="Q162" t="s">
        <v>2711</v>
      </c>
      <c r="R162" t="s">
        <v>1250</v>
      </c>
      <c r="S162" t="s">
        <v>2712</v>
      </c>
      <c r="T162" t="s">
        <v>192</v>
      </c>
      <c r="U162">
        <v>2022</v>
      </c>
      <c r="V162">
        <v>8</v>
      </c>
      <c r="W162" t="s">
        <v>2713</v>
      </c>
      <c r="X162" t="str">
        <f>HYPERLINK("http://dx.doi.org/10.1126/sciadv.abl5723","http://dx.doi.org/10.1126/sciadv.abl5723")</f>
        <v>http://dx.doi.org/10.1126/sciadv.abl5723</v>
      </c>
      <c r="Y162" t="s">
        <v>223</v>
      </c>
      <c r="Z162" t="s">
        <v>48</v>
      </c>
      <c r="AA162">
        <v>35333576</v>
      </c>
      <c r="AB162" t="str">
        <f>HYPERLINK("https%3A%2F%2Fwww.webofscience.com%2Fwos%2Fwoscc%2Ffull-record%2FWOS:000800334900007","View Full Record in Web of Science")</f>
        <v>View Full Record in Web of Science</v>
      </c>
    </row>
    <row r="163" spans="1:28" x14ac:dyDescent="0.25">
      <c r="A163" t="s">
        <v>28</v>
      </c>
      <c r="B163" t="s">
        <v>1828</v>
      </c>
      <c r="C163" t="s">
        <v>1829</v>
      </c>
      <c r="D163" t="s">
        <v>51</v>
      </c>
      <c r="E163" t="s">
        <v>33</v>
      </c>
      <c r="F163" t="s">
        <v>66</v>
      </c>
      <c r="G163" t="s">
        <v>1830</v>
      </c>
      <c r="H163" t="s">
        <v>1831</v>
      </c>
      <c r="I163" t="s">
        <v>1832</v>
      </c>
      <c r="J163" t="s">
        <v>1833</v>
      </c>
      <c r="K163" t="s">
        <v>1834</v>
      </c>
      <c r="L163" t="s">
        <v>1835</v>
      </c>
      <c r="M163" t="s">
        <v>1836</v>
      </c>
      <c r="N163">
        <v>28</v>
      </c>
      <c r="O163">
        <v>17</v>
      </c>
      <c r="P163">
        <v>19</v>
      </c>
      <c r="Q163" t="s">
        <v>42</v>
      </c>
      <c r="R163" t="s">
        <v>43</v>
      </c>
      <c r="S163" t="s">
        <v>59</v>
      </c>
      <c r="T163" t="s">
        <v>1837</v>
      </c>
      <c r="U163">
        <v>2022</v>
      </c>
      <c r="V163">
        <v>13</v>
      </c>
      <c r="W163" t="s">
        <v>1838</v>
      </c>
      <c r="X163" t="str">
        <f>HYPERLINK("http://dx.doi.org/10.3389/fimmu.2022.872252","http://dx.doi.org/10.3389/fimmu.2022.872252")</f>
        <v>http://dx.doi.org/10.3389/fimmu.2022.872252</v>
      </c>
      <c r="Y163" t="s">
        <v>62</v>
      </c>
      <c r="Z163" t="s">
        <v>48</v>
      </c>
      <c r="AA163">
        <v>35572575</v>
      </c>
      <c r="AB163" t="str">
        <f>HYPERLINK("https%3A%2F%2Fwww.webofscience.com%2Fwos%2Fwoscc%2Ffull-record%2FWOS:000795671600001","View Full Record in Web of Science")</f>
        <v>View Full Record in Web of Science</v>
      </c>
    </row>
    <row r="164" spans="1:28" x14ac:dyDescent="0.25">
      <c r="A164" t="s">
        <v>28</v>
      </c>
      <c r="B164" t="s">
        <v>2829</v>
      </c>
      <c r="C164" t="s">
        <v>2830</v>
      </c>
      <c r="D164" t="s">
        <v>1214</v>
      </c>
      <c r="E164" t="s">
        <v>33</v>
      </c>
      <c r="F164" t="s">
        <v>66</v>
      </c>
      <c r="G164" t="s">
        <v>2831</v>
      </c>
      <c r="H164" t="s">
        <v>2832</v>
      </c>
      <c r="I164" t="s">
        <v>2833</v>
      </c>
      <c r="J164" t="s">
        <v>2834</v>
      </c>
      <c r="K164" t="s">
        <v>1219</v>
      </c>
      <c r="L164" t="s">
        <v>2835</v>
      </c>
      <c r="M164" t="s">
        <v>2836</v>
      </c>
      <c r="N164">
        <v>45</v>
      </c>
      <c r="O164">
        <v>156</v>
      </c>
      <c r="P164">
        <v>170</v>
      </c>
      <c r="Q164" t="s">
        <v>234</v>
      </c>
      <c r="R164" t="s">
        <v>235</v>
      </c>
      <c r="S164" t="s">
        <v>1222</v>
      </c>
      <c r="T164" t="s">
        <v>2837</v>
      </c>
      <c r="U164">
        <v>2019</v>
      </c>
      <c r="V164">
        <v>20</v>
      </c>
      <c r="W164" t="s">
        <v>2838</v>
      </c>
      <c r="X164" t="str">
        <f>HYPERLINK("http://dx.doi.org/10.3390/ijms20061323","http://dx.doi.org/10.3390/ijms20061323")</f>
        <v>http://dx.doi.org/10.3390/ijms20061323</v>
      </c>
      <c r="Y164" t="s">
        <v>1225</v>
      </c>
      <c r="Z164" t="s">
        <v>48</v>
      </c>
      <c r="AA164">
        <v>30875984</v>
      </c>
      <c r="AB164" t="str">
        <f>HYPERLINK("https%3A%2F%2Fwww.webofscience.com%2Fwos%2Fwoscc%2Ffull-record%2FWOS:000464293400019","View Full Record in Web of Science")</f>
        <v>View Full Record in Web of Science</v>
      </c>
    </row>
    <row r="165" spans="1:28" x14ac:dyDescent="0.25">
      <c r="A165" t="s">
        <v>28</v>
      </c>
      <c r="B165" t="s">
        <v>1895</v>
      </c>
      <c r="C165" t="s">
        <v>1896</v>
      </c>
      <c r="D165" t="s">
        <v>521</v>
      </c>
      <c r="E165" t="s">
        <v>33</v>
      </c>
      <c r="F165" t="s">
        <v>66</v>
      </c>
      <c r="G165" t="s">
        <v>29</v>
      </c>
      <c r="H165" t="s">
        <v>1897</v>
      </c>
      <c r="I165" t="s">
        <v>1898</v>
      </c>
      <c r="J165" t="s">
        <v>1899</v>
      </c>
      <c r="K165" t="s">
        <v>29</v>
      </c>
      <c r="L165" t="s">
        <v>1900</v>
      </c>
      <c r="M165" t="s">
        <v>1901</v>
      </c>
      <c r="N165">
        <v>51</v>
      </c>
      <c r="O165">
        <v>0</v>
      </c>
      <c r="P165">
        <v>0</v>
      </c>
      <c r="Q165" t="s">
        <v>218</v>
      </c>
      <c r="R165" t="s">
        <v>219</v>
      </c>
      <c r="S165" t="s">
        <v>528</v>
      </c>
      <c r="T165" t="s">
        <v>1902</v>
      </c>
      <c r="U165">
        <v>2023</v>
      </c>
      <c r="V165">
        <v>13</v>
      </c>
      <c r="W165" t="s">
        <v>1903</v>
      </c>
      <c r="X165" t="str">
        <f>HYPERLINK("http://dx.doi.org/10.1038/s41598-023-42959-5","http://dx.doi.org/10.1038/s41598-023-42959-5")</f>
        <v>http://dx.doi.org/10.1038/s41598-023-42959-5</v>
      </c>
      <c r="Y165" t="s">
        <v>223</v>
      </c>
      <c r="Z165" t="s">
        <v>48</v>
      </c>
      <c r="AA165">
        <v>37735234</v>
      </c>
      <c r="AB165" t="str">
        <f>HYPERLINK("https%3A%2F%2Fwww.webofscience.com%2Fwos%2Fwoscc%2Ffull-record%2FWOS:001075732600046","View Full Record in Web of Science")</f>
        <v>View Full Record in Web of Science</v>
      </c>
    </row>
    <row r="166" spans="1:28" x14ac:dyDescent="0.25">
      <c r="A166" t="s">
        <v>28</v>
      </c>
      <c r="B166" t="s">
        <v>2147</v>
      </c>
      <c r="C166" t="s">
        <v>2148</v>
      </c>
      <c r="D166" t="s">
        <v>984</v>
      </c>
      <c r="E166" t="s">
        <v>33</v>
      </c>
      <c r="F166" t="s">
        <v>66</v>
      </c>
      <c r="G166" t="s">
        <v>2149</v>
      </c>
      <c r="H166" t="s">
        <v>2150</v>
      </c>
      <c r="I166" t="s">
        <v>2151</v>
      </c>
      <c r="J166" t="s">
        <v>2152</v>
      </c>
      <c r="K166" t="s">
        <v>2153</v>
      </c>
      <c r="L166" t="s">
        <v>2154</v>
      </c>
      <c r="M166" t="s">
        <v>2155</v>
      </c>
      <c r="N166">
        <v>72</v>
      </c>
      <c r="O166">
        <v>12</v>
      </c>
      <c r="P166">
        <v>12</v>
      </c>
      <c r="Q166" t="s">
        <v>992</v>
      </c>
      <c r="R166" t="s">
        <v>993</v>
      </c>
      <c r="S166" t="s">
        <v>994</v>
      </c>
      <c r="T166" t="s">
        <v>29</v>
      </c>
      <c r="U166">
        <v>2022</v>
      </c>
      <c r="V166">
        <v>15</v>
      </c>
      <c r="W166" t="s">
        <v>2156</v>
      </c>
      <c r="X166" t="str">
        <f>HYPERLINK("http://dx.doi.org/10.2147/JIR.S356841","http://dx.doi.org/10.2147/JIR.S356841")</f>
        <v>http://dx.doi.org/10.2147/JIR.S356841</v>
      </c>
      <c r="Y166" t="s">
        <v>62</v>
      </c>
      <c r="Z166" t="s">
        <v>48</v>
      </c>
      <c r="AA166">
        <v>35356071</v>
      </c>
      <c r="AB166" t="str">
        <f>HYPERLINK("https%3A%2F%2Fwww.webofscience.com%2Fwos%2Fwoscc%2Ffull-record%2FWOS:000777384100001","View Full Record in Web of Science")</f>
        <v>View Full Record in Web of Science</v>
      </c>
    </row>
    <row r="167" spans="1:28" x14ac:dyDescent="0.25">
      <c r="A167" t="s">
        <v>28</v>
      </c>
      <c r="B167" t="s">
        <v>1044</v>
      </c>
      <c r="C167" t="s">
        <v>1045</v>
      </c>
      <c r="D167" t="s">
        <v>1046</v>
      </c>
      <c r="E167" t="s">
        <v>33</v>
      </c>
      <c r="F167" t="s">
        <v>66</v>
      </c>
      <c r="G167" t="s">
        <v>1047</v>
      </c>
      <c r="H167" t="s">
        <v>1048</v>
      </c>
      <c r="I167" t="s">
        <v>1049</v>
      </c>
      <c r="J167" t="s">
        <v>1050</v>
      </c>
      <c r="K167" t="s">
        <v>1051</v>
      </c>
      <c r="L167" t="s">
        <v>1052</v>
      </c>
      <c r="M167" t="s">
        <v>1053</v>
      </c>
      <c r="N167">
        <v>29</v>
      </c>
      <c r="O167">
        <v>4</v>
      </c>
      <c r="P167">
        <v>4</v>
      </c>
      <c r="Q167" t="s">
        <v>909</v>
      </c>
      <c r="R167" t="s">
        <v>331</v>
      </c>
      <c r="S167" t="s">
        <v>1054</v>
      </c>
      <c r="T167" t="s">
        <v>1055</v>
      </c>
      <c r="U167">
        <v>2022</v>
      </c>
      <c r="V167">
        <v>15</v>
      </c>
      <c r="W167" t="s">
        <v>1056</v>
      </c>
      <c r="X167" t="str">
        <f>HYPERLINK("http://dx.doi.org/10.1186/s12920-022-01429-z","http://dx.doi.org/10.1186/s12920-022-01429-z")</f>
        <v>http://dx.doi.org/10.1186/s12920-022-01429-z</v>
      </c>
      <c r="Y167" t="s">
        <v>137</v>
      </c>
      <c r="Z167" t="s">
        <v>48</v>
      </c>
      <c r="AA167">
        <v>36585683</v>
      </c>
      <c r="AB167" t="str">
        <f>HYPERLINK("https%3A%2F%2Fwww.webofscience.com%2Fwos%2Fwoscc%2Ffull-record%2FWOS:000906109000001","View Full Record in Web of Science")</f>
        <v>View Full Record in Web of Science</v>
      </c>
    </row>
    <row r="168" spans="1:28" x14ac:dyDescent="0.25">
      <c r="A168" t="s">
        <v>28</v>
      </c>
      <c r="B168" t="s">
        <v>3446</v>
      </c>
      <c r="C168" t="s">
        <v>3447</v>
      </c>
      <c r="D168" t="s">
        <v>2633</v>
      </c>
      <c r="E168" t="s">
        <v>33</v>
      </c>
      <c r="F168" t="s">
        <v>66</v>
      </c>
      <c r="G168" t="s">
        <v>3448</v>
      </c>
      <c r="H168" t="s">
        <v>3449</v>
      </c>
      <c r="I168" t="s">
        <v>3450</v>
      </c>
      <c r="J168" t="s">
        <v>3451</v>
      </c>
      <c r="K168" t="s">
        <v>3452</v>
      </c>
      <c r="L168" t="s">
        <v>3453</v>
      </c>
      <c r="M168" t="s">
        <v>3454</v>
      </c>
      <c r="N168">
        <v>50</v>
      </c>
      <c r="O168">
        <v>681</v>
      </c>
      <c r="P168">
        <v>697</v>
      </c>
      <c r="Q168" t="s">
        <v>909</v>
      </c>
      <c r="R168" t="s">
        <v>331</v>
      </c>
      <c r="S168" t="s">
        <v>2640</v>
      </c>
      <c r="T168" t="s">
        <v>529</v>
      </c>
      <c r="U168">
        <v>2020</v>
      </c>
      <c r="V168">
        <v>19</v>
      </c>
      <c r="W168" t="s">
        <v>3455</v>
      </c>
      <c r="X168" t="str">
        <f>HYPERLINK("http://dx.doi.org/10.1186/s12943-020-01170-0","http://dx.doi.org/10.1186/s12943-020-01170-0")</f>
        <v>http://dx.doi.org/10.1186/s12943-020-01170-0</v>
      </c>
      <c r="Y168" t="s">
        <v>2643</v>
      </c>
      <c r="Z168" t="s">
        <v>48</v>
      </c>
      <c r="AA168">
        <v>32164750</v>
      </c>
      <c r="AB168" t="str">
        <f>HYPERLINK("https%3A%2F%2Fwww.webofscience.com%2Fwos%2Fwoscc%2Ffull-record%2FWOS:000519935600001","View Full Record in Web of Science")</f>
        <v>View Full Record in Web of Science</v>
      </c>
    </row>
    <row r="169" spans="1:28" x14ac:dyDescent="0.25">
      <c r="A169" t="s">
        <v>28</v>
      </c>
      <c r="B169" t="s">
        <v>3019</v>
      </c>
      <c r="C169" t="s">
        <v>3020</v>
      </c>
      <c r="D169" t="s">
        <v>3021</v>
      </c>
      <c r="E169" t="s">
        <v>33</v>
      </c>
      <c r="F169" t="s">
        <v>66</v>
      </c>
      <c r="G169" t="s">
        <v>3022</v>
      </c>
      <c r="H169" t="s">
        <v>3023</v>
      </c>
      <c r="I169" t="s">
        <v>3024</v>
      </c>
      <c r="J169" t="s">
        <v>3025</v>
      </c>
      <c r="K169" t="s">
        <v>3026</v>
      </c>
      <c r="L169" t="s">
        <v>3027</v>
      </c>
      <c r="M169" t="s">
        <v>3028</v>
      </c>
      <c r="N169">
        <v>59</v>
      </c>
      <c r="O169">
        <v>5</v>
      </c>
      <c r="P169">
        <v>5</v>
      </c>
      <c r="Q169" t="s">
        <v>42</v>
      </c>
      <c r="R169" t="s">
        <v>43</v>
      </c>
      <c r="S169" t="s">
        <v>3029</v>
      </c>
      <c r="T169" t="s">
        <v>3030</v>
      </c>
      <c r="U169">
        <v>2022</v>
      </c>
      <c r="V169">
        <v>13</v>
      </c>
      <c r="W169" t="s">
        <v>3031</v>
      </c>
      <c r="X169" t="str">
        <f>HYPERLINK("http://dx.doi.org/10.3389/fneur.2022.889141","http://dx.doi.org/10.3389/fneur.2022.889141")</f>
        <v>http://dx.doi.org/10.3389/fneur.2022.889141</v>
      </c>
      <c r="Y169" t="s">
        <v>3032</v>
      </c>
      <c r="Z169" t="s">
        <v>48</v>
      </c>
      <c r="AA169">
        <v>35989938</v>
      </c>
      <c r="AB169" t="str">
        <f>HYPERLINK("https%3A%2F%2Fwww.webofscience.com%2Fwos%2Fwoscc%2Ffull-record%2FWOS:000843082400001","View Full Record in Web of Science")</f>
        <v>View Full Record in Web of Science</v>
      </c>
    </row>
    <row r="170" spans="1:28" x14ac:dyDescent="0.25">
      <c r="A170" t="s">
        <v>28</v>
      </c>
      <c r="B170" t="s">
        <v>540</v>
      </c>
      <c r="C170" t="s">
        <v>541</v>
      </c>
      <c r="D170" t="s">
        <v>126</v>
      </c>
      <c r="E170" t="s">
        <v>33</v>
      </c>
      <c r="F170" t="s">
        <v>66</v>
      </c>
      <c r="G170" t="s">
        <v>542</v>
      </c>
      <c r="H170" t="s">
        <v>543</v>
      </c>
      <c r="I170" t="s">
        <v>544</v>
      </c>
      <c r="J170" t="s">
        <v>545</v>
      </c>
      <c r="K170" t="s">
        <v>546</v>
      </c>
      <c r="L170" t="s">
        <v>547</v>
      </c>
      <c r="M170" t="s">
        <v>548</v>
      </c>
      <c r="N170">
        <v>61</v>
      </c>
      <c r="O170">
        <v>2</v>
      </c>
      <c r="P170">
        <v>2</v>
      </c>
      <c r="Q170" t="s">
        <v>42</v>
      </c>
      <c r="R170" t="s">
        <v>43</v>
      </c>
      <c r="S170" t="s">
        <v>134</v>
      </c>
      <c r="T170" t="s">
        <v>549</v>
      </c>
      <c r="U170">
        <v>2022</v>
      </c>
      <c r="V170">
        <v>13</v>
      </c>
      <c r="W170" t="s">
        <v>550</v>
      </c>
      <c r="X170" t="str">
        <f>HYPERLINK("http://dx.doi.org/10.3389/fgene.2022.865695","http://dx.doi.org/10.3389/fgene.2022.865695")</f>
        <v>http://dx.doi.org/10.3389/fgene.2022.865695</v>
      </c>
      <c r="Y170" t="s">
        <v>137</v>
      </c>
      <c r="Z170" t="s">
        <v>48</v>
      </c>
      <c r="AA170">
        <v>35480327</v>
      </c>
      <c r="AB170" t="str">
        <f>HYPERLINK("https%3A%2F%2Fwww.webofscience.com%2Fwos%2Fwoscc%2Ffull-record%2FWOS:000791535800001","View Full Record in Web of Science")</f>
        <v>View Full Record in Web of Science</v>
      </c>
    </row>
    <row r="171" spans="1:28" x14ac:dyDescent="0.25">
      <c r="A171" t="s">
        <v>28</v>
      </c>
      <c r="B171" t="s">
        <v>224</v>
      </c>
      <c r="C171" t="s">
        <v>225</v>
      </c>
      <c r="D171" t="s">
        <v>226</v>
      </c>
      <c r="E171" t="s">
        <v>33</v>
      </c>
      <c r="F171" t="s">
        <v>34</v>
      </c>
      <c r="G171" t="s">
        <v>227</v>
      </c>
      <c r="H171" t="s">
        <v>228</v>
      </c>
      <c r="I171" t="s">
        <v>229</v>
      </c>
      <c r="J171" t="s">
        <v>230</v>
      </c>
      <c r="K171" t="s">
        <v>231</v>
      </c>
      <c r="L171" t="s">
        <v>232</v>
      </c>
      <c r="M171" t="s">
        <v>233</v>
      </c>
      <c r="N171">
        <v>232</v>
      </c>
      <c r="O171">
        <v>15</v>
      </c>
      <c r="P171">
        <v>17</v>
      </c>
      <c r="Q171" t="s">
        <v>234</v>
      </c>
      <c r="R171" t="s">
        <v>235</v>
      </c>
      <c r="S171" t="s">
        <v>236</v>
      </c>
      <c r="T171" t="s">
        <v>192</v>
      </c>
      <c r="U171">
        <v>2021</v>
      </c>
      <c r="V171">
        <v>14</v>
      </c>
      <c r="W171" t="s">
        <v>237</v>
      </c>
      <c r="X171" t="str">
        <f>HYPERLINK("http://dx.doi.org/10.3390/ph14030218","http://dx.doi.org/10.3390/ph14030218")</f>
        <v>http://dx.doi.org/10.3390/ph14030218</v>
      </c>
      <c r="Y171" t="s">
        <v>238</v>
      </c>
      <c r="Z171" t="s">
        <v>48</v>
      </c>
      <c r="AA171">
        <v>33807762</v>
      </c>
      <c r="AB171" t="str">
        <f>HYPERLINK("https%3A%2F%2Fwww.webofscience.com%2Fwos%2Fwoscc%2Ffull-record%2FWOS:000634073100001","View Full Record in Web of Science")</f>
        <v>View Full Record in Web of Science</v>
      </c>
    </row>
    <row r="172" spans="1:28" x14ac:dyDescent="0.25">
      <c r="A172" t="s">
        <v>28</v>
      </c>
      <c r="B172" t="s">
        <v>3588</v>
      </c>
      <c r="C172" t="s">
        <v>3589</v>
      </c>
      <c r="D172" t="s">
        <v>1918</v>
      </c>
      <c r="E172" t="s">
        <v>33</v>
      </c>
      <c r="F172" t="s">
        <v>66</v>
      </c>
      <c r="G172" t="s">
        <v>3590</v>
      </c>
      <c r="H172" t="s">
        <v>3591</v>
      </c>
      <c r="I172" t="s">
        <v>3592</v>
      </c>
      <c r="J172" t="s">
        <v>3593</v>
      </c>
      <c r="K172" t="s">
        <v>3594</v>
      </c>
      <c r="L172" t="s">
        <v>3595</v>
      </c>
      <c r="M172" t="s">
        <v>1586</v>
      </c>
      <c r="N172">
        <v>58</v>
      </c>
      <c r="O172">
        <v>9</v>
      </c>
      <c r="P172">
        <v>11</v>
      </c>
      <c r="Q172" t="s">
        <v>234</v>
      </c>
      <c r="R172" t="s">
        <v>235</v>
      </c>
      <c r="S172" t="s">
        <v>1926</v>
      </c>
      <c r="T172" t="s">
        <v>263</v>
      </c>
      <c r="U172">
        <v>2022</v>
      </c>
      <c r="V172">
        <v>11</v>
      </c>
      <c r="W172" t="s">
        <v>3596</v>
      </c>
      <c r="X172" t="str">
        <f>HYPERLINK("http://dx.doi.org/10.3390/antiox11101954","http://dx.doi.org/10.3390/antiox11101954")</f>
        <v>http://dx.doi.org/10.3390/antiox11101954</v>
      </c>
      <c r="Y172" t="s">
        <v>1928</v>
      </c>
      <c r="Z172" t="s">
        <v>48</v>
      </c>
      <c r="AA172">
        <v>36290677</v>
      </c>
      <c r="AB172" t="str">
        <f>HYPERLINK("https%3A%2F%2Fwww.webofscience.com%2Fwos%2Fwoscc%2Ffull-record%2FWOS:000872103200001","View Full Record in Web of Science")</f>
        <v>View Full Record in Web of Science</v>
      </c>
    </row>
    <row r="173" spans="1:28" x14ac:dyDescent="0.25">
      <c r="A173" t="s">
        <v>28</v>
      </c>
      <c r="B173" t="s">
        <v>2254</v>
      </c>
      <c r="C173" t="s">
        <v>2255</v>
      </c>
      <c r="D173" t="s">
        <v>98</v>
      </c>
      <c r="E173" t="s">
        <v>33</v>
      </c>
      <c r="F173" t="s">
        <v>66</v>
      </c>
      <c r="G173" t="s">
        <v>2256</v>
      </c>
      <c r="H173" t="s">
        <v>2257</v>
      </c>
      <c r="I173" t="s">
        <v>2258</v>
      </c>
      <c r="J173" t="s">
        <v>2259</v>
      </c>
      <c r="K173" t="s">
        <v>2260</v>
      </c>
      <c r="L173" t="s">
        <v>2261</v>
      </c>
      <c r="M173" t="s">
        <v>2262</v>
      </c>
      <c r="N173">
        <v>48</v>
      </c>
      <c r="O173">
        <v>54</v>
      </c>
      <c r="P173">
        <v>58</v>
      </c>
      <c r="Q173" t="s">
        <v>90</v>
      </c>
      <c r="R173" t="s">
        <v>91</v>
      </c>
      <c r="S173" t="s">
        <v>106</v>
      </c>
      <c r="T173" t="s">
        <v>250</v>
      </c>
      <c r="U173">
        <v>2020</v>
      </c>
      <c r="V173">
        <v>24</v>
      </c>
      <c r="W173" t="s">
        <v>2263</v>
      </c>
      <c r="X173" t="str">
        <f>HYPERLINK("http://dx.doi.org/10.1111/jcmm.15848","http://dx.doi.org/10.1111/jcmm.15848")</f>
        <v>http://dx.doi.org/10.1111/jcmm.15848</v>
      </c>
      <c r="Y173" t="s">
        <v>109</v>
      </c>
      <c r="Z173" t="s">
        <v>48</v>
      </c>
      <c r="AA173">
        <v>32961012</v>
      </c>
      <c r="AB173" t="str">
        <f>HYPERLINK("https%3A%2F%2Fwww.webofscience.com%2Fwos%2Fwoscc%2Ffull-record%2FWOS:000571588100001","View Full Record in Web of Science")</f>
        <v>View Full Record in Web of Science</v>
      </c>
    </row>
    <row r="174" spans="1:28" x14ac:dyDescent="0.25">
      <c r="A174" t="s">
        <v>28</v>
      </c>
      <c r="B174" t="s">
        <v>3237</v>
      </c>
      <c r="C174" t="s">
        <v>3238</v>
      </c>
      <c r="D174" t="s">
        <v>3239</v>
      </c>
      <c r="E174" t="s">
        <v>33</v>
      </c>
      <c r="F174" t="s">
        <v>66</v>
      </c>
      <c r="G174" t="s">
        <v>29</v>
      </c>
      <c r="H174" t="s">
        <v>3240</v>
      </c>
      <c r="I174" t="s">
        <v>3241</v>
      </c>
      <c r="J174" t="s">
        <v>3242</v>
      </c>
      <c r="K174" t="s">
        <v>3243</v>
      </c>
      <c r="L174" t="s">
        <v>3244</v>
      </c>
      <c r="M174" t="s">
        <v>3245</v>
      </c>
      <c r="N174">
        <v>49</v>
      </c>
      <c r="O174">
        <v>83</v>
      </c>
      <c r="P174">
        <v>91</v>
      </c>
      <c r="Q174" t="s">
        <v>218</v>
      </c>
      <c r="R174" t="s">
        <v>219</v>
      </c>
      <c r="S174" t="s">
        <v>3246</v>
      </c>
      <c r="T174" t="s">
        <v>374</v>
      </c>
      <c r="U174">
        <v>2021</v>
      </c>
      <c r="V174">
        <v>23</v>
      </c>
      <c r="W174" t="s">
        <v>3247</v>
      </c>
      <c r="X174" t="str">
        <f>HYPERLINK("http://dx.doi.org/10.1038/s41556-021-00656-3","http://dx.doi.org/10.1038/s41556-021-00656-3")</f>
        <v>http://dx.doi.org/10.1038/s41556-021-00656-3</v>
      </c>
      <c r="Y174" t="s">
        <v>265</v>
      </c>
      <c r="Z174" t="s">
        <v>48</v>
      </c>
      <c r="AA174">
        <v>33795874</v>
      </c>
      <c r="AB174" t="str">
        <f>HYPERLINK("https%3A%2F%2Fwww.webofscience.com%2Fwos%2Fwoscc%2Ffull-record%2FWOS:000635868900005","View Full Record in Web of Science")</f>
        <v>View Full Record in Web of Science</v>
      </c>
    </row>
    <row r="175" spans="1:28" x14ac:dyDescent="0.25">
      <c r="A175" t="s">
        <v>28</v>
      </c>
      <c r="B175" t="s">
        <v>967</v>
      </c>
      <c r="C175" t="s">
        <v>968</v>
      </c>
      <c r="D175" t="s">
        <v>969</v>
      </c>
      <c r="E175" t="s">
        <v>33</v>
      </c>
      <c r="F175" t="s">
        <v>66</v>
      </c>
      <c r="G175" t="s">
        <v>970</v>
      </c>
      <c r="H175" t="s">
        <v>971</v>
      </c>
      <c r="I175" t="s">
        <v>972</v>
      </c>
      <c r="J175" t="s">
        <v>973</v>
      </c>
      <c r="K175" t="s">
        <v>974</v>
      </c>
      <c r="L175" t="s">
        <v>975</v>
      </c>
      <c r="M175" t="s">
        <v>976</v>
      </c>
      <c r="N175">
        <v>76</v>
      </c>
      <c r="O175">
        <v>5</v>
      </c>
      <c r="P175">
        <v>5</v>
      </c>
      <c r="Q175" t="s">
        <v>977</v>
      </c>
      <c r="R175" t="s">
        <v>978</v>
      </c>
      <c r="S175" t="s">
        <v>979</v>
      </c>
      <c r="T175" t="s">
        <v>29</v>
      </c>
      <c r="U175">
        <v>2022</v>
      </c>
      <c r="V175">
        <v>20</v>
      </c>
      <c r="W175" t="s">
        <v>980</v>
      </c>
      <c r="X175" t="str">
        <f>HYPERLINK("http://dx.doi.org/10.1016/j.csbj.2022.04.002","http://dx.doi.org/10.1016/j.csbj.2022.04.002")</f>
        <v>http://dx.doi.org/10.1016/j.csbj.2022.04.002</v>
      </c>
      <c r="Y175" t="s">
        <v>981</v>
      </c>
      <c r="Z175" t="s">
        <v>48</v>
      </c>
      <c r="AA175">
        <v>35495108</v>
      </c>
      <c r="AB175" t="str">
        <f>HYPERLINK("https%3A%2F%2Fwww.webofscience.com%2Fwos%2Fwoscc%2Ffull-record%2FWOS:000793825600007","View Full Record in Web of Science")</f>
        <v>View Full Record in Web of Science</v>
      </c>
    </row>
    <row r="176" spans="1:28" x14ac:dyDescent="0.25">
      <c r="A176" t="s">
        <v>28</v>
      </c>
      <c r="B176" t="s">
        <v>2792</v>
      </c>
      <c r="C176" t="s">
        <v>2793</v>
      </c>
      <c r="D176" t="s">
        <v>2794</v>
      </c>
      <c r="E176" t="s">
        <v>33</v>
      </c>
      <c r="F176" t="s">
        <v>66</v>
      </c>
      <c r="G176" t="s">
        <v>2795</v>
      </c>
      <c r="H176" t="s">
        <v>2796</v>
      </c>
      <c r="I176" t="s">
        <v>2797</v>
      </c>
      <c r="J176" t="s">
        <v>2798</v>
      </c>
      <c r="K176" t="s">
        <v>2799</v>
      </c>
      <c r="L176" t="s">
        <v>2800</v>
      </c>
      <c r="M176" t="s">
        <v>2801</v>
      </c>
      <c r="N176">
        <v>41</v>
      </c>
      <c r="O176">
        <v>4</v>
      </c>
      <c r="P176">
        <v>5</v>
      </c>
      <c r="Q176" t="s">
        <v>2802</v>
      </c>
      <c r="R176" t="s">
        <v>75</v>
      </c>
      <c r="S176" t="s">
        <v>2803</v>
      </c>
      <c r="T176" t="s">
        <v>151</v>
      </c>
      <c r="U176">
        <v>2023</v>
      </c>
      <c r="V176">
        <v>430</v>
      </c>
      <c r="W176" t="s">
        <v>2804</v>
      </c>
      <c r="X176" t="str">
        <f>HYPERLINK("http://dx.doi.org/10.1016/j.yexcr.2023.113712","http://dx.doi.org/10.1016/j.yexcr.2023.113712")</f>
        <v>http://dx.doi.org/10.1016/j.yexcr.2023.113712</v>
      </c>
      <c r="Y176" t="s">
        <v>2805</v>
      </c>
      <c r="Z176" t="s">
        <v>48</v>
      </c>
      <c r="AA176">
        <v>37414203</v>
      </c>
      <c r="AB176" t="str">
        <f>HYPERLINK("https%3A%2F%2Fwww.webofscience.com%2Fwos%2Fwoscc%2Ffull-record%2FWOS:001039387600001","View Full Record in Web of Science")</f>
        <v>View Full Record in Web of Science</v>
      </c>
    </row>
    <row r="177" spans="1:28" x14ac:dyDescent="0.25">
      <c r="A177" t="s">
        <v>28</v>
      </c>
      <c r="B177" t="s">
        <v>2753</v>
      </c>
      <c r="C177" t="s">
        <v>2754</v>
      </c>
      <c r="D177" t="s">
        <v>51</v>
      </c>
      <c r="E177" t="s">
        <v>33</v>
      </c>
      <c r="F177" t="s">
        <v>66</v>
      </c>
      <c r="G177" t="s">
        <v>2755</v>
      </c>
      <c r="H177" t="s">
        <v>2756</v>
      </c>
      <c r="I177" t="s">
        <v>2757</v>
      </c>
      <c r="J177" t="s">
        <v>2758</v>
      </c>
      <c r="K177" t="s">
        <v>2759</v>
      </c>
      <c r="L177" t="s">
        <v>2760</v>
      </c>
      <c r="M177" t="s">
        <v>2761</v>
      </c>
      <c r="N177">
        <v>48</v>
      </c>
      <c r="O177">
        <v>4</v>
      </c>
      <c r="P177">
        <v>4</v>
      </c>
      <c r="Q177" t="s">
        <v>42</v>
      </c>
      <c r="R177" t="s">
        <v>43</v>
      </c>
      <c r="S177" t="s">
        <v>59</v>
      </c>
      <c r="T177" t="s">
        <v>2353</v>
      </c>
      <c r="U177">
        <v>2022</v>
      </c>
      <c r="V177">
        <v>13</v>
      </c>
      <c r="W177" t="s">
        <v>2762</v>
      </c>
      <c r="X177" t="str">
        <f>HYPERLINK("http://dx.doi.org/10.3389/fimmu.2022.922471","http://dx.doi.org/10.3389/fimmu.2022.922471")</f>
        <v>http://dx.doi.org/10.3389/fimmu.2022.922471</v>
      </c>
      <c r="Y177" t="s">
        <v>62</v>
      </c>
      <c r="Z177" t="s">
        <v>48</v>
      </c>
      <c r="AA177">
        <v>35734168</v>
      </c>
      <c r="AB177" t="str">
        <f>HYPERLINK("https%3A%2F%2Fwww.webofscience.com%2Fwos%2Fwoscc%2Ffull-record%2FWOS:000813293000001","View Full Record in Web of Science")</f>
        <v>View Full Record in Web of Science</v>
      </c>
    </row>
    <row r="178" spans="1:28" x14ac:dyDescent="0.25">
      <c r="A178" t="s">
        <v>28</v>
      </c>
      <c r="B178" t="s">
        <v>787</v>
      </c>
      <c r="C178" t="s">
        <v>788</v>
      </c>
      <c r="D178" t="s">
        <v>789</v>
      </c>
      <c r="E178" t="s">
        <v>33</v>
      </c>
      <c r="F178" t="s">
        <v>66</v>
      </c>
      <c r="G178" t="s">
        <v>790</v>
      </c>
      <c r="H178" t="s">
        <v>791</v>
      </c>
      <c r="I178" t="s">
        <v>792</v>
      </c>
      <c r="J178" t="s">
        <v>793</v>
      </c>
      <c r="K178" t="s">
        <v>794</v>
      </c>
      <c r="L178" t="s">
        <v>795</v>
      </c>
      <c r="M178" t="s">
        <v>796</v>
      </c>
      <c r="N178">
        <v>36</v>
      </c>
      <c r="O178">
        <v>6</v>
      </c>
      <c r="P178">
        <v>7</v>
      </c>
      <c r="Q178" t="s">
        <v>797</v>
      </c>
      <c r="R178" t="s">
        <v>235</v>
      </c>
      <c r="S178" t="s">
        <v>798</v>
      </c>
      <c r="T178" t="s">
        <v>192</v>
      </c>
      <c r="U178">
        <v>2023</v>
      </c>
      <c r="V178">
        <v>72</v>
      </c>
      <c r="W178" t="s">
        <v>799</v>
      </c>
      <c r="X178" t="str">
        <f>HYPERLINK("http://dx.doi.org/10.1007/s00011-022-01681-0","http://dx.doi.org/10.1007/s00011-022-01681-0")</f>
        <v>http://dx.doi.org/10.1007/s00011-022-01681-0</v>
      </c>
      <c r="Y178" t="s">
        <v>800</v>
      </c>
      <c r="Z178" t="s">
        <v>48</v>
      </c>
      <c r="AA178">
        <v>36583755</v>
      </c>
      <c r="AB178" t="str">
        <f>HYPERLINK("https%3A%2F%2Fwww.webofscience.com%2Fwos%2Fwoscc%2Ffull-record%2FWOS:000906111000001","View Full Record in Web of Science")</f>
        <v>View Full Record in Web of Science</v>
      </c>
    </row>
    <row r="179" spans="1:28" x14ac:dyDescent="0.25">
      <c r="A179" t="s">
        <v>28</v>
      </c>
      <c r="B179" t="s">
        <v>2343</v>
      </c>
      <c r="C179" t="s">
        <v>2344</v>
      </c>
      <c r="D179" t="s">
        <v>2345</v>
      </c>
      <c r="E179" t="s">
        <v>33</v>
      </c>
      <c r="F179" t="s">
        <v>66</v>
      </c>
      <c r="G179" t="s">
        <v>29</v>
      </c>
      <c r="H179" t="s">
        <v>2346</v>
      </c>
      <c r="I179" t="s">
        <v>2347</v>
      </c>
      <c r="J179" t="s">
        <v>2348</v>
      </c>
      <c r="K179" t="s">
        <v>2349</v>
      </c>
      <c r="L179" t="s">
        <v>2350</v>
      </c>
      <c r="M179" t="s">
        <v>2351</v>
      </c>
      <c r="N179">
        <v>47</v>
      </c>
      <c r="O179">
        <v>3</v>
      </c>
      <c r="P179">
        <v>3</v>
      </c>
      <c r="Q179" t="s">
        <v>895</v>
      </c>
      <c r="R179" t="s">
        <v>331</v>
      </c>
      <c r="S179" t="s">
        <v>2352</v>
      </c>
      <c r="T179" t="s">
        <v>2353</v>
      </c>
      <c r="U179">
        <v>2022</v>
      </c>
      <c r="V179">
        <v>2022</v>
      </c>
      <c r="W179" t="s">
        <v>2354</v>
      </c>
      <c r="X179" t="str">
        <f>HYPERLINK("http://dx.doi.org/10.1155/2022/8114731","http://dx.doi.org/10.1155/2022/8114731")</f>
        <v>http://dx.doi.org/10.1155/2022/8114731</v>
      </c>
      <c r="Y179" t="s">
        <v>2355</v>
      </c>
      <c r="Z179" t="s">
        <v>48</v>
      </c>
      <c r="AA179">
        <v>35722625</v>
      </c>
      <c r="AB179" t="str">
        <f>HYPERLINK("https%3A%2F%2Fwww.webofscience.com%2Fwos%2Fwoscc%2Ffull-record%2FWOS:000813874300004","View Full Record in Web of Science")</f>
        <v>View Full Record in Web of Science</v>
      </c>
    </row>
    <row r="180" spans="1:28" x14ac:dyDescent="0.25">
      <c r="A180" t="s">
        <v>28</v>
      </c>
      <c r="B180" t="s">
        <v>2403</v>
      </c>
      <c r="C180" t="s">
        <v>2404</v>
      </c>
      <c r="D180" t="s">
        <v>2405</v>
      </c>
      <c r="E180" t="s">
        <v>33</v>
      </c>
      <c r="F180" t="s">
        <v>66</v>
      </c>
      <c r="G180" t="s">
        <v>2406</v>
      </c>
      <c r="H180" t="s">
        <v>2407</v>
      </c>
      <c r="I180" t="s">
        <v>2408</v>
      </c>
      <c r="J180" t="s">
        <v>2409</v>
      </c>
      <c r="K180" t="s">
        <v>2410</v>
      </c>
      <c r="L180" t="s">
        <v>2411</v>
      </c>
      <c r="M180" t="s">
        <v>2412</v>
      </c>
      <c r="N180">
        <v>30</v>
      </c>
      <c r="O180">
        <v>20</v>
      </c>
      <c r="P180">
        <v>22</v>
      </c>
      <c r="Q180" t="s">
        <v>874</v>
      </c>
      <c r="R180" t="s">
        <v>149</v>
      </c>
      <c r="S180" t="s">
        <v>2413</v>
      </c>
      <c r="T180" t="s">
        <v>374</v>
      </c>
      <c r="U180">
        <v>2022</v>
      </c>
      <c r="V180">
        <v>144</v>
      </c>
      <c r="W180" t="s">
        <v>2414</v>
      </c>
      <c r="X180" t="str">
        <f>HYPERLINK("http://dx.doi.org/10.1016/j.molimm.2022.02.008","http://dx.doi.org/10.1016/j.molimm.2022.02.008")</f>
        <v>http://dx.doi.org/10.1016/j.molimm.2022.02.008</v>
      </c>
      <c r="Y180" t="s">
        <v>2415</v>
      </c>
      <c r="Z180" t="s">
        <v>48</v>
      </c>
      <c r="AA180">
        <v>35168108</v>
      </c>
      <c r="AB180" t="str">
        <f>HYPERLINK("https%3A%2F%2Fwww.webofscience.com%2Fwos%2Fwoscc%2Ffull-record%2FWOS:000789539700002","View Full Record in Web of Science")</f>
        <v>View Full Record in Web of Science</v>
      </c>
    </row>
    <row r="181" spans="1:28" x14ac:dyDescent="0.25">
      <c r="A181" t="s">
        <v>28</v>
      </c>
      <c r="B181" t="s">
        <v>3402</v>
      </c>
      <c r="C181" t="s">
        <v>3403</v>
      </c>
      <c r="D181" t="s">
        <v>471</v>
      </c>
      <c r="E181" t="s">
        <v>33</v>
      </c>
      <c r="F181" t="s">
        <v>66</v>
      </c>
      <c r="G181" t="s">
        <v>3404</v>
      </c>
      <c r="H181" t="s">
        <v>29</v>
      </c>
      <c r="I181" t="s">
        <v>3405</v>
      </c>
      <c r="J181" t="s">
        <v>3406</v>
      </c>
      <c r="K181" t="s">
        <v>3407</v>
      </c>
      <c r="L181" t="s">
        <v>3408</v>
      </c>
      <c r="M181" t="s">
        <v>3409</v>
      </c>
      <c r="N181">
        <v>29</v>
      </c>
      <c r="O181">
        <v>7</v>
      </c>
      <c r="P181">
        <v>8</v>
      </c>
      <c r="Q181" t="s">
        <v>478</v>
      </c>
      <c r="R181" t="s">
        <v>479</v>
      </c>
      <c r="S181" t="s">
        <v>471</v>
      </c>
      <c r="T181" t="s">
        <v>3410</v>
      </c>
      <c r="U181">
        <v>2022</v>
      </c>
      <c r="V181">
        <v>14</v>
      </c>
      <c r="W181" t="s">
        <v>29</v>
      </c>
      <c r="X181" t="s">
        <v>29</v>
      </c>
      <c r="Y181" t="s">
        <v>481</v>
      </c>
      <c r="Z181" t="s">
        <v>48</v>
      </c>
      <c r="AA181">
        <v>35347085</v>
      </c>
      <c r="AB181" t="str">
        <f>HYPERLINK("https%3A%2F%2Fwww.webofscience.com%2Fwos%2Fwoscc%2Ffull-record%2FWOS:000782645200011","View Full Record in Web of Science")</f>
        <v>View Full Record in Web of Science</v>
      </c>
    </row>
    <row r="182" spans="1:28" x14ac:dyDescent="0.25">
      <c r="A182" t="s">
        <v>28</v>
      </c>
      <c r="B182" t="s">
        <v>335</v>
      </c>
      <c r="C182" t="s">
        <v>336</v>
      </c>
      <c r="D182" t="s">
        <v>337</v>
      </c>
      <c r="E182" t="s">
        <v>33</v>
      </c>
      <c r="F182" t="s">
        <v>66</v>
      </c>
      <c r="G182" t="s">
        <v>338</v>
      </c>
      <c r="H182" t="s">
        <v>339</v>
      </c>
      <c r="I182" t="s">
        <v>340</v>
      </c>
      <c r="J182" t="s">
        <v>341</v>
      </c>
      <c r="K182" t="s">
        <v>342</v>
      </c>
      <c r="L182" t="s">
        <v>343</v>
      </c>
      <c r="M182" t="s">
        <v>344</v>
      </c>
      <c r="N182">
        <v>40</v>
      </c>
      <c r="O182">
        <v>4</v>
      </c>
      <c r="P182">
        <v>4</v>
      </c>
      <c r="Q182" t="s">
        <v>345</v>
      </c>
      <c r="R182" t="s">
        <v>346</v>
      </c>
      <c r="S182" t="s">
        <v>347</v>
      </c>
      <c r="T182" t="s">
        <v>348</v>
      </c>
      <c r="U182">
        <v>2022</v>
      </c>
      <c r="V182">
        <v>42</v>
      </c>
      <c r="W182" t="s">
        <v>349</v>
      </c>
      <c r="X182" t="str">
        <f>HYPERLINK("http://dx.doi.org/10.1007/s11596-022-2657-6","http://dx.doi.org/10.1007/s11596-022-2657-6")</f>
        <v>http://dx.doi.org/10.1007/s11596-022-2657-6</v>
      </c>
      <c r="Y182" t="s">
        <v>350</v>
      </c>
      <c r="Z182" t="s">
        <v>48</v>
      </c>
      <c r="AA182">
        <v>36350490</v>
      </c>
      <c r="AB182" t="str">
        <f>HYPERLINK("https%3A%2F%2Fwww.webofscience.com%2Fwos%2Fwoscc%2Ffull-record%2FWOS:000883157100001","View Full Record in Web of Science")</f>
        <v>View Full Record in Web of Science</v>
      </c>
    </row>
    <row r="183" spans="1:28" x14ac:dyDescent="0.25">
      <c r="A183" t="s">
        <v>28</v>
      </c>
      <c r="B183" t="s">
        <v>674</v>
      </c>
      <c r="C183" t="s">
        <v>675</v>
      </c>
      <c r="D183" t="s">
        <v>676</v>
      </c>
      <c r="E183" t="s">
        <v>33</v>
      </c>
      <c r="F183" t="s">
        <v>66</v>
      </c>
      <c r="G183" t="s">
        <v>677</v>
      </c>
      <c r="H183" t="s">
        <v>678</v>
      </c>
      <c r="I183" t="s">
        <v>679</v>
      </c>
      <c r="J183" t="s">
        <v>680</v>
      </c>
      <c r="K183" t="s">
        <v>681</v>
      </c>
      <c r="L183" t="s">
        <v>682</v>
      </c>
      <c r="M183" t="s">
        <v>683</v>
      </c>
      <c r="N183">
        <v>36</v>
      </c>
      <c r="O183">
        <v>16</v>
      </c>
      <c r="P183">
        <v>17</v>
      </c>
      <c r="Q183" t="s">
        <v>74</v>
      </c>
      <c r="R183" t="s">
        <v>75</v>
      </c>
      <c r="S183" t="s">
        <v>684</v>
      </c>
      <c r="T183" t="s">
        <v>348</v>
      </c>
      <c r="U183">
        <v>2022</v>
      </c>
      <c r="V183">
        <v>245</v>
      </c>
      <c r="W183" t="s">
        <v>685</v>
      </c>
      <c r="X183" t="str">
        <f>HYPERLINK("http://dx.doi.org/10.1016/j.clim.2022.109176","http://dx.doi.org/10.1016/j.clim.2022.109176")</f>
        <v>http://dx.doi.org/10.1016/j.clim.2022.109176</v>
      </c>
      <c r="Y183" t="s">
        <v>62</v>
      </c>
      <c r="Z183" t="s">
        <v>48</v>
      </c>
      <c r="AA183">
        <v>36368640</v>
      </c>
      <c r="AB183" t="str">
        <f>HYPERLINK("https%3A%2F%2Fwww.webofscience.com%2Fwos%2Fwoscc%2Ffull-record%2FWOS:000897839100002","View Full Record in Web of Science")</f>
        <v>View Full Record in Web of Science</v>
      </c>
    </row>
    <row r="184" spans="1:28" x14ac:dyDescent="0.25">
      <c r="A184" t="s">
        <v>28</v>
      </c>
      <c r="B184" t="s">
        <v>4086</v>
      </c>
      <c r="C184" t="s">
        <v>4087</v>
      </c>
      <c r="D184" t="s">
        <v>4088</v>
      </c>
      <c r="E184" t="s">
        <v>33</v>
      </c>
      <c r="F184" t="s">
        <v>66</v>
      </c>
      <c r="G184" t="s">
        <v>29</v>
      </c>
      <c r="H184" t="s">
        <v>4089</v>
      </c>
      <c r="I184" t="s">
        <v>4090</v>
      </c>
      <c r="J184" t="s">
        <v>4091</v>
      </c>
      <c r="K184" t="s">
        <v>4092</v>
      </c>
      <c r="L184" t="s">
        <v>4093</v>
      </c>
      <c r="M184" t="s">
        <v>4094</v>
      </c>
      <c r="N184">
        <v>66</v>
      </c>
      <c r="O184">
        <v>467</v>
      </c>
      <c r="P184">
        <v>513</v>
      </c>
      <c r="Q184" t="s">
        <v>2665</v>
      </c>
      <c r="R184" t="s">
        <v>149</v>
      </c>
      <c r="S184" t="s">
        <v>4095</v>
      </c>
      <c r="T184" t="s">
        <v>697</v>
      </c>
      <c r="U184">
        <v>2015</v>
      </c>
      <c r="V184">
        <v>43</v>
      </c>
      <c r="W184" t="s">
        <v>4096</v>
      </c>
      <c r="X184" t="str">
        <f>HYPERLINK("http://dx.doi.org/10.1093/nar/gku1276","http://dx.doi.org/10.1093/nar/gku1276")</f>
        <v>http://dx.doi.org/10.1093/nar/gku1276</v>
      </c>
      <c r="Y184" t="s">
        <v>362</v>
      </c>
      <c r="Z184" t="s">
        <v>48</v>
      </c>
      <c r="AA184">
        <v>25452335</v>
      </c>
      <c r="AB184" t="str">
        <f>HYPERLINK("https%3A%2F%2Fwww.webofscience.com%2Fwos%2Fwoscc%2Ffull-record%2FWOS:000350207100037","View Full Record in Web of Science")</f>
        <v>View Full Record in Web of Science</v>
      </c>
    </row>
    <row r="185" spans="1:28" x14ac:dyDescent="0.25">
      <c r="A185" t="s">
        <v>28</v>
      </c>
      <c r="B185" t="s">
        <v>4131</v>
      </c>
      <c r="C185" t="s">
        <v>4132</v>
      </c>
      <c r="D185" t="s">
        <v>181</v>
      </c>
      <c r="E185" t="s">
        <v>33</v>
      </c>
      <c r="F185" t="s">
        <v>66</v>
      </c>
      <c r="G185" t="s">
        <v>4133</v>
      </c>
      <c r="H185" t="s">
        <v>4134</v>
      </c>
      <c r="I185" t="s">
        <v>4135</v>
      </c>
      <c r="J185" t="s">
        <v>4136</v>
      </c>
      <c r="K185" t="s">
        <v>2846</v>
      </c>
      <c r="L185" t="s">
        <v>4137</v>
      </c>
      <c r="M185" t="s">
        <v>4138</v>
      </c>
      <c r="N185">
        <v>65</v>
      </c>
      <c r="O185">
        <v>13</v>
      </c>
      <c r="P185">
        <v>16</v>
      </c>
      <c r="Q185" t="s">
        <v>977</v>
      </c>
      <c r="R185" t="s">
        <v>978</v>
      </c>
      <c r="S185" t="s">
        <v>191</v>
      </c>
      <c r="T185" t="s">
        <v>192</v>
      </c>
      <c r="U185">
        <v>2022</v>
      </c>
      <c r="V185">
        <v>9</v>
      </c>
      <c r="W185" t="s">
        <v>4139</v>
      </c>
      <c r="X185" t="str">
        <f>HYPERLINK("http://dx.doi.org/10.1016/j.gendis.2020.08.005","http://dx.doi.org/10.1016/j.gendis.2020.08.005")</f>
        <v>http://dx.doi.org/10.1016/j.gendis.2020.08.005</v>
      </c>
      <c r="Y185" t="s">
        <v>194</v>
      </c>
      <c r="Z185" t="s">
        <v>48</v>
      </c>
      <c r="AA185">
        <v>35224163</v>
      </c>
      <c r="AB185" t="str">
        <f>HYPERLINK("https%3A%2F%2Fwww.webofscience.com%2Fwos%2Fwoscc%2Ffull-record%2FWOS:000754397400002","View Full Record in Web of Science")</f>
        <v>View Full Record in Web of Science</v>
      </c>
    </row>
    <row r="186" spans="1:28" x14ac:dyDescent="0.25">
      <c r="A186" t="s">
        <v>28</v>
      </c>
      <c r="B186" t="s">
        <v>4140</v>
      </c>
      <c r="C186" t="s">
        <v>4141</v>
      </c>
      <c r="D186" t="s">
        <v>4142</v>
      </c>
      <c r="E186" t="s">
        <v>33</v>
      </c>
      <c r="F186" t="s">
        <v>34</v>
      </c>
      <c r="G186" t="s">
        <v>4143</v>
      </c>
      <c r="H186" t="s">
        <v>4144</v>
      </c>
      <c r="I186" t="s">
        <v>4145</v>
      </c>
      <c r="J186" t="s">
        <v>4146</v>
      </c>
      <c r="K186" t="s">
        <v>4147</v>
      </c>
      <c r="L186" t="s">
        <v>4148</v>
      </c>
      <c r="M186" t="s">
        <v>4149</v>
      </c>
      <c r="N186">
        <v>56</v>
      </c>
      <c r="O186">
        <v>11</v>
      </c>
      <c r="P186">
        <v>11</v>
      </c>
      <c r="Q186" t="s">
        <v>315</v>
      </c>
      <c r="R186" t="s">
        <v>316</v>
      </c>
      <c r="S186" t="s">
        <v>4150</v>
      </c>
      <c r="T186" t="s">
        <v>374</v>
      </c>
      <c r="U186">
        <v>2022</v>
      </c>
      <c r="V186">
        <v>33</v>
      </c>
      <c r="W186" t="s">
        <v>4151</v>
      </c>
      <c r="X186" t="str">
        <f>HYPERLINK("http://dx.doi.org/10.1097/MOL.0000000000000814","http://dx.doi.org/10.1097/MOL.0000000000000814")</f>
        <v>http://dx.doi.org/10.1097/MOL.0000000000000814</v>
      </c>
      <c r="Y186" t="s">
        <v>4152</v>
      </c>
      <c r="Z186" t="s">
        <v>48</v>
      </c>
      <c r="AA186">
        <v>34966133</v>
      </c>
      <c r="AB186" t="str">
        <f>HYPERLINK("https%3A%2F%2Fwww.webofscience.com%2Fwos%2Fwoscc%2Ffull-record%2FWOS:000763568700003","View Full Record in Web of Science")</f>
        <v>View Full Record in Web of Science</v>
      </c>
    </row>
    <row r="187" spans="1:28" x14ac:dyDescent="0.25">
      <c r="A187" t="s">
        <v>28</v>
      </c>
      <c r="B187" t="s">
        <v>3888</v>
      </c>
      <c r="C187" t="s">
        <v>3889</v>
      </c>
      <c r="D187" t="s">
        <v>3890</v>
      </c>
      <c r="E187" t="s">
        <v>33</v>
      </c>
      <c r="F187" t="s">
        <v>66</v>
      </c>
      <c r="G187" t="s">
        <v>3891</v>
      </c>
      <c r="H187" t="s">
        <v>3892</v>
      </c>
      <c r="I187" t="s">
        <v>3893</v>
      </c>
      <c r="J187" t="s">
        <v>3894</v>
      </c>
      <c r="K187" t="s">
        <v>3895</v>
      </c>
      <c r="L187" t="s">
        <v>3896</v>
      </c>
      <c r="M187" t="s">
        <v>3897</v>
      </c>
      <c r="N187">
        <v>73</v>
      </c>
      <c r="O187">
        <v>31</v>
      </c>
      <c r="P187">
        <v>34</v>
      </c>
      <c r="Q187" t="s">
        <v>759</v>
      </c>
      <c r="R187" t="s">
        <v>760</v>
      </c>
      <c r="S187" t="s">
        <v>3898</v>
      </c>
      <c r="T187" t="s">
        <v>467</v>
      </c>
      <c r="U187">
        <v>2017</v>
      </c>
      <c r="V187">
        <v>72</v>
      </c>
      <c r="W187" t="s">
        <v>3899</v>
      </c>
      <c r="X187" t="str">
        <f>HYPERLINK("http://dx.doi.org/10.1093/gerona/glw039","http://dx.doi.org/10.1093/gerona/glw039")</f>
        <v>http://dx.doi.org/10.1093/gerona/glw039</v>
      </c>
      <c r="Y187" t="s">
        <v>3900</v>
      </c>
      <c r="Z187" t="s">
        <v>3901</v>
      </c>
      <c r="AA187">
        <v>26975982</v>
      </c>
      <c r="AB187" t="str">
        <f>HYPERLINK("https%3A%2F%2Fwww.webofscience.com%2Fwos%2Fwoscc%2Ffull-record%2FWOS:000407501600019","View Full Record in Web of Science")</f>
        <v>View Full Record in Web of Science</v>
      </c>
    </row>
    <row r="188" spans="1:28" x14ac:dyDescent="0.25">
      <c r="A188" t="s">
        <v>28</v>
      </c>
      <c r="B188" t="s">
        <v>3145</v>
      </c>
      <c r="C188" t="s">
        <v>3146</v>
      </c>
      <c r="D188" t="s">
        <v>888</v>
      </c>
      <c r="E188" t="s">
        <v>33</v>
      </c>
      <c r="F188" t="s">
        <v>66</v>
      </c>
      <c r="G188" t="s">
        <v>29</v>
      </c>
      <c r="H188" t="s">
        <v>3147</v>
      </c>
      <c r="I188" t="s">
        <v>3148</v>
      </c>
      <c r="J188" t="s">
        <v>3149</v>
      </c>
      <c r="K188" t="s">
        <v>3150</v>
      </c>
      <c r="L188" t="s">
        <v>3151</v>
      </c>
      <c r="M188" t="s">
        <v>3152</v>
      </c>
      <c r="N188">
        <v>41</v>
      </c>
      <c r="O188">
        <v>26</v>
      </c>
      <c r="P188">
        <v>26</v>
      </c>
      <c r="Q188" t="s">
        <v>895</v>
      </c>
      <c r="R188" t="s">
        <v>331</v>
      </c>
      <c r="S188" t="s">
        <v>896</v>
      </c>
      <c r="T188" t="s">
        <v>3153</v>
      </c>
      <c r="U188">
        <v>2022</v>
      </c>
      <c r="V188">
        <v>2022</v>
      </c>
      <c r="W188" t="s">
        <v>3154</v>
      </c>
      <c r="X188" t="str">
        <f>HYPERLINK("http://dx.doi.org/10.1155/2022/2930310","http://dx.doi.org/10.1155/2022/2930310")</f>
        <v>http://dx.doi.org/10.1155/2022/2930310</v>
      </c>
      <c r="Y188" t="s">
        <v>265</v>
      </c>
      <c r="Z188" t="s">
        <v>48</v>
      </c>
      <c r="AA188">
        <v>35035657</v>
      </c>
      <c r="AB188" t="str">
        <f>HYPERLINK("https%3A%2F%2Fwww.webofscience.com%2Fwos%2Fwoscc%2Ffull-record%2FWOS:000746476500002","View Full Record in Web of Science")</f>
        <v>View Full Record in Web of Science</v>
      </c>
    </row>
    <row r="189" spans="1:28" x14ac:dyDescent="0.25">
      <c r="A189" t="s">
        <v>28</v>
      </c>
      <c r="B189" t="s">
        <v>3312</v>
      </c>
      <c r="C189" t="s">
        <v>3313</v>
      </c>
      <c r="D189" t="s">
        <v>1034</v>
      </c>
      <c r="E189" t="s">
        <v>33</v>
      </c>
      <c r="F189" t="s">
        <v>66</v>
      </c>
      <c r="G189" t="s">
        <v>3314</v>
      </c>
      <c r="H189" t="s">
        <v>3315</v>
      </c>
      <c r="I189" t="s">
        <v>3316</v>
      </c>
      <c r="J189" t="s">
        <v>3317</v>
      </c>
      <c r="K189" t="s">
        <v>29</v>
      </c>
      <c r="L189" t="s">
        <v>3318</v>
      </c>
      <c r="M189" t="s">
        <v>3319</v>
      </c>
      <c r="N189">
        <v>40</v>
      </c>
      <c r="O189">
        <v>18</v>
      </c>
      <c r="P189">
        <v>19</v>
      </c>
      <c r="Q189" t="s">
        <v>561</v>
      </c>
      <c r="R189" t="s">
        <v>316</v>
      </c>
      <c r="S189" t="s">
        <v>1034</v>
      </c>
      <c r="T189" t="s">
        <v>1041</v>
      </c>
      <c r="U189">
        <v>2022</v>
      </c>
      <c r="V189">
        <v>13</v>
      </c>
      <c r="W189" t="s">
        <v>3320</v>
      </c>
      <c r="X189" t="str">
        <f>HYPERLINK("http://dx.doi.org/10.1080/21655979.2022.2031409","http://dx.doi.org/10.1080/21655979.2022.2031409")</f>
        <v>http://dx.doi.org/10.1080/21655979.2022.2031409</v>
      </c>
      <c r="Y189" t="s">
        <v>1043</v>
      </c>
      <c r="Z189" t="s">
        <v>48</v>
      </c>
      <c r="AA189">
        <v>35543357</v>
      </c>
      <c r="AB189" t="str">
        <f>HYPERLINK("https%3A%2F%2Fwww.webofscience.com%2Fwos%2Fwoscc%2Ffull-record%2FWOS:000793545600001","View Full Record in Web of Science")</f>
        <v>View Full Record in Web of Science</v>
      </c>
    </row>
    <row r="190" spans="1:28" x14ac:dyDescent="0.25">
      <c r="A190" t="s">
        <v>28</v>
      </c>
      <c r="B190" t="s">
        <v>2925</v>
      </c>
      <c r="C190" t="s">
        <v>2926</v>
      </c>
      <c r="D190" t="s">
        <v>2927</v>
      </c>
      <c r="E190" t="s">
        <v>33</v>
      </c>
      <c r="F190" t="s">
        <v>66</v>
      </c>
      <c r="G190" t="s">
        <v>2928</v>
      </c>
      <c r="H190" t="s">
        <v>2929</v>
      </c>
      <c r="I190" t="s">
        <v>2930</v>
      </c>
      <c r="J190" t="s">
        <v>2931</v>
      </c>
      <c r="K190" t="s">
        <v>2932</v>
      </c>
      <c r="L190" t="s">
        <v>2933</v>
      </c>
      <c r="M190" t="s">
        <v>2934</v>
      </c>
      <c r="N190">
        <v>69</v>
      </c>
      <c r="O190">
        <v>33</v>
      </c>
      <c r="P190">
        <v>35</v>
      </c>
      <c r="Q190" t="s">
        <v>315</v>
      </c>
      <c r="R190" t="s">
        <v>316</v>
      </c>
      <c r="S190" t="s">
        <v>2927</v>
      </c>
      <c r="T190" t="s">
        <v>93</v>
      </c>
      <c r="U190">
        <v>2021</v>
      </c>
      <c r="V190">
        <v>162</v>
      </c>
      <c r="W190" t="s">
        <v>2935</v>
      </c>
      <c r="X190" t="str">
        <f>HYPERLINK("http://dx.doi.org/10.1097/j.pain.0000000000002218","http://dx.doi.org/10.1097/j.pain.0000000000002218")</f>
        <v>http://dx.doi.org/10.1097/j.pain.0000000000002218</v>
      </c>
      <c r="Y190" t="s">
        <v>2936</v>
      </c>
      <c r="Z190" t="s">
        <v>48</v>
      </c>
      <c r="AA190">
        <v>34130310</v>
      </c>
      <c r="AB190" t="str">
        <f>HYPERLINK("https%3A%2F%2Fwww.webofscience.com%2Fwos%2Fwoscc%2Ffull-record%2FWOS:000711842800007","View Full Record in Web of Science")</f>
        <v>View Full Record in Web of Science</v>
      </c>
    </row>
    <row r="191" spans="1:28" x14ac:dyDescent="0.25">
      <c r="A191" t="s">
        <v>28</v>
      </c>
      <c r="B191" t="s">
        <v>138</v>
      </c>
      <c r="C191" t="s">
        <v>139</v>
      </c>
      <c r="D191" t="s">
        <v>140</v>
      </c>
      <c r="E191" t="s">
        <v>33</v>
      </c>
      <c r="F191" t="s">
        <v>66</v>
      </c>
      <c r="G191" t="s">
        <v>141</v>
      </c>
      <c r="H191" t="s">
        <v>142</v>
      </c>
      <c r="I191" t="s">
        <v>143</v>
      </c>
      <c r="J191" t="s">
        <v>144</v>
      </c>
      <c r="K191" t="s">
        <v>145</v>
      </c>
      <c r="L191" t="s">
        <v>146</v>
      </c>
      <c r="M191" t="s">
        <v>147</v>
      </c>
      <c r="N191">
        <v>41</v>
      </c>
      <c r="O191">
        <v>22</v>
      </c>
      <c r="P191">
        <v>23</v>
      </c>
      <c r="Q191" t="s">
        <v>148</v>
      </c>
      <c r="R191" t="s">
        <v>149</v>
      </c>
      <c r="S191" t="s">
        <v>150</v>
      </c>
      <c r="T191" t="s">
        <v>151</v>
      </c>
      <c r="U191">
        <v>2022</v>
      </c>
      <c r="V191">
        <v>308</v>
      </c>
      <c r="W191" t="s">
        <v>152</v>
      </c>
      <c r="X191" t="str">
        <f>HYPERLINK("http://dx.doi.org/10.1016/j.envpol.2022.119607","http://dx.doi.org/10.1016/j.envpol.2022.119607")</f>
        <v>http://dx.doi.org/10.1016/j.envpol.2022.119607</v>
      </c>
      <c r="Y191" t="s">
        <v>153</v>
      </c>
      <c r="Z191" t="s">
        <v>48</v>
      </c>
      <c r="AA191">
        <v>35718042</v>
      </c>
      <c r="AB191" t="str">
        <f>HYPERLINK("https%3A%2F%2Fwww.webofscience.com%2Fwos%2Fwoscc%2Ffull-record%2FWOS:000817826300001","View Full Record in Web of Science")</f>
        <v>View Full Record in Web of Science</v>
      </c>
    </row>
    <row r="192" spans="1:28" x14ac:dyDescent="0.25">
      <c r="A192" t="s">
        <v>28</v>
      </c>
      <c r="B192" t="s">
        <v>3577</v>
      </c>
      <c r="C192" t="s">
        <v>3578</v>
      </c>
      <c r="D192" t="s">
        <v>3579</v>
      </c>
      <c r="E192" t="s">
        <v>33</v>
      </c>
      <c r="F192" t="s">
        <v>66</v>
      </c>
      <c r="G192" t="s">
        <v>3580</v>
      </c>
      <c r="H192" t="s">
        <v>3581</v>
      </c>
      <c r="I192" t="s">
        <v>3582</v>
      </c>
      <c r="J192" t="s">
        <v>3583</v>
      </c>
      <c r="K192" t="s">
        <v>3584</v>
      </c>
      <c r="L192" t="s">
        <v>3585</v>
      </c>
      <c r="M192" t="s">
        <v>3586</v>
      </c>
      <c r="N192">
        <v>50</v>
      </c>
      <c r="O192">
        <v>160</v>
      </c>
      <c r="P192">
        <v>176</v>
      </c>
      <c r="Q192" t="s">
        <v>427</v>
      </c>
      <c r="R192" t="s">
        <v>428</v>
      </c>
      <c r="S192" t="s">
        <v>3579</v>
      </c>
      <c r="T192" t="s">
        <v>29</v>
      </c>
      <c r="U192">
        <v>2020</v>
      </c>
      <c r="V192">
        <v>10</v>
      </c>
      <c r="W192" t="s">
        <v>3587</v>
      </c>
      <c r="X192" t="str">
        <f>HYPERLINK("http://dx.doi.org/10.7150/thno.45178","http://dx.doi.org/10.7150/thno.45178")</f>
        <v>http://dx.doi.org/10.7150/thno.45178</v>
      </c>
      <c r="Y192" t="s">
        <v>350</v>
      </c>
      <c r="Z192" t="s">
        <v>48</v>
      </c>
      <c r="AA192">
        <v>32802173</v>
      </c>
      <c r="AB192" t="str">
        <f>HYPERLINK("https%3A%2F%2Fwww.webofscience.com%2Fwos%2Fwoscc%2Ffull-record%2FWOS:000548561300002","View Full Record in Web of Science")</f>
        <v>View Full Record in Web of Science</v>
      </c>
    </row>
    <row r="193" spans="1:28" x14ac:dyDescent="0.25">
      <c r="A193" t="s">
        <v>28</v>
      </c>
      <c r="B193" t="s">
        <v>376</v>
      </c>
      <c r="C193" t="s">
        <v>377</v>
      </c>
      <c r="D193" t="s">
        <v>378</v>
      </c>
      <c r="E193" t="s">
        <v>33</v>
      </c>
      <c r="F193" t="s">
        <v>66</v>
      </c>
      <c r="G193" t="s">
        <v>29</v>
      </c>
      <c r="H193" t="s">
        <v>379</v>
      </c>
      <c r="I193" t="s">
        <v>380</v>
      </c>
      <c r="J193" t="s">
        <v>381</v>
      </c>
      <c r="K193" t="s">
        <v>382</v>
      </c>
      <c r="L193" t="s">
        <v>383</v>
      </c>
      <c r="M193" t="s">
        <v>384</v>
      </c>
      <c r="N193">
        <v>47</v>
      </c>
      <c r="O193">
        <v>66</v>
      </c>
      <c r="P193">
        <v>71</v>
      </c>
      <c r="Q193" t="s">
        <v>385</v>
      </c>
      <c r="R193" t="s">
        <v>331</v>
      </c>
      <c r="S193" t="s">
        <v>386</v>
      </c>
      <c r="T193" t="s">
        <v>387</v>
      </c>
      <c r="U193">
        <v>2021</v>
      </c>
      <c r="V193">
        <v>12</v>
      </c>
      <c r="W193" t="s">
        <v>388</v>
      </c>
      <c r="X193" t="str">
        <f>HYPERLINK("http://dx.doi.org/10.1038/s41419-021-04156-y","http://dx.doi.org/10.1038/s41419-021-04156-y")</f>
        <v>http://dx.doi.org/10.1038/s41419-021-04156-y</v>
      </c>
      <c r="Y193" t="s">
        <v>265</v>
      </c>
      <c r="Z193" t="s">
        <v>48</v>
      </c>
      <c r="AA193">
        <v>34580283</v>
      </c>
      <c r="AB193" t="str">
        <f>HYPERLINK("https%3A%2F%2Fwww.webofscience.com%2Fwos%2Fwoscc%2Ffull-record%2FWOS:000700430300003","View Full Record in Web of Science")</f>
        <v>View Full Record in Web of Science</v>
      </c>
    </row>
    <row r="194" spans="1:28" x14ac:dyDescent="0.25">
      <c r="A194" t="s">
        <v>28</v>
      </c>
      <c r="B194" t="s">
        <v>3995</v>
      </c>
      <c r="C194" t="s">
        <v>3996</v>
      </c>
      <c r="D194" t="s">
        <v>3997</v>
      </c>
      <c r="E194" t="s">
        <v>33</v>
      </c>
      <c r="F194" t="s">
        <v>66</v>
      </c>
      <c r="G194" t="s">
        <v>3998</v>
      </c>
      <c r="H194" t="s">
        <v>3999</v>
      </c>
      <c r="I194" t="s">
        <v>4000</v>
      </c>
      <c r="J194" t="s">
        <v>4001</v>
      </c>
      <c r="K194" t="s">
        <v>4002</v>
      </c>
      <c r="L194" t="s">
        <v>4003</v>
      </c>
      <c r="M194" t="s">
        <v>4004</v>
      </c>
      <c r="N194">
        <v>41</v>
      </c>
      <c r="O194">
        <v>57</v>
      </c>
      <c r="P194">
        <v>67</v>
      </c>
      <c r="Q194" t="s">
        <v>977</v>
      </c>
      <c r="R194" t="s">
        <v>978</v>
      </c>
      <c r="S194" t="s">
        <v>4005</v>
      </c>
      <c r="T194" t="s">
        <v>151</v>
      </c>
      <c r="U194">
        <v>2019</v>
      </c>
      <c r="V194">
        <v>1865</v>
      </c>
      <c r="W194" t="s">
        <v>4006</v>
      </c>
      <c r="X194" t="str">
        <f>HYPERLINK("http://dx.doi.org/10.1016/j.bbadis.2019.04.011","http://dx.doi.org/10.1016/j.bbadis.2019.04.011")</f>
        <v>http://dx.doi.org/10.1016/j.bbadis.2019.04.011</v>
      </c>
      <c r="Y194" t="s">
        <v>4007</v>
      </c>
      <c r="Z194" t="s">
        <v>48</v>
      </c>
      <c r="AA194">
        <v>31029827</v>
      </c>
      <c r="AB194" t="str">
        <f>HYPERLINK("https%3A%2F%2Fwww.webofscience.com%2Fwos%2Fwoscc%2Ffull-record%2FWOS:000476965200005","View Full Record in Web of Science")</f>
        <v>View Full Record in Web of Science</v>
      </c>
    </row>
    <row r="195" spans="1:28" x14ac:dyDescent="0.25">
      <c r="A195" t="s">
        <v>28</v>
      </c>
      <c r="B195" t="s">
        <v>2723</v>
      </c>
      <c r="C195" t="s">
        <v>2724</v>
      </c>
      <c r="D195" t="s">
        <v>998</v>
      </c>
      <c r="E195" t="s">
        <v>33</v>
      </c>
      <c r="F195" t="s">
        <v>66</v>
      </c>
      <c r="G195" t="s">
        <v>2725</v>
      </c>
      <c r="H195" t="s">
        <v>445</v>
      </c>
      <c r="I195" t="s">
        <v>2726</v>
      </c>
      <c r="J195" t="s">
        <v>2727</v>
      </c>
      <c r="K195" t="s">
        <v>1195</v>
      </c>
      <c r="L195" t="s">
        <v>2728</v>
      </c>
      <c r="M195" t="s">
        <v>2729</v>
      </c>
      <c r="N195">
        <v>40</v>
      </c>
      <c r="O195">
        <v>7</v>
      </c>
      <c r="P195">
        <v>7</v>
      </c>
      <c r="Q195" t="s">
        <v>1006</v>
      </c>
      <c r="R195" t="s">
        <v>2730</v>
      </c>
      <c r="S195" t="s">
        <v>1008</v>
      </c>
      <c r="T195" t="s">
        <v>107</v>
      </c>
      <c r="U195">
        <v>2023</v>
      </c>
      <c r="V195">
        <v>324</v>
      </c>
      <c r="W195" t="s">
        <v>2731</v>
      </c>
      <c r="X195" t="str">
        <f>HYPERLINK("http://dx.doi.org/10.1152/ajpcell.00575.2022","http://dx.doi.org/10.1152/ajpcell.00575.2022")</f>
        <v>http://dx.doi.org/10.1152/ajpcell.00575.2022</v>
      </c>
      <c r="Y195" t="s">
        <v>95</v>
      </c>
      <c r="Z195" t="s">
        <v>48</v>
      </c>
      <c r="AA195">
        <v>36878846</v>
      </c>
      <c r="AB195" t="str">
        <f>HYPERLINK("https%3A%2F%2Fwww.webofscience.com%2Fwos%2Fwoscc%2Ffull-record%2FWOS:000995799700002","View Full Record in Web of Science")</f>
        <v>View Full Record in Web of Science</v>
      </c>
    </row>
    <row r="196" spans="1:28" x14ac:dyDescent="0.25">
      <c r="A196" t="s">
        <v>28</v>
      </c>
      <c r="B196" t="s">
        <v>650</v>
      </c>
      <c r="C196" t="s">
        <v>651</v>
      </c>
      <c r="D196" t="s">
        <v>652</v>
      </c>
      <c r="E196" t="s">
        <v>33</v>
      </c>
      <c r="F196" t="s">
        <v>66</v>
      </c>
      <c r="G196" t="s">
        <v>653</v>
      </c>
      <c r="H196" t="s">
        <v>654</v>
      </c>
      <c r="I196" t="s">
        <v>655</v>
      </c>
      <c r="J196" t="s">
        <v>656</v>
      </c>
      <c r="K196" t="s">
        <v>657</v>
      </c>
      <c r="L196" t="s">
        <v>658</v>
      </c>
      <c r="M196" t="s">
        <v>659</v>
      </c>
      <c r="N196">
        <v>41</v>
      </c>
      <c r="O196">
        <v>54</v>
      </c>
      <c r="P196">
        <v>57</v>
      </c>
      <c r="Q196" t="s">
        <v>345</v>
      </c>
      <c r="R196" t="s">
        <v>346</v>
      </c>
      <c r="S196" t="s">
        <v>660</v>
      </c>
      <c r="T196" t="s">
        <v>348</v>
      </c>
      <c r="U196">
        <v>2021</v>
      </c>
      <c r="V196">
        <v>27</v>
      </c>
      <c r="W196" t="s">
        <v>661</v>
      </c>
      <c r="X196" t="str">
        <f>HYPERLINK("http://dx.doi.org/10.1186/s10020-021-00365-5","http://dx.doi.org/10.1186/s10020-021-00365-5")</f>
        <v>http://dx.doi.org/10.1186/s10020-021-00365-5</v>
      </c>
      <c r="Y196" t="s">
        <v>662</v>
      </c>
      <c r="Z196" t="s">
        <v>48</v>
      </c>
      <c r="AA196">
        <v>34503454</v>
      </c>
      <c r="AB196" t="str">
        <f>HYPERLINK("https%3A%2F%2Fwww.webofscience.com%2Fwos%2Fwoscc%2Ffull-record%2FWOS:000694875800001","View Full Record in Web of Science")</f>
        <v>View Full Record in Web of Science</v>
      </c>
    </row>
    <row r="197" spans="1:28" x14ac:dyDescent="0.25">
      <c r="A197" t="s">
        <v>28</v>
      </c>
      <c r="B197" t="s">
        <v>3944</v>
      </c>
      <c r="C197" t="s">
        <v>3945</v>
      </c>
      <c r="D197" t="s">
        <v>3946</v>
      </c>
      <c r="E197" t="s">
        <v>33</v>
      </c>
      <c r="F197" t="s">
        <v>66</v>
      </c>
      <c r="G197" t="s">
        <v>3947</v>
      </c>
      <c r="H197" t="s">
        <v>3948</v>
      </c>
      <c r="I197" t="s">
        <v>3949</v>
      </c>
      <c r="J197" t="s">
        <v>3950</v>
      </c>
      <c r="K197" t="s">
        <v>3951</v>
      </c>
      <c r="L197" t="s">
        <v>3952</v>
      </c>
      <c r="M197" t="s">
        <v>3953</v>
      </c>
      <c r="N197">
        <v>34</v>
      </c>
      <c r="O197">
        <v>1</v>
      </c>
      <c r="P197">
        <v>1</v>
      </c>
      <c r="Q197" t="s">
        <v>977</v>
      </c>
      <c r="R197" t="s">
        <v>978</v>
      </c>
      <c r="S197" t="s">
        <v>3954</v>
      </c>
      <c r="T197" t="s">
        <v>746</v>
      </c>
      <c r="U197">
        <v>2023</v>
      </c>
      <c r="V197">
        <v>258</v>
      </c>
      <c r="W197" t="s">
        <v>3955</v>
      </c>
      <c r="X197" t="str">
        <f>HYPERLINK("http://dx.doi.org/10.1016/j.imlet.2023.04.008","http://dx.doi.org/10.1016/j.imlet.2023.04.008")</f>
        <v>http://dx.doi.org/10.1016/j.imlet.2023.04.008</v>
      </c>
      <c r="Y197" t="s">
        <v>62</v>
      </c>
      <c r="Z197" t="s">
        <v>48</v>
      </c>
      <c r="AA197">
        <v>37121553</v>
      </c>
      <c r="AB197" t="str">
        <f>HYPERLINK("https%3A%2F%2Fwww.webofscience.com%2Fwos%2Fwoscc%2Ffull-record%2FWOS:001004858500001","View Full Record in Web of Science")</f>
        <v>View Full Record in Web of Science</v>
      </c>
    </row>
    <row r="198" spans="1:28" x14ac:dyDescent="0.25">
      <c r="A198" t="s">
        <v>28</v>
      </c>
      <c r="B198" t="s">
        <v>1426</v>
      </c>
      <c r="C198" t="s">
        <v>1427</v>
      </c>
      <c r="D198" t="s">
        <v>1428</v>
      </c>
      <c r="E198" t="s">
        <v>33</v>
      </c>
      <c r="F198" t="s">
        <v>66</v>
      </c>
      <c r="G198" t="s">
        <v>29</v>
      </c>
      <c r="H198" t="s">
        <v>1429</v>
      </c>
      <c r="I198" t="s">
        <v>1430</v>
      </c>
      <c r="J198" t="s">
        <v>1431</v>
      </c>
      <c r="K198" t="s">
        <v>1432</v>
      </c>
      <c r="L198" t="s">
        <v>1433</v>
      </c>
      <c r="M198" t="s">
        <v>1434</v>
      </c>
      <c r="N198">
        <v>47</v>
      </c>
      <c r="O198">
        <v>9</v>
      </c>
      <c r="P198">
        <v>9</v>
      </c>
      <c r="Q198" t="s">
        <v>90</v>
      </c>
      <c r="R198" t="s">
        <v>91</v>
      </c>
      <c r="S198" t="s">
        <v>1435</v>
      </c>
      <c r="T198" t="s">
        <v>348</v>
      </c>
      <c r="U198">
        <v>2023</v>
      </c>
      <c r="V198">
        <v>75</v>
      </c>
      <c r="W198" t="s">
        <v>1436</v>
      </c>
      <c r="X198" t="str">
        <f>HYPERLINK("http://dx.doi.org/10.1002/art.42629","http://dx.doi.org/10.1002/art.42629")</f>
        <v>http://dx.doi.org/10.1002/art.42629</v>
      </c>
      <c r="Y198" t="s">
        <v>1437</v>
      </c>
      <c r="Z198" t="s">
        <v>48</v>
      </c>
      <c r="AA198">
        <v>37327357</v>
      </c>
      <c r="AB198" t="str">
        <f>HYPERLINK("https%3A%2F%2Fwww.webofscience.com%2Fwos%2Fwoscc%2Ffull-record%2FWOS:001074216500001","View Full Record in Web of Science")</f>
        <v>View Full Record in Web of Science</v>
      </c>
    </row>
    <row r="199" spans="1:28" x14ac:dyDescent="0.25">
      <c r="A199" t="s">
        <v>28</v>
      </c>
      <c r="B199" t="s">
        <v>1079</v>
      </c>
      <c r="C199" t="s">
        <v>1080</v>
      </c>
      <c r="D199" t="s">
        <v>726</v>
      </c>
      <c r="E199" t="s">
        <v>33</v>
      </c>
      <c r="F199" t="s">
        <v>66</v>
      </c>
      <c r="G199" t="s">
        <v>1081</v>
      </c>
      <c r="H199" t="s">
        <v>1082</v>
      </c>
      <c r="I199" t="s">
        <v>1083</v>
      </c>
      <c r="J199" t="s">
        <v>1084</v>
      </c>
      <c r="K199" t="s">
        <v>1085</v>
      </c>
      <c r="L199" t="s">
        <v>1086</v>
      </c>
      <c r="M199" t="s">
        <v>1087</v>
      </c>
      <c r="N199">
        <v>42</v>
      </c>
      <c r="O199">
        <v>12</v>
      </c>
      <c r="P199">
        <v>13</v>
      </c>
      <c r="Q199" t="s">
        <v>733</v>
      </c>
      <c r="R199" t="s">
        <v>331</v>
      </c>
      <c r="S199" t="s">
        <v>726</v>
      </c>
      <c r="T199" t="s">
        <v>1088</v>
      </c>
      <c r="U199">
        <v>2022</v>
      </c>
      <c r="V199">
        <v>10</v>
      </c>
      <c r="W199" t="s">
        <v>1089</v>
      </c>
      <c r="X199" t="str">
        <f>HYPERLINK("http://dx.doi.org/10.7717/peerj.14379","http://dx.doi.org/10.7717/peerj.14379")</f>
        <v>http://dx.doi.org/10.7717/peerj.14379</v>
      </c>
      <c r="Y199" t="s">
        <v>223</v>
      </c>
      <c r="Z199" t="s">
        <v>48</v>
      </c>
      <c r="AA199">
        <v>36518278</v>
      </c>
      <c r="AB199" t="str">
        <f>HYPERLINK("https%3A%2F%2Fwww.webofscience.com%2Fwos%2Fwoscc%2Ffull-record%2FWOS:000919724600001","View Full Record in Web of Science")</f>
        <v>View Full Record in Web of Science</v>
      </c>
    </row>
    <row r="200" spans="1:28" x14ac:dyDescent="0.25">
      <c r="A200" t="s">
        <v>28</v>
      </c>
      <c r="B200" t="s">
        <v>305</v>
      </c>
      <c r="C200" t="s">
        <v>306</v>
      </c>
      <c r="D200" t="s">
        <v>307</v>
      </c>
      <c r="E200" t="s">
        <v>33</v>
      </c>
      <c r="F200" t="s">
        <v>66</v>
      </c>
      <c r="G200" t="s">
        <v>308</v>
      </c>
      <c r="H200" t="s">
        <v>309</v>
      </c>
      <c r="I200" t="s">
        <v>310</v>
      </c>
      <c r="J200" t="s">
        <v>311</v>
      </c>
      <c r="K200" t="s">
        <v>312</v>
      </c>
      <c r="L200" t="s">
        <v>313</v>
      </c>
      <c r="M200" t="s">
        <v>314</v>
      </c>
      <c r="N200">
        <v>51</v>
      </c>
      <c r="O200">
        <v>12</v>
      </c>
      <c r="P200">
        <v>13</v>
      </c>
      <c r="Q200" t="s">
        <v>315</v>
      </c>
      <c r="R200" t="s">
        <v>316</v>
      </c>
      <c r="S200" t="s">
        <v>317</v>
      </c>
      <c r="T200" t="s">
        <v>107</v>
      </c>
      <c r="U200">
        <v>2023</v>
      </c>
      <c r="V200">
        <v>43</v>
      </c>
      <c r="W200" t="s">
        <v>318</v>
      </c>
      <c r="X200" t="str">
        <f>HYPERLINK("http://dx.doi.org/10.1161/ATVBAHA.122.318451","http://dx.doi.org/10.1161/ATVBAHA.122.318451")</f>
        <v>http://dx.doi.org/10.1161/ATVBAHA.122.318451</v>
      </c>
      <c r="Y200" t="s">
        <v>319</v>
      </c>
      <c r="Z200" t="s">
        <v>48</v>
      </c>
      <c r="AA200">
        <v>36951060</v>
      </c>
      <c r="AB200" t="str">
        <f>HYPERLINK("https%3A%2F%2Fwww.webofscience.com%2Fwos%2Fwoscc%2Ffull-record%2FWOS:000989949300019","View Full Record in Web of Science")</f>
        <v>View Full Record in Web of Science</v>
      </c>
    </row>
    <row r="201" spans="1:28" x14ac:dyDescent="0.25">
      <c r="A201" t="s">
        <v>28</v>
      </c>
      <c r="B201" t="s">
        <v>4211</v>
      </c>
      <c r="C201" t="s">
        <v>4212</v>
      </c>
      <c r="D201" t="s">
        <v>211</v>
      </c>
      <c r="E201" t="s">
        <v>33</v>
      </c>
      <c r="F201" t="s">
        <v>66</v>
      </c>
      <c r="G201" t="s">
        <v>29</v>
      </c>
      <c r="H201" t="s">
        <v>4213</v>
      </c>
      <c r="I201" t="s">
        <v>4214</v>
      </c>
      <c r="J201" t="s">
        <v>4215</v>
      </c>
      <c r="K201" t="s">
        <v>4216</v>
      </c>
      <c r="L201" t="s">
        <v>4217</v>
      </c>
      <c r="M201" t="s">
        <v>4218</v>
      </c>
      <c r="N201">
        <v>74</v>
      </c>
      <c r="O201">
        <v>33</v>
      </c>
      <c r="P201">
        <v>37</v>
      </c>
      <c r="Q201" t="s">
        <v>218</v>
      </c>
      <c r="R201" t="s">
        <v>219</v>
      </c>
      <c r="S201" t="s">
        <v>220</v>
      </c>
      <c r="T201" t="s">
        <v>4219</v>
      </c>
      <c r="U201">
        <v>2022</v>
      </c>
      <c r="V201">
        <v>13</v>
      </c>
      <c r="W201" t="s">
        <v>4220</v>
      </c>
      <c r="X201" t="str">
        <f>HYPERLINK("http://dx.doi.org/10.1038/s41467-022-34209-5","http://dx.doi.org/10.1038/s41467-022-34209-5")</f>
        <v>http://dx.doi.org/10.1038/s41467-022-34209-5</v>
      </c>
      <c r="Y201" t="s">
        <v>223</v>
      </c>
      <c r="Z201" t="s">
        <v>48</v>
      </c>
      <c r="AA201">
        <v>36289222</v>
      </c>
      <c r="AB201" t="str">
        <f>HYPERLINK("https%3A%2F%2Fwww.webofscience.com%2Fwos%2Fwoscc%2Ffull-record%2FWOS:000874935700036","View Full Record in Web of Science")</f>
        <v>View Full Record in Web of Science</v>
      </c>
    </row>
    <row r="202" spans="1:28" x14ac:dyDescent="0.25">
      <c r="A202" t="s">
        <v>28</v>
      </c>
      <c r="B202" t="s">
        <v>3293</v>
      </c>
      <c r="C202" t="s">
        <v>3294</v>
      </c>
      <c r="D202" t="s">
        <v>2183</v>
      </c>
      <c r="E202" t="s">
        <v>33</v>
      </c>
      <c r="F202" t="s">
        <v>66</v>
      </c>
      <c r="G202" t="s">
        <v>3295</v>
      </c>
      <c r="H202" t="s">
        <v>3296</v>
      </c>
      <c r="I202" t="s">
        <v>3297</v>
      </c>
      <c r="J202" t="s">
        <v>3298</v>
      </c>
      <c r="K202" t="s">
        <v>3299</v>
      </c>
      <c r="L202" t="s">
        <v>3300</v>
      </c>
      <c r="M202" t="s">
        <v>2188</v>
      </c>
      <c r="N202">
        <v>50</v>
      </c>
      <c r="O202">
        <v>7</v>
      </c>
      <c r="P202">
        <v>7</v>
      </c>
      <c r="Q202" t="s">
        <v>2189</v>
      </c>
      <c r="R202" t="s">
        <v>2190</v>
      </c>
      <c r="S202" t="s">
        <v>2191</v>
      </c>
      <c r="T202" t="s">
        <v>467</v>
      </c>
      <c r="U202">
        <v>2022</v>
      </c>
      <c r="V202">
        <v>63</v>
      </c>
      <c r="W202" t="s">
        <v>3301</v>
      </c>
      <c r="X202" t="str">
        <f>HYPERLINK("http://dx.doi.org/10.1167/iovs.63.10.20","http://dx.doi.org/10.1167/iovs.63.10.20")</f>
        <v>http://dx.doi.org/10.1167/iovs.63.10.20</v>
      </c>
      <c r="Y202" t="s">
        <v>334</v>
      </c>
      <c r="Z202" t="s">
        <v>48</v>
      </c>
      <c r="AA202">
        <v>36169946</v>
      </c>
      <c r="AB202" t="str">
        <f>HYPERLINK("https%3A%2F%2Fwww.webofscience.com%2Fwos%2Fwoscc%2Ffull-record%2FWOS:000876846600008","View Full Record in Web of Science")</f>
        <v>View Full Record in Web of Science</v>
      </c>
    </row>
    <row r="203" spans="1:28" x14ac:dyDescent="0.25">
      <c r="A203" t="s">
        <v>28</v>
      </c>
      <c r="B203" t="s">
        <v>3549</v>
      </c>
      <c r="C203" t="s">
        <v>3550</v>
      </c>
      <c r="D203" t="s">
        <v>1103</v>
      </c>
      <c r="E203" t="s">
        <v>33</v>
      </c>
      <c r="F203" t="s">
        <v>66</v>
      </c>
      <c r="G203" t="s">
        <v>29</v>
      </c>
      <c r="H203" t="s">
        <v>3551</v>
      </c>
      <c r="I203" t="s">
        <v>3552</v>
      </c>
      <c r="J203" t="s">
        <v>3553</v>
      </c>
      <c r="K203" t="s">
        <v>3554</v>
      </c>
      <c r="L203" t="s">
        <v>3555</v>
      </c>
      <c r="M203" t="s">
        <v>3556</v>
      </c>
      <c r="N203">
        <v>36</v>
      </c>
      <c r="O203">
        <v>147</v>
      </c>
      <c r="P203">
        <v>161</v>
      </c>
      <c r="Q203" t="s">
        <v>895</v>
      </c>
      <c r="R203" t="s">
        <v>331</v>
      </c>
      <c r="S203" t="s">
        <v>1110</v>
      </c>
      <c r="T203" t="s">
        <v>3557</v>
      </c>
      <c r="U203">
        <v>2019</v>
      </c>
      <c r="V203">
        <v>2019</v>
      </c>
      <c r="W203" t="s">
        <v>3558</v>
      </c>
      <c r="X203" t="str">
        <f>HYPERLINK("http://dx.doi.org/10.1155/2019/3120391","http://dx.doi.org/10.1155/2019/3120391")</f>
        <v>http://dx.doi.org/10.1155/2019/3120391</v>
      </c>
      <c r="Y203" t="s">
        <v>800</v>
      </c>
      <c r="Z203" t="s">
        <v>48</v>
      </c>
      <c r="AA203">
        <v>31772500</v>
      </c>
      <c r="AB203" t="str">
        <f>HYPERLINK("https%3A%2F%2Fwww.webofscience.com%2Fwos%2Fwoscc%2Ffull-record%2FWOS:000502056700004","View Full Record in Web of Science")</f>
        <v>View Full Record in Web of Science</v>
      </c>
    </row>
    <row r="204" spans="1:28" x14ac:dyDescent="0.25">
      <c r="A204" t="s">
        <v>28</v>
      </c>
      <c r="B204" t="s">
        <v>3422</v>
      </c>
      <c r="C204" t="s">
        <v>3423</v>
      </c>
      <c r="D204" t="s">
        <v>3424</v>
      </c>
      <c r="E204" t="s">
        <v>33</v>
      </c>
      <c r="F204" t="s">
        <v>66</v>
      </c>
      <c r="G204" t="s">
        <v>29</v>
      </c>
      <c r="H204" t="s">
        <v>3425</v>
      </c>
      <c r="I204" t="s">
        <v>3426</v>
      </c>
      <c r="J204" t="s">
        <v>3427</v>
      </c>
      <c r="K204" t="s">
        <v>3428</v>
      </c>
      <c r="L204" t="s">
        <v>3429</v>
      </c>
      <c r="M204" t="s">
        <v>3430</v>
      </c>
      <c r="N204">
        <v>53</v>
      </c>
      <c r="O204">
        <v>82</v>
      </c>
      <c r="P204">
        <v>91</v>
      </c>
      <c r="Q204" t="s">
        <v>3431</v>
      </c>
      <c r="R204" t="s">
        <v>1007</v>
      </c>
      <c r="S204" t="s">
        <v>3432</v>
      </c>
      <c r="T204" t="s">
        <v>3433</v>
      </c>
      <c r="U204">
        <v>2019</v>
      </c>
      <c r="V204">
        <v>202</v>
      </c>
      <c r="W204" t="s">
        <v>3434</v>
      </c>
      <c r="X204" t="str">
        <f>HYPERLINK("http://dx.doi.org/10.4049/jimmunol.1801151","http://dx.doi.org/10.4049/jimmunol.1801151")</f>
        <v>http://dx.doi.org/10.4049/jimmunol.1801151</v>
      </c>
      <c r="Y204" t="s">
        <v>62</v>
      </c>
      <c r="Z204" t="s">
        <v>48</v>
      </c>
      <c r="AA204">
        <v>30567729</v>
      </c>
      <c r="AB204" t="str">
        <f>HYPERLINK("https%3A%2F%2Fwww.webofscience.com%2Fwos%2Fwoscc%2Ffull-record%2FWOS:000455041800027","View Full Record in Web of Science")</f>
        <v>View Full Record in Web of Science</v>
      </c>
    </row>
    <row r="205" spans="1:28" x14ac:dyDescent="0.25">
      <c r="A205" t="s">
        <v>28</v>
      </c>
      <c r="B205" t="s">
        <v>1178</v>
      </c>
      <c r="C205" t="s">
        <v>1179</v>
      </c>
      <c r="D205" t="s">
        <v>1180</v>
      </c>
      <c r="E205" t="s">
        <v>33</v>
      </c>
      <c r="F205" t="s">
        <v>66</v>
      </c>
      <c r="G205" t="s">
        <v>1181</v>
      </c>
      <c r="H205" t="s">
        <v>1182</v>
      </c>
      <c r="I205" t="s">
        <v>1183</v>
      </c>
      <c r="J205" t="s">
        <v>1184</v>
      </c>
      <c r="K205" t="s">
        <v>963</v>
      </c>
      <c r="L205" t="s">
        <v>1185</v>
      </c>
      <c r="M205" t="s">
        <v>1186</v>
      </c>
      <c r="N205">
        <v>33</v>
      </c>
      <c r="O205">
        <v>10</v>
      </c>
      <c r="P205">
        <v>10</v>
      </c>
      <c r="Q205" t="s">
        <v>977</v>
      </c>
      <c r="R205" t="s">
        <v>978</v>
      </c>
      <c r="S205" t="s">
        <v>1187</v>
      </c>
      <c r="T205" t="s">
        <v>374</v>
      </c>
      <c r="U205">
        <v>2022</v>
      </c>
      <c r="V205">
        <v>1865</v>
      </c>
      <c r="W205" t="s">
        <v>1188</v>
      </c>
      <c r="X205" t="str">
        <f>HYPERLINK("http://dx.doi.org/10.1016/j.bbagrm.2021.194782","http://dx.doi.org/10.1016/j.bbagrm.2021.194782")</f>
        <v>http://dx.doi.org/10.1016/j.bbagrm.2021.194782</v>
      </c>
      <c r="Y205" t="s">
        <v>79</v>
      </c>
      <c r="Z205" t="s">
        <v>48</v>
      </c>
      <c r="AA205">
        <v>34968770</v>
      </c>
      <c r="AB205" t="str">
        <f>HYPERLINK("https%3A%2F%2Fwww.webofscience.com%2Fwos%2Fwoscc%2Ffull-record%2FWOS:000800068800001","View Full Record in Web of Science")</f>
        <v>View Full Record in Web of Science</v>
      </c>
    </row>
    <row r="206" spans="1:28" x14ac:dyDescent="0.25">
      <c r="A206" t="s">
        <v>28</v>
      </c>
      <c r="B206" t="s">
        <v>2503</v>
      </c>
      <c r="C206" t="s">
        <v>2504</v>
      </c>
      <c r="D206" t="s">
        <v>2505</v>
      </c>
      <c r="E206" t="s">
        <v>33</v>
      </c>
      <c r="F206" t="s">
        <v>66</v>
      </c>
      <c r="G206" t="s">
        <v>2506</v>
      </c>
      <c r="H206" t="s">
        <v>2507</v>
      </c>
      <c r="I206" t="s">
        <v>2508</v>
      </c>
      <c r="J206" t="s">
        <v>2509</v>
      </c>
      <c r="K206" t="s">
        <v>782</v>
      </c>
      <c r="L206" t="s">
        <v>2510</v>
      </c>
      <c r="M206" t="s">
        <v>2511</v>
      </c>
      <c r="N206">
        <v>42</v>
      </c>
      <c r="O206">
        <v>64</v>
      </c>
      <c r="P206">
        <v>68</v>
      </c>
      <c r="Q206" t="s">
        <v>465</v>
      </c>
      <c r="R206" t="s">
        <v>346</v>
      </c>
      <c r="S206" t="s">
        <v>2505</v>
      </c>
      <c r="T206" t="s">
        <v>697</v>
      </c>
      <c r="U206">
        <v>2022</v>
      </c>
      <c r="V206">
        <v>154</v>
      </c>
      <c r="W206" t="s">
        <v>2512</v>
      </c>
      <c r="X206" t="str">
        <f>HYPERLINK("http://dx.doi.org/10.1016/j.bone.2021.110182","http://dx.doi.org/10.1016/j.bone.2021.110182")</f>
        <v>http://dx.doi.org/10.1016/j.bone.2021.110182</v>
      </c>
      <c r="Y206" t="s">
        <v>167</v>
      </c>
      <c r="Z206" t="s">
        <v>48</v>
      </c>
      <c r="AA206">
        <v>34530171</v>
      </c>
      <c r="AB206" t="str">
        <f>HYPERLINK("https%3A%2F%2Fwww.webofscience.com%2Fwos%2Fwoscc%2Ffull-record%2FWOS:000697348700001","View Full Record in Web of Science")</f>
        <v>View Full Record in Web of Science</v>
      </c>
    </row>
    <row r="207" spans="1:28" x14ac:dyDescent="0.25">
      <c r="A207" t="s">
        <v>28</v>
      </c>
      <c r="B207" t="s">
        <v>3515</v>
      </c>
      <c r="C207" t="s">
        <v>3516</v>
      </c>
      <c r="D207" t="s">
        <v>3517</v>
      </c>
      <c r="E207" t="s">
        <v>33</v>
      </c>
      <c r="F207" t="s">
        <v>66</v>
      </c>
      <c r="G207" t="s">
        <v>3518</v>
      </c>
      <c r="H207" t="s">
        <v>3519</v>
      </c>
      <c r="I207" t="s">
        <v>3520</v>
      </c>
      <c r="J207" t="s">
        <v>3521</v>
      </c>
      <c r="K207" t="s">
        <v>131</v>
      </c>
      <c r="L207" t="s">
        <v>3522</v>
      </c>
      <c r="M207" t="s">
        <v>3523</v>
      </c>
      <c r="N207">
        <v>38</v>
      </c>
      <c r="O207">
        <v>48</v>
      </c>
      <c r="P207">
        <v>50</v>
      </c>
      <c r="Q207" t="s">
        <v>874</v>
      </c>
      <c r="R207" t="s">
        <v>149</v>
      </c>
      <c r="S207" t="s">
        <v>3524</v>
      </c>
      <c r="T207" t="s">
        <v>3525</v>
      </c>
      <c r="U207">
        <v>2021</v>
      </c>
      <c r="V207">
        <v>278</v>
      </c>
      <c r="W207" t="s">
        <v>3526</v>
      </c>
      <c r="X207" t="str">
        <f>HYPERLINK("http://dx.doi.org/10.1016/j.lfs.2021.119528","http://dx.doi.org/10.1016/j.lfs.2021.119528")</f>
        <v>http://dx.doi.org/10.1016/j.lfs.2021.119528</v>
      </c>
      <c r="Y207" t="s">
        <v>416</v>
      </c>
      <c r="Z207" t="s">
        <v>48</v>
      </c>
      <c r="AA207">
        <v>33894271</v>
      </c>
      <c r="AB207" t="str">
        <f>HYPERLINK("https%3A%2F%2Fwww.webofscience.com%2Fwos%2Fwoscc%2Ffull-record%2FWOS:000663321900001","View Full Record in Web of Science")</f>
        <v>View Full Record in Web of Science</v>
      </c>
    </row>
    <row r="208" spans="1:28" x14ac:dyDescent="0.25">
      <c r="A208" t="s">
        <v>28</v>
      </c>
      <c r="B208" t="s">
        <v>3828</v>
      </c>
      <c r="C208" t="s">
        <v>3829</v>
      </c>
      <c r="D208" t="s">
        <v>2171</v>
      </c>
      <c r="E208" t="s">
        <v>33</v>
      </c>
      <c r="F208" t="s">
        <v>66</v>
      </c>
      <c r="G208" t="s">
        <v>3830</v>
      </c>
      <c r="H208" t="s">
        <v>3831</v>
      </c>
      <c r="I208" t="s">
        <v>3832</v>
      </c>
      <c r="J208" t="s">
        <v>3833</v>
      </c>
      <c r="K208" t="s">
        <v>2176</v>
      </c>
      <c r="L208" t="s">
        <v>3834</v>
      </c>
      <c r="M208" t="s">
        <v>2178</v>
      </c>
      <c r="N208">
        <v>16</v>
      </c>
      <c r="O208">
        <v>52</v>
      </c>
      <c r="P208">
        <v>58</v>
      </c>
      <c r="Q208" t="s">
        <v>1291</v>
      </c>
      <c r="R208" t="s">
        <v>316</v>
      </c>
      <c r="S208" t="s">
        <v>2179</v>
      </c>
      <c r="T208" t="s">
        <v>192</v>
      </c>
      <c r="U208">
        <v>2021</v>
      </c>
      <c r="V208">
        <v>116</v>
      </c>
      <c r="W208" t="s">
        <v>3835</v>
      </c>
      <c r="X208" t="str">
        <f>HYPERLINK("http://dx.doi.org/10.1016/j.metabol.2021.154702","http://dx.doi.org/10.1016/j.metabol.2021.154702")</f>
        <v>http://dx.doi.org/10.1016/j.metabol.2021.154702</v>
      </c>
      <c r="Y208" t="s">
        <v>167</v>
      </c>
      <c r="Z208" t="s">
        <v>48</v>
      </c>
      <c r="AA208">
        <v>33417895</v>
      </c>
      <c r="AB208" t="str">
        <f>HYPERLINK("https%3A%2F%2Fwww.webofscience.com%2Fwos%2Fwoscc%2Ffull-record%2FWOS:000615931100010","View Full Record in Web of Science")</f>
        <v>View Full Record in Web of Science</v>
      </c>
    </row>
    <row r="209" spans="1:28" x14ac:dyDescent="0.25">
      <c r="A209" t="s">
        <v>28</v>
      </c>
      <c r="B209" t="s">
        <v>1613</v>
      </c>
      <c r="C209" t="s">
        <v>1614</v>
      </c>
      <c r="D209" t="s">
        <v>457</v>
      </c>
      <c r="E209" t="s">
        <v>33</v>
      </c>
      <c r="F209" t="s">
        <v>66</v>
      </c>
      <c r="G209" t="s">
        <v>1615</v>
      </c>
      <c r="H209" t="s">
        <v>1616</v>
      </c>
      <c r="I209" t="s">
        <v>1617</v>
      </c>
      <c r="J209" t="s">
        <v>1618</v>
      </c>
      <c r="K209" t="s">
        <v>1619</v>
      </c>
      <c r="L209" t="s">
        <v>1620</v>
      </c>
      <c r="M209" t="s">
        <v>1621</v>
      </c>
      <c r="N209">
        <v>58</v>
      </c>
      <c r="O209">
        <v>20</v>
      </c>
      <c r="P209">
        <v>22</v>
      </c>
      <c r="Q209" t="s">
        <v>465</v>
      </c>
      <c r="R209" t="s">
        <v>346</v>
      </c>
      <c r="S209" t="s">
        <v>466</v>
      </c>
      <c r="T209" t="s">
        <v>93</v>
      </c>
      <c r="U209">
        <v>2022</v>
      </c>
      <c r="V209">
        <v>95</v>
      </c>
      <c r="W209" t="s">
        <v>1622</v>
      </c>
      <c r="X209" t="str">
        <f>HYPERLINK("http://dx.doi.org/10.1016/j.cellsig.2022.110335","http://dx.doi.org/10.1016/j.cellsig.2022.110335")</f>
        <v>http://dx.doi.org/10.1016/j.cellsig.2022.110335</v>
      </c>
      <c r="Y209" t="s">
        <v>265</v>
      </c>
      <c r="Z209" t="s">
        <v>48</v>
      </c>
      <c r="AA209">
        <v>35461899</v>
      </c>
      <c r="AB209" t="str">
        <f>HYPERLINK("https%3A%2F%2Fwww.webofscience.com%2Fwos%2Fwoscc%2Ffull-record%2FWOS:000798817600004","View Full Record in Web of Science")</f>
        <v>View Full Record in Web of Science</v>
      </c>
    </row>
    <row r="210" spans="1:28" x14ac:dyDescent="0.25">
      <c r="A210" t="s">
        <v>28</v>
      </c>
      <c r="B210" t="s">
        <v>1519</v>
      </c>
      <c r="C210" t="s">
        <v>1520</v>
      </c>
      <c r="D210" t="s">
        <v>1521</v>
      </c>
      <c r="E210" t="s">
        <v>33</v>
      </c>
      <c r="F210" t="s">
        <v>34</v>
      </c>
      <c r="G210" t="s">
        <v>1522</v>
      </c>
      <c r="H210" t="s">
        <v>1523</v>
      </c>
      <c r="I210" t="s">
        <v>1524</v>
      </c>
      <c r="J210" t="s">
        <v>1525</v>
      </c>
      <c r="K210" t="s">
        <v>1526</v>
      </c>
      <c r="L210" t="s">
        <v>1527</v>
      </c>
      <c r="M210" t="s">
        <v>1528</v>
      </c>
      <c r="N210">
        <v>76</v>
      </c>
      <c r="O210">
        <v>3</v>
      </c>
      <c r="P210">
        <v>4</v>
      </c>
      <c r="Q210" t="s">
        <v>709</v>
      </c>
      <c r="R210" t="s">
        <v>710</v>
      </c>
      <c r="S210" t="s">
        <v>1529</v>
      </c>
      <c r="T210" t="s">
        <v>1030</v>
      </c>
      <c r="U210">
        <v>2022</v>
      </c>
      <c r="V210">
        <v>124</v>
      </c>
      <c r="W210" t="s">
        <v>1530</v>
      </c>
      <c r="X210" t="str">
        <f>HYPERLINK("http://dx.doi.org/10.1016/j.acthis.2022.151916","http://dx.doi.org/10.1016/j.acthis.2022.151916")</f>
        <v>http://dx.doi.org/10.1016/j.acthis.2022.151916</v>
      </c>
      <c r="Y210" t="s">
        <v>265</v>
      </c>
      <c r="Z210" t="s">
        <v>48</v>
      </c>
      <c r="AA210">
        <v>35752056</v>
      </c>
      <c r="AB210" t="str">
        <f>HYPERLINK("https%3A%2F%2Fwww.webofscience.com%2Fwos%2Fwoscc%2Ffull-record%2FWOS:000817764600001","View Full Record in Web of Science")</f>
        <v>View Full Record in Web of Science</v>
      </c>
    </row>
    <row r="211" spans="1:28" x14ac:dyDescent="0.25">
      <c r="A211" t="s">
        <v>28</v>
      </c>
      <c r="B211" t="s">
        <v>3924</v>
      </c>
      <c r="C211" t="s">
        <v>3925</v>
      </c>
      <c r="D211" t="s">
        <v>3926</v>
      </c>
      <c r="E211" t="s">
        <v>33</v>
      </c>
      <c r="F211" t="s">
        <v>34</v>
      </c>
      <c r="G211" t="s">
        <v>3927</v>
      </c>
      <c r="H211" t="s">
        <v>3928</v>
      </c>
      <c r="I211" t="s">
        <v>3929</v>
      </c>
      <c r="J211" t="s">
        <v>3930</v>
      </c>
      <c r="K211" t="s">
        <v>409</v>
      </c>
      <c r="L211" t="s">
        <v>3931</v>
      </c>
      <c r="M211" t="s">
        <v>3932</v>
      </c>
      <c r="N211">
        <v>79</v>
      </c>
      <c r="O211">
        <v>125</v>
      </c>
      <c r="P211">
        <v>144</v>
      </c>
      <c r="Q211" t="s">
        <v>3258</v>
      </c>
      <c r="R211" t="s">
        <v>3259</v>
      </c>
      <c r="S211" t="s">
        <v>3933</v>
      </c>
      <c r="T211" t="s">
        <v>29</v>
      </c>
      <c r="U211">
        <v>2020</v>
      </c>
      <c r="V211">
        <v>10</v>
      </c>
      <c r="W211" t="s">
        <v>29</v>
      </c>
      <c r="X211" t="s">
        <v>29</v>
      </c>
      <c r="Y211" t="s">
        <v>589</v>
      </c>
      <c r="Z211" t="s">
        <v>48</v>
      </c>
      <c r="AA211">
        <v>32642280</v>
      </c>
      <c r="AB211" t="str">
        <f>HYPERLINK("https%3A%2F%2Fwww.webofscience.com%2Fwos%2Fwoscc%2Ffull-record%2FWOS:000547866100001","View Full Record in Web of Science")</f>
        <v>View Full Record in Web of Science</v>
      </c>
    </row>
    <row r="212" spans="1:28" x14ac:dyDescent="0.25">
      <c r="A212" t="s">
        <v>28</v>
      </c>
      <c r="B212" t="s">
        <v>3468</v>
      </c>
      <c r="C212" t="s">
        <v>3469</v>
      </c>
      <c r="D212" t="s">
        <v>1944</v>
      </c>
      <c r="E212" t="s">
        <v>33</v>
      </c>
      <c r="F212" t="s">
        <v>66</v>
      </c>
      <c r="G212" t="s">
        <v>3470</v>
      </c>
      <c r="H212" t="s">
        <v>3471</v>
      </c>
      <c r="I212" t="s">
        <v>3472</v>
      </c>
      <c r="J212" t="s">
        <v>3473</v>
      </c>
      <c r="K212" t="s">
        <v>1548</v>
      </c>
      <c r="L212" t="s">
        <v>3474</v>
      </c>
      <c r="M212" t="s">
        <v>3475</v>
      </c>
      <c r="N212">
        <v>39</v>
      </c>
      <c r="O212">
        <v>53</v>
      </c>
      <c r="P212">
        <v>57</v>
      </c>
      <c r="Q212" t="s">
        <v>42</v>
      </c>
      <c r="R212" t="s">
        <v>43</v>
      </c>
      <c r="S212" t="s">
        <v>1952</v>
      </c>
      <c r="T212" t="s">
        <v>3476</v>
      </c>
      <c r="U212">
        <v>2021</v>
      </c>
      <c r="V212">
        <v>8</v>
      </c>
      <c r="W212" t="s">
        <v>3477</v>
      </c>
      <c r="X212" t="str">
        <f>HYPERLINK("http://dx.doi.org/10.3389/fmed.2021.607585","http://dx.doi.org/10.3389/fmed.2021.607585")</f>
        <v>http://dx.doi.org/10.3389/fmed.2021.607585</v>
      </c>
      <c r="Y212" t="s">
        <v>1392</v>
      </c>
      <c r="Z212" t="s">
        <v>48</v>
      </c>
      <c r="AA212">
        <v>34295905</v>
      </c>
      <c r="AB212" t="str">
        <f>HYPERLINK("https%3A%2F%2Fwww.webofscience.com%2Fwos%2Fwoscc%2Ffull-record%2FWOS:000674741800001","View Full Record in Web of Science")</f>
        <v>View Full Record in Web of Science</v>
      </c>
    </row>
    <row r="213" spans="1:28" x14ac:dyDescent="0.25">
      <c r="A213" t="s">
        <v>28</v>
      </c>
      <c r="B213" t="s">
        <v>1849</v>
      </c>
      <c r="C213" t="s">
        <v>1850</v>
      </c>
      <c r="D213" t="s">
        <v>65</v>
      </c>
      <c r="E213" t="s">
        <v>33</v>
      </c>
      <c r="F213" t="s">
        <v>66</v>
      </c>
      <c r="G213" t="s">
        <v>1851</v>
      </c>
      <c r="H213" t="s">
        <v>1852</v>
      </c>
      <c r="I213" t="s">
        <v>1853</v>
      </c>
      <c r="J213" t="s">
        <v>1854</v>
      </c>
      <c r="K213" t="s">
        <v>1855</v>
      </c>
      <c r="L213" t="s">
        <v>1856</v>
      </c>
      <c r="M213" t="s">
        <v>1857</v>
      </c>
      <c r="N213">
        <v>29</v>
      </c>
      <c r="O213">
        <v>89</v>
      </c>
      <c r="P213">
        <v>97</v>
      </c>
      <c r="Q213" t="s">
        <v>74</v>
      </c>
      <c r="R213" t="s">
        <v>75</v>
      </c>
      <c r="S213" t="s">
        <v>76</v>
      </c>
      <c r="T213" t="s">
        <v>1858</v>
      </c>
      <c r="U213">
        <v>2019</v>
      </c>
      <c r="V213">
        <v>516</v>
      </c>
      <c r="W213" t="s">
        <v>1859</v>
      </c>
      <c r="X213" t="str">
        <f>HYPERLINK("http://dx.doi.org/10.1016/j.bbrc.2019.05.168","http://dx.doi.org/10.1016/j.bbrc.2019.05.168")</f>
        <v>http://dx.doi.org/10.1016/j.bbrc.2019.05.168</v>
      </c>
      <c r="Y213" t="s">
        <v>79</v>
      </c>
      <c r="Z213" t="s">
        <v>48</v>
      </c>
      <c r="AA213">
        <v>31186141</v>
      </c>
      <c r="AB213" t="str">
        <f>HYPERLINK("https%3A%2F%2Fwww.webofscience.com%2Fwos%2Fwoscc%2Ffull-record%2FWOS:000476580800004","View Full Record in Web of Science")</f>
        <v>View Full Record in Web of Science</v>
      </c>
    </row>
    <row r="214" spans="1:28" x14ac:dyDescent="0.25">
      <c r="A214" t="s">
        <v>28</v>
      </c>
      <c r="B214" t="s">
        <v>1380</v>
      </c>
      <c r="C214" t="s">
        <v>1381</v>
      </c>
      <c r="D214" t="s">
        <v>1382</v>
      </c>
      <c r="E214" t="s">
        <v>33</v>
      </c>
      <c r="F214" t="s">
        <v>66</v>
      </c>
      <c r="G214" t="s">
        <v>1383</v>
      </c>
      <c r="H214" t="s">
        <v>1336</v>
      </c>
      <c r="I214" t="s">
        <v>1384</v>
      </c>
      <c r="J214" t="s">
        <v>1385</v>
      </c>
      <c r="K214" t="s">
        <v>1386</v>
      </c>
      <c r="L214" t="s">
        <v>1387</v>
      </c>
      <c r="M214" t="s">
        <v>1388</v>
      </c>
      <c r="N214">
        <v>38</v>
      </c>
      <c r="O214">
        <v>2</v>
      </c>
      <c r="P214">
        <v>2</v>
      </c>
      <c r="Q214" t="s">
        <v>1389</v>
      </c>
      <c r="R214" t="s">
        <v>1390</v>
      </c>
      <c r="S214" t="s">
        <v>1382</v>
      </c>
      <c r="T214" t="s">
        <v>611</v>
      </c>
      <c r="U214">
        <v>2023</v>
      </c>
      <c r="V214">
        <v>78</v>
      </c>
      <c r="W214" t="s">
        <v>1391</v>
      </c>
      <c r="X214" t="str">
        <f>HYPERLINK("http://dx.doi.org/10.1016/j.clinsp.2023.100253","http://dx.doi.org/10.1016/j.clinsp.2023.100253")</f>
        <v>http://dx.doi.org/10.1016/j.clinsp.2023.100253</v>
      </c>
      <c r="Y214" t="s">
        <v>1392</v>
      </c>
      <c r="Z214" t="s">
        <v>48</v>
      </c>
      <c r="AA214">
        <v>37478627</v>
      </c>
      <c r="AB214" t="str">
        <f>HYPERLINK("https%3A%2F%2Fwww.webofscience.com%2Fwos%2Fwoscc%2Ffull-record%2FWOS:001047774200001","View Full Record in Web of Science")</f>
        <v>View Full Record in Web of Science</v>
      </c>
    </row>
    <row r="215" spans="1:28" x14ac:dyDescent="0.25">
      <c r="A215" t="s">
        <v>28</v>
      </c>
      <c r="B215" t="s">
        <v>4509</v>
      </c>
      <c r="C215" t="s">
        <v>4510</v>
      </c>
      <c r="D215" t="s">
        <v>98</v>
      </c>
      <c r="E215" t="s">
        <v>33</v>
      </c>
      <c r="F215" t="s">
        <v>66</v>
      </c>
      <c r="G215" t="s">
        <v>4511</v>
      </c>
      <c r="H215" t="s">
        <v>4512</v>
      </c>
      <c r="I215" t="s">
        <v>4513</v>
      </c>
      <c r="J215" t="s">
        <v>4514</v>
      </c>
      <c r="K215" t="s">
        <v>4515</v>
      </c>
      <c r="L215" t="s">
        <v>4516</v>
      </c>
      <c r="M215" t="s">
        <v>4517</v>
      </c>
      <c r="N215">
        <v>37</v>
      </c>
      <c r="O215">
        <v>22</v>
      </c>
      <c r="P215">
        <v>25</v>
      </c>
      <c r="Q215" t="s">
        <v>90</v>
      </c>
      <c r="R215" t="s">
        <v>91</v>
      </c>
      <c r="S215" t="s">
        <v>106</v>
      </c>
      <c r="T215" t="s">
        <v>348</v>
      </c>
      <c r="U215">
        <v>2020</v>
      </c>
      <c r="V215">
        <v>24</v>
      </c>
      <c r="W215" t="s">
        <v>4518</v>
      </c>
      <c r="X215" t="str">
        <f>HYPERLINK("http://dx.doi.org/10.1111/jcmm.16012","http://dx.doi.org/10.1111/jcmm.16012")</f>
        <v>http://dx.doi.org/10.1111/jcmm.16012</v>
      </c>
      <c r="Y215" t="s">
        <v>109</v>
      </c>
      <c r="Z215" t="s">
        <v>48</v>
      </c>
      <c r="AA215">
        <v>33098220</v>
      </c>
      <c r="AB215" t="str">
        <f>HYPERLINK("https%3A%2F%2Fwww.webofscience.com%2Fwos%2Fwoscc%2Ffull-record%2FWOS:000583158400001","View Full Record in Web of Science")</f>
        <v>View Full Record in Web of Science</v>
      </c>
    </row>
    <row r="216" spans="1:28" x14ac:dyDescent="0.25">
      <c r="A216" t="s">
        <v>28</v>
      </c>
      <c r="B216" t="s">
        <v>686</v>
      </c>
      <c r="C216" t="s">
        <v>687</v>
      </c>
      <c r="D216" t="s">
        <v>688</v>
      </c>
      <c r="E216" t="s">
        <v>33</v>
      </c>
      <c r="F216" t="s">
        <v>66</v>
      </c>
      <c r="G216" t="s">
        <v>689</v>
      </c>
      <c r="H216" t="s">
        <v>690</v>
      </c>
      <c r="I216" t="s">
        <v>691</v>
      </c>
      <c r="J216" t="s">
        <v>692</v>
      </c>
      <c r="K216" t="s">
        <v>693</v>
      </c>
      <c r="L216" t="s">
        <v>694</v>
      </c>
      <c r="M216" t="s">
        <v>695</v>
      </c>
      <c r="N216">
        <v>36</v>
      </c>
      <c r="O216">
        <v>25</v>
      </c>
      <c r="P216">
        <v>28</v>
      </c>
      <c r="Q216" t="s">
        <v>90</v>
      </c>
      <c r="R216" t="s">
        <v>91</v>
      </c>
      <c r="S216" t="s">
        <v>696</v>
      </c>
      <c r="T216" t="s">
        <v>697</v>
      </c>
      <c r="U216">
        <v>2022</v>
      </c>
      <c r="V216">
        <v>36</v>
      </c>
      <c r="W216" t="s">
        <v>698</v>
      </c>
      <c r="X216" t="str">
        <f>HYPERLINK("http://dx.doi.org/10.1002/jcla.24019","http://dx.doi.org/10.1002/jcla.24019")</f>
        <v>http://dx.doi.org/10.1002/jcla.24019</v>
      </c>
      <c r="Y216" t="s">
        <v>699</v>
      </c>
      <c r="Z216" t="s">
        <v>48</v>
      </c>
      <c r="AA216">
        <v>34825733</v>
      </c>
      <c r="AB216" t="str">
        <f>HYPERLINK("https%3A%2F%2Fwww.webofscience.com%2Fwos%2Fwoscc%2Ffull-record%2FWOS:000722624500001","View Full Record in Web of Science")</f>
        <v>View Full Record in Web of Science</v>
      </c>
    </row>
    <row r="217" spans="1:28" x14ac:dyDescent="0.25">
      <c r="A217" t="s">
        <v>28</v>
      </c>
      <c r="B217" t="s">
        <v>96</v>
      </c>
      <c r="C217" t="s">
        <v>97</v>
      </c>
      <c r="D217" t="s">
        <v>98</v>
      </c>
      <c r="E217" t="s">
        <v>33</v>
      </c>
      <c r="F217" t="s">
        <v>66</v>
      </c>
      <c r="G217" t="s">
        <v>99</v>
      </c>
      <c r="H217" t="s">
        <v>100</v>
      </c>
      <c r="I217" t="s">
        <v>101</v>
      </c>
      <c r="J217" t="s">
        <v>102</v>
      </c>
      <c r="K217" t="s">
        <v>103</v>
      </c>
      <c r="L217" t="s">
        <v>104</v>
      </c>
      <c r="M217" t="s">
        <v>105</v>
      </c>
      <c r="N217">
        <v>59</v>
      </c>
      <c r="O217">
        <v>157</v>
      </c>
      <c r="P217">
        <v>178</v>
      </c>
      <c r="Q217" t="s">
        <v>90</v>
      </c>
      <c r="R217" t="s">
        <v>91</v>
      </c>
      <c r="S217" t="s">
        <v>106</v>
      </c>
      <c r="T217" t="s">
        <v>107</v>
      </c>
      <c r="U217">
        <v>2018</v>
      </c>
      <c r="V217">
        <v>22</v>
      </c>
      <c r="W217" t="s">
        <v>108</v>
      </c>
      <c r="X217" t="str">
        <f>HYPERLINK("http://dx.doi.org/10.1111/jcmm.13491","http://dx.doi.org/10.1111/jcmm.13491")</f>
        <v>http://dx.doi.org/10.1111/jcmm.13491</v>
      </c>
      <c r="Y217" t="s">
        <v>109</v>
      </c>
      <c r="Z217" t="s">
        <v>48</v>
      </c>
      <c r="AA217">
        <v>29502358</v>
      </c>
      <c r="AB217" t="str">
        <f>HYPERLINK("https%3A%2F%2Fwww.webofscience.com%2Fwos%2Fwoscc%2Ffull-record%2FWOS:000430392700004","View Full Record in Web of Science")</f>
        <v>View Full Record in Web of Science</v>
      </c>
    </row>
    <row r="218" spans="1:28" x14ac:dyDescent="0.25">
      <c r="A218" t="s">
        <v>28</v>
      </c>
      <c r="B218" t="s">
        <v>2691</v>
      </c>
      <c r="C218" t="s">
        <v>2692</v>
      </c>
      <c r="D218" t="s">
        <v>1228</v>
      </c>
      <c r="E218" t="s">
        <v>33</v>
      </c>
      <c r="F218" t="s">
        <v>66</v>
      </c>
      <c r="G218" t="s">
        <v>2693</v>
      </c>
      <c r="H218" t="s">
        <v>2694</v>
      </c>
      <c r="I218" t="s">
        <v>2695</v>
      </c>
      <c r="J218" t="s">
        <v>2696</v>
      </c>
      <c r="K218" t="s">
        <v>2697</v>
      </c>
      <c r="L218" t="s">
        <v>2698</v>
      </c>
      <c r="M218" t="s">
        <v>2699</v>
      </c>
      <c r="N218">
        <v>33</v>
      </c>
      <c r="O218">
        <v>37</v>
      </c>
      <c r="P218">
        <v>40</v>
      </c>
      <c r="Q218" t="s">
        <v>2700</v>
      </c>
      <c r="R218" t="s">
        <v>1007</v>
      </c>
      <c r="S218" t="s">
        <v>1236</v>
      </c>
      <c r="T218" t="s">
        <v>697</v>
      </c>
      <c r="U218">
        <v>2020</v>
      </c>
      <c r="V218">
        <v>34</v>
      </c>
      <c r="W218" t="s">
        <v>2701</v>
      </c>
      <c r="X218" t="str">
        <f>HYPERLINK("http://dx.doi.org/10.1096/fj.201901555R","http://dx.doi.org/10.1096/fj.201901555R")</f>
        <v>http://dx.doi.org/10.1096/fj.201901555R</v>
      </c>
      <c r="Y218" t="s">
        <v>1238</v>
      </c>
      <c r="Z218" t="s">
        <v>48</v>
      </c>
      <c r="AA218">
        <v>31914601</v>
      </c>
      <c r="AB218" t="str">
        <f>HYPERLINK("https%3A%2F%2Fwww.webofscience.com%2Fwos%2Fwoscc%2Ffull-record%2FWOS:000507308900010","View Full Record in Web of Science")</f>
        <v>View Full Record in Web of Science</v>
      </c>
    </row>
    <row r="219" spans="1:28" x14ac:dyDescent="0.25">
      <c r="A219" t="s">
        <v>28</v>
      </c>
      <c r="B219" t="s">
        <v>4120</v>
      </c>
      <c r="C219" t="s">
        <v>4121</v>
      </c>
      <c r="D219" t="s">
        <v>4122</v>
      </c>
      <c r="E219" t="s">
        <v>33</v>
      </c>
      <c r="F219" t="s">
        <v>66</v>
      </c>
      <c r="G219" t="s">
        <v>29</v>
      </c>
      <c r="H219" t="s">
        <v>4123</v>
      </c>
      <c r="I219" t="s">
        <v>4124</v>
      </c>
      <c r="J219" t="s">
        <v>4125</v>
      </c>
      <c r="K219" t="s">
        <v>4126</v>
      </c>
      <c r="L219" t="s">
        <v>4127</v>
      </c>
      <c r="M219" t="s">
        <v>4128</v>
      </c>
      <c r="N219">
        <v>61</v>
      </c>
      <c r="O219">
        <v>27</v>
      </c>
      <c r="P219">
        <v>27</v>
      </c>
      <c r="Q219" t="s">
        <v>465</v>
      </c>
      <c r="R219" t="s">
        <v>346</v>
      </c>
      <c r="S219" t="s">
        <v>4129</v>
      </c>
      <c r="T219" t="s">
        <v>697</v>
      </c>
      <c r="U219">
        <v>2022</v>
      </c>
      <c r="V219">
        <v>192</v>
      </c>
      <c r="W219" t="s">
        <v>4130</v>
      </c>
      <c r="X219" t="str">
        <f>HYPERLINK("http://dx.doi.org/10.1016/j.ajpath.2021.09.005","http://dx.doi.org/10.1016/j.ajpath.2021.09.005")</f>
        <v>http://dx.doi.org/10.1016/j.ajpath.2021.09.005</v>
      </c>
      <c r="Y219" t="s">
        <v>1128</v>
      </c>
      <c r="Z219" t="s">
        <v>48</v>
      </c>
      <c r="AA219">
        <v>34599880</v>
      </c>
      <c r="AB219" t="str">
        <f>HYPERLINK("https%3A%2F%2Fwww.webofscience.com%2Fwos%2Fwoscc%2Ffull-record%2FWOS:000733383900007","View Full Record in Web of Science")</f>
        <v>View Full Record in Web of Science</v>
      </c>
    </row>
    <row r="220" spans="1:28" x14ac:dyDescent="0.25">
      <c r="A220" t="s">
        <v>28</v>
      </c>
      <c r="B220" t="s">
        <v>590</v>
      </c>
      <c r="C220" t="s">
        <v>591</v>
      </c>
      <c r="D220" t="s">
        <v>457</v>
      </c>
      <c r="E220" t="s">
        <v>33</v>
      </c>
      <c r="F220" t="s">
        <v>66</v>
      </c>
      <c r="G220" t="s">
        <v>592</v>
      </c>
      <c r="H220" t="s">
        <v>593</v>
      </c>
      <c r="I220" t="s">
        <v>594</v>
      </c>
      <c r="J220" t="s">
        <v>595</v>
      </c>
      <c r="K220" t="s">
        <v>103</v>
      </c>
      <c r="L220" t="s">
        <v>596</v>
      </c>
      <c r="M220" t="s">
        <v>597</v>
      </c>
      <c r="N220">
        <v>50</v>
      </c>
      <c r="O220">
        <v>22</v>
      </c>
      <c r="P220">
        <v>23</v>
      </c>
      <c r="Q220" t="s">
        <v>465</v>
      </c>
      <c r="R220" t="s">
        <v>346</v>
      </c>
      <c r="S220" t="s">
        <v>466</v>
      </c>
      <c r="T220" t="s">
        <v>107</v>
      </c>
      <c r="U220">
        <v>2022</v>
      </c>
      <c r="V220">
        <v>93</v>
      </c>
      <c r="W220" t="s">
        <v>598</v>
      </c>
      <c r="X220" t="str">
        <f>HYPERLINK("http://dx.doi.org/10.1016/j.cellsig.2022.110283","http://dx.doi.org/10.1016/j.cellsig.2022.110283")</f>
        <v>http://dx.doi.org/10.1016/j.cellsig.2022.110283</v>
      </c>
      <c r="Y220" t="s">
        <v>265</v>
      </c>
      <c r="Z220" t="s">
        <v>48</v>
      </c>
      <c r="AA220">
        <v>35176453</v>
      </c>
      <c r="AB220" t="str">
        <f>HYPERLINK("https%3A%2F%2Fwww.webofscience.com%2Fwos%2Fwoscc%2Ffull-record%2FWOS:000798163300006","View Full Record in Web of Science")</f>
        <v>View Full Record in Web of Science</v>
      </c>
    </row>
    <row r="221" spans="1:28" x14ac:dyDescent="0.25">
      <c r="A221" t="s">
        <v>28</v>
      </c>
      <c r="B221" t="s">
        <v>1212</v>
      </c>
      <c r="C221" t="s">
        <v>1213</v>
      </c>
      <c r="D221" t="s">
        <v>1214</v>
      </c>
      <c r="E221" t="s">
        <v>33</v>
      </c>
      <c r="F221" t="s">
        <v>66</v>
      </c>
      <c r="G221" t="s">
        <v>1215</v>
      </c>
      <c r="H221" t="s">
        <v>1216</v>
      </c>
      <c r="I221" t="s">
        <v>1217</v>
      </c>
      <c r="J221" t="s">
        <v>1218</v>
      </c>
      <c r="K221" t="s">
        <v>1219</v>
      </c>
      <c r="L221" t="s">
        <v>1220</v>
      </c>
      <c r="M221" t="s">
        <v>1221</v>
      </c>
      <c r="N221">
        <v>51</v>
      </c>
      <c r="O221">
        <v>111</v>
      </c>
      <c r="P221">
        <v>124</v>
      </c>
      <c r="Q221" t="s">
        <v>234</v>
      </c>
      <c r="R221" t="s">
        <v>235</v>
      </c>
      <c r="S221" t="s">
        <v>1222</v>
      </c>
      <c r="T221" t="s">
        <v>1223</v>
      </c>
      <c r="U221">
        <v>2020</v>
      </c>
      <c r="V221">
        <v>21</v>
      </c>
      <c r="W221" t="s">
        <v>1224</v>
      </c>
      <c r="X221" t="str">
        <f>HYPERLINK("http://dx.doi.org/10.3390/ijms21010199","http://dx.doi.org/10.3390/ijms21010199")</f>
        <v>http://dx.doi.org/10.3390/ijms21010199</v>
      </c>
      <c r="Y221" t="s">
        <v>1225</v>
      </c>
      <c r="Z221" t="s">
        <v>48</v>
      </c>
      <c r="AA221">
        <v>31892163</v>
      </c>
      <c r="AB221" t="str">
        <f>HYPERLINK("https%3A%2F%2Fwww.webofscience.com%2Fwos%2Fwoscc%2Ffull-record%2FWOS:000515378000199","View Full Record in Web of Science")</f>
        <v>View Full Record in Web of Science</v>
      </c>
    </row>
    <row r="222" spans="1:28" x14ac:dyDescent="0.25">
      <c r="A222" t="s">
        <v>28</v>
      </c>
      <c r="B222" t="s">
        <v>4641</v>
      </c>
      <c r="C222" t="s">
        <v>4642</v>
      </c>
      <c r="D222" t="s">
        <v>1214</v>
      </c>
      <c r="E222" t="s">
        <v>33</v>
      </c>
      <c r="F222" t="s">
        <v>66</v>
      </c>
      <c r="G222" t="s">
        <v>4643</v>
      </c>
      <c r="H222" t="s">
        <v>4644</v>
      </c>
      <c r="I222" t="s">
        <v>4645</v>
      </c>
      <c r="J222" t="s">
        <v>4646</v>
      </c>
      <c r="K222" t="s">
        <v>1219</v>
      </c>
      <c r="L222" t="s">
        <v>4647</v>
      </c>
      <c r="M222" t="s">
        <v>4648</v>
      </c>
      <c r="N222">
        <v>57</v>
      </c>
      <c r="O222">
        <v>4</v>
      </c>
      <c r="P222">
        <v>5</v>
      </c>
      <c r="Q222" t="s">
        <v>234</v>
      </c>
      <c r="R222" t="s">
        <v>235</v>
      </c>
      <c r="S222" t="s">
        <v>1222</v>
      </c>
      <c r="T222" t="s">
        <v>697</v>
      </c>
      <c r="U222">
        <v>2023</v>
      </c>
      <c r="V222">
        <v>24</v>
      </c>
      <c r="W222" t="s">
        <v>4649</v>
      </c>
      <c r="X222" t="str">
        <f>HYPERLINK("http://dx.doi.org/10.3390/ijms24021403","http://dx.doi.org/10.3390/ijms24021403")</f>
        <v>http://dx.doi.org/10.3390/ijms24021403</v>
      </c>
      <c r="Y222" t="s">
        <v>1225</v>
      </c>
      <c r="Z222" t="s">
        <v>48</v>
      </c>
      <c r="AA222">
        <v>36674918</v>
      </c>
      <c r="AB222" t="str">
        <f>HYPERLINK("https%3A%2F%2Fwww.webofscience.com%2Fwos%2Fwoscc%2Ffull-record%2FWOS:000914576900001","View Full Record in Web of Science")</f>
        <v>View Full Record in Web of Science</v>
      </c>
    </row>
    <row r="223" spans="1:28" x14ac:dyDescent="0.25">
      <c r="A223" t="s">
        <v>28</v>
      </c>
      <c r="B223" t="s">
        <v>1589</v>
      </c>
      <c r="C223" t="s">
        <v>1590</v>
      </c>
      <c r="D223" t="s">
        <v>1214</v>
      </c>
      <c r="E223" t="s">
        <v>33</v>
      </c>
      <c r="F223" t="s">
        <v>66</v>
      </c>
      <c r="G223" t="s">
        <v>1591</v>
      </c>
      <c r="H223" t="s">
        <v>1592</v>
      </c>
      <c r="I223" t="s">
        <v>1593</v>
      </c>
      <c r="J223" t="s">
        <v>1594</v>
      </c>
      <c r="K223" t="s">
        <v>1595</v>
      </c>
      <c r="L223" t="s">
        <v>1596</v>
      </c>
      <c r="M223" t="s">
        <v>1597</v>
      </c>
      <c r="N223">
        <v>56</v>
      </c>
      <c r="O223">
        <v>4</v>
      </c>
      <c r="P223">
        <v>5</v>
      </c>
      <c r="Q223" t="s">
        <v>234</v>
      </c>
      <c r="R223" t="s">
        <v>235</v>
      </c>
      <c r="S223" t="s">
        <v>1222</v>
      </c>
      <c r="T223" t="s">
        <v>348</v>
      </c>
      <c r="U223">
        <v>2022</v>
      </c>
      <c r="V223">
        <v>23</v>
      </c>
      <c r="W223" t="s">
        <v>1598</v>
      </c>
      <c r="X223" t="str">
        <f>HYPERLINK("http://dx.doi.org/10.3390/ijms232415833","http://dx.doi.org/10.3390/ijms232415833")</f>
        <v>http://dx.doi.org/10.3390/ijms232415833</v>
      </c>
      <c r="Y223" t="s">
        <v>1225</v>
      </c>
      <c r="Z223" t="s">
        <v>48</v>
      </c>
      <c r="AA223">
        <v>36555481</v>
      </c>
      <c r="AB223" t="str">
        <f>HYPERLINK("https%3A%2F%2Fwww.webofscience.com%2Fwos%2Fwoscc%2Ffull-record%2FWOS:000902553700001","View Full Record in Web of Science")</f>
        <v>View Full Record in Web of Science</v>
      </c>
    </row>
    <row r="224" spans="1:28" x14ac:dyDescent="0.25">
      <c r="A224" t="s">
        <v>28</v>
      </c>
      <c r="B224" t="s">
        <v>3956</v>
      </c>
      <c r="C224" t="s">
        <v>3957</v>
      </c>
      <c r="D224" t="s">
        <v>3529</v>
      </c>
      <c r="E224" t="s">
        <v>33</v>
      </c>
      <c r="F224" t="s">
        <v>66</v>
      </c>
      <c r="G224" t="s">
        <v>29</v>
      </c>
      <c r="H224" t="s">
        <v>3958</v>
      </c>
      <c r="I224" t="s">
        <v>3959</v>
      </c>
      <c r="J224" t="s">
        <v>3960</v>
      </c>
      <c r="K224" t="s">
        <v>3961</v>
      </c>
      <c r="L224" t="s">
        <v>3962</v>
      </c>
      <c r="M224" t="s">
        <v>3963</v>
      </c>
      <c r="N224">
        <v>54</v>
      </c>
      <c r="O224">
        <v>137</v>
      </c>
      <c r="P224">
        <v>150</v>
      </c>
      <c r="Q224" t="s">
        <v>1275</v>
      </c>
      <c r="R224" t="s">
        <v>1276</v>
      </c>
      <c r="S224" t="s">
        <v>3536</v>
      </c>
      <c r="T224" t="s">
        <v>3964</v>
      </c>
      <c r="U224">
        <v>2021</v>
      </c>
      <c r="V224">
        <v>35</v>
      </c>
      <c r="W224" t="s">
        <v>3965</v>
      </c>
      <c r="X224" t="str">
        <f>HYPERLINK("http://dx.doi.org/10.1016/j.celrep.2021.109091","http://dx.doi.org/10.1016/j.celrep.2021.109091")</f>
        <v>http://dx.doi.org/10.1016/j.celrep.2021.109091</v>
      </c>
      <c r="Y224" t="s">
        <v>265</v>
      </c>
      <c r="Z224" t="s">
        <v>48</v>
      </c>
      <c r="AA224">
        <v>33961823</v>
      </c>
      <c r="AB224" t="str">
        <f>HYPERLINK("https%3A%2F%2Fwww.webofscience.com%2Fwos%2Fwoscc%2Ffull-record%2FWOS:000649197800001","View Full Record in Web of Science")</f>
        <v>View Full Record in Web of Science</v>
      </c>
    </row>
    <row r="225" spans="1:28" x14ac:dyDescent="0.25">
      <c r="A225" t="s">
        <v>28</v>
      </c>
      <c r="B225" t="s">
        <v>3062</v>
      </c>
      <c r="C225" t="s">
        <v>3063</v>
      </c>
      <c r="D225" t="s">
        <v>3064</v>
      </c>
      <c r="E225" t="s">
        <v>33</v>
      </c>
      <c r="F225" t="s">
        <v>66</v>
      </c>
      <c r="G225" t="s">
        <v>3065</v>
      </c>
      <c r="H225" t="s">
        <v>3066</v>
      </c>
      <c r="I225" t="s">
        <v>3067</v>
      </c>
      <c r="J225" t="s">
        <v>3068</v>
      </c>
      <c r="K225" t="s">
        <v>3069</v>
      </c>
      <c r="L225" t="s">
        <v>3070</v>
      </c>
      <c r="M225" t="s">
        <v>3071</v>
      </c>
      <c r="N225">
        <v>33</v>
      </c>
      <c r="O225">
        <v>2</v>
      </c>
      <c r="P225">
        <v>2</v>
      </c>
      <c r="Q225" t="s">
        <v>90</v>
      </c>
      <c r="R225" t="s">
        <v>91</v>
      </c>
      <c r="S225" t="s">
        <v>3072</v>
      </c>
      <c r="T225" t="s">
        <v>107</v>
      </c>
      <c r="U225">
        <v>2023</v>
      </c>
      <c r="V225">
        <v>13</v>
      </c>
      <c r="W225" t="s">
        <v>3073</v>
      </c>
      <c r="X225" t="str">
        <f>HYPERLINK("http://dx.doi.org/10.1002/brb3.2936","http://dx.doi.org/10.1002/brb3.2936")</f>
        <v>http://dx.doi.org/10.1002/brb3.2936</v>
      </c>
      <c r="Y225" t="s">
        <v>3074</v>
      </c>
      <c r="Z225" t="s">
        <v>48</v>
      </c>
      <c r="AA225">
        <v>36977205</v>
      </c>
      <c r="AB225" t="str">
        <f>HYPERLINK("https%3A%2F%2Fwww.webofscience.com%2Fwos%2Fwoscc%2Ffull-record%2FWOS:000954285600001","View Full Record in Web of Science")</f>
        <v>View Full Record in Web of Science</v>
      </c>
    </row>
    <row r="226" spans="1:28" x14ac:dyDescent="0.25">
      <c r="A226" t="s">
        <v>28</v>
      </c>
      <c r="B226" t="s">
        <v>3868</v>
      </c>
      <c r="C226" t="s">
        <v>3869</v>
      </c>
      <c r="D226" t="s">
        <v>98</v>
      </c>
      <c r="E226" t="s">
        <v>33</v>
      </c>
      <c r="F226" t="s">
        <v>66</v>
      </c>
      <c r="G226" t="s">
        <v>3870</v>
      </c>
      <c r="H226" t="s">
        <v>3871</v>
      </c>
      <c r="I226" t="s">
        <v>3872</v>
      </c>
      <c r="J226" t="s">
        <v>3873</v>
      </c>
      <c r="K226" t="s">
        <v>3874</v>
      </c>
      <c r="L226" t="s">
        <v>3875</v>
      </c>
      <c r="M226" t="s">
        <v>3876</v>
      </c>
      <c r="N226">
        <v>45</v>
      </c>
      <c r="O226">
        <v>53</v>
      </c>
      <c r="P226">
        <v>60</v>
      </c>
      <c r="Q226" t="s">
        <v>90</v>
      </c>
      <c r="R226" t="s">
        <v>91</v>
      </c>
      <c r="S226" t="s">
        <v>106</v>
      </c>
      <c r="T226" t="s">
        <v>1030</v>
      </c>
      <c r="U226">
        <v>2021</v>
      </c>
      <c r="V226">
        <v>25</v>
      </c>
      <c r="W226" t="s">
        <v>3877</v>
      </c>
      <c r="X226" t="str">
        <f>HYPERLINK("http://dx.doi.org/10.1111/jcmm.16603","http://dx.doi.org/10.1111/jcmm.16603")</f>
        <v>http://dx.doi.org/10.1111/jcmm.16603</v>
      </c>
      <c r="Y226" t="s">
        <v>109</v>
      </c>
      <c r="Z226" t="s">
        <v>48</v>
      </c>
      <c r="AA226">
        <v>34164910</v>
      </c>
      <c r="AB226" t="str">
        <f>HYPERLINK("https%3A%2F%2Fwww.webofscience.com%2Fwos%2Fwoscc%2Ffull-record%2FWOS:000664868500001","View Full Record in Web of Science")</f>
        <v>View Full Record in Web of Science</v>
      </c>
    </row>
    <row r="227" spans="1:28" x14ac:dyDescent="0.25">
      <c r="A227" t="s">
        <v>28</v>
      </c>
      <c r="B227" t="s">
        <v>3270</v>
      </c>
      <c r="C227" t="s">
        <v>3271</v>
      </c>
      <c r="D227" t="s">
        <v>3272</v>
      </c>
      <c r="E227" t="s">
        <v>33</v>
      </c>
      <c r="F227" t="s">
        <v>66</v>
      </c>
      <c r="G227" t="s">
        <v>3273</v>
      </c>
      <c r="H227" t="s">
        <v>3274</v>
      </c>
      <c r="I227" t="s">
        <v>3275</v>
      </c>
      <c r="J227" t="s">
        <v>3276</v>
      </c>
      <c r="K227" t="s">
        <v>3277</v>
      </c>
      <c r="L227" t="s">
        <v>3278</v>
      </c>
      <c r="M227" t="s">
        <v>3279</v>
      </c>
      <c r="N227">
        <v>36</v>
      </c>
      <c r="O227">
        <v>82</v>
      </c>
      <c r="P227">
        <v>90</v>
      </c>
      <c r="Q227" t="s">
        <v>3280</v>
      </c>
      <c r="R227" t="s">
        <v>1250</v>
      </c>
      <c r="S227" t="s">
        <v>3281</v>
      </c>
      <c r="T227" t="s">
        <v>2023</v>
      </c>
      <c r="U227">
        <v>2021</v>
      </c>
      <c r="V227">
        <v>118</v>
      </c>
      <c r="W227" t="s">
        <v>3282</v>
      </c>
      <c r="X227" t="str">
        <f>HYPERLINK("http://dx.doi.org/10.1073/pnas.2025070118","http://dx.doi.org/10.1073/pnas.2025070118")</f>
        <v>http://dx.doi.org/10.1073/pnas.2025070118</v>
      </c>
      <c r="Y227" t="s">
        <v>223</v>
      </c>
      <c r="Z227" t="s">
        <v>48</v>
      </c>
      <c r="AA227">
        <v>33579825</v>
      </c>
      <c r="AB227" t="str">
        <f>HYPERLINK("https%3A%2F%2Fwww.webofscience.com%2Fwos%2Fwoscc%2Ffull-record%2FWOS:000621748600064","View Full Record in Web of Science")</f>
        <v>View Full Record in Web of Science</v>
      </c>
    </row>
    <row r="228" spans="1:28" x14ac:dyDescent="0.25">
      <c r="A228" t="s">
        <v>28</v>
      </c>
      <c r="B228" t="s">
        <v>4234</v>
      </c>
      <c r="C228" t="s">
        <v>4235</v>
      </c>
      <c r="D228" t="s">
        <v>4236</v>
      </c>
      <c r="E228" t="s">
        <v>33</v>
      </c>
      <c r="F228" t="s">
        <v>66</v>
      </c>
      <c r="G228" t="s">
        <v>4237</v>
      </c>
      <c r="H228" t="s">
        <v>4238</v>
      </c>
      <c r="I228" t="s">
        <v>4239</v>
      </c>
      <c r="J228" t="s">
        <v>4240</v>
      </c>
      <c r="K228" t="s">
        <v>4241</v>
      </c>
      <c r="L228" t="s">
        <v>4242</v>
      </c>
      <c r="M228" t="s">
        <v>4243</v>
      </c>
      <c r="N228">
        <v>43</v>
      </c>
      <c r="O228">
        <v>1</v>
      </c>
      <c r="P228">
        <v>1</v>
      </c>
      <c r="Q228" t="s">
        <v>709</v>
      </c>
      <c r="R228" t="s">
        <v>710</v>
      </c>
      <c r="S228" t="s">
        <v>4244</v>
      </c>
      <c r="T228" t="s">
        <v>1030</v>
      </c>
      <c r="U228">
        <v>2023</v>
      </c>
      <c r="V228">
        <v>248</v>
      </c>
      <c r="W228" t="s">
        <v>4245</v>
      </c>
      <c r="X228" t="str">
        <f>HYPERLINK("http://dx.doi.org/10.1016/j.prp.2023.154645","http://dx.doi.org/10.1016/j.prp.2023.154645")</f>
        <v>http://dx.doi.org/10.1016/j.prp.2023.154645</v>
      </c>
      <c r="Y228" t="s">
        <v>1128</v>
      </c>
      <c r="Z228" t="s">
        <v>48</v>
      </c>
      <c r="AA228">
        <v>37422970</v>
      </c>
      <c r="AB228" t="str">
        <f>HYPERLINK("https%3A%2F%2Fwww.webofscience.com%2Fwos%2Fwoscc%2Ffull-record%2FWOS:001058511900001","View Full Record in Web of Science")</f>
        <v>View Full Record in Web of Science</v>
      </c>
    </row>
    <row r="229" spans="1:28" x14ac:dyDescent="0.25">
      <c r="A229" t="s">
        <v>28</v>
      </c>
      <c r="B229" t="s">
        <v>1472</v>
      </c>
      <c r="C229" t="s">
        <v>1473</v>
      </c>
      <c r="D229" t="s">
        <v>1474</v>
      </c>
      <c r="E229" t="s">
        <v>33</v>
      </c>
      <c r="F229" t="s">
        <v>66</v>
      </c>
      <c r="G229" t="s">
        <v>1475</v>
      </c>
      <c r="H229" t="s">
        <v>1476</v>
      </c>
      <c r="I229" t="s">
        <v>1477</v>
      </c>
      <c r="J229" t="s">
        <v>1478</v>
      </c>
      <c r="K229" t="s">
        <v>1479</v>
      </c>
      <c r="L229" t="s">
        <v>1480</v>
      </c>
      <c r="M229" t="s">
        <v>1481</v>
      </c>
      <c r="N229">
        <v>44</v>
      </c>
      <c r="O229">
        <v>180</v>
      </c>
      <c r="P229">
        <v>184</v>
      </c>
      <c r="Q229" t="s">
        <v>1482</v>
      </c>
      <c r="R229" t="s">
        <v>331</v>
      </c>
      <c r="S229" t="s">
        <v>1483</v>
      </c>
      <c r="T229" t="s">
        <v>697</v>
      </c>
      <c r="U229">
        <v>2022</v>
      </c>
      <c r="V229">
        <v>81</v>
      </c>
      <c r="W229" t="s">
        <v>1484</v>
      </c>
      <c r="X229" t="str">
        <f>HYPERLINK("http://dx.doi.org/10.1136/annrheumdis-2021-221091","http://dx.doi.org/10.1136/annrheumdis-2021-221091")</f>
        <v>http://dx.doi.org/10.1136/annrheumdis-2021-221091</v>
      </c>
      <c r="Y229" t="s">
        <v>1437</v>
      </c>
      <c r="Z229" t="s">
        <v>48</v>
      </c>
      <c r="AA229">
        <v>34706873</v>
      </c>
      <c r="AB229" t="str">
        <f>HYPERLINK("https%3A%2F%2Fwww.webofscience.com%2Fwos%2Fwoscc%2Ffull-record%2FWOS:000723335300001","View Full Record in Web of Science")</f>
        <v>View Full Record in Web of Science</v>
      </c>
    </row>
    <row r="230" spans="1:28" x14ac:dyDescent="0.25">
      <c r="A230" t="s">
        <v>28</v>
      </c>
      <c r="B230" t="s">
        <v>3321</v>
      </c>
      <c r="C230" t="s">
        <v>3322</v>
      </c>
      <c r="D230" t="s">
        <v>3323</v>
      </c>
      <c r="E230" t="s">
        <v>33</v>
      </c>
      <c r="F230" t="s">
        <v>66</v>
      </c>
      <c r="G230" t="s">
        <v>3324</v>
      </c>
      <c r="H230" t="s">
        <v>29</v>
      </c>
      <c r="I230" t="s">
        <v>3325</v>
      </c>
      <c r="J230" t="s">
        <v>3326</v>
      </c>
      <c r="K230" t="s">
        <v>3327</v>
      </c>
      <c r="L230" t="s">
        <v>3328</v>
      </c>
      <c r="M230" t="s">
        <v>3329</v>
      </c>
      <c r="N230">
        <v>52</v>
      </c>
      <c r="O230">
        <v>3</v>
      </c>
      <c r="P230">
        <v>3</v>
      </c>
      <c r="Q230" t="s">
        <v>3330</v>
      </c>
      <c r="R230" t="s">
        <v>3331</v>
      </c>
      <c r="S230" t="s">
        <v>3332</v>
      </c>
      <c r="T230" t="s">
        <v>467</v>
      </c>
      <c r="U230">
        <v>2023</v>
      </c>
      <c r="V230">
        <v>13</v>
      </c>
      <c r="W230" t="s">
        <v>3333</v>
      </c>
      <c r="X230" t="str">
        <f>HYPERLINK("http://dx.doi.org/10.1002/ctm2.1405","http://dx.doi.org/10.1002/ctm2.1405")</f>
        <v>http://dx.doi.org/10.1002/ctm2.1405</v>
      </c>
      <c r="Y230" t="s">
        <v>496</v>
      </c>
      <c r="Z230" t="s">
        <v>48</v>
      </c>
      <c r="AA230">
        <v>37679886</v>
      </c>
      <c r="AB230" t="str">
        <f>HYPERLINK("https%3A%2F%2Fwww.webofscience.com%2Fwos%2Fwoscc%2Ffull-record%2FWOS:001063794000001","View Full Record in Web of Science")</f>
        <v>View Full Record in Web of Science</v>
      </c>
    </row>
    <row r="231" spans="1:28" x14ac:dyDescent="0.25">
      <c r="A231" t="s">
        <v>28</v>
      </c>
      <c r="B231" t="s">
        <v>3662</v>
      </c>
      <c r="C231" t="s">
        <v>3663</v>
      </c>
      <c r="D231" t="s">
        <v>1268</v>
      </c>
      <c r="E231" t="s">
        <v>33</v>
      </c>
      <c r="F231" t="s">
        <v>66</v>
      </c>
      <c r="G231" t="s">
        <v>29</v>
      </c>
      <c r="H231" t="s">
        <v>3664</v>
      </c>
      <c r="I231" t="s">
        <v>3665</v>
      </c>
      <c r="J231" t="s">
        <v>3666</v>
      </c>
      <c r="K231" t="s">
        <v>3667</v>
      </c>
      <c r="L231" t="s">
        <v>3668</v>
      </c>
      <c r="M231" t="s">
        <v>3669</v>
      </c>
      <c r="N231">
        <v>41</v>
      </c>
      <c r="O231">
        <v>74</v>
      </c>
      <c r="P231">
        <v>79</v>
      </c>
      <c r="Q231" t="s">
        <v>1275</v>
      </c>
      <c r="R231" t="s">
        <v>1276</v>
      </c>
      <c r="S231" t="s">
        <v>1277</v>
      </c>
      <c r="T231" t="s">
        <v>121</v>
      </c>
      <c r="U231">
        <v>2022</v>
      </c>
      <c r="V231">
        <v>30</v>
      </c>
      <c r="W231" t="s">
        <v>3670</v>
      </c>
      <c r="X231" t="str">
        <f>HYPERLINK("http://dx.doi.org/10.1016/j.ymthe.2022.01.002","http://dx.doi.org/10.1016/j.ymthe.2022.01.002")</f>
        <v>http://dx.doi.org/10.1016/j.ymthe.2022.01.002</v>
      </c>
      <c r="Y231" t="s">
        <v>1280</v>
      </c>
      <c r="Z231" t="s">
        <v>48</v>
      </c>
      <c r="AA231">
        <v>34995800</v>
      </c>
      <c r="AB231" t="str">
        <f>HYPERLINK("https%3A%2F%2Fwww.webofscience.com%2Fwos%2Fwoscc%2Ffull-record%2FWOS:000784412500001","View Full Record in Web of Science")</f>
        <v>View Full Record in Web of Science</v>
      </c>
    </row>
    <row r="232" spans="1:28" x14ac:dyDescent="0.25">
      <c r="A232" t="s">
        <v>28</v>
      </c>
      <c r="B232" t="s">
        <v>4327</v>
      </c>
      <c r="C232" t="s">
        <v>4328</v>
      </c>
      <c r="D232" t="s">
        <v>51</v>
      </c>
      <c r="E232" t="s">
        <v>33</v>
      </c>
      <c r="F232" t="s">
        <v>66</v>
      </c>
      <c r="G232" t="s">
        <v>4329</v>
      </c>
      <c r="H232" t="s">
        <v>4330</v>
      </c>
      <c r="I232" t="s">
        <v>4331</v>
      </c>
      <c r="J232" t="s">
        <v>4332</v>
      </c>
      <c r="K232" t="s">
        <v>4333</v>
      </c>
      <c r="L232" t="s">
        <v>4334</v>
      </c>
      <c r="M232" t="s">
        <v>4335</v>
      </c>
      <c r="N232">
        <v>44</v>
      </c>
      <c r="O232">
        <v>25</v>
      </c>
      <c r="P232">
        <v>25</v>
      </c>
      <c r="Q232" t="s">
        <v>42</v>
      </c>
      <c r="R232" t="s">
        <v>43</v>
      </c>
      <c r="S232" t="s">
        <v>59</v>
      </c>
      <c r="T232" t="s">
        <v>4336</v>
      </c>
      <c r="U232">
        <v>2022</v>
      </c>
      <c r="V232">
        <v>13</v>
      </c>
      <c r="W232" t="s">
        <v>4337</v>
      </c>
      <c r="X232" t="str">
        <f>HYPERLINK("http://dx.doi.org/10.3389/fimmu.2022.897487","http://dx.doi.org/10.3389/fimmu.2022.897487")</f>
        <v>http://dx.doi.org/10.3389/fimmu.2022.897487</v>
      </c>
      <c r="Y232" t="s">
        <v>62</v>
      </c>
      <c r="Z232" t="s">
        <v>48</v>
      </c>
      <c r="AA232">
        <v>35693774</v>
      </c>
      <c r="AB232" t="str">
        <f>HYPERLINK("https%3A%2F%2Fwww.webofscience.com%2Fwos%2Fwoscc%2Ffull-record%2FWOS:000808425200001","View Full Record in Web of Science")</f>
        <v>View Full Record in Web of Science</v>
      </c>
    </row>
    <row r="233" spans="1:28" x14ac:dyDescent="0.25">
      <c r="A233" t="s">
        <v>28</v>
      </c>
      <c r="B233" t="s">
        <v>1929</v>
      </c>
      <c r="C233" t="s">
        <v>1930</v>
      </c>
      <c r="D233" t="s">
        <v>1931</v>
      </c>
      <c r="E233" t="s">
        <v>33</v>
      </c>
      <c r="F233" t="s">
        <v>66</v>
      </c>
      <c r="G233" t="s">
        <v>1932</v>
      </c>
      <c r="H233" t="s">
        <v>1933</v>
      </c>
      <c r="I233" t="s">
        <v>1934</v>
      </c>
      <c r="J233" t="s">
        <v>1935</v>
      </c>
      <c r="K233" t="s">
        <v>438</v>
      </c>
      <c r="L233" t="s">
        <v>1936</v>
      </c>
      <c r="M233" t="s">
        <v>1937</v>
      </c>
      <c r="N233">
        <v>58</v>
      </c>
      <c r="O233">
        <v>6</v>
      </c>
      <c r="P233">
        <v>6</v>
      </c>
      <c r="Q233" t="s">
        <v>412</v>
      </c>
      <c r="R233" t="s">
        <v>413</v>
      </c>
      <c r="S233" t="s">
        <v>1938</v>
      </c>
      <c r="T233" t="s">
        <v>1939</v>
      </c>
      <c r="U233">
        <v>2023</v>
      </c>
      <c r="V233">
        <v>259</v>
      </c>
      <c r="W233" t="s">
        <v>1940</v>
      </c>
      <c r="X233" t="str">
        <f>HYPERLINK("http://dx.doi.org/10.1016/j.ejmech.2023.115677","http://dx.doi.org/10.1016/j.ejmech.2023.115677")</f>
        <v>http://dx.doi.org/10.1016/j.ejmech.2023.115677</v>
      </c>
      <c r="Y233" t="s">
        <v>1941</v>
      </c>
      <c r="Z233" t="s">
        <v>48</v>
      </c>
      <c r="AA233">
        <v>37542992</v>
      </c>
      <c r="AB233" t="str">
        <f>HYPERLINK("https%3A%2F%2Fwww.webofscience.com%2Fwos%2Fwoscc%2Ffull-record%2FWOS:001054742900001","View Full Record in Web of Science")</f>
        <v>View Full Record in Web of Science</v>
      </c>
    </row>
    <row r="234" spans="1:28" x14ac:dyDescent="0.25">
      <c r="A234" t="s">
        <v>28</v>
      </c>
      <c r="B234" t="s">
        <v>801</v>
      </c>
      <c r="C234" t="s">
        <v>802</v>
      </c>
      <c r="D234" t="s">
        <v>803</v>
      </c>
      <c r="E234" t="s">
        <v>33</v>
      </c>
      <c r="F234" t="s">
        <v>66</v>
      </c>
      <c r="G234" t="s">
        <v>804</v>
      </c>
      <c r="H234" t="s">
        <v>805</v>
      </c>
      <c r="I234" t="s">
        <v>806</v>
      </c>
      <c r="J234" t="s">
        <v>807</v>
      </c>
      <c r="K234" t="s">
        <v>808</v>
      </c>
      <c r="L234" t="s">
        <v>809</v>
      </c>
      <c r="M234" t="s">
        <v>810</v>
      </c>
      <c r="N234">
        <v>36</v>
      </c>
      <c r="O234">
        <v>12</v>
      </c>
      <c r="P234">
        <v>12</v>
      </c>
      <c r="Q234" t="s">
        <v>345</v>
      </c>
      <c r="R234" t="s">
        <v>745</v>
      </c>
      <c r="S234" t="s">
        <v>811</v>
      </c>
      <c r="T234" t="s">
        <v>467</v>
      </c>
      <c r="U234">
        <v>2023</v>
      </c>
      <c r="V234">
        <v>17</v>
      </c>
      <c r="W234" t="s">
        <v>812</v>
      </c>
      <c r="X234" t="str">
        <f>HYPERLINK("http://dx.doi.org/10.1007/s12079-023-00737-y","http://dx.doi.org/10.1007/s12079-023-00737-y")</f>
        <v>http://dx.doi.org/10.1007/s12079-023-00737-y</v>
      </c>
      <c r="Y234" t="s">
        <v>265</v>
      </c>
      <c r="Z234" t="s">
        <v>48</v>
      </c>
      <c r="AA234">
        <v>36947363</v>
      </c>
      <c r="AB234" t="str">
        <f>HYPERLINK("https%3A%2F%2Fwww.webofscience.com%2Fwos%2Fwoscc%2Ffull-record%2FWOS:000957436200001","View Full Record in Web of Science")</f>
        <v>View Full Record in Web of Science</v>
      </c>
    </row>
    <row r="235" spans="1:28" x14ac:dyDescent="0.25">
      <c r="A235" t="s">
        <v>28</v>
      </c>
      <c r="B235" t="s">
        <v>2815</v>
      </c>
      <c r="C235" t="s">
        <v>2816</v>
      </c>
      <c r="D235" t="s">
        <v>2817</v>
      </c>
      <c r="E235" t="s">
        <v>33</v>
      </c>
      <c r="F235" t="s">
        <v>66</v>
      </c>
      <c r="G235" t="s">
        <v>2818</v>
      </c>
      <c r="H235" t="s">
        <v>2819</v>
      </c>
      <c r="I235" t="s">
        <v>2820</v>
      </c>
      <c r="J235" t="s">
        <v>2821</v>
      </c>
      <c r="K235" t="s">
        <v>2822</v>
      </c>
      <c r="L235" t="s">
        <v>2823</v>
      </c>
      <c r="M235" t="s">
        <v>2824</v>
      </c>
      <c r="N235">
        <v>33</v>
      </c>
      <c r="O235">
        <v>70</v>
      </c>
      <c r="P235">
        <v>74</v>
      </c>
      <c r="Q235" t="s">
        <v>2825</v>
      </c>
      <c r="R235" t="s">
        <v>2826</v>
      </c>
      <c r="S235" t="s">
        <v>2827</v>
      </c>
      <c r="T235" t="s">
        <v>746</v>
      </c>
      <c r="U235">
        <v>2022</v>
      </c>
      <c r="V235">
        <v>13</v>
      </c>
      <c r="W235" t="s">
        <v>2828</v>
      </c>
      <c r="X235" t="str">
        <f>HYPERLINK("http://dx.doi.org/10.14336/AD.2021.1023","http://dx.doi.org/10.14336/AD.2021.1023")</f>
        <v>http://dx.doi.org/10.14336/AD.2021.1023</v>
      </c>
      <c r="Y235" t="s">
        <v>2791</v>
      </c>
      <c r="Z235" t="s">
        <v>48</v>
      </c>
      <c r="AA235">
        <v>35656115</v>
      </c>
      <c r="AB235" t="str">
        <f>HYPERLINK("https%3A%2F%2Fwww.webofscience.com%2Fwos%2Fwoscc%2Ffull-record%2FWOS:000720036400001","View Full Record in Web of Science")</f>
        <v>View Full Record in Web of Science</v>
      </c>
    </row>
    <row r="236" spans="1:28" x14ac:dyDescent="0.25">
      <c r="A236" t="s">
        <v>28</v>
      </c>
      <c r="B236" t="s">
        <v>1748</v>
      </c>
      <c r="C236" t="s">
        <v>1749</v>
      </c>
      <c r="D236" t="s">
        <v>1750</v>
      </c>
      <c r="E236" t="s">
        <v>33</v>
      </c>
      <c r="F236" t="s">
        <v>66</v>
      </c>
      <c r="G236" t="s">
        <v>1751</v>
      </c>
      <c r="H236" t="s">
        <v>1752</v>
      </c>
      <c r="I236" t="s">
        <v>1753</v>
      </c>
      <c r="J236" t="s">
        <v>1754</v>
      </c>
      <c r="K236" t="s">
        <v>1755</v>
      </c>
      <c r="L236" t="s">
        <v>1756</v>
      </c>
      <c r="M236" t="s">
        <v>1757</v>
      </c>
      <c r="N236">
        <v>49</v>
      </c>
      <c r="O236">
        <v>3</v>
      </c>
      <c r="P236">
        <v>4</v>
      </c>
      <c r="Q236" t="s">
        <v>1758</v>
      </c>
      <c r="R236" t="s">
        <v>346</v>
      </c>
      <c r="S236" t="s">
        <v>1759</v>
      </c>
      <c r="T236" t="s">
        <v>250</v>
      </c>
      <c r="U236">
        <v>2023</v>
      </c>
      <c r="V236">
        <v>69</v>
      </c>
      <c r="W236" t="s">
        <v>1760</v>
      </c>
      <c r="X236" t="str">
        <f>HYPERLINK("http://dx.doi.org/10.1165/rcmb.2022-0243OC","http://dx.doi.org/10.1165/rcmb.2022-0243OC")</f>
        <v>http://dx.doi.org/10.1165/rcmb.2022-0243OC</v>
      </c>
      <c r="Y236" t="s">
        <v>1761</v>
      </c>
      <c r="Z236" t="s">
        <v>48</v>
      </c>
      <c r="AA236">
        <v>37494067</v>
      </c>
      <c r="AB236" t="str">
        <f>HYPERLINK("https%3A%2F%2Fwww.webofscience.com%2Fwos%2Fwoscc%2Ffull-record%2FWOS:001098157000008","View Full Record in Web of Science")</f>
        <v>View Full Record in Web of Science</v>
      </c>
    </row>
    <row r="237" spans="1:28" x14ac:dyDescent="0.25">
      <c r="A237" t="s">
        <v>28</v>
      </c>
      <c r="B237" t="s">
        <v>914</v>
      </c>
      <c r="C237" t="s">
        <v>915</v>
      </c>
      <c r="D237" t="s">
        <v>82</v>
      </c>
      <c r="E237" t="s">
        <v>33</v>
      </c>
      <c r="F237" t="s">
        <v>34</v>
      </c>
      <c r="G237" t="s">
        <v>916</v>
      </c>
      <c r="H237" t="s">
        <v>917</v>
      </c>
      <c r="I237" t="s">
        <v>918</v>
      </c>
      <c r="J237" t="s">
        <v>919</v>
      </c>
      <c r="K237" t="s">
        <v>920</v>
      </c>
      <c r="L237" t="s">
        <v>921</v>
      </c>
      <c r="M237" t="s">
        <v>922</v>
      </c>
      <c r="N237">
        <v>207</v>
      </c>
      <c r="O237">
        <v>10</v>
      </c>
      <c r="P237">
        <v>10</v>
      </c>
      <c r="Q237" t="s">
        <v>90</v>
      </c>
      <c r="R237" t="s">
        <v>91</v>
      </c>
      <c r="S237" t="s">
        <v>92</v>
      </c>
      <c r="T237" t="s">
        <v>697</v>
      </c>
      <c r="U237">
        <v>2023</v>
      </c>
      <c r="V237">
        <v>238</v>
      </c>
      <c r="W237" t="s">
        <v>923</v>
      </c>
      <c r="X237" t="str">
        <f>HYPERLINK("http://dx.doi.org/10.1002/jcp.30907","http://dx.doi.org/10.1002/jcp.30907")</f>
        <v>http://dx.doi.org/10.1002/jcp.30907</v>
      </c>
      <c r="Y237" t="s">
        <v>95</v>
      </c>
      <c r="Z237" t="s">
        <v>48</v>
      </c>
      <c r="AA237">
        <v>36326110</v>
      </c>
      <c r="AB237" t="str">
        <f>HYPERLINK("https%3A%2F%2Fwww.webofscience.com%2Fwos%2Fwoscc%2Ffull-record%2FWOS:000878161400001","View Full Record in Web of Science")</f>
        <v>View Full Record in Web of Science</v>
      </c>
    </row>
    <row r="238" spans="1:28" x14ac:dyDescent="0.25">
      <c r="A238" t="s">
        <v>28</v>
      </c>
      <c r="B238" t="s">
        <v>4421</v>
      </c>
      <c r="C238" t="s">
        <v>4422</v>
      </c>
      <c r="D238" t="s">
        <v>4423</v>
      </c>
      <c r="E238" t="s">
        <v>33</v>
      </c>
      <c r="F238" t="s">
        <v>66</v>
      </c>
      <c r="G238" t="s">
        <v>4424</v>
      </c>
      <c r="H238" t="s">
        <v>4425</v>
      </c>
      <c r="I238" t="s">
        <v>4426</v>
      </c>
      <c r="J238" t="s">
        <v>4427</v>
      </c>
      <c r="K238" t="s">
        <v>4428</v>
      </c>
      <c r="L238" t="s">
        <v>4429</v>
      </c>
      <c r="M238" t="s">
        <v>4430</v>
      </c>
      <c r="N238">
        <v>30</v>
      </c>
      <c r="O238">
        <v>14</v>
      </c>
      <c r="P238">
        <v>14</v>
      </c>
      <c r="Q238" t="s">
        <v>345</v>
      </c>
      <c r="R238" t="s">
        <v>745</v>
      </c>
      <c r="S238" t="s">
        <v>4431</v>
      </c>
      <c r="T238" t="s">
        <v>348</v>
      </c>
      <c r="U238">
        <v>2023</v>
      </c>
      <c r="V238">
        <v>46</v>
      </c>
      <c r="W238" t="s">
        <v>4432</v>
      </c>
      <c r="X238" t="str">
        <f>HYPERLINK("http://dx.doi.org/10.1007/s13402-023-00839-0","http://dx.doi.org/10.1007/s13402-023-00839-0")</f>
        <v>http://dx.doi.org/10.1007/s13402-023-00839-0</v>
      </c>
      <c r="Y238" t="s">
        <v>4433</v>
      </c>
      <c r="Z238" t="s">
        <v>48</v>
      </c>
      <c r="AA238">
        <v>37402945</v>
      </c>
      <c r="AB238" t="str">
        <f>HYPERLINK("https%3A%2F%2Fwww.webofscience.com%2Fwos%2Fwoscc%2Ffull-record%2FWOS:001025054000001","View Full Record in Web of Science")</f>
        <v>View Full Record in Web of Science</v>
      </c>
    </row>
    <row r="239" spans="1:28" x14ac:dyDescent="0.25">
      <c r="A239" t="s">
        <v>28</v>
      </c>
      <c r="B239" t="s">
        <v>2644</v>
      </c>
      <c r="C239" t="s">
        <v>2645</v>
      </c>
      <c r="D239" t="s">
        <v>51</v>
      </c>
      <c r="E239" t="s">
        <v>33</v>
      </c>
      <c r="F239" t="s">
        <v>66</v>
      </c>
      <c r="G239" t="s">
        <v>2646</v>
      </c>
      <c r="H239" t="s">
        <v>2647</v>
      </c>
      <c r="I239" t="s">
        <v>2648</v>
      </c>
      <c r="J239" t="s">
        <v>2649</v>
      </c>
      <c r="K239" t="s">
        <v>2650</v>
      </c>
      <c r="L239" t="s">
        <v>2651</v>
      </c>
      <c r="M239" t="s">
        <v>2652</v>
      </c>
      <c r="N239">
        <v>103</v>
      </c>
      <c r="O239">
        <v>12</v>
      </c>
      <c r="P239">
        <v>13</v>
      </c>
      <c r="Q239" t="s">
        <v>42</v>
      </c>
      <c r="R239" t="s">
        <v>43</v>
      </c>
      <c r="S239" t="s">
        <v>59</v>
      </c>
      <c r="T239" t="s">
        <v>2653</v>
      </c>
      <c r="U239">
        <v>2021</v>
      </c>
      <c r="V239">
        <v>12</v>
      </c>
      <c r="W239" t="s">
        <v>2654</v>
      </c>
      <c r="X239" t="str">
        <f>HYPERLINK("http://dx.doi.org/10.3389/fimmu.2021.740571","http://dx.doi.org/10.3389/fimmu.2021.740571")</f>
        <v>http://dx.doi.org/10.3389/fimmu.2021.740571</v>
      </c>
      <c r="Y239" t="s">
        <v>62</v>
      </c>
      <c r="Z239" t="s">
        <v>48</v>
      </c>
      <c r="AA239">
        <v>34737744</v>
      </c>
      <c r="AB239" t="str">
        <f>HYPERLINK("https%3A%2F%2Fwww.webofscience.com%2Fwos%2Fwoscc%2Ffull-record%2FWOS:000715771500001","View Full Record in Web of Science")</f>
        <v>View Full Record in Web of Science</v>
      </c>
    </row>
    <row r="240" spans="1:28" x14ac:dyDescent="0.25">
      <c r="A240" t="s">
        <v>28</v>
      </c>
      <c r="B240" t="s">
        <v>1450</v>
      </c>
      <c r="C240" t="s">
        <v>1451</v>
      </c>
      <c r="D240" t="s">
        <v>1452</v>
      </c>
      <c r="E240" t="s">
        <v>33</v>
      </c>
      <c r="F240" t="s">
        <v>34</v>
      </c>
      <c r="G240" t="s">
        <v>1453</v>
      </c>
      <c r="H240" t="s">
        <v>1454</v>
      </c>
      <c r="I240" t="s">
        <v>1455</v>
      </c>
      <c r="J240" t="s">
        <v>1456</v>
      </c>
      <c r="K240" t="s">
        <v>1457</v>
      </c>
      <c r="L240" t="s">
        <v>1458</v>
      </c>
      <c r="M240" t="s">
        <v>1459</v>
      </c>
      <c r="N240">
        <v>154</v>
      </c>
      <c r="O240">
        <v>31</v>
      </c>
      <c r="P240">
        <v>33</v>
      </c>
      <c r="Q240" t="s">
        <v>345</v>
      </c>
      <c r="R240" t="s">
        <v>346</v>
      </c>
      <c r="S240" t="s">
        <v>1460</v>
      </c>
      <c r="T240" t="s">
        <v>263</v>
      </c>
      <c r="U240">
        <v>2021</v>
      </c>
      <c r="V240">
        <v>14</v>
      </c>
      <c r="W240" t="s">
        <v>1461</v>
      </c>
      <c r="X240" t="str">
        <f>HYPERLINK("http://dx.doi.org/10.1007/s12265-021-10108-w","http://dx.doi.org/10.1007/s12265-021-10108-w")</f>
        <v>http://dx.doi.org/10.1007/s12265-021-10108-w</v>
      </c>
      <c r="Y240" t="s">
        <v>1462</v>
      </c>
      <c r="Z240" t="s">
        <v>48</v>
      </c>
      <c r="AA240">
        <v>33630241</v>
      </c>
      <c r="AB240" t="str">
        <f>HYPERLINK("https%3A%2F%2Fwww.webofscience.com%2Fwos%2Fwoscc%2Ffull-record%2FWOS:000621720300001","View Full Record in Web of Science")</f>
        <v>View Full Record in Web of Science</v>
      </c>
    </row>
    <row r="241" spans="1:28" x14ac:dyDescent="0.25">
      <c r="A241" t="s">
        <v>28</v>
      </c>
      <c r="B241" t="s">
        <v>826</v>
      </c>
      <c r="C241" t="s">
        <v>827</v>
      </c>
      <c r="D241" t="s">
        <v>828</v>
      </c>
      <c r="E241" t="s">
        <v>33</v>
      </c>
      <c r="F241" t="s">
        <v>66</v>
      </c>
      <c r="G241" t="s">
        <v>29</v>
      </c>
      <c r="H241" t="s">
        <v>29</v>
      </c>
      <c r="I241" t="s">
        <v>829</v>
      </c>
      <c r="J241" t="s">
        <v>830</v>
      </c>
      <c r="K241" t="s">
        <v>831</v>
      </c>
      <c r="L241" t="s">
        <v>832</v>
      </c>
      <c r="M241" t="s">
        <v>833</v>
      </c>
      <c r="N241">
        <v>31</v>
      </c>
      <c r="O241">
        <v>27</v>
      </c>
      <c r="P241">
        <v>26</v>
      </c>
      <c r="Q241" t="s">
        <v>385</v>
      </c>
      <c r="R241" t="s">
        <v>331</v>
      </c>
      <c r="S241" t="s">
        <v>834</v>
      </c>
      <c r="T241" t="s">
        <v>835</v>
      </c>
      <c r="U241">
        <v>2022</v>
      </c>
      <c r="V241">
        <v>8</v>
      </c>
      <c r="W241" t="s">
        <v>836</v>
      </c>
      <c r="X241" t="str">
        <f>HYPERLINK("http://dx.doi.org/10.1038/s41420-022-01099-x","http://dx.doi.org/10.1038/s41420-022-01099-x")</f>
        <v>http://dx.doi.org/10.1038/s41420-022-01099-x</v>
      </c>
      <c r="Y241" t="s">
        <v>265</v>
      </c>
      <c r="Z241" t="s">
        <v>48</v>
      </c>
      <c r="AA241">
        <v>35840562</v>
      </c>
      <c r="AB241" t="str">
        <f>HYPERLINK("https%3A%2F%2Fwww.webofscience.com%2Fwos%2Fwoscc%2Ffull-record%2FWOS:000825996500001","View Full Record in Web of Science")</f>
        <v>View Full Record in Web of Science</v>
      </c>
    </row>
    <row r="242" spans="1:28" x14ac:dyDescent="0.25">
      <c r="A242" t="s">
        <v>28</v>
      </c>
      <c r="B242" t="s">
        <v>599</v>
      </c>
      <c r="C242" t="s">
        <v>600</v>
      </c>
      <c r="D242" t="s">
        <v>601</v>
      </c>
      <c r="E242" t="s">
        <v>33</v>
      </c>
      <c r="F242" t="s">
        <v>34</v>
      </c>
      <c r="G242" t="s">
        <v>602</v>
      </c>
      <c r="H242" t="s">
        <v>603</v>
      </c>
      <c r="I242" t="s">
        <v>604</v>
      </c>
      <c r="J242" t="s">
        <v>605</v>
      </c>
      <c r="K242" t="s">
        <v>606</v>
      </c>
      <c r="L242" t="s">
        <v>607</v>
      </c>
      <c r="M242" t="s">
        <v>608</v>
      </c>
      <c r="N242">
        <v>107</v>
      </c>
      <c r="O242">
        <v>2</v>
      </c>
      <c r="P242">
        <v>2</v>
      </c>
      <c r="Q242" t="s">
        <v>609</v>
      </c>
      <c r="R242" t="s">
        <v>235</v>
      </c>
      <c r="S242" t="s">
        <v>610</v>
      </c>
      <c r="T242" t="s">
        <v>611</v>
      </c>
      <c r="U242">
        <v>2023</v>
      </c>
      <c r="V242">
        <v>15</v>
      </c>
      <c r="W242" t="s">
        <v>612</v>
      </c>
      <c r="X242" t="str">
        <f>HYPERLINK("http://dx.doi.org/10.1159/000534162","http://dx.doi.org/10.1159/000534162")</f>
        <v>http://dx.doi.org/10.1159/000534162</v>
      </c>
      <c r="Y242" t="s">
        <v>62</v>
      </c>
      <c r="Z242" t="s">
        <v>48</v>
      </c>
      <c r="AA242">
        <v>37903470</v>
      </c>
      <c r="AB242" t="str">
        <f>HYPERLINK("https%3A%2F%2Fwww.webofscience.com%2Fwos%2Fwoscc%2Ffull-record%2FWOS:001097740500001","View Full Record in Web of Science")</f>
        <v>View Full Record in Web of Science</v>
      </c>
    </row>
    <row r="243" spans="1:28" x14ac:dyDescent="0.25">
      <c r="A243" t="s">
        <v>28</v>
      </c>
      <c r="B243" t="s">
        <v>2913</v>
      </c>
      <c r="C243" t="s">
        <v>2914</v>
      </c>
      <c r="D243" t="s">
        <v>2915</v>
      </c>
      <c r="E243" t="s">
        <v>33</v>
      </c>
      <c r="F243" t="s">
        <v>66</v>
      </c>
      <c r="G243" t="s">
        <v>2916</v>
      </c>
      <c r="H243" t="s">
        <v>2917</v>
      </c>
      <c r="I243" t="s">
        <v>2918</v>
      </c>
      <c r="J243" t="s">
        <v>2919</v>
      </c>
      <c r="K243" t="s">
        <v>2920</v>
      </c>
      <c r="L243" t="s">
        <v>2921</v>
      </c>
      <c r="M243" t="s">
        <v>2922</v>
      </c>
      <c r="N243">
        <v>39</v>
      </c>
      <c r="O243">
        <v>7</v>
      </c>
      <c r="P243">
        <v>7</v>
      </c>
      <c r="Q243" t="s">
        <v>2399</v>
      </c>
      <c r="R243" t="s">
        <v>1250</v>
      </c>
      <c r="S243" t="s">
        <v>2915</v>
      </c>
      <c r="T243" t="s">
        <v>2923</v>
      </c>
      <c r="U243">
        <v>2023</v>
      </c>
      <c r="V243">
        <v>14</v>
      </c>
      <c r="W243" t="s">
        <v>2924</v>
      </c>
      <c r="X243" t="str">
        <f>HYPERLINK("http://dx.doi.org/10.1128/mbio.03349-22","http://dx.doi.org/10.1128/mbio.03349-22")</f>
        <v>http://dx.doi.org/10.1128/mbio.03349-22</v>
      </c>
      <c r="Y243" t="s">
        <v>1883</v>
      </c>
      <c r="Z243" t="s">
        <v>48</v>
      </c>
      <c r="AA243">
        <v>36625590</v>
      </c>
      <c r="AB243" t="str">
        <f>HYPERLINK("https%3A%2F%2Fwww.webofscience.com%2Fwos%2Fwoscc%2Ffull-record%2FWOS:000911112000001","View Full Record in Web of Science")</f>
        <v>View Full Record in Web of Science</v>
      </c>
    </row>
    <row r="244" spans="1:28" x14ac:dyDescent="0.25">
      <c r="A244" t="s">
        <v>28</v>
      </c>
      <c r="B244" t="s">
        <v>2291</v>
      </c>
      <c r="C244" t="s">
        <v>2292</v>
      </c>
      <c r="D244" t="s">
        <v>457</v>
      </c>
      <c r="E244" t="s">
        <v>33</v>
      </c>
      <c r="F244" t="s">
        <v>66</v>
      </c>
      <c r="G244" t="s">
        <v>2293</v>
      </c>
      <c r="H244" t="s">
        <v>2294</v>
      </c>
      <c r="I244" t="s">
        <v>2295</v>
      </c>
      <c r="J244" t="s">
        <v>2296</v>
      </c>
      <c r="K244" t="s">
        <v>1219</v>
      </c>
      <c r="L244" t="s">
        <v>1220</v>
      </c>
      <c r="M244" t="s">
        <v>2297</v>
      </c>
      <c r="N244">
        <v>52</v>
      </c>
      <c r="O244">
        <v>120</v>
      </c>
      <c r="P244">
        <v>130</v>
      </c>
      <c r="Q244" t="s">
        <v>465</v>
      </c>
      <c r="R244" t="s">
        <v>346</v>
      </c>
      <c r="S244" t="s">
        <v>466</v>
      </c>
      <c r="T244" t="s">
        <v>107</v>
      </c>
      <c r="U244">
        <v>2020</v>
      </c>
      <c r="V244">
        <v>69</v>
      </c>
      <c r="W244" t="s">
        <v>2298</v>
      </c>
      <c r="X244" t="str">
        <f>HYPERLINK("http://dx.doi.org/10.1016/j.cellsig.2020.109553","http://dx.doi.org/10.1016/j.cellsig.2020.109553")</f>
        <v>http://dx.doi.org/10.1016/j.cellsig.2020.109553</v>
      </c>
      <c r="Y244" t="s">
        <v>265</v>
      </c>
      <c r="Z244" t="s">
        <v>48</v>
      </c>
      <c r="AA244">
        <v>32018056</v>
      </c>
      <c r="AB244" t="str">
        <f>HYPERLINK("https%3A%2F%2Fwww.webofscience.com%2Fwos%2Fwoscc%2Ffull-record%2FWOS:000518868600012","View Full Record in Web of Science")</f>
        <v>View Full Record in Web of Science</v>
      </c>
    </row>
    <row r="245" spans="1:28" x14ac:dyDescent="0.25">
      <c r="A245" t="s">
        <v>28</v>
      </c>
      <c r="B245" t="s">
        <v>1021</v>
      </c>
      <c r="C245" t="s">
        <v>1022</v>
      </c>
      <c r="D245" t="s">
        <v>676</v>
      </c>
      <c r="E245" t="s">
        <v>33</v>
      </c>
      <c r="F245" t="s">
        <v>66</v>
      </c>
      <c r="G245" t="s">
        <v>1023</v>
      </c>
      <c r="H245" t="s">
        <v>1024</v>
      </c>
      <c r="I245" t="s">
        <v>1025</v>
      </c>
      <c r="J245" t="s">
        <v>1026</v>
      </c>
      <c r="K245" t="s">
        <v>1027</v>
      </c>
      <c r="L245" t="s">
        <v>1028</v>
      </c>
      <c r="M245" t="s">
        <v>1029</v>
      </c>
      <c r="N245">
        <v>54</v>
      </c>
      <c r="O245">
        <v>19</v>
      </c>
      <c r="P245">
        <v>19</v>
      </c>
      <c r="Q245" t="s">
        <v>74</v>
      </c>
      <c r="R245" t="s">
        <v>75</v>
      </c>
      <c r="S245" t="s">
        <v>684</v>
      </c>
      <c r="T245" t="s">
        <v>1030</v>
      </c>
      <c r="U245">
        <v>2022</v>
      </c>
      <c r="V245">
        <v>241</v>
      </c>
      <c r="W245" t="s">
        <v>1031</v>
      </c>
      <c r="X245" t="str">
        <f>HYPERLINK("http://dx.doi.org/10.1016/j.clim.2022.109080","http://dx.doi.org/10.1016/j.clim.2022.109080")</f>
        <v>http://dx.doi.org/10.1016/j.clim.2022.109080</v>
      </c>
      <c r="Y245" t="s">
        <v>62</v>
      </c>
      <c r="Z245" t="s">
        <v>48</v>
      </c>
      <c r="AA245">
        <v>35878734</v>
      </c>
      <c r="AB245" t="str">
        <f>HYPERLINK("https%3A%2F%2Fwww.webofscience.com%2Fwos%2Fwoscc%2Ffull-record%2FWOS:000841551100001","View Full Record in Web of Science")</f>
        <v>View Full Record in Web of Science</v>
      </c>
    </row>
    <row r="246" spans="1:28" x14ac:dyDescent="0.25">
      <c r="A246" t="s">
        <v>28</v>
      </c>
      <c r="B246" t="s">
        <v>933</v>
      </c>
      <c r="C246" t="s">
        <v>934</v>
      </c>
      <c r="D246" t="s">
        <v>32</v>
      </c>
      <c r="E246" t="s">
        <v>33</v>
      </c>
      <c r="F246" t="s">
        <v>66</v>
      </c>
      <c r="G246" t="s">
        <v>935</v>
      </c>
      <c r="H246" t="s">
        <v>936</v>
      </c>
      <c r="I246" t="s">
        <v>937</v>
      </c>
      <c r="J246" t="s">
        <v>938</v>
      </c>
      <c r="K246" t="s">
        <v>939</v>
      </c>
      <c r="L246" t="s">
        <v>940</v>
      </c>
      <c r="M246" t="s">
        <v>941</v>
      </c>
      <c r="N246">
        <v>55</v>
      </c>
      <c r="O246">
        <v>44</v>
      </c>
      <c r="P246">
        <v>50</v>
      </c>
      <c r="Q246" t="s">
        <v>42</v>
      </c>
      <c r="R246" t="s">
        <v>43</v>
      </c>
      <c r="S246" t="s">
        <v>44</v>
      </c>
      <c r="T246" t="s">
        <v>942</v>
      </c>
      <c r="U246">
        <v>2021</v>
      </c>
      <c r="V246">
        <v>9</v>
      </c>
      <c r="W246" t="s">
        <v>943</v>
      </c>
      <c r="X246" t="str">
        <f>HYPERLINK("http://dx.doi.org/10.3389/fcell.2021.642437","http://dx.doi.org/10.3389/fcell.2021.642437")</f>
        <v>http://dx.doi.org/10.3389/fcell.2021.642437</v>
      </c>
      <c r="Y246" t="s">
        <v>47</v>
      </c>
      <c r="Z246" t="s">
        <v>48</v>
      </c>
      <c r="AA246">
        <v>33763423</v>
      </c>
      <c r="AB246" t="str">
        <f>HYPERLINK("https%3A%2F%2Fwww.webofscience.com%2Fwos%2Fwoscc%2Ffull-record%2FWOS:000630336600001","View Full Record in Web of Science")</f>
        <v>View Full Record in Web of Science</v>
      </c>
    </row>
    <row r="247" spans="1:28" x14ac:dyDescent="0.25">
      <c r="A247" t="s">
        <v>28</v>
      </c>
      <c r="B247" t="s">
        <v>2090</v>
      </c>
      <c r="C247" t="s">
        <v>2091</v>
      </c>
      <c r="D247" t="s">
        <v>51</v>
      </c>
      <c r="E247" t="s">
        <v>33</v>
      </c>
      <c r="F247" t="s">
        <v>66</v>
      </c>
      <c r="G247" t="s">
        <v>2092</v>
      </c>
      <c r="H247" t="s">
        <v>2093</v>
      </c>
      <c r="I247" t="s">
        <v>2094</v>
      </c>
      <c r="J247" t="s">
        <v>2095</v>
      </c>
      <c r="K247" t="s">
        <v>2096</v>
      </c>
      <c r="L247" t="s">
        <v>2097</v>
      </c>
      <c r="M247" t="s">
        <v>1597</v>
      </c>
      <c r="N247">
        <v>60</v>
      </c>
      <c r="O247">
        <v>5</v>
      </c>
      <c r="P247">
        <v>5</v>
      </c>
      <c r="Q247" t="s">
        <v>42</v>
      </c>
      <c r="R247" t="s">
        <v>43</v>
      </c>
      <c r="S247" t="s">
        <v>59</v>
      </c>
      <c r="T247" t="s">
        <v>517</v>
      </c>
      <c r="U247">
        <v>2021</v>
      </c>
      <c r="V247">
        <v>12</v>
      </c>
      <c r="W247" t="s">
        <v>2098</v>
      </c>
      <c r="X247" t="str">
        <f>HYPERLINK("http://dx.doi.org/10.3389/fimmu.2021.769204","http://dx.doi.org/10.3389/fimmu.2021.769204")</f>
        <v>http://dx.doi.org/10.3389/fimmu.2021.769204</v>
      </c>
      <c r="Y247" t="s">
        <v>62</v>
      </c>
      <c r="Z247" t="s">
        <v>48</v>
      </c>
      <c r="AA247">
        <v>34880865</v>
      </c>
      <c r="AB247" t="str">
        <f>HYPERLINK("https%3A%2F%2Fwww.webofscience.com%2Fwos%2Fwoscc%2Ffull-record%2FWOS:000726801100001","View Full Record in Web of Science")</f>
        <v>View Full Record in Web of Science</v>
      </c>
    </row>
    <row r="248" spans="1:28" x14ac:dyDescent="0.25">
      <c r="A248" t="s">
        <v>28</v>
      </c>
      <c r="B248" t="s">
        <v>2213</v>
      </c>
      <c r="C248" t="s">
        <v>2214</v>
      </c>
      <c r="D248" t="s">
        <v>1625</v>
      </c>
      <c r="E248" t="s">
        <v>33</v>
      </c>
      <c r="F248" t="s">
        <v>66</v>
      </c>
      <c r="G248" t="s">
        <v>2215</v>
      </c>
      <c r="H248" t="s">
        <v>2216</v>
      </c>
      <c r="I248" t="s">
        <v>2217</v>
      </c>
      <c r="J248" t="s">
        <v>2218</v>
      </c>
      <c r="K248" t="s">
        <v>2219</v>
      </c>
      <c r="L248" t="s">
        <v>2220</v>
      </c>
      <c r="M248" t="s">
        <v>2221</v>
      </c>
      <c r="N248">
        <v>34</v>
      </c>
      <c r="O248">
        <v>5</v>
      </c>
      <c r="P248">
        <v>5</v>
      </c>
      <c r="Q248" t="s">
        <v>90</v>
      </c>
      <c r="R248" t="s">
        <v>91</v>
      </c>
      <c r="S248" t="s">
        <v>1633</v>
      </c>
      <c r="T248" t="s">
        <v>250</v>
      </c>
      <c r="U248">
        <v>2023</v>
      </c>
      <c r="V248">
        <v>38</v>
      </c>
      <c r="W248" t="s">
        <v>2222</v>
      </c>
      <c r="X248" t="str">
        <f>HYPERLINK("http://dx.doi.org/10.1002/tox.23917","http://dx.doi.org/10.1002/tox.23917")</f>
        <v>http://dx.doi.org/10.1002/tox.23917</v>
      </c>
      <c r="Y248" t="s">
        <v>1635</v>
      </c>
      <c r="Z248" t="s">
        <v>48</v>
      </c>
      <c r="AA248">
        <v>37551785</v>
      </c>
      <c r="AB248" t="str">
        <f>HYPERLINK("https%3A%2F%2Fwww.webofscience.com%2Fwos%2Fwoscc%2Ffull-record%2FWOS:001043809200001","View Full Record in Web of Science")</f>
        <v>View Full Record in Web of Science</v>
      </c>
    </row>
    <row r="249" spans="1:28" x14ac:dyDescent="0.25">
      <c r="A249" t="s">
        <v>28</v>
      </c>
      <c r="B249" t="s">
        <v>1636</v>
      </c>
      <c r="C249" t="s">
        <v>1637</v>
      </c>
      <c r="D249" t="s">
        <v>32</v>
      </c>
      <c r="E249" t="s">
        <v>33</v>
      </c>
      <c r="F249" t="s">
        <v>66</v>
      </c>
      <c r="G249" t="s">
        <v>1638</v>
      </c>
      <c r="H249" t="s">
        <v>1639</v>
      </c>
      <c r="I249" t="s">
        <v>1640</v>
      </c>
      <c r="J249" t="s">
        <v>1641</v>
      </c>
      <c r="K249" t="s">
        <v>771</v>
      </c>
      <c r="L249" t="s">
        <v>1642</v>
      </c>
      <c r="M249" t="s">
        <v>1643</v>
      </c>
      <c r="N249">
        <v>49</v>
      </c>
      <c r="O249">
        <v>42</v>
      </c>
      <c r="P249">
        <v>45</v>
      </c>
      <c r="Q249" t="s">
        <v>42</v>
      </c>
      <c r="R249" t="s">
        <v>43</v>
      </c>
      <c r="S249" t="s">
        <v>44</v>
      </c>
      <c r="T249" t="s">
        <v>1019</v>
      </c>
      <c r="U249">
        <v>2021</v>
      </c>
      <c r="V249">
        <v>9</v>
      </c>
      <c r="W249" t="s">
        <v>1644</v>
      </c>
      <c r="X249" t="str">
        <f>HYPERLINK("http://dx.doi.org/10.3389/fcell.2021.731810","http://dx.doi.org/10.3389/fcell.2021.731810")</f>
        <v>http://dx.doi.org/10.3389/fcell.2021.731810</v>
      </c>
      <c r="Y249" t="s">
        <v>47</v>
      </c>
      <c r="Z249" t="s">
        <v>48</v>
      </c>
      <c r="AA249">
        <v>34950654</v>
      </c>
      <c r="AB249" t="str">
        <f>HYPERLINK("https%3A%2F%2Fwww.webofscience.com%2Fwos%2Fwoscc%2Ffull-record%2FWOS:000743559200001","View Full Record in Web of Science")</f>
        <v>View Full Record in Web of Science</v>
      </c>
    </row>
    <row r="250" spans="1:28" x14ac:dyDescent="0.25">
      <c r="A250" t="s">
        <v>28</v>
      </c>
      <c r="B250" t="s">
        <v>837</v>
      </c>
      <c r="C250" t="s">
        <v>838</v>
      </c>
      <c r="D250" t="s">
        <v>839</v>
      </c>
      <c r="E250" t="s">
        <v>33</v>
      </c>
      <c r="F250" t="s">
        <v>66</v>
      </c>
      <c r="G250" t="s">
        <v>840</v>
      </c>
      <c r="H250" t="s">
        <v>841</v>
      </c>
      <c r="I250" t="s">
        <v>842</v>
      </c>
      <c r="J250" t="s">
        <v>843</v>
      </c>
      <c r="K250" t="s">
        <v>844</v>
      </c>
      <c r="L250" t="s">
        <v>845</v>
      </c>
      <c r="M250" t="s">
        <v>846</v>
      </c>
      <c r="N250">
        <v>32</v>
      </c>
      <c r="O250">
        <v>10</v>
      </c>
      <c r="P250">
        <v>13</v>
      </c>
      <c r="Q250" t="s">
        <v>90</v>
      </c>
      <c r="R250" t="s">
        <v>91</v>
      </c>
      <c r="S250" t="s">
        <v>847</v>
      </c>
      <c r="T250" t="s">
        <v>107</v>
      </c>
      <c r="U250">
        <v>2022</v>
      </c>
      <c r="V250">
        <v>51</v>
      </c>
      <c r="W250" t="s">
        <v>848</v>
      </c>
      <c r="X250" t="str">
        <f>HYPERLINK("http://dx.doi.org/10.1111/jop.13292","http://dx.doi.org/10.1111/jop.13292")</f>
        <v>http://dx.doi.org/10.1111/jop.13292</v>
      </c>
      <c r="Y250" t="s">
        <v>849</v>
      </c>
      <c r="Z250" t="s">
        <v>48</v>
      </c>
      <c r="AA250">
        <v>35377493</v>
      </c>
      <c r="AB250" t="str">
        <f>HYPERLINK("https%3A%2F%2Fwww.webofscience.com%2Fwos%2Fwoscc%2Ffull-record%2FWOS:000777701400001","View Full Record in Web of Science")</f>
        <v>View Full Record in Web of Science</v>
      </c>
    </row>
    <row r="251" spans="1:28" x14ac:dyDescent="0.25">
      <c r="A251" t="s">
        <v>28</v>
      </c>
      <c r="B251" t="s">
        <v>1715</v>
      </c>
      <c r="C251" t="s">
        <v>1716</v>
      </c>
      <c r="D251" t="s">
        <v>378</v>
      </c>
      <c r="E251" t="s">
        <v>33</v>
      </c>
      <c r="F251" t="s">
        <v>66</v>
      </c>
      <c r="G251" t="s">
        <v>29</v>
      </c>
      <c r="H251" t="s">
        <v>29</v>
      </c>
      <c r="I251" t="s">
        <v>1717</v>
      </c>
      <c r="J251" t="s">
        <v>1718</v>
      </c>
      <c r="K251" t="s">
        <v>1195</v>
      </c>
      <c r="L251" t="s">
        <v>1719</v>
      </c>
      <c r="M251" t="s">
        <v>1720</v>
      </c>
      <c r="N251">
        <v>40</v>
      </c>
      <c r="O251">
        <v>77</v>
      </c>
      <c r="P251">
        <v>83</v>
      </c>
      <c r="Q251" t="s">
        <v>385</v>
      </c>
      <c r="R251" t="s">
        <v>331</v>
      </c>
      <c r="S251" t="s">
        <v>386</v>
      </c>
      <c r="T251" t="s">
        <v>1721</v>
      </c>
      <c r="U251">
        <v>2021</v>
      </c>
      <c r="V251">
        <v>12</v>
      </c>
      <c r="W251" t="s">
        <v>1722</v>
      </c>
      <c r="X251" t="str">
        <f>HYPERLINK("http://dx.doi.org/10.1038/s41419-021-03558-2","http://dx.doi.org/10.1038/s41419-021-03558-2")</f>
        <v>http://dx.doi.org/10.1038/s41419-021-03558-2</v>
      </c>
      <c r="Y251" t="s">
        <v>265</v>
      </c>
      <c r="Z251" t="s">
        <v>48</v>
      </c>
      <c r="AA251">
        <v>33741902</v>
      </c>
      <c r="AB251" t="str">
        <f>HYPERLINK("https%3A%2F%2Fwww.webofscience.com%2Fwos%2Fwoscc%2Ffull-record%2FWOS:000631553800003","View Full Record in Web of Science")</f>
        <v>View Full Record in Web of Science</v>
      </c>
    </row>
    <row r="252" spans="1:28" x14ac:dyDescent="0.25">
      <c r="A252" t="s">
        <v>28</v>
      </c>
      <c r="B252" t="s">
        <v>1406</v>
      </c>
      <c r="C252" t="s">
        <v>1407</v>
      </c>
      <c r="D252" t="s">
        <v>702</v>
      </c>
      <c r="E252" t="s">
        <v>33</v>
      </c>
      <c r="F252" t="s">
        <v>66</v>
      </c>
      <c r="G252" t="s">
        <v>1408</v>
      </c>
      <c r="H252" t="s">
        <v>445</v>
      </c>
      <c r="I252" t="s">
        <v>1409</v>
      </c>
      <c r="J252" t="s">
        <v>1410</v>
      </c>
      <c r="K252" t="s">
        <v>1411</v>
      </c>
      <c r="L252" t="s">
        <v>1412</v>
      </c>
      <c r="M252" t="s">
        <v>1413</v>
      </c>
      <c r="N252">
        <v>30</v>
      </c>
      <c r="O252">
        <v>24</v>
      </c>
      <c r="P252">
        <v>26</v>
      </c>
      <c r="Q252" t="s">
        <v>709</v>
      </c>
      <c r="R252" t="s">
        <v>710</v>
      </c>
      <c r="S252" t="s">
        <v>702</v>
      </c>
      <c r="T252" t="s">
        <v>697</v>
      </c>
      <c r="U252">
        <v>2022</v>
      </c>
      <c r="V252">
        <v>95</v>
      </c>
      <c r="W252" t="s">
        <v>1414</v>
      </c>
      <c r="X252" t="str">
        <f>HYPERLINK("http://dx.doi.org/10.1016/j.phymed.2021.153871","http://dx.doi.org/10.1016/j.phymed.2021.153871")</f>
        <v>http://dx.doi.org/10.1016/j.phymed.2021.153871</v>
      </c>
      <c r="Y252" t="s">
        <v>712</v>
      </c>
      <c r="Z252" t="s">
        <v>48</v>
      </c>
      <c r="AA252">
        <v>34902811</v>
      </c>
      <c r="AB252" t="str">
        <f>HYPERLINK("https%3A%2F%2Fwww.webofscience.com%2Fwos%2Fwoscc%2Ffull-record%2FWOS:000788757900001","View Full Record in Web of Science")</f>
        <v>View Full Record in Web of Science</v>
      </c>
    </row>
    <row r="253" spans="1:28" x14ac:dyDescent="0.25">
      <c r="A253" t="s">
        <v>28</v>
      </c>
      <c r="B253" t="s">
        <v>700</v>
      </c>
      <c r="C253" t="s">
        <v>701</v>
      </c>
      <c r="D253" t="s">
        <v>702</v>
      </c>
      <c r="E253" t="s">
        <v>33</v>
      </c>
      <c r="F253" t="s">
        <v>66</v>
      </c>
      <c r="G253" t="s">
        <v>703</v>
      </c>
      <c r="H253" t="s">
        <v>29</v>
      </c>
      <c r="I253" t="s">
        <v>704</v>
      </c>
      <c r="J253" t="s">
        <v>705</v>
      </c>
      <c r="K253" t="s">
        <v>706</v>
      </c>
      <c r="L253" t="s">
        <v>707</v>
      </c>
      <c r="M253" t="s">
        <v>708</v>
      </c>
      <c r="N253">
        <v>39</v>
      </c>
      <c r="O253">
        <v>4</v>
      </c>
      <c r="P253">
        <v>4</v>
      </c>
      <c r="Q253" t="s">
        <v>709</v>
      </c>
      <c r="R253" t="s">
        <v>710</v>
      </c>
      <c r="S253" t="s">
        <v>702</v>
      </c>
      <c r="T253" t="s">
        <v>697</v>
      </c>
      <c r="U253">
        <v>2024</v>
      </c>
      <c r="V253">
        <v>122</v>
      </c>
      <c r="W253" t="s">
        <v>711</v>
      </c>
      <c r="X253" t="str">
        <f>HYPERLINK("http://dx.doi.org/10.1016/j.phymed.2023.155153","http://dx.doi.org/10.1016/j.phymed.2023.155153")</f>
        <v>http://dx.doi.org/10.1016/j.phymed.2023.155153</v>
      </c>
      <c r="Y253" t="s">
        <v>712</v>
      </c>
      <c r="Z253" t="s">
        <v>48</v>
      </c>
      <c r="AA253">
        <v>38014839</v>
      </c>
      <c r="AB253" t="str">
        <f>HYPERLINK("https%3A%2F%2Fwww.webofscience.com%2Fwos%2Fwoscc%2Ffull-record%2FWOS:001103699400001","View Full Record in Web of Science")</f>
        <v>View Full Record in Web of Science</v>
      </c>
    </row>
    <row r="254" spans="1:28" x14ac:dyDescent="0.25">
      <c r="A254" t="s">
        <v>28</v>
      </c>
      <c r="B254" t="s">
        <v>663</v>
      </c>
      <c r="C254" t="s">
        <v>664</v>
      </c>
      <c r="D254" t="s">
        <v>32</v>
      </c>
      <c r="E254" t="s">
        <v>33</v>
      </c>
      <c r="F254" t="s">
        <v>34</v>
      </c>
      <c r="G254" t="s">
        <v>665</v>
      </c>
      <c r="H254" t="s">
        <v>666</v>
      </c>
      <c r="I254" t="s">
        <v>667</v>
      </c>
      <c r="J254" t="s">
        <v>668</v>
      </c>
      <c r="K254" t="s">
        <v>669</v>
      </c>
      <c r="L254" t="s">
        <v>670</v>
      </c>
      <c r="M254" t="s">
        <v>671</v>
      </c>
      <c r="N254">
        <v>122</v>
      </c>
      <c r="O254">
        <v>36</v>
      </c>
      <c r="P254">
        <v>37</v>
      </c>
      <c r="Q254" t="s">
        <v>42</v>
      </c>
      <c r="R254" t="s">
        <v>43</v>
      </c>
      <c r="S254" t="s">
        <v>44</v>
      </c>
      <c r="T254" t="s">
        <v>672</v>
      </c>
      <c r="U254">
        <v>2021</v>
      </c>
      <c r="V254">
        <v>9</v>
      </c>
      <c r="W254" t="s">
        <v>673</v>
      </c>
      <c r="X254" t="str">
        <f>HYPERLINK("http://dx.doi.org/10.3389/fcell.2021.709299","http://dx.doi.org/10.3389/fcell.2021.709299")</f>
        <v>http://dx.doi.org/10.3389/fcell.2021.709299</v>
      </c>
      <c r="Y254" t="s">
        <v>47</v>
      </c>
      <c r="Z254" t="s">
        <v>48</v>
      </c>
      <c r="AA254">
        <v>34368159</v>
      </c>
      <c r="AB254" t="str">
        <f>HYPERLINK("https%3A%2F%2Fwww.webofscience.com%2Fwos%2Fwoscc%2Ffull-record%2FWOS:000681629700001","View Full Record in Web of Science")</f>
        <v>View Full Record in Web of Science</v>
      </c>
    </row>
    <row r="255" spans="1:28" x14ac:dyDescent="0.25">
      <c r="A255" t="s">
        <v>28</v>
      </c>
      <c r="B255" t="s">
        <v>80</v>
      </c>
      <c r="C255" t="s">
        <v>81</v>
      </c>
      <c r="D255" t="s">
        <v>82</v>
      </c>
      <c r="E255" t="s">
        <v>33</v>
      </c>
      <c r="F255" t="s">
        <v>34</v>
      </c>
      <c r="G255" t="s">
        <v>83</v>
      </c>
      <c r="H255" t="s">
        <v>84</v>
      </c>
      <c r="I255" t="s">
        <v>85</v>
      </c>
      <c r="J255" t="s">
        <v>86</v>
      </c>
      <c r="K255" t="s">
        <v>87</v>
      </c>
      <c r="L255" t="s">
        <v>88</v>
      </c>
      <c r="M255" t="s">
        <v>89</v>
      </c>
      <c r="N255">
        <v>73</v>
      </c>
      <c r="O255">
        <v>8</v>
      </c>
      <c r="P255">
        <v>8</v>
      </c>
      <c r="Q255" t="s">
        <v>90</v>
      </c>
      <c r="R255" t="s">
        <v>91</v>
      </c>
      <c r="S255" t="s">
        <v>92</v>
      </c>
      <c r="T255" t="s">
        <v>93</v>
      </c>
      <c r="U255">
        <v>2022</v>
      </c>
      <c r="V255">
        <v>237</v>
      </c>
      <c r="W255" t="s">
        <v>94</v>
      </c>
      <c r="X255" t="str">
        <f>HYPERLINK("http://dx.doi.org/10.1002/jcp.30730","http://dx.doi.org/10.1002/jcp.30730")</f>
        <v>http://dx.doi.org/10.1002/jcp.30730</v>
      </c>
      <c r="Y255" t="s">
        <v>95</v>
      </c>
      <c r="Z255" t="s">
        <v>48</v>
      </c>
      <c r="AA255">
        <v>35342948</v>
      </c>
      <c r="AB255" t="str">
        <f>HYPERLINK("https%3A%2F%2Fwww.webofscience.com%2Fwos%2Fwoscc%2Ffull-record%2FWOS:000773442800001","View Full Record in Web of Science")</f>
        <v>View Full Record in Web of Science</v>
      </c>
    </row>
    <row r="256" spans="1:28" x14ac:dyDescent="0.25">
      <c r="A256" t="s">
        <v>28</v>
      </c>
      <c r="B256" t="s">
        <v>2714</v>
      </c>
      <c r="C256" t="s">
        <v>2715</v>
      </c>
      <c r="D256" t="s">
        <v>888</v>
      </c>
      <c r="E256" t="s">
        <v>33</v>
      </c>
      <c r="F256" t="s">
        <v>66</v>
      </c>
      <c r="G256" t="s">
        <v>29</v>
      </c>
      <c r="H256" t="s">
        <v>2716</v>
      </c>
      <c r="I256" t="s">
        <v>2717</v>
      </c>
      <c r="J256" t="s">
        <v>2718</v>
      </c>
      <c r="K256" t="s">
        <v>2142</v>
      </c>
      <c r="L256" t="s">
        <v>2719</v>
      </c>
      <c r="M256" t="s">
        <v>2720</v>
      </c>
      <c r="N256">
        <v>65</v>
      </c>
      <c r="O256">
        <v>6</v>
      </c>
      <c r="P256">
        <v>6</v>
      </c>
      <c r="Q256" t="s">
        <v>895</v>
      </c>
      <c r="R256" t="s">
        <v>331</v>
      </c>
      <c r="S256" t="s">
        <v>896</v>
      </c>
      <c r="T256" t="s">
        <v>2721</v>
      </c>
      <c r="U256">
        <v>2022</v>
      </c>
      <c r="V256">
        <v>2022</v>
      </c>
      <c r="W256" t="s">
        <v>2722</v>
      </c>
      <c r="X256" t="str">
        <f>HYPERLINK("http://dx.doi.org/10.1155/2022/1704172","http://dx.doi.org/10.1155/2022/1704172")</f>
        <v>http://dx.doi.org/10.1155/2022/1704172</v>
      </c>
      <c r="Y256" t="s">
        <v>265</v>
      </c>
      <c r="Z256" t="s">
        <v>48</v>
      </c>
      <c r="AA256">
        <v>35251466</v>
      </c>
      <c r="AB256" t="str">
        <f>HYPERLINK("https%3A%2F%2Fwww.webofscience.com%2Fwos%2Fwoscc%2Ffull-record%2FWOS:000784319100010","View Full Record in Web of Science")</f>
        <v>View Full Record in Web of Science</v>
      </c>
    </row>
    <row r="257" spans="1:28" x14ac:dyDescent="0.25">
      <c r="A257" t="s">
        <v>28</v>
      </c>
      <c r="B257" t="s">
        <v>876</v>
      </c>
      <c r="C257" t="s">
        <v>877</v>
      </c>
      <c r="D257" t="s">
        <v>419</v>
      </c>
      <c r="E257" t="s">
        <v>33</v>
      </c>
      <c r="F257" t="s">
        <v>66</v>
      </c>
      <c r="G257" t="s">
        <v>878</v>
      </c>
      <c r="H257" t="s">
        <v>879</v>
      </c>
      <c r="I257" t="s">
        <v>880</v>
      </c>
      <c r="J257" t="s">
        <v>881</v>
      </c>
      <c r="K257" t="s">
        <v>882</v>
      </c>
      <c r="L257" t="s">
        <v>883</v>
      </c>
      <c r="M257" t="s">
        <v>884</v>
      </c>
      <c r="N257">
        <v>54</v>
      </c>
      <c r="O257">
        <v>13</v>
      </c>
      <c r="P257">
        <v>13</v>
      </c>
      <c r="Q257" t="s">
        <v>427</v>
      </c>
      <c r="R257" t="s">
        <v>428</v>
      </c>
      <c r="S257" t="s">
        <v>429</v>
      </c>
      <c r="T257" t="s">
        <v>29</v>
      </c>
      <c r="U257">
        <v>2022</v>
      </c>
      <c r="V257">
        <v>18</v>
      </c>
      <c r="W257" t="s">
        <v>885</v>
      </c>
      <c r="X257" t="str">
        <f>HYPERLINK("http://dx.doi.org/10.7150/ijbs.74196","http://dx.doi.org/10.7150/ijbs.74196")</f>
        <v>http://dx.doi.org/10.7150/ijbs.74196</v>
      </c>
      <c r="Y257" t="s">
        <v>431</v>
      </c>
      <c r="Z257" t="s">
        <v>48</v>
      </c>
      <c r="AA257">
        <v>36263168</v>
      </c>
      <c r="AB257" t="str">
        <f>HYPERLINK("https%3A%2F%2Fwww.webofscience.com%2Fwos%2Fwoscc%2Ffull-record%2FWOS:000855297600002","View Full Record in Web of Science")</f>
        <v>View Full Record in Web of Science</v>
      </c>
    </row>
    <row r="258" spans="1:28" x14ac:dyDescent="0.25">
      <c r="A258" t="s">
        <v>28</v>
      </c>
      <c r="B258" t="s">
        <v>3393</v>
      </c>
      <c r="C258" t="s">
        <v>3394</v>
      </c>
      <c r="D258" t="s">
        <v>211</v>
      </c>
      <c r="E258" t="s">
        <v>33</v>
      </c>
      <c r="F258" t="s">
        <v>66</v>
      </c>
      <c r="G258" t="s">
        <v>29</v>
      </c>
      <c r="H258" t="s">
        <v>3395</v>
      </c>
      <c r="I258" t="s">
        <v>3396</v>
      </c>
      <c r="J258" t="s">
        <v>3397</v>
      </c>
      <c r="K258" t="s">
        <v>3398</v>
      </c>
      <c r="L258" t="s">
        <v>3399</v>
      </c>
      <c r="M258" t="s">
        <v>3400</v>
      </c>
      <c r="N258">
        <v>59</v>
      </c>
      <c r="O258">
        <v>24</v>
      </c>
      <c r="P258">
        <v>23</v>
      </c>
      <c r="Q258" t="s">
        <v>218</v>
      </c>
      <c r="R258" t="s">
        <v>219</v>
      </c>
      <c r="S258" t="s">
        <v>220</v>
      </c>
      <c r="T258" t="s">
        <v>221</v>
      </c>
      <c r="U258">
        <v>2023</v>
      </c>
      <c r="V258">
        <v>14</v>
      </c>
      <c r="W258" t="s">
        <v>3401</v>
      </c>
      <c r="X258" t="str">
        <f>HYPERLINK("http://dx.doi.org/10.1038/s41467-023-36865-7","http://dx.doi.org/10.1038/s41467-023-36865-7")</f>
        <v>http://dx.doi.org/10.1038/s41467-023-36865-7</v>
      </c>
      <c r="Y258" t="s">
        <v>223</v>
      </c>
      <c r="Z258" t="s">
        <v>48</v>
      </c>
      <c r="AA258">
        <v>36864027</v>
      </c>
      <c r="AB258" t="str">
        <f>HYPERLINK("https%3A%2F%2Fwww.webofscience.com%2Fwos%2Fwoscc%2Ffull-record%2FWOS:001046612100015","View Full Record in Web of Science")</f>
        <v>View Full Record in Web of Science</v>
      </c>
    </row>
    <row r="259" spans="1:28" x14ac:dyDescent="0.25">
      <c r="A259" t="s">
        <v>28</v>
      </c>
      <c r="B259" t="s">
        <v>1032</v>
      </c>
      <c r="C259" t="s">
        <v>1033</v>
      </c>
      <c r="D259" t="s">
        <v>1034</v>
      </c>
      <c r="E259" t="s">
        <v>33</v>
      </c>
      <c r="F259" t="s">
        <v>66</v>
      </c>
      <c r="G259" t="s">
        <v>1035</v>
      </c>
      <c r="H259" t="s">
        <v>1036</v>
      </c>
      <c r="I259" t="s">
        <v>1037</v>
      </c>
      <c r="J259" t="s">
        <v>1038</v>
      </c>
      <c r="K259" t="s">
        <v>29</v>
      </c>
      <c r="L259" t="s">
        <v>1039</v>
      </c>
      <c r="M259" t="s">
        <v>1040</v>
      </c>
      <c r="N259">
        <v>67</v>
      </c>
      <c r="O259">
        <v>19</v>
      </c>
      <c r="P259">
        <v>19</v>
      </c>
      <c r="Q259" t="s">
        <v>561</v>
      </c>
      <c r="R259" t="s">
        <v>316</v>
      </c>
      <c r="S259" t="s">
        <v>1034</v>
      </c>
      <c r="T259" t="s">
        <v>1041</v>
      </c>
      <c r="U259">
        <v>2022</v>
      </c>
      <c r="V259">
        <v>13</v>
      </c>
      <c r="W259" t="s">
        <v>1042</v>
      </c>
      <c r="X259" t="str">
        <f>HYPERLINK("http://dx.doi.org/10.1080/21655979.2021.1999550","http://dx.doi.org/10.1080/21655979.2021.1999550")</f>
        <v>http://dx.doi.org/10.1080/21655979.2021.1999550</v>
      </c>
      <c r="Y259" t="s">
        <v>1043</v>
      </c>
      <c r="Z259" t="s">
        <v>48</v>
      </c>
      <c r="AA259">
        <v>34709120</v>
      </c>
      <c r="AB259" t="str">
        <f>HYPERLINK("https%3A%2F%2Fwww.webofscience.com%2Fwos%2Fwoscc%2Ffull-record%2FWOS:000797800500001","View Full Record in Web of Science")</f>
        <v>View Full Record in Web of Science</v>
      </c>
    </row>
    <row r="260" spans="1:28" x14ac:dyDescent="0.25">
      <c r="A260" t="s">
        <v>28</v>
      </c>
      <c r="B260" t="s">
        <v>1281</v>
      </c>
      <c r="C260" t="s">
        <v>1282</v>
      </c>
      <c r="D260" t="s">
        <v>1283</v>
      </c>
      <c r="E260" t="s">
        <v>33</v>
      </c>
      <c r="F260" t="s">
        <v>66</v>
      </c>
      <c r="G260" t="s">
        <v>1284</v>
      </c>
      <c r="H260" t="s">
        <v>1285</v>
      </c>
      <c r="I260" t="s">
        <v>1286</v>
      </c>
      <c r="J260" t="s">
        <v>1287</v>
      </c>
      <c r="K260" t="s">
        <v>1288</v>
      </c>
      <c r="L260" t="s">
        <v>1289</v>
      </c>
      <c r="M260" t="s">
        <v>1290</v>
      </c>
      <c r="N260">
        <v>42</v>
      </c>
      <c r="O260">
        <v>98</v>
      </c>
      <c r="P260">
        <v>99</v>
      </c>
      <c r="Q260" t="s">
        <v>1291</v>
      </c>
      <c r="R260" t="s">
        <v>316</v>
      </c>
      <c r="S260" t="s">
        <v>1283</v>
      </c>
      <c r="T260" t="s">
        <v>374</v>
      </c>
      <c r="U260">
        <v>2022</v>
      </c>
      <c r="V260">
        <v>162</v>
      </c>
      <c r="W260" t="s">
        <v>1292</v>
      </c>
      <c r="X260" t="str">
        <f>HYPERLINK("http://dx.doi.org/10.1053/j.gastro.2021.12.269","http://dx.doi.org/10.1053/j.gastro.2021.12.269")</f>
        <v>http://dx.doi.org/10.1053/j.gastro.2021.12.269</v>
      </c>
      <c r="Y260" t="s">
        <v>401</v>
      </c>
      <c r="Z260" t="s">
        <v>48</v>
      </c>
      <c r="AA260">
        <v>34968454</v>
      </c>
      <c r="AB260" t="str">
        <f>HYPERLINK("https%3A%2F%2Fwww.webofscience.com%2Fwos%2Fwoscc%2Ffull-record%2FWOS:000840326600026","View Full Record in Web of Science")</f>
        <v>View Full Record in Web of Science</v>
      </c>
    </row>
    <row r="261" spans="1:28" x14ac:dyDescent="0.25">
      <c r="A261" t="s">
        <v>28</v>
      </c>
      <c r="B261" t="s">
        <v>724</v>
      </c>
      <c r="C261" t="s">
        <v>725</v>
      </c>
      <c r="D261" t="s">
        <v>726</v>
      </c>
      <c r="E261" t="s">
        <v>33</v>
      </c>
      <c r="F261" t="s">
        <v>66</v>
      </c>
      <c r="G261" t="s">
        <v>727</v>
      </c>
      <c r="H261" t="s">
        <v>29</v>
      </c>
      <c r="I261" t="s">
        <v>728</v>
      </c>
      <c r="J261" t="s">
        <v>729</v>
      </c>
      <c r="K261" t="s">
        <v>730</v>
      </c>
      <c r="L261" t="s">
        <v>731</v>
      </c>
      <c r="M261" t="s">
        <v>732</v>
      </c>
      <c r="N261">
        <v>23</v>
      </c>
      <c r="O261">
        <v>2</v>
      </c>
      <c r="P261">
        <v>2</v>
      </c>
      <c r="Q261" t="s">
        <v>733</v>
      </c>
      <c r="R261" t="s">
        <v>331</v>
      </c>
      <c r="S261" t="s">
        <v>726</v>
      </c>
      <c r="T261" t="s">
        <v>734</v>
      </c>
      <c r="U261">
        <v>2023</v>
      </c>
      <c r="V261">
        <v>11</v>
      </c>
      <c r="W261" t="s">
        <v>735</v>
      </c>
      <c r="X261" t="str">
        <f>HYPERLINK("http://dx.doi.org/10.7717/peerj.14951","http://dx.doi.org/10.7717/peerj.14951")</f>
        <v>http://dx.doi.org/10.7717/peerj.14951</v>
      </c>
      <c r="Y261" t="s">
        <v>223</v>
      </c>
      <c r="Z261" t="s">
        <v>48</v>
      </c>
      <c r="AA261">
        <v>36992945</v>
      </c>
      <c r="AB261" t="str">
        <f>HYPERLINK("https%3A%2F%2Fwww.webofscience.com%2Fwos%2Fwoscc%2Ffull-record%2FWOS:000980438100002","View Full Record in Web of Science")</f>
        <v>View Full Record in Web of Science</v>
      </c>
    </row>
    <row r="262" spans="1:28" x14ac:dyDescent="0.25">
      <c r="A262" t="s">
        <v>28</v>
      </c>
      <c r="B262" t="s">
        <v>30</v>
      </c>
      <c r="C262" t="s">
        <v>31</v>
      </c>
      <c r="D262" t="s">
        <v>32</v>
      </c>
      <c r="E262" t="s">
        <v>33</v>
      </c>
      <c r="F262" t="s">
        <v>34</v>
      </c>
      <c r="G262" t="s">
        <v>35</v>
      </c>
      <c r="H262" t="s">
        <v>36</v>
      </c>
      <c r="I262" t="s">
        <v>37</v>
      </c>
      <c r="J262" t="s">
        <v>38</v>
      </c>
      <c r="K262" t="s">
        <v>39</v>
      </c>
      <c r="L262" t="s">
        <v>40</v>
      </c>
      <c r="M262" t="s">
        <v>41</v>
      </c>
      <c r="N262">
        <v>136</v>
      </c>
      <c r="O262">
        <v>62</v>
      </c>
      <c r="P262">
        <v>66</v>
      </c>
      <c r="Q262" t="s">
        <v>42</v>
      </c>
      <c r="R262" t="s">
        <v>43</v>
      </c>
      <c r="S262" t="s">
        <v>44</v>
      </c>
      <c r="T262" t="s">
        <v>45</v>
      </c>
      <c r="U262">
        <v>2021</v>
      </c>
      <c r="V262">
        <v>9</v>
      </c>
      <c r="W262" t="s">
        <v>46</v>
      </c>
      <c r="X262" t="str">
        <f>HYPERLINK("http://dx.doi.org/10.3389/fcell.2021.670711","http://dx.doi.org/10.3389/fcell.2021.670711")</f>
        <v>http://dx.doi.org/10.3389/fcell.2021.670711</v>
      </c>
      <c r="Y262" t="s">
        <v>47</v>
      </c>
      <c r="Z262" t="s">
        <v>48</v>
      </c>
      <c r="AA262">
        <v>34150765</v>
      </c>
      <c r="AB262" t="str">
        <f>HYPERLINK("https%3A%2F%2Fwww.webofscience.com%2Fwos%2Fwoscc%2Ffull-record%2FWOS:000662897300001","View Full Record in Web of Science")</f>
        <v>View Full Record in Web of Science</v>
      </c>
    </row>
    <row r="263" spans="1:28" x14ac:dyDescent="0.25">
      <c r="A263" t="s">
        <v>28</v>
      </c>
      <c r="B263" t="s">
        <v>154</v>
      </c>
      <c r="C263" t="s">
        <v>155</v>
      </c>
      <c r="D263" t="s">
        <v>156</v>
      </c>
      <c r="E263" t="s">
        <v>33</v>
      </c>
      <c r="F263" t="s">
        <v>34</v>
      </c>
      <c r="G263" t="s">
        <v>157</v>
      </c>
      <c r="H263" t="s">
        <v>158</v>
      </c>
      <c r="I263" t="s">
        <v>159</v>
      </c>
      <c r="J263" t="s">
        <v>160</v>
      </c>
      <c r="K263" t="s">
        <v>161</v>
      </c>
      <c r="L263" t="s">
        <v>162</v>
      </c>
      <c r="M263" t="s">
        <v>163</v>
      </c>
      <c r="N263">
        <v>127</v>
      </c>
      <c r="O263">
        <v>3</v>
      </c>
      <c r="P263">
        <v>3</v>
      </c>
      <c r="Q263" t="s">
        <v>42</v>
      </c>
      <c r="R263" t="s">
        <v>43</v>
      </c>
      <c r="S263" t="s">
        <v>164</v>
      </c>
      <c r="T263" t="s">
        <v>165</v>
      </c>
      <c r="U263">
        <v>2023</v>
      </c>
      <c r="V263">
        <v>14</v>
      </c>
      <c r="W263" t="s">
        <v>166</v>
      </c>
      <c r="X263" t="str">
        <f>HYPERLINK("http://dx.doi.org/10.3389/fendo.2023.1166756","http://dx.doi.org/10.3389/fendo.2023.1166756")</f>
        <v>http://dx.doi.org/10.3389/fendo.2023.1166756</v>
      </c>
      <c r="Y263" t="s">
        <v>167</v>
      </c>
      <c r="Z263" t="s">
        <v>48</v>
      </c>
      <c r="AA263">
        <v>37484964</v>
      </c>
      <c r="AB263" t="str">
        <f>HYPERLINK("https%3A%2F%2Fwww.webofscience.com%2Fwos%2Fwoscc%2Ffull-record%2FWOS:001030173000001","View Full Record in Web of Science")</f>
        <v>View Full Record in Web of Science</v>
      </c>
    </row>
    <row r="264" spans="1:28" x14ac:dyDescent="0.25">
      <c r="A264" t="s">
        <v>28</v>
      </c>
      <c r="B264" t="s">
        <v>813</v>
      </c>
      <c r="C264" t="s">
        <v>814</v>
      </c>
      <c r="D264" t="s">
        <v>815</v>
      </c>
      <c r="E264" t="s">
        <v>33</v>
      </c>
      <c r="F264" t="s">
        <v>66</v>
      </c>
      <c r="G264" t="s">
        <v>816</v>
      </c>
      <c r="H264" t="s">
        <v>817</v>
      </c>
      <c r="I264" t="s">
        <v>818</v>
      </c>
      <c r="J264" t="s">
        <v>819</v>
      </c>
      <c r="K264" t="s">
        <v>820</v>
      </c>
      <c r="L264" t="s">
        <v>821</v>
      </c>
      <c r="M264" t="s">
        <v>822</v>
      </c>
      <c r="N264">
        <v>83</v>
      </c>
      <c r="O264">
        <v>68</v>
      </c>
      <c r="P264">
        <v>74</v>
      </c>
      <c r="Q264" t="s">
        <v>623</v>
      </c>
      <c r="R264" t="s">
        <v>624</v>
      </c>
      <c r="S264" t="s">
        <v>815</v>
      </c>
      <c r="T264" t="s">
        <v>823</v>
      </c>
      <c r="U264">
        <v>2020</v>
      </c>
      <c r="V264">
        <v>14</v>
      </c>
      <c r="W264" t="s">
        <v>824</v>
      </c>
      <c r="X264" t="str">
        <f>HYPERLINK("http://dx.doi.org/10.1080/17435390.2019.1661041","http://dx.doi.org/10.1080/17435390.2019.1661041")</f>
        <v>http://dx.doi.org/10.1080/17435390.2019.1661041</v>
      </c>
      <c r="Y264" t="s">
        <v>825</v>
      </c>
      <c r="Z264" t="s">
        <v>48</v>
      </c>
      <c r="AA264">
        <v>31502903</v>
      </c>
      <c r="AB264" t="str">
        <f>HYPERLINK("https%3A%2F%2Fwww.webofscience.com%2Fwos%2Fwoscc%2Ffull-record%2FWOS:000485414500001","View Full Record in Web of Science")</f>
        <v>View Full Record in Web of Science</v>
      </c>
    </row>
    <row r="265" spans="1:28" x14ac:dyDescent="0.25">
      <c r="A265" t="s">
        <v>28</v>
      </c>
      <c r="B265" t="s">
        <v>168</v>
      </c>
      <c r="C265" t="s">
        <v>169</v>
      </c>
      <c r="D265" t="s">
        <v>51</v>
      </c>
      <c r="E265" t="s">
        <v>33</v>
      </c>
      <c r="F265" t="s">
        <v>66</v>
      </c>
      <c r="G265" t="s">
        <v>170</v>
      </c>
      <c r="H265" t="s">
        <v>171</v>
      </c>
      <c r="I265" t="s">
        <v>172</v>
      </c>
      <c r="J265" t="s">
        <v>173</v>
      </c>
      <c r="K265" t="s">
        <v>174</v>
      </c>
      <c r="L265" t="s">
        <v>175</v>
      </c>
      <c r="M265" t="s">
        <v>176</v>
      </c>
      <c r="N265">
        <v>46</v>
      </c>
      <c r="O265">
        <v>5</v>
      </c>
      <c r="P265">
        <v>5</v>
      </c>
      <c r="Q265" t="s">
        <v>42</v>
      </c>
      <c r="R265" t="s">
        <v>43</v>
      </c>
      <c r="S265" t="s">
        <v>59</v>
      </c>
      <c r="T265" t="s">
        <v>177</v>
      </c>
      <c r="U265">
        <v>2023</v>
      </c>
      <c r="V265">
        <v>14</v>
      </c>
      <c r="W265" t="s">
        <v>178</v>
      </c>
      <c r="X265" t="str">
        <f>HYPERLINK("http://dx.doi.org/10.3389/fimmu.2023.1137195","http://dx.doi.org/10.3389/fimmu.2023.1137195")</f>
        <v>http://dx.doi.org/10.3389/fimmu.2023.1137195</v>
      </c>
      <c r="Y265" t="s">
        <v>62</v>
      </c>
      <c r="Z265" t="s">
        <v>48</v>
      </c>
      <c r="AA265">
        <v>37056763</v>
      </c>
      <c r="AB265" t="str">
        <f>HYPERLINK("https%3A%2F%2Fwww.webofscience.com%2Fwos%2Fwoscc%2Ffull-record%2FWOS:000966941300001","View Full Record in Web of Science")</f>
        <v>View Full Record in Web of Science</v>
      </c>
    </row>
    <row r="266" spans="1:28" x14ac:dyDescent="0.25">
      <c r="A266" t="s">
        <v>28</v>
      </c>
      <c r="B266" t="s">
        <v>1393</v>
      </c>
      <c r="C266" t="s">
        <v>1394</v>
      </c>
      <c r="D266" t="s">
        <v>1395</v>
      </c>
      <c r="E266" t="s">
        <v>33</v>
      </c>
      <c r="F266" t="s">
        <v>66</v>
      </c>
      <c r="G266" t="s">
        <v>1396</v>
      </c>
      <c r="H266" t="s">
        <v>1397</v>
      </c>
      <c r="I266" t="s">
        <v>1398</v>
      </c>
      <c r="J266" t="s">
        <v>1399</v>
      </c>
      <c r="K266" t="s">
        <v>1400</v>
      </c>
      <c r="L266" t="s">
        <v>1401</v>
      </c>
      <c r="M266" t="s">
        <v>1402</v>
      </c>
      <c r="N266">
        <v>56</v>
      </c>
      <c r="O266">
        <v>8</v>
      </c>
      <c r="P266">
        <v>8</v>
      </c>
      <c r="Q266" t="s">
        <v>977</v>
      </c>
      <c r="R266" t="s">
        <v>978</v>
      </c>
      <c r="S266" t="s">
        <v>1403</v>
      </c>
      <c r="T266" t="s">
        <v>151</v>
      </c>
      <c r="U266">
        <v>2023</v>
      </c>
      <c r="V266">
        <v>248</v>
      </c>
      <c r="W266" t="s">
        <v>1404</v>
      </c>
      <c r="X266" t="str">
        <f>HYPERLINK("http://dx.doi.org/10.1016/j.ijbiomac.2023.125811","http://dx.doi.org/10.1016/j.ijbiomac.2023.125811")</f>
        <v>http://dx.doi.org/10.1016/j.ijbiomac.2023.125811</v>
      </c>
      <c r="Y266" t="s">
        <v>1405</v>
      </c>
      <c r="Z266" t="s">
        <v>48</v>
      </c>
      <c r="AA266">
        <v>37467831</v>
      </c>
      <c r="AB266" t="str">
        <f>HYPERLINK("https%3A%2F%2Fwww.webofscience.com%2Fwos%2Fwoscc%2Ffull-record%2FWOS:001048767400001","View Full Record in Web of Science")</f>
        <v>View Full Record in Web of Science</v>
      </c>
    </row>
    <row r="267" spans="1:28" x14ac:dyDescent="0.25">
      <c r="A267" t="s">
        <v>28</v>
      </c>
      <c r="B267" t="s">
        <v>2136</v>
      </c>
      <c r="C267" t="s">
        <v>2137</v>
      </c>
      <c r="D267" t="s">
        <v>51</v>
      </c>
      <c r="E267" t="s">
        <v>33</v>
      </c>
      <c r="F267" t="s">
        <v>66</v>
      </c>
      <c r="G267" t="s">
        <v>2138</v>
      </c>
      <c r="H267" t="s">
        <v>2139</v>
      </c>
      <c r="I267" t="s">
        <v>2140</v>
      </c>
      <c r="J267" t="s">
        <v>2141</v>
      </c>
      <c r="K267" t="s">
        <v>2142</v>
      </c>
      <c r="L267" t="s">
        <v>2143</v>
      </c>
      <c r="M267" t="s">
        <v>2144</v>
      </c>
      <c r="N267">
        <v>65</v>
      </c>
      <c r="O267">
        <v>7</v>
      </c>
      <c r="P267">
        <v>8</v>
      </c>
      <c r="Q267" t="s">
        <v>42</v>
      </c>
      <c r="R267" t="s">
        <v>43</v>
      </c>
      <c r="S267" t="s">
        <v>59</v>
      </c>
      <c r="T267" t="s">
        <v>2145</v>
      </c>
      <c r="U267">
        <v>2022</v>
      </c>
      <c r="V267">
        <v>13</v>
      </c>
      <c r="W267" t="s">
        <v>2146</v>
      </c>
      <c r="X267" t="str">
        <f>HYPERLINK("http://dx.doi.org/10.3389/fimmu.2022.873330","http://dx.doi.org/10.3389/fimmu.2022.873330")</f>
        <v>http://dx.doi.org/10.3389/fimmu.2022.873330</v>
      </c>
      <c r="Y267" t="s">
        <v>62</v>
      </c>
      <c r="Z267" t="s">
        <v>48</v>
      </c>
      <c r="AA267">
        <v>35444650</v>
      </c>
      <c r="AB267" t="str">
        <f>HYPERLINK("https%3A%2F%2Fwww.webofscience.com%2Fwos%2Fwoscc%2Ffull-record%2FWOS:000788693100001","View Full Record in Web of Science")</f>
        <v>View Full Record in Web of Science</v>
      </c>
    </row>
    <row r="268" spans="1:28" x14ac:dyDescent="0.25">
      <c r="A268" t="s">
        <v>28</v>
      </c>
      <c r="B268" t="s">
        <v>1993</v>
      </c>
      <c r="C268" t="s">
        <v>1994</v>
      </c>
      <c r="D268" t="s">
        <v>292</v>
      </c>
      <c r="E268" t="s">
        <v>33</v>
      </c>
      <c r="F268" t="s">
        <v>66</v>
      </c>
      <c r="G268" t="s">
        <v>1995</v>
      </c>
      <c r="H268" t="s">
        <v>1996</v>
      </c>
      <c r="I268" t="s">
        <v>1997</v>
      </c>
      <c r="J268" t="s">
        <v>1998</v>
      </c>
      <c r="K268" t="s">
        <v>1999</v>
      </c>
      <c r="L268" t="s">
        <v>2000</v>
      </c>
      <c r="M268" t="s">
        <v>2001</v>
      </c>
      <c r="N268">
        <v>27</v>
      </c>
      <c r="O268">
        <v>16</v>
      </c>
      <c r="P268">
        <v>18</v>
      </c>
      <c r="Q268" t="s">
        <v>300</v>
      </c>
      <c r="R268" t="s">
        <v>301</v>
      </c>
      <c r="S268" t="s">
        <v>302</v>
      </c>
      <c r="T268" t="s">
        <v>697</v>
      </c>
      <c r="U268">
        <v>2022</v>
      </c>
      <c r="V268">
        <v>105</v>
      </c>
      <c r="W268" t="s">
        <v>2002</v>
      </c>
      <c r="X268" t="str">
        <f>HYPERLINK("http://dx.doi.org/10.1016/j.jdermsci.2021.11.007","http://dx.doi.org/10.1016/j.jdermsci.2021.11.007")</f>
        <v>http://dx.doi.org/10.1016/j.jdermsci.2021.11.007</v>
      </c>
      <c r="Y268" t="s">
        <v>304</v>
      </c>
      <c r="Z268" t="s">
        <v>48</v>
      </c>
      <c r="AA268">
        <v>34930676</v>
      </c>
      <c r="AB268" t="str">
        <f>HYPERLINK("https%3A%2F%2Fwww.webofscience.com%2Fwos%2Fwoscc%2Ffull-record%2FWOS:000748425900004","View Full Record in Web of Science")</f>
        <v>View Full Record in Web of Science</v>
      </c>
    </row>
    <row r="269" spans="1:28" x14ac:dyDescent="0.25">
      <c r="A269" t="s">
        <v>28</v>
      </c>
      <c r="B269" t="s">
        <v>2069</v>
      </c>
      <c r="C269" t="s">
        <v>2070</v>
      </c>
      <c r="D269" t="s">
        <v>156</v>
      </c>
      <c r="E269" t="s">
        <v>33</v>
      </c>
      <c r="F269" t="s">
        <v>66</v>
      </c>
      <c r="G269" t="s">
        <v>2071</v>
      </c>
      <c r="H269" t="s">
        <v>2072</v>
      </c>
      <c r="I269" t="s">
        <v>2073</v>
      </c>
      <c r="J269" t="s">
        <v>2074</v>
      </c>
      <c r="K269" t="s">
        <v>1120</v>
      </c>
      <c r="L269" t="s">
        <v>2075</v>
      </c>
      <c r="M269" t="s">
        <v>2076</v>
      </c>
      <c r="N269">
        <v>70</v>
      </c>
      <c r="O269">
        <v>4</v>
      </c>
      <c r="P269">
        <v>5</v>
      </c>
      <c r="Q269" t="s">
        <v>42</v>
      </c>
      <c r="R269" t="s">
        <v>43</v>
      </c>
      <c r="S269" t="s">
        <v>164</v>
      </c>
      <c r="T269" t="s">
        <v>587</v>
      </c>
      <c r="U269">
        <v>2022</v>
      </c>
      <c r="V269">
        <v>13</v>
      </c>
      <c r="W269" t="s">
        <v>2077</v>
      </c>
      <c r="X269" t="str">
        <f>HYPERLINK("http://dx.doi.org/10.3389/fendo.2022.853857","http://dx.doi.org/10.3389/fendo.2022.853857")</f>
        <v>http://dx.doi.org/10.3389/fendo.2022.853857</v>
      </c>
      <c r="Y269" t="s">
        <v>167</v>
      </c>
      <c r="Z269" t="s">
        <v>48</v>
      </c>
      <c r="AA269">
        <v>35370940</v>
      </c>
      <c r="AB269" t="str">
        <f>HYPERLINK("https%3A%2F%2Fwww.webofscience.com%2Fwos%2Fwoscc%2Ffull-record%2FWOS:000791540600001","View Full Record in Web of Science")</f>
        <v>View Full Record in Web of Science</v>
      </c>
    </row>
    <row r="270" spans="1:28" x14ac:dyDescent="0.25">
      <c r="A270" t="s">
        <v>28</v>
      </c>
      <c r="B270" t="s">
        <v>3878</v>
      </c>
      <c r="C270" t="s">
        <v>3879</v>
      </c>
      <c r="D270" t="s">
        <v>828</v>
      </c>
      <c r="E270" t="s">
        <v>33</v>
      </c>
      <c r="F270" t="s">
        <v>66</v>
      </c>
      <c r="G270" t="s">
        <v>29</v>
      </c>
      <c r="H270" t="s">
        <v>3880</v>
      </c>
      <c r="I270" t="s">
        <v>3881</v>
      </c>
      <c r="J270" t="s">
        <v>3882</v>
      </c>
      <c r="K270" t="s">
        <v>3883</v>
      </c>
      <c r="L270" t="s">
        <v>3884</v>
      </c>
      <c r="M270" t="s">
        <v>3885</v>
      </c>
      <c r="N270">
        <v>41</v>
      </c>
      <c r="O270">
        <v>44</v>
      </c>
      <c r="P270">
        <v>46</v>
      </c>
      <c r="Q270" t="s">
        <v>385</v>
      </c>
      <c r="R270" t="s">
        <v>331</v>
      </c>
      <c r="S270" t="s">
        <v>834</v>
      </c>
      <c r="T270" t="s">
        <v>3886</v>
      </c>
      <c r="U270">
        <v>2022</v>
      </c>
      <c r="V270">
        <v>8</v>
      </c>
      <c r="W270" t="s">
        <v>3887</v>
      </c>
      <c r="X270" t="str">
        <f>HYPERLINK("http://dx.doi.org/10.1038/s41420-022-01166-3","http://dx.doi.org/10.1038/s41420-022-01166-3")</f>
        <v>http://dx.doi.org/10.1038/s41420-022-01166-3</v>
      </c>
      <c r="Y270" t="s">
        <v>265</v>
      </c>
      <c r="Z270" t="s">
        <v>48</v>
      </c>
      <c r="AA270">
        <v>36030287</v>
      </c>
      <c r="AB270" t="str">
        <f>HYPERLINK("https%3A%2F%2Fwww.webofscience.com%2Fwos%2Fwoscc%2Ffull-record%2FWOS:000846190200001","View Full Record in Web of Science")</f>
        <v>View Full Record in Web of Science</v>
      </c>
    </row>
    <row r="271" spans="1:28" x14ac:dyDescent="0.25">
      <c r="A271" t="s">
        <v>28</v>
      </c>
      <c r="B271" t="s">
        <v>2526</v>
      </c>
      <c r="C271" t="s">
        <v>2527</v>
      </c>
      <c r="D271" t="s">
        <v>98</v>
      </c>
      <c r="E271" t="s">
        <v>33</v>
      </c>
      <c r="F271" t="s">
        <v>66</v>
      </c>
      <c r="G271" t="s">
        <v>2528</v>
      </c>
      <c r="H271" t="s">
        <v>2529</v>
      </c>
      <c r="I271" t="s">
        <v>2530</v>
      </c>
      <c r="J271" t="s">
        <v>2531</v>
      </c>
      <c r="K271" t="s">
        <v>2532</v>
      </c>
      <c r="L271" t="s">
        <v>2533</v>
      </c>
      <c r="M271" t="s">
        <v>2534</v>
      </c>
      <c r="N271">
        <v>60</v>
      </c>
      <c r="O271">
        <v>9</v>
      </c>
      <c r="P271">
        <v>11</v>
      </c>
      <c r="Q271" t="s">
        <v>90</v>
      </c>
      <c r="R271" t="s">
        <v>91</v>
      </c>
      <c r="S271" t="s">
        <v>106</v>
      </c>
      <c r="T271" t="s">
        <v>1345</v>
      </c>
      <c r="U271">
        <v>2022</v>
      </c>
      <c r="V271">
        <v>26</v>
      </c>
      <c r="W271" t="s">
        <v>2535</v>
      </c>
      <c r="X271" t="str">
        <f>HYPERLINK("http://dx.doi.org/10.1111/jcmm.17183","http://dx.doi.org/10.1111/jcmm.17183")</f>
        <v>http://dx.doi.org/10.1111/jcmm.17183</v>
      </c>
      <c r="Y271" t="s">
        <v>109</v>
      </c>
      <c r="Z271" t="s">
        <v>48</v>
      </c>
      <c r="AA271">
        <v>35040253</v>
      </c>
      <c r="AB271" t="str">
        <f>HYPERLINK("https%3A%2F%2Fwww.webofscience.com%2Fwos%2Fwoscc%2Ffull-record%2FWOS:000744426700001","View Full Record in Web of Science")</f>
        <v>View Full Record in Web of Science</v>
      </c>
    </row>
    <row r="272" spans="1:28" x14ac:dyDescent="0.25">
      <c r="A272" t="s">
        <v>28</v>
      </c>
      <c r="B272" t="s">
        <v>713</v>
      </c>
      <c r="C272" t="s">
        <v>714</v>
      </c>
      <c r="D272" t="s">
        <v>112</v>
      </c>
      <c r="E272" t="s">
        <v>33</v>
      </c>
      <c r="F272" t="s">
        <v>66</v>
      </c>
      <c r="G272" t="s">
        <v>715</v>
      </c>
      <c r="H272" t="s">
        <v>716</v>
      </c>
      <c r="I272" t="s">
        <v>717</v>
      </c>
      <c r="J272" t="s">
        <v>718</v>
      </c>
      <c r="K272" t="s">
        <v>719</v>
      </c>
      <c r="L272" t="s">
        <v>720</v>
      </c>
      <c r="M272" t="s">
        <v>721</v>
      </c>
      <c r="N272">
        <v>50</v>
      </c>
      <c r="O272">
        <v>18</v>
      </c>
      <c r="P272">
        <v>21</v>
      </c>
      <c r="Q272" t="s">
        <v>42</v>
      </c>
      <c r="R272" t="s">
        <v>43</v>
      </c>
      <c r="S272" t="s">
        <v>120</v>
      </c>
      <c r="T272" t="s">
        <v>722</v>
      </c>
      <c r="U272">
        <v>2022</v>
      </c>
      <c r="V272">
        <v>13</v>
      </c>
      <c r="W272" t="s">
        <v>723</v>
      </c>
      <c r="X272" t="str">
        <f>HYPERLINK("http://dx.doi.org/10.3389/fphar.2022.973116","http://dx.doi.org/10.3389/fphar.2022.973116")</f>
        <v>http://dx.doi.org/10.3389/fphar.2022.973116</v>
      </c>
      <c r="Y272" t="s">
        <v>123</v>
      </c>
      <c r="Z272" t="s">
        <v>48</v>
      </c>
      <c r="AA272">
        <v>36120320</v>
      </c>
      <c r="AB272" t="str">
        <f>HYPERLINK("https%3A%2F%2Fwww.webofscience.com%2Fwos%2Fwoscc%2Ffull-record%2FWOS:000892174300001","View Full Record in Web of Science")</f>
        <v>View Full Record in Web of Science</v>
      </c>
    </row>
    <row r="273" spans="1:28" x14ac:dyDescent="0.25">
      <c r="A273" t="s">
        <v>28</v>
      </c>
      <c r="B273" t="s">
        <v>3773</v>
      </c>
      <c r="C273" t="s">
        <v>3774</v>
      </c>
      <c r="D273" t="s">
        <v>3775</v>
      </c>
      <c r="E273" t="s">
        <v>33</v>
      </c>
      <c r="F273" t="s">
        <v>66</v>
      </c>
      <c r="G273" t="s">
        <v>29</v>
      </c>
      <c r="H273" t="s">
        <v>3776</v>
      </c>
      <c r="I273" t="s">
        <v>3777</v>
      </c>
      <c r="J273" t="s">
        <v>3778</v>
      </c>
      <c r="K273" t="s">
        <v>3779</v>
      </c>
      <c r="L273" t="s">
        <v>3780</v>
      </c>
      <c r="M273" t="s">
        <v>3781</v>
      </c>
      <c r="N273">
        <v>85</v>
      </c>
      <c r="O273">
        <v>4</v>
      </c>
      <c r="P273">
        <v>5</v>
      </c>
      <c r="Q273" t="s">
        <v>2250</v>
      </c>
      <c r="R273" t="s">
        <v>2251</v>
      </c>
      <c r="S273" t="s">
        <v>3782</v>
      </c>
      <c r="T273" t="s">
        <v>93</v>
      </c>
      <c r="U273">
        <v>2023</v>
      </c>
      <c r="V273">
        <v>21</v>
      </c>
      <c r="W273" t="s">
        <v>3783</v>
      </c>
      <c r="X273" t="str">
        <f>HYPERLINK("http://dx.doi.org/10.1371/journal.pbio.3002199","http://dx.doi.org/10.1371/journal.pbio.3002199")</f>
        <v>http://dx.doi.org/10.1371/journal.pbio.3002199</v>
      </c>
      <c r="Y273" t="s">
        <v>431</v>
      </c>
      <c r="Z273" t="s">
        <v>48</v>
      </c>
      <c r="AA273">
        <v>37486903</v>
      </c>
      <c r="AB273" t="str">
        <f>HYPERLINK("https%3A%2F%2Fwww.webofscience.com%2Fwos%2Fwoscc%2Ffull-record%2FWOS:001037077900001","View Full Record in Web of Science")</f>
        <v>View Full Record in Web of Science</v>
      </c>
    </row>
    <row r="274" spans="1:28" x14ac:dyDescent="0.25">
      <c r="A274" t="s">
        <v>28</v>
      </c>
      <c r="B274" t="s">
        <v>508</v>
      </c>
      <c r="C274" t="s">
        <v>509</v>
      </c>
      <c r="D274" t="s">
        <v>126</v>
      </c>
      <c r="E274" t="s">
        <v>33</v>
      </c>
      <c r="F274" t="s">
        <v>66</v>
      </c>
      <c r="G274" t="s">
        <v>510</v>
      </c>
      <c r="H274" t="s">
        <v>511</v>
      </c>
      <c r="I274" t="s">
        <v>512</v>
      </c>
      <c r="J274" t="s">
        <v>513</v>
      </c>
      <c r="K274" t="s">
        <v>514</v>
      </c>
      <c r="L274" t="s">
        <v>515</v>
      </c>
      <c r="M274" t="s">
        <v>516</v>
      </c>
      <c r="N274">
        <v>63</v>
      </c>
      <c r="O274">
        <v>2</v>
      </c>
      <c r="P274">
        <v>2</v>
      </c>
      <c r="Q274" t="s">
        <v>42</v>
      </c>
      <c r="R274" t="s">
        <v>43</v>
      </c>
      <c r="S274" t="s">
        <v>134</v>
      </c>
      <c r="T274" t="s">
        <v>517</v>
      </c>
      <c r="U274">
        <v>2022</v>
      </c>
      <c r="V274">
        <v>13</v>
      </c>
      <c r="W274" t="s">
        <v>518</v>
      </c>
      <c r="X274" t="str">
        <f>HYPERLINK("http://dx.doi.org/10.3389/fgene.2022.1055396","http://dx.doi.org/10.3389/fgene.2022.1055396")</f>
        <v>http://dx.doi.org/10.3389/fgene.2022.1055396</v>
      </c>
      <c r="Y274" t="s">
        <v>137</v>
      </c>
      <c r="Z274" t="s">
        <v>48</v>
      </c>
      <c r="AA274">
        <v>36482903</v>
      </c>
      <c r="AB274" t="str">
        <f>HYPERLINK("https%3A%2F%2Fwww.webofscience.com%2Fwos%2Fwoscc%2Ffull-record%2FWOS:000894025500001","View Full Record in Web of Science")</f>
        <v>View Full Record in Web of Science</v>
      </c>
    </row>
    <row r="275" spans="1:28" x14ac:dyDescent="0.25">
      <c r="A275" t="s">
        <v>28</v>
      </c>
      <c r="B275" t="s">
        <v>253</v>
      </c>
      <c r="C275" t="s">
        <v>254</v>
      </c>
      <c r="D275" t="s">
        <v>255</v>
      </c>
      <c r="E275" t="s">
        <v>33</v>
      </c>
      <c r="F275" t="s">
        <v>34</v>
      </c>
      <c r="G275" t="s">
        <v>29</v>
      </c>
      <c r="H275" t="s">
        <v>256</v>
      </c>
      <c r="I275" t="s">
        <v>257</v>
      </c>
      <c r="J275" t="s">
        <v>258</v>
      </c>
      <c r="K275" t="s">
        <v>259</v>
      </c>
      <c r="L275" t="s">
        <v>260</v>
      </c>
      <c r="M275" t="s">
        <v>261</v>
      </c>
      <c r="N275">
        <v>197</v>
      </c>
      <c r="O275">
        <v>27</v>
      </c>
      <c r="P275">
        <v>31</v>
      </c>
      <c r="Q275" t="s">
        <v>90</v>
      </c>
      <c r="R275" t="s">
        <v>91</v>
      </c>
      <c r="S275" t="s">
        <v>262</v>
      </c>
      <c r="T275" t="s">
        <v>263</v>
      </c>
      <c r="U275">
        <v>2022</v>
      </c>
      <c r="V275">
        <v>55</v>
      </c>
      <c r="W275" t="s">
        <v>264</v>
      </c>
      <c r="X275" t="str">
        <f>HYPERLINK("http://dx.doi.org/10.1111/cpr.13294","http://dx.doi.org/10.1111/cpr.13294")</f>
        <v>http://dx.doi.org/10.1111/cpr.13294</v>
      </c>
      <c r="Y275" t="s">
        <v>265</v>
      </c>
      <c r="Z275" t="s">
        <v>48</v>
      </c>
      <c r="AA275">
        <v>35735243</v>
      </c>
      <c r="AB275" t="str">
        <f>HYPERLINK("https%3A%2F%2Fwww.webofscience.com%2Fwos%2Fwoscc%2Ffull-record%2FWOS:000814591400001","View Full Record in Web of Science")</f>
        <v>View Full Record in Web of Science</v>
      </c>
    </row>
    <row r="276" spans="1:28" x14ac:dyDescent="0.25">
      <c r="A276" t="s">
        <v>28</v>
      </c>
      <c r="B276" t="s">
        <v>2631</v>
      </c>
      <c r="C276" t="s">
        <v>2632</v>
      </c>
      <c r="D276" t="s">
        <v>2633</v>
      </c>
      <c r="E276" t="s">
        <v>33</v>
      </c>
      <c r="F276" t="s">
        <v>34</v>
      </c>
      <c r="G276" t="s">
        <v>2634</v>
      </c>
      <c r="H276" t="s">
        <v>2635</v>
      </c>
      <c r="I276" t="s">
        <v>2636</v>
      </c>
      <c r="J276" t="s">
        <v>2637</v>
      </c>
      <c r="K276" t="s">
        <v>131</v>
      </c>
      <c r="L276" t="s">
        <v>2638</v>
      </c>
      <c r="M276" t="s">
        <v>2639</v>
      </c>
      <c r="N276">
        <v>118</v>
      </c>
      <c r="O276">
        <v>162</v>
      </c>
      <c r="P276">
        <v>169</v>
      </c>
      <c r="Q276" t="s">
        <v>909</v>
      </c>
      <c r="R276" t="s">
        <v>331</v>
      </c>
      <c r="S276" t="s">
        <v>2640</v>
      </c>
      <c r="T276" t="s">
        <v>2641</v>
      </c>
      <c r="U276">
        <v>2020</v>
      </c>
      <c r="V276">
        <v>19</v>
      </c>
      <c r="W276" t="s">
        <v>2642</v>
      </c>
      <c r="X276" t="str">
        <f>HYPERLINK("http://dx.doi.org/10.1186/s12943-020-01233-2","http://dx.doi.org/10.1186/s12943-020-01233-2")</f>
        <v>http://dx.doi.org/10.1186/s12943-020-01233-2</v>
      </c>
      <c r="Y276" t="s">
        <v>2643</v>
      </c>
      <c r="Z276" t="s">
        <v>48</v>
      </c>
      <c r="AA276">
        <v>32767982</v>
      </c>
      <c r="AB276" t="str">
        <f>HYPERLINK("https%3A%2F%2Fwww.webofscience.com%2Fwos%2Fwoscc%2Ffull-record%2FWOS:000560870800001","View Full Record in Web of Science")</f>
        <v>View Full Record in Web of Science</v>
      </c>
    </row>
    <row r="277" spans="1:28" x14ac:dyDescent="0.25">
      <c r="A277" t="s">
        <v>28</v>
      </c>
      <c r="B277" t="s">
        <v>924</v>
      </c>
      <c r="C277" t="s">
        <v>925</v>
      </c>
      <c r="D277" t="s">
        <v>419</v>
      </c>
      <c r="E277" t="s">
        <v>33</v>
      </c>
      <c r="F277" t="s">
        <v>34</v>
      </c>
      <c r="G277" t="s">
        <v>926</v>
      </c>
      <c r="H277" t="s">
        <v>927</v>
      </c>
      <c r="I277" t="s">
        <v>928</v>
      </c>
      <c r="J277" t="s">
        <v>929</v>
      </c>
      <c r="K277" t="s">
        <v>558</v>
      </c>
      <c r="L277" t="s">
        <v>930</v>
      </c>
      <c r="M277" t="s">
        <v>931</v>
      </c>
      <c r="N277">
        <v>180</v>
      </c>
      <c r="O277">
        <v>11</v>
      </c>
      <c r="P277">
        <v>11</v>
      </c>
      <c r="Q277" t="s">
        <v>427</v>
      </c>
      <c r="R277" t="s">
        <v>428</v>
      </c>
      <c r="S277" t="s">
        <v>429</v>
      </c>
      <c r="T277" t="s">
        <v>29</v>
      </c>
      <c r="U277">
        <v>2023</v>
      </c>
      <c r="V277">
        <v>19</v>
      </c>
      <c r="W277" t="s">
        <v>932</v>
      </c>
      <c r="X277" t="str">
        <f>HYPERLINK("http://dx.doi.org/10.7150/ijbs.81000","http://dx.doi.org/10.7150/ijbs.81000")</f>
        <v>http://dx.doi.org/10.7150/ijbs.81000</v>
      </c>
      <c r="Y277" t="s">
        <v>431</v>
      </c>
      <c r="Z277" t="s">
        <v>48</v>
      </c>
      <c r="AA277">
        <v>37063421</v>
      </c>
      <c r="AB277" t="str">
        <f>HYPERLINK("https%3A%2F%2Fwww.webofscience.com%2Fwos%2Fwoscc%2Ffull-record%2FWOS:000982262500002","View Full Record in Web of Science")</f>
        <v>View Full Record in Web of Science</v>
      </c>
    </row>
    <row r="278" spans="1:28" x14ac:dyDescent="0.25">
      <c r="A278" t="s">
        <v>28</v>
      </c>
      <c r="B278" t="s">
        <v>1415</v>
      </c>
      <c r="C278" t="s">
        <v>1416</v>
      </c>
      <c r="D278" t="s">
        <v>32</v>
      </c>
      <c r="E278" t="s">
        <v>33</v>
      </c>
      <c r="F278" t="s">
        <v>34</v>
      </c>
      <c r="G278" t="s">
        <v>1417</v>
      </c>
      <c r="H278" t="s">
        <v>1418</v>
      </c>
      <c r="I278" t="s">
        <v>1419</v>
      </c>
      <c r="J278" t="s">
        <v>1420</v>
      </c>
      <c r="K278" t="s">
        <v>1421</v>
      </c>
      <c r="L278" t="s">
        <v>1422</v>
      </c>
      <c r="M278" t="s">
        <v>1423</v>
      </c>
      <c r="N278">
        <v>119</v>
      </c>
      <c r="O278">
        <v>19</v>
      </c>
      <c r="P278">
        <v>19</v>
      </c>
      <c r="Q278" t="s">
        <v>42</v>
      </c>
      <c r="R278" t="s">
        <v>43</v>
      </c>
      <c r="S278" t="s">
        <v>44</v>
      </c>
      <c r="T278" t="s">
        <v>1424</v>
      </c>
      <c r="U278">
        <v>2021</v>
      </c>
      <c r="V278">
        <v>9</v>
      </c>
      <c r="W278" t="s">
        <v>1425</v>
      </c>
      <c r="X278" t="str">
        <f>HYPERLINK("http://dx.doi.org/10.3389/fcell.2021.772921","http://dx.doi.org/10.3389/fcell.2021.772921")</f>
        <v>http://dx.doi.org/10.3389/fcell.2021.772921</v>
      </c>
      <c r="Y278" t="s">
        <v>47</v>
      </c>
      <c r="Z278" t="s">
        <v>48</v>
      </c>
      <c r="AA278">
        <v>34869371</v>
      </c>
      <c r="AB278" t="str">
        <f>HYPERLINK("https%3A%2F%2Fwww.webofscience.com%2Fwos%2Fwoscc%2Ffull-record%2FWOS:000725632000001","View Full Record in Web of Science")</f>
        <v>View Full Record in Web of Science</v>
      </c>
    </row>
    <row r="279" spans="1:28" x14ac:dyDescent="0.25">
      <c r="A279" t="s">
        <v>28</v>
      </c>
      <c r="B279" t="s">
        <v>864</v>
      </c>
      <c r="C279" t="s">
        <v>865</v>
      </c>
      <c r="D279" t="s">
        <v>866</v>
      </c>
      <c r="E279" t="s">
        <v>33</v>
      </c>
      <c r="F279" t="s">
        <v>34</v>
      </c>
      <c r="G279" t="s">
        <v>867</v>
      </c>
      <c r="H279" t="s">
        <v>868</v>
      </c>
      <c r="I279" t="s">
        <v>869</v>
      </c>
      <c r="J279" t="s">
        <v>870</v>
      </c>
      <c r="K279" t="s">
        <v>871</v>
      </c>
      <c r="L279" t="s">
        <v>872</v>
      </c>
      <c r="M279" t="s">
        <v>873</v>
      </c>
      <c r="N279">
        <v>112</v>
      </c>
      <c r="O279">
        <v>12</v>
      </c>
      <c r="P279">
        <v>13</v>
      </c>
      <c r="Q279" t="s">
        <v>874</v>
      </c>
      <c r="R279" t="s">
        <v>149</v>
      </c>
      <c r="S279" t="s">
        <v>866</v>
      </c>
      <c r="T279" t="s">
        <v>348</v>
      </c>
      <c r="U279">
        <v>2020</v>
      </c>
      <c r="V279">
        <v>261</v>
      </c>
      <c r="W279" t="s">
        <v>875</v>
      </c>
      <c r="X279" t="str">
        <f>HYPERLINK("http://dx.doi.org/10.1016/j.chemosphere.2020.127757","http://dx.doi.org/10.1016/j.chemosphere.2020.127757")</f>
        <v>http://dx.doi.org/10.1016/j.chemosphere.2020.127757</v>
      </c>
      <c r="Y279" t="s">
        <v>153</v>
      </c>
      <c r="Z279" t="s">
        <v>48</v>
      </c>
      <c r="AA279">
        <v>32726721</v>
      </c>
      <c r="AB279" t="str">
        <f>HYPERLINK("https%3A%2F%2Fwww.webofscience.com%2Fwos%2Fwoscc%2Ffull-record%2FWOS:000581030700079","View Full Record in Web of Science")</f>
        <v>View Full Record in Web of Science</v>
      </c>
    </row>
    <row r="280" spans="1:28" x14ac:dyDescent="0.25">
      <c r="A280" t="s">
        <v>28</v>
      </c>
      <c r="B280" t="s">
        <v>2775</v>
      </c>
      <c r="C280" t="s">
        <v>2776</v>
      </c>
      <c r="D280" t="s">
        <v>1696</v>
      </c>
      <c r="E280" t="s">
        <v>33</v>
      </c>
      <c r="F280" t="s">
        <v>66</v>
      </c>
      <c r="G280" t="s">
        <v>2777</v>
      </c>
      <c r="H280" t="s">
        <v>2778</v>
      </c>
      <c r="I280" t="s">
        <v>2779</v>
      </c>
      <c r="J280" t="s">
        <v>2780</v>
      </c>
      <c r="K280" t="s">
        <v>2781</v>
      </c>
      <c r="L280" t="s">
        <v>2782</v>
      </c>
      <c r="M280" t="s">
        <v>2783</v>
      </c>
      <c r="N280">
        <v>40</v>
      </c>
      <c r="O280">
        <v>23</v>
      </c>
      <c r="P280">
        <v>23</v>
      </c>
      <c r="Q280" t="s">
        <v>977</v>
      </c>
      <c r="R280" t="s">
        <v>978</v>
      </c>
      <c r="S280" t="s">
        <v>1704</v>
      </c>
      <c r="T280" t="s">
        <v>697</v>
      </c>
      <c r="U280">
        <v>2023</v>
      </c>
      <c r="V280">
        <v>114</v>
      </c>
      <c r="W280" t="s">
        <v>2784</v>
      </c>
      <c r="X280" t="str">
        <f>HYPERLINK("http://dx.doi.org/10.1016/j.intimp.2022.109524","http://dx.doi.org/10.1016/j.intimp.2022.109524")</f>
        <v>http://dx.doi.org/10.1016/j.intimp.2022.109524</v>
      </c>
      <c r="Y280" t="s">
        <v>1706</v>
      </c>
      <c r="Z280" t="s">
        <v>48</v>
      </c>
      <c r="AA280">
        <v>36538851</v>
      </c>
      <c r="AB280" t="str">
        <f>HYPERLINK("https%3A%2F%2Fwww.webofscience.com%2Fwos%2Fwoscc%2Ffull-record%2FWOS:000935587800001","View Full Record in Web of Science")</f>
        <v>View Full Record in Web of Science</v>
      </c>
    </row>
    <row r="281" spans="1:28" x14ac:dyDescent="0.25">
      <c r="A281" t="s">
        <v>28</v>
      </c>
      <c r="B281" t="s">
        <v>1090</v>
      </c>
      <c r="C281" t="s">
        <v>1091</v>
      </c>
      <c r="D281" t="s">
        <v>126</v>
      </c>
      <c r="E281" t="s">
        <v>33</v>
      </c>
      <c r="F281" t="s">
        <v>66</v>
      </c>
      <c r="G281" t="s">
        <v>1092</v>
      </c>
      <c r="H281" t="s">
        <v>1093</v>
      </c>
      <c r="I281" t="s">
        <v>1094</v>
      </c>
      <c r="J281" t="s">
        <v>1095</v>
      </c>
      <c r="K281" t="s">
        <v>1096</v>
      </c>
      <c r="L281" t="s">
        <v>1097</v>
      </c>
      <c r="M281" t="s">
        <v>1098</v>
      </c>
      <c r="N281">
        <v>48</v>
      </c>
      <c r="O281">
        <v>1</v>
      </c>
      <c r="P281">
        <v>1</v>
      </c>
      <c r="Q281" t="s">
        <v>42</v>
      </c>
      <c r="R281" t="s">
        <v>43</v>
      </c>
      <c r="S281" t="s">
        <v>134</v>
      </c>
      <c r="T281" t="s">
        <v>1099</v>
      </c>
      <c r="U281">
        <v>2023</v>
      </c>
      <c r="V281">
        <v>14</v>
      </c>
      <c r="W281" t="s">
        <v>1100</v>
      </c>
      <c r="X281" t="str">
        <f>HYPERLINK("http://dx.doi.org/10.3389/fgene.2023.1168365","http://dx.doi.org/10.3389/fgene.2023.1168365")</f>
        <v>http://dx.doi.org/10.3389/fgene.2023.1168365</v>
      </c>
      <c r="Y281" t="s">
        <v>137</v>
      </c>
      <c r="Z281" t="s">
        <v>48</v>
      </c>
      <c r="AA281">
        <v>37229206</v>
      </c>
      <c r="AB281" t="str">
        <f>HYPERLINK("https%3A%2F%2Fwww.webofscience.com%2Fwos%2Fwoscc%2Ffull-record%2FWOS:000999291200001","View Full Record in Web of Science")</f>
        <v>View Full Record in Web of Science</v>
      </c>
    </row>
    <row r="282" spans="1:28" x14ac:dyDescent="0.25">
      <c r="A282" t="s">
        <v>28</v>
      </c>
      <c r="B282" t="s">
        <v>1670</v>
      </c>
      <c r="C282" t="s">
        <v>1671</v>
      </c>
      <c r="D282" t="s">
        <v>1672</v>
      </c>
      <c r="E282" t="s">
        <v>33</v>
      </c>
      <c r="F282" t="s">
        <v>66</v>
      </c>
      <c r="G282" t="s">
        <v>1673</v>
      </c>
      <c r="H282" t="s">
        <v>1674</v>
      </c>
      <c r="I282" t="s">
        <v>1675</v>
      </c>
      <c r="J282" t="s">
        <v>1676</v>
      </c>
      <c r="K282" t="s">
        <v>1677</v>
      </c>
      <c r="L282" t="s">
        <v>1678</v>
      </c>
      <c r="M282" t="s">
        <v>1679</v>
      </c>
      <c r="N282">
        <v>54</v>
      </c>
      <c r="O282">
        <v>16</v>
      </c>
      <c r="P282">
        <v>16</v>
      </c>
      <c r="Q282" t="s">
        <v>909</v>
      </c>
      <c r="R282" t="s">
        <v>331</v>
      </c>
      <c r="S282" t="s">
        <v>1680</v>
      </c>
      <c r="T282" t="s">
        <v>1681</v>
      </c>
      <c r="U282">
        <v>2022</v>
      </c>
      <c r="V282">
        <v>12</v>
      </c>
      <c r="W282" t="s">
        <v>1682</v>
      </c>
      <c r="X282" t="str">
        <f>HYPERLINK("http://dx.doi.org/10.1186/s13578-022-00788-5","http://dx.doi.org/10.1186/s13578-022-00788-5")</f>
        <v>http://dx.doi.org/10.1186/s13578-022-00788-5</v>
      </c>
      <c r="Y282" t="s">
        <v>362</v>
      </c>
      <c r="Z282" t="s">
        <v>48</v>
      </c>
      <c r="AA282">
        <v>35526051</v>
      </c>
      <c r="AB282" t="str">
        <f>HYPERLINK("https%3A%2F%2Fwww.webofscience.com%2Fwos%2Fwoscc%2Ffull-record%2FWOS:000791934900001","View Full Record in Web of Science")</f>
        <v>View Full Record in Web of Science</v>
      </c>
    </row>
    <row r="283" spans="1:28" x14ac:dyDescent="0.25">
      <c r="A283" t="s">
        <v>28</v>
      </c>
      <c r="B283" t="s">
        <v>1129</v>
      </c>
      <c r="C283" t="s">
        <v>1130</v>
      </c>
      <c r="D283" t="s">
        <v>1131</v>
      </c>
      <c r="E283" t="s">
        <v>33</v>
      </c>
      <c r="F283" t="s">
        <v>66</v>
      </c>
      <c r="G283" t="s">
        <v>1132</v>
      </c>
      <c r="H283" t="s">
        <v>1133</v>
      </c>
      <c r="I283" t="s">
        <v>1134</v>
      </c>
      <c r="J283" t="s">
        <v>1135</v>
      </c>
      <c r="K283" t="s">
        <v>1136</v>
      </c>
      <c r="L283" t="s">
        <v>1137</v>
      </c>
      <c r="M283" t="s">
        <v>1138</v>
      </c>
      <c r="N283">
        <v>41</v>
      </c>
      <c r="O283">
        <v>0</v>
      </c>
      <c r="P283">
        <v>0</v>
      </c>
      <c r="Q283" t="s">
        <v>1139</v>
      </c>
      <c r="R283" t="s">
        <v>1140</v>
      </c>
      <c r="S283" t="s">
        <v>1141</v>
      </c>
      <c r="T283" t="s">
        <v>1142</v>
      </c>
      <c r="U283">
        <v>2023</v>
      </c>
      <c r="V283">
        <v>66</v>
      </c>
      <c r="W283" t="s">
        <v>1143</v>
      </c>
      <c r="X283" t="str">
        <f>HYPERLINK("http://dx.doi.org/10.4103/cjop.CJOP-D-22-00166","http://dx.doi.org/10.4103/cjop.CJOP-D-22-00166")</f>
        <v>http://dx.doi.org/10.4103/cjop.CJOP-D-22-00166</v>
      </c>
      <c r="Y283" t="s">
        <v>1144</v>
      </c>
      <c r="Z283" t="s">
        <v>48</v>
      </c>
      <c r="AA283">
        <v>37635484</v>
      </c>
      <c r="AB283" t="str">
        <f>HYPERLINK("https%3A%2F%2Fwww.webofscience.com%2Fwos%2Fwoscc%2Ffull-record%2FWOS:001083016900007","View Full Record in Web of Science")</f>
        <v>View Full Record in Web of Science</v>
      </c>
    </row>
    <row r="284" spans="1:28" x14ac:dyDescent="0.25">
      <c r="A284" t="s">
        <v>28</v>
      </c>
      <c r="B284" t="s">
        <v>4588</v>
      </c>
      <c r="C284" t="s">
        <v>4589</v>
      </c>
      <c r="D284" t="s">
        <v>51</v>
      </c>
      <c r="E284" t="s">
        <v>33</v>
      </c>
      <c r="F284" t="s">
        <v>66</v>
      </c>
      <c r="G284" t="s">
        <v>4590</v>
      </c>
      <c r="H284" t="s">
        <v>4591</v>
      </c>
      <c r="I284" t="s">
        <v>4592</v>
      </c>
      <c r="J284" t="s">
        <v>4593</v>
      </c>
      <c r="K284" t="s">
        <v>4594</v>
      </c>
      <c r="L284" t="s">
        <v>4595</v>
      </c>
      <c r="M284" t="s">
        <v>4596</v>
      </c>
      <c r="N284">
        <v>77</v>
      </c>
      <c r="O284">
        <v>45</v>
      </c>
      <c r="P284">
        <v>47</v>
      </c>
      <c r="Q284" t="s">
        <v>42</v>
      </c>
      <c r="R284" t="s">
        <v>43</v>
      </c>
      <c r="S284" t="s">
        <v>59</v>
      </c>
      <c r="T284" t="s">
        <v>2145</v>
      </c>
      <c r="U284">
        <v>2022</v>
      </c>
      <c r="V284">
        <v>13</v>
      </c>
      <c r="W284" t="s">
        <v>4597</v>
      </c>
      <c r="X284" t="str">
        <f>HYPERLINK("http://dx.doi.org/10.3389/fimmu.2022.849592","http://dx.doi.org/10.3389/fimmu.2022.849592")</f>
        <v>http://dx.doi.org/10.3389/fimmu.2022.849592</v>
      </c>
      <c r="Y284" t="s">
        <v>62</v>
      </c>
      <c r="Z284" t="s">
        <v>48</v>
      </c>
      <c r="AA284">
        <v>35444654</v>
      </c>
      <c r="AB284" t="str">
        <f>HYPERLINK("https%3A%2F%2Fwww.webofscience.com%2Fwos%2Fwoscc%2Ffull-record%2FWOS:000794373300001","View Full Record in Web of Science")</f>
        <v>View Full Record in Web of Science</v>
      </c>
    </row>
    <row r="285" spans="1:28" x14ac:dyDescent="0.25">
      <c r="A285" t="s">
        <v>28</v>
      </c>
      <c r="B285" t="s">
        <v>2036</v>
      </c>
      <c r="C285" t="s">
        <v>2037</v>
      </c>
      <c r="D285" t="s">
        <v>2038</v>
      </c>
      <c r="E285" t="s">
        <v>33</v>
      </c>
      <c r="F285" t="s">
        <v>66</v>
      </c>
      <c r="G285" t="s">
        <v>2039</v>
      </c>
      <c r="H285" t="s">
        <v>2040</v>
      </c>
      <c r="I285" t="s">
        <v>2041</v>
      </c>
      <c r="J285" t="s">
        <v>2042</v>
      </c>
      <c r="K285" t="s">
        <v>2043</v>
      </c>
      <c r="L285" t="s">
        <v>2044</v>
      </c>
      <c r="M285" t="s">
        <v>2045</v>
      </c>
      <c r="N285">
        <v>43</v>
      </c>
      <c r="O285">
        <v>29</v>
      </c>
      <c r="P285">
        <v>29</v>
      </c>
      <c r="Q285" t="s">
        <v>42</v>
      </c>
      <c r="R285" t="s">
        <v>43</v>
      </c>
      <c r="S285" t="s">
        <v>2046</v>
      </c>
      <c r="T285" t="s">
        <v>45</v>
      </c>
      <c r="U285">
        <v>2021</v>
      </c>
      <c r="V285">
        <v>8</v>
      </c>
      <c r="W285" t="s">
        <v>2047</v>
      </c>
      <c r="X285" t="str">
        <f>HYPERLINK("http://dx.doi.org/10.3389/fmolb.2021.644620","http://dx.doi.org/10.3389/fmolb.2021.644620")</f>
        <v>http://dx.doi.org/10.3389/fmolb.2021.644620</v>
      </c>
      <c r="Y285" t="s">
        <v>362</v>
      </c>
      <c r="Z285" t="s">
        <v>48</v>
      </c>
      <c r="AA285">
        <v>34150845</v>
      </c>
      <c r="AB285" t="str">
        <f>HYPERLINK("https%3A%2F%2Fwww.webofscience.com%2Fwos%2Fwoscc%2Ffull-record%2FWOS:000662959600001","View Full Record in Web of Science")</f>
        <v>View Full Record in Web of Science</v>
      </c>
    </row>
    <row r="286" spans="1:28" x14ac:dyDescent="0.25">
      <c r="A286" t="s">
        <v>28</v>
      </c>
      <c r="B286" t="s">
        <v>1784</v>
      </c>
      <c r="C286" t="s">
        <v>1785</v>
      </c>
      <c r="D286" t="s">
        <v>1786</v>
      </c>
      <c r="E286" t="s">
        <v>33</v>
      </c>
      <c r="F286" t="s">
        <v>66</v>
      </c>
      <c r="G286" t="s">
        <v>29</v>
      </c>
      <c r="H286" t="s">
        <v>1787</v>
      </c>
      <c r="I286" t="s">
        <v>1788</v>
      </c>
      <c r="J286" t="s">
        <v>1789</v>
      </c>
      <c r="K286" t="s">
        <v>1329</v>
      </c>
      <c r="L286" t="s">
        <v>1790</v>
      </c>
      <c r="M286" t="s">
        <v>1791</v>
      </c>
      <c r="N286">
        <v>44</v>
      </c>
      <c r="O286">
        <v>17</v>
      </c>
      <c r="P286">
        <v>19</v>
      </c>
      <c r="Q286" t="s">
        <v>1786</v>
      </c>
      <c r="R286" t="s">
        <v>1792</v>
      </c>
      <c r="S286" t="s">
        <v>1793</v>
      </c>
      <c r="T286" t="s">
        <v>1794</v>
      </c>
      <c r="U286">
        <v>2022</v>
      </c>
      <c r="V286">
        <v>34</v>
      </c>
      <c r="W286" t="s">
        <v>29</v>
      </c>
      <c r="X286" t="s">
        <v>29</v>
      </c>
      <c r="Y286" t="s">
        <v>350</v>
      </c>
      <c r="Z286" t="s">
        <v>48</v>
      </c>
      <c r="AA286">
        <v>36333113</v>
      </c>
      <c r="AB286" t="str">
        <f>HYPERLINK("https%3A%2F%2Fwww.webofscience.com%2Fwos%2Fwoscc%2Ffull-record%2FWOS:000894121200005","View Full Record in Web of Science")</f>
        <v>View Full Record in Web of Science</v>
      </c>
    </row>
    <row r="287" spans="1:28" x14ac:dyDescent="0.25">
      <c r="A287" t="s">
        <v>28</v>
      </c>
      <c r="B287" t="s">
        <v>4702</v>
      </c>
      <c r="C287" t="s">
        <v>4703</v>
      </c>
      <c r="D287" t="s">
        <v>457</v>
      </c>
      <c r="E287" t="s">
        <v>33</v>
      </c>
      <c r="F287" t="s">
        <v>66</v>
      </c>
      <c r="G287" t="s">
        <v>4704</v>
      </c>
      <c r="H287" t="s">
        <v>4705</v>
      </c>
      <c r="I287" t="s">
        <v>4706</v>
      </c>
      <c r="J287" t="s">
        <v>4707</v>
      </c>
      <c r="K287" t="s">
        <v>4708</v>
      </c>
      <c r="L287" t="s">
        <v>4709</v>
      </c>
      <c r="M287" t="s">
        <v>4710</v>
      </c>
      <c r="N287">
        <v>49</v>
      </c>
      <c r="O287">
        <v>70</v>
      </c>
      <c r="P287">
        <v>85</v>
      </c>
      <c r="Q287" t="s">
        <v>465</v>
      </c>
      <c r="R287" t="s">
        <v>346</v>
      </c>
      <c r="S287" t="s">
        <v>466</v>
      </c>
      <c r="T287" t="s">
        <v>107</v>
      </c>
      <c r="U287">
        <v>2008</v>
      </c>
      <c r="V287">
        <v>20</v>
      </c>
      <c r="W287" t="s">
        <v>4711</v>
      </c>
      <c r="X287" t="str">
        <f>HYPERLINK("http://dx.doi.org/10.1016/j.cellsig.2007.12.011","http://dx.doi.org/10.1016/j.cellsig.2007.12.011")</f>
        <v>http://dx.doi.org/10.1016/j.cellsig.2007.12.011</v>
      </c>
      <c r="Y287" t="s">
        <v>265</v>
      </c>
      <c r="Z287" t="s">
        <v>48</v>
      </c>
      <c r="AA287">
        <v>18276108</v>
      </c>
      <c r="AB287" t="str">
        <f>HYPERLINK("https%3A%2F%2Fwww.webofscience.com%2Fwos%2Fwoscc%2Ffull-record%2FWOS:000254725400003","View Full Record in Web of Science")</f>
        <v>View Full Record in Web of Science</v>
      </c>
    </row>
    <row r="288" spans="1:28" x14ac:dyDescent="0.25">
      <c r="A288" t="s">
        <v>28</v>
      </c>
      <c r="B288" t="s">
        <v>4395</v>
      </c>
      <c r="C288" t="s">
        <v>4396</v>
      </c>
      <c r="D288" t="s">
        <v>4397</v>
      </c>
      <c r="E288" t="s">
        <v>33</v>
      </c>
      <c r="F288" t="s">
        <v>66</v>
      </c>
      <c r="G288" t="s">
        <v>4398</v>
      </c>
      <c r="H288" t="s">
        <v>4399</v>
      </c>
      <c r="I288" t="s">
        <v>4400</v>
      </c>
      <c r="J288" t="s">
        <v>4401</v>
      </c>
      <c r="K288" t="s">
        <v>4402</v>
      </c>
      <c r="L288" t="s">
        <v>4403</v>
      </c>
      <c r="M288" t="s">
        <v>4404</v>
      </c>
      <c r="N288">
        <v>95</v>
      </c>
      <c r="O288">
        <v>7</v>
      </c>
      <c r="P288">
        <v>7</v>
      </c>
      <c r="Q288" t="s">
        <v>74</v>
      </c>
      <c r="R288" t="s">
        <v>75</v>
      </c>
      <c r="S288" t="s">
        <v>4405</v>
      </c>
      <c r="T288" t="s">
        <v>1223</v>
      </c>
      <c r="U288">
        <v>2023</v>
      </c>
      <c r="V288">
        <v>216</v>
      </c>
      <c r="W288" t="s">
        <v>4406</v>
      </c>
      <c r="X288" t="str">
        <f>HYPERLINK("http://dx.doi.org/10.1016/j.envres.2022.114686","http://dx.doi.org/10.1016/j.envres.2022.114686")</f>
        <v>http://dx.doi.org/10.1016/j.envres.2022.114686</v>
      </c>
      <c r="Y288" t="s">
        <v>4407</v>
      </c>
      <c r="Z288" t="s">
        <v>48</v>
      </c>
      <c r="AA288">
        <v>36341798</v>
      </c>
      <c r="AB288" t="str">
        <f>HYPERLINK("https%3A%2F%2Fwww.webofscience.com%2Fwos%2Fwoscc%2Ffull-record%2FWOS:000883765300002","View Full Record in Web of Science")</f>
        <v>View Full Record in Web of Science</v>
      </c>
    </row>
    <row r="289" spans="1:28" x14ac:dyDescent="0.25">
      <c r="A289" t="s">
        <v>28</v>
      </c>
      <c r="B289" t="s">
        <v>850</v>
      </c>
      <c r="C289" t="s">
        <v>851</v>
      </c>
      <c r="D289" t="s">
        <v>852</v>
      </c>
      <c r="E289" t="s">
        <v>33</v>
      </c>
      <c r="F289" t="s">
        <v>34</v>
      </c>
      <c r="G289" t="s">
        <v>853</v>
      </c>
      <c r="H289" t="s">
        <v>854</v>
      </c>
      <c r="I289" t="s">
        <v>855</v>
      </c>
      <c r="J289" t="s">
        <v>856</v>
      </c>
      <c r="K289" t="s">
        <v>857</v>
      </c>
      <c r="L289" t="s">
        <v>858</v>
      </c>
      <c r="M289" t="s">
        <v>188</v>
      </c>
      <c r="N289">
        <v>361</v>
      </c>
      <c r="O289">
        <v>4</v>
      </c>
      <c r="P289">
        <v>5</v>
      </c>
      <c r="Q289" t="s">
        <v>859</v>
      </c>
      <c r="R289" t="s">
        <v>860</v>
      </c>
      <c r="S289" t="s">
        <v>861</v>
      </c>
      <c r="T289" t="s">
        <v>862</v>
      </c>
      <c r="U289">
        <v>2022</v>
      </c>
      <c r="V289">
        <v>27</v>
      </c>
      <c r="W289" t="s">
        <v>863</v>
      </c>
      <c r="X289" t="str">
        <f>HYPERLINK("http://dx.doi.org/10.31083/j.fbl2707207","http://dx.doi.org/10.31083/j.fbl2707207")</f>
        <v>http://dx.doi.org/10.31083/j.fbl2707207</v>
      </c>
      <c r="Y289" t="s">
        <v>748</v>
      </c>
      <c r="Z289" t="s">
        <v>48</v>
      </c>
      <c r="AA289">
        <v>35866387</v>
      </c>
      <c r="AB289" t="str">
        <f>HYPERLINK("https%3A%2F%2Fwww.webofscience.com%2Fwos%2Fwoscc%2Ffull-record%2FWOS:000831346400022","View Full Record in Web of Science")</f>
        <v>View Full Record in Web of Science</v>
      </c>
    </row>
    <row r="290" spans="1:28" x14ac:dyDescent="0.25">
      <c r="A290" t="s">
        <v>28</v>
      </c>
      <c r="B290" t="s">
        <v>2763</v>
      </c>
      <c r="C290" t="s">
        <v>2764</v>
      </c>
      <c r="D290" t="s">
        <v>2765</v>
      </c>
      <c r="E290" t="s">
        <v>33</v>
      </c>
      <c r="F290" t="s">
        <v>66</v>
      </c>
      <c r="G290" t="s">
        <v>2766</v>
      </c>
      <c r="H290" t="s">
        <v>2767</v>
      </c>
      <c r="I290" t="s">
        <v>2768</v>
      </c>
      <c r="J290" t="s">
        <v>2769</v>
      </c>
      <c r="K290" t="s">
        <v>2770</v>
      </c>
      <c r="L290" t="s">
        <v>2771</v>
      </c>
      <c r="M290" t="s">
        <v>2772</v>
      </c>
      <c r="N290">
        <v>65</v>
      </c>
      <c r="O290">
        <v>1</v>
      </c>
      <c r="P290">
        <v>1</v>
      </c>
      <c r="Q290" t="s">
        <v>315</v>
      </c>
      <c r="R290" t="s">
        <v>316</v>
      </c>
      <c r="S290" t="s">
        <v>2765</v>
      </c>
      <c r="T290" t="s">
        <v>2773</v>
      </c>
      <c r="U290">
        <v>2022</v>
      </c>
      <c r="V290">
        <v>101</v>
      </c>
      <c r="W290" t="s">
        <v>2774</v>
      </c>
      <c r="X290" t="str">
        <f>HYPERLINK("http://dx.doi.org/10.1097/MD.0000000000032399","http://dx.doi.org/10.1097/MD.0000000000032399")</f>
        <v>http://dx.doi.org/10.1097/MD.0000000000032399</v>
      </c>
      <c r="Y290" t="s">
        <v>1392</v>
      </c>
      <c r="Z290" t="s">
        <v>48</v>
      </c>
      <c r="AA290">
        <v>36595818</v>
      </c>
      <c r="AB290" t="str">
        <f>HYPERLINK("https%3A%2F%2Fwww.webofscience.com%2Fwos%2Fwoscc%2Ffull-record%2FWOS:000920447800123","View Full Record in Web of Science")</f>
        <v>View Full Record in Web of Science</v>
      </c>
    </row>
    <row r="291" spans="1:28" x14ac:dyDescent="0.25">
      <c r="A291" t="s">
        <v>28</v>
      </c>
      <c r="B291" t="s">
        <v>2230</v>
      </c>
      <c r="C291" t="s">
        <v>2231</v>
      </c>
      <c r="D291" t="s">
        <v>126</v>
      </c>
      <c r="E291" t="s">
        <v>33</v>
      </c>
      <c r="F291" t="s">
        <v>66</v>
      </c>
      <c r="G291" t="s">
        <v>2232</v>
      </c>
      <c r="H291" t="s">
        <v>2233</v>
      </c>
      <c r="I291" t="s">
        <v>2234</v>
      </c>
      <c r="J291" t="s">
        <v>2235</v>
      </c>
      <c r="K291" t="s">
        <v>2236</v>
      </c>
      <c r="L291" t="s">
        <v>2237</v>
      </c>
      <c r="M291" t="s">
        <v>2238</v>
      </c>
      <c r="N291">
        <v>41</v>
      </c>
      <c r="O291">
        <v>6</v>
      </c>
      <c r="P291">
        <v>6</v>
      </c>
      <c r="Q291" t="s">
        <v>42</v>
      </c>
      <c r="R291" t="s">
        <v>43</v>
      </c>
      <c r="S291" t="s">
        <v>134</v>
      </c>
      <c r="T291" t="s">
        <v>2239</v>
      </c>
      <c r="U291">
        <v>2022</v>
      </c>
      <c r="V291">
        <v>13</v>
      </c>
      <c r="W291" t="s">
        <v>2240</v>
      </c>
      <c r="X291" t="str">
        <f>HYPERLINK("http://dx.doi.org/10.3389/fgene.2022.853471","http://dx.doi.org/10.3389/fgene.2022.853471")</f>
        <v>http://dx.doi.org/10.3389/fgene.2022.853471</v>
      </c>
      <c r="Y291" t="s">
        <v>137</v>
      </c>
      <c r="Z291" t="s">
        <v>48</v>
      </c>
      <c r="AA291">
        <v>35547245</v>
      </c>
      <c r="AB291" t="str">
        <f>HYPERLINK("https%3A%2F%2Fwww.webofscience.com%2Fwos%2Fwoscc%2Ffull-record%2FWOS:001027080800001","View Full Record in Web of Science")</f>
        <v>View Full Record in Web of Science</v>
      </c>
    </row>
    <row r="292" spans="1:28" x14ac:dyDescent="0.25">
      <c r="A292" t="s">
        <v>28</v>
      </c>
      <c r="B292" t="s">
        <v>3597</v>
      </c>
      <c r="C292" t="s">
        <v>3598</v>
      </c>
      <c r="D292" t="s">
        <v>2903</v>
      </c>
      <c r="E292" t="s">
        <v>33</v>
      </c>
      <c r="F292" t="s">
        <v>66</v>
      </c>
      <c r="G292" t="s">
        <v>3599</v>
      </c>
      <c r="H292" t="s">
        <v>3600</v>
      </c>
      <c r="I292" t="s">
        <v>3601</v>
      </c>
      <c r="J292" t="s">
        <v>3602</v>
      </c>
      <c r="K292" t="s">
        <v>3603</v>
      </c>
      <c r="L292" t="s">
        <v>3604</v>
      </c>
      <c r="M292" t="s">
        <v>3605</v>
      </c>
      <c r="N292">
        <v>50</v>
      </c>
      <c r="O292">
        <v>10</v>
      </c>
      <c r="P292">
        <v>11</v>
      </c>
      <c r="Q292" t="s">
        <v>90</v>
      </c>
      <c r="R292" t="s">
        <v>91</v>
      </c>
      <c r="S292" t="s">
        <v>2910</v>
      </c>
      <c r="T292" t="s">
        <v>374</v>
      </c>
      <c r="U292">
        <v>2023</v>
      </c>
      <c r="V292">
        <v>37</v>
      </c>
      <c r="W292" t="s">
        <v>3606</v>
      </c>
      <c r="X292" t="str">
        <f>HYPERLINK("http://dx.doi.org/10.1002/jbt.23289","http://dx.doi.org/10.1002/jbt.23289")</f>
        <v>http://dx.doi.org/10.1002/jbt.23289</v>
      </c>
      <c r="Y292" t="s">
        <v>2912</v>
      </c>
      <c r="Z292" t="s">
        <v>48</v>
      </c>
      <c r="AA292">
        <v>36536497</v>
      </c>
      <c r="AB292" t="str">
        <f>HYPERLINK("https%3A%2F%2Fwww.webofscience.com%2Fwos%2Fwoscc%2Ffull-record%2FWOS:000898961500001","View Full Record in Web of Science")</f>
        <v>View Full Record in Web of Science</v>
      </c>
    </row>
    <row r="293" spans="1:28" x14ac:dyDescent="0.25">
      <c r="A293" t="s">
        <v>28</v>
      </c>
      <c r="B293" t="s">
        <v>1070</v>
      </c>
      <c r="C293" t="s">
        <v>1071</v>
      </c>
      <c r="D293" t="s">
        <v>378</v>
      </c>
      <c r="E293" t="s">
        <v>33</v>
      </c>
      <c r="F293" t="s">
        <v>66</v>
      </c>
      <c r="G293" t="s">
        <v>29</v>
      </c>
      <c r="H293" t="s">
        <v>1072</v>
      </c>
      <c r="I293" t="s">
        <v>1073</v>
      </c>
      <c r="J293" t="s">
        <v>1074</v>
      </c>
      <c r="K293" t="s">
        <v>1075</v>
      </c>
      <c r="L293" t="s">
        <v>1076</v>
      </c>
      <c r="M293" t="s">
        <v>1077</v>
      </c>
      <c r="N293">
        <v>29</v>
      </c>
      <c r="O293">
        <v>26</v>
      </c>
      <c r="P293">
        <v>28</v>
      </c>
      <c r="Q293" t="s">
        <v>385</v>
      </c>
      <c r="R293" t="s">
        <v>331</v>
      </c>
      <c r="S293" t="s">
        <v>386</v>
      </c>
      <c r="T293" t="s">
        <v>672</v>
      </c>
      <c r="U293">
        <v>2021</v>
      </c>
      <c r="V293">
        <v>12</v>
      </c>
      <c r="W293" t="s">
        <v>1078</v>
      </c>
      <c r="X293" t="str">
        <f>HYPERLINK("http://dx.doi.org/10.1038/s41419-021-04012-z","http://dx.doi.org/10.1038/s41419-021-04012-z")</f>
        <v>http://dx.doi.org/10.1038/s41419-021-04012-z</v>
      </c>
      <c r="Y293" t="s">
        <v>265</v>
      </c>
      <c r="Z293" t="s">
        <v>48</v>
      </c>
      <c r="AA293">
        <v>34301919</v>
      </c>
      <c r="AB293" t="str">
        <f>HYPERLINK("https%3A%2F%2Fwww.webofscience.com%2Fwos%2Fwoscc%2Ffull-record%2FWOS:000683358500002","View Full Record in Web of Science")</f>
        <v>View Full Record in Web of Science</v>
      </c>
    </row>
    <row r="294" spans="1:28" x14ac:dyDescent="0.25">
      <c r="A294" t="s">
        <v>28</v>
      </c>
      <c r="B294" t="s">
        <v>3283</v>
      </c>
      <c r="C294" t="s">
        <v>3284</v>
      </c>
      <c r="D294" t="s">
        <v>1696</v>
      </c>
      <c r="E294" t="s">
        <v>33</v>
      </c>
      <c r="F294" t="s">
        <v>66</v>
      </c>
      <c r="G294" t="s">
        <v>3285</v>
      </c>
      <c r="H294" t="s">
        <v>3286</v>
      </c>
      <c r="I294" t="s">
        <v>3287</v>
      </c>
      <c r="J294" t="s">
        <v>3288</v>
      </c>
      <c r="K294" t="s">
        <v>3289</v>
      </c>
      <c r="L294" t="s">
        <v>3290</v>
      </c>
      <c r="M294" t="s">
        <v>3291</v>
      </c>
      <c r="N294">
        <v>37</v>
      </c>
      <c r="O294">
        <v>55</v>
      </c>
      <c r="P294">
        <v>59</v>
      </c>
      <c r="Q294" t="s">
        <v>977</v>
      </c>
      <c r="R294" t="s">
        <v>978</v>
      </c>
      <c r="S294" t="s">
        <v>1704</v>
      </c>
      <c r="T294" t="s">
        <v>746</v>
      </c>
      <c r="U294">
        <v>2020</v>
      </c>
      <c r="V294">
        <v>83</v>
      </c>
      <c r="W294" t="s">
        <v>3292</v>
      </c>
      <c r="X294" t="str">
        <f>HYPERLINK("http://dx.doi.org/10.1016/j.intimp.2020.106432","http://dx.doi.org/10.1016/j.intimp.2020.106432")</f>
        <v>http://dx.doi.org/10.1016/j.intimp.2020.106432</v>
      </c>
      <c r="Y294" t="s">
        <v>1706</v>
      </c>
      <c r="Z294" t="s">
        <v>48</v>
      </c>
      <c r="AA294">
        <v>32248017</v>
      </c>
      <c r="AB294" t="str">
        <f>HYPERLINK("https%3A%2F%2Fwww.webofscience.com%2Fwos%2Fwoscc%2Ffull-record%2FWOS:000535959000077","View Full Record in Web of Science")</f>
        <v>View Full Record in Web of Science</v>
      </c>
    </row>
    <row r="295" spans="1:28" x14ac:dyDescent="0.25">
      <c r="A295" t="s">
        <v>28</v>
      </c>
      <c r="B295" t="s">
        <v>4408</v>
      </c>
      <c r="C295" t="s">
        <v>4409</v>
      </c>
      <c r="D295" t="s">
        <v>4410</v>
      </c>
      <c r="E295" t="s">
        <v>33</v>
      </c>
      <c r="F295" t="s">
        <v>66</v>
      </c>
      <c r="G295" t="s">
        <v>4411</v>
      </c>
      <c r="H295" t="s">
        <v>4412</v>
      </c>
      <c r="I295" t="s">
        <v>4413</v>
      </c>
      <c r="J295" t="s">
        <v>4414</v>
      </c>
      <c r="K295" t="s">
        <v>4415</v>
      </c>
      <c r="L295" t="s">
        <v>4416</v>
      </c>
      <c r="M295" t="s">
        <v>4417</v>
      </c>
      <c r="N295">
        <v>83</v>
      </c>
      <c r="O295">
        <v>51</v>
      </c>
      <c r="P295">
        <v>57</v>
      </c>
      <c r="Q295" t="s">
        <v>90</v>
      </c>
      <c r="R295" t="s">
        <v>91</v>
      </c>
      <c r="S295" t="s">
        <v>4418</v>
      </c>
      <c r="T295" t="s">
        <v>107</v>
      </c>
      <c r="U295">
        <v>2019</v>
      </c>
      <c r="V295">
        <v>66</v>
      </c>
      <c r="W295" t="s">
        <v>4419</v>
      </c>
      <c r="X295" t="str">
        <f>HYPERLINK("http://dx.doi.org/10.1111/jpi.12561","http://dx.doi.org/10.1111/jpi.12561")</f>
        <v>http://dx.doi.org/10.1111/jpi.12561</v>
      </c>
      <c r="Y295" t="s">
        <v>4420</v>
      </c>
      <c r="Z295" t="s">
        <v>48</v>
      </c>
      <c r="AA295">
        <v>30659651</v>
      </c>
      <c r="AB295" t="str">
        <f>HYPERLINK("https%3A%2F%2Fwww.webofscience.com%2Fwos%2Fwoscc%2Ffull-record%2FWOS:000468001600001","View Full Record in Web of Science")</f>
        <v>View Full Record in Web of Science</v>
      </c>
    </row>
    <row r="296" spans="1:28" x14ac:dyDescent="0.25">
      <c r="A296" t="s">
        <v>28</v>
      </c>
      <c r="B296" t="s">
        <v>3334</v>
      </c>
      <c r="C296" t="s">
        <v>3335</v>
      </c>
      <c r="D296" t="s">
        <v>1214</v>
      </c>
      <c r="E296" t="s">
        <v>33</v>
      </c>
      <c r="F296" t="s">
        <v>66</v>
      </c>
      <c r="G296" t="s">
        <v>3336</v>
      </c>
      <c r="H296" t="s">
        <v>3337</v>
      </c>
      <c r="I296" t="s">
        <v>3338</v>
      </c>
      <c r="J296" t="s">
        <v>3339</v>
      </c>
      <c r="K296" t="s">
        <v>3340</v>
      </c>
      <c r="L296" t="s">
        <v>3341</v>
      </c>
      <c r="M296" t="s">
        <v>3342</v>
      </c>
      <c r="N296">
        <v>55</v>
      </c>
      <c r="O296">
        <v>4</v>
      </c>
      <c r="P296">
        <v>4</v>
      </c>
      <c r="Q296" t="s">
        <v>234</v>
      </c>
      <c r="R296" t="s">
        <v>235</v>
      </c>
      <c r="S296" t="s">
        <v>1222</v>
      </c>
      <c r="T296" t="s">
        <v>263</v>
      </c>
      <c r="U296">
        <v>2022</v>
      </c>
      <c r="V296">
        <v>23</v>
      </c>
      <c r="W296" t="s">
        <v>3343</v>
      </c>
      <c r="X296" t="str">
        <f>HYPERLINK("http://dx.doi.org/10.3390/ijms232012672","http://dx.doi.org/10.3390/ijms232012672")</f>
        <v>http://dx.doi.org/10.3390/ijms232012672</v>
      </c>
      <c r="Y296" t="s">
        <v>1225</v>
      </c>
      <c r="Z296" t="s">
        <v>48</v>
      </c>
      <c r="AA296">
        <v>36293529</v>
      </c>
      <c r="AB296" t="str">
        <f>HYPERLINK("https%3A%2F%2Fwww.webofscience.com%2Fwos%2Fwoscc%2Ffull-record%2FWOS:000872851400001","View Full Record in Web of Science")</f>
        <v>View Full Record in Web of Science</v>
      </c>
    </row>
    <row r="297" spans="1:28" x14ac:dyDescent="0.25">
      <c r="A297" t="s">
        <v>28</v>
      </c>
      <c r="B297" t="s">
        <v>1871</v>
      </c>
      <c r="C297" t="s">
        <v>1872</v>
      </c>
      <c r="D297" t="s">
        <v>1873</v>
      </c>
      <c r="E297" t="s">
        <v>33</v>
      </c>
      <c r="F297" t="s">
        <v>34</v>
      </c>
      <c r="G297" t="s">
        <v>1874</v>
      </c>
      <c r="H297" t="s">
        <v>1875</v>
      </c>
      <c r="I297" t="s">
        <v>1876</v>
      </c>
      <c r="J297" t="s">
        <v>1877</v>
      </c>
      <c r="K297" t="s">
        <v>1866</v>
      </c>
      <c r="L297" t="s">
        <v>1878</v>
      </c>
      <c r="M297" t="s">
        <v>1879</v>
      </c>
      <c r="N297">
        <v>91</v>
      </c>
      <c r="O297">
        <v>6</v>
      </c>
      <c r="P297">
        <v>7</v>
      </c>
      <c r="Q297" t="s">
        <v>42</v>
      </c>
      <c r="R297" t="s">
        <v>43</v>
      </c>
      <c r="S297" t="s">
        <v>1880</v>
      </c>
      <c r="T297" t="s">
        <v>1881</v>
      </c>
      <c r="U297">
        <v>2021</v>
      </c>
      <c r="V297">
        <v>12</v>
      </c>
      <c r="W297" t="s">
        <v>1882</v>
      </c>
      <c r="X297" t="str">
        <f>HYPERLINK("http://dx.doi.org/10.3389/fmicb.2021.789605","http://dx.doi.org/10.3389/fmicb.2021.789605")</f>
        <v>http://dx.doi.org/10.3389/fmicb.2021.789605</v>
      </c>
      <c r="Y297" t="s">
        <v>1883</v>
      </c>
      <c r="Z297" t="s">
        <v>48</v>
      </c>
      <c r="AA297">
        <v>34975810</v>
      </c>
      <c r="AB297" t="str">
        <f>HYPERLINK("https%3A%2F%2Fwww.webofscience.com%2Fwos%2Fwoscc%2Ffull-record%2FWOS:000738329800001","View Full Record in Web of Science")</f>
        <v>View Full Record in Web of Science</v>
      </c>
    </row>
    <row r="298" spans="1:28" x14ac:dyDescent="0.25">
      <c r="A298" t="s">
        <v>28</v>
      </c>
      <c r="B298" t="s">
        <v>497</v>
      </c>
      <c r="C298" t="s">
        <v>498</v>
      </c>
      <c r="D298" t="s">
        <v>197</v>
      </c>
      <c r="E298" t="s">
        <v>33</v>
      </c>
      <c r="F298" t="s">
        <v>34</v>
      </c>
      <c r="G298" t="s">
        <v>499</v>
      </c>
      <c r="H298" t="s">
        <v>500</v>
      </c>
      <c r="I298" t="s">
        <v>501</v>
      </c>
      <c r="J298" t="s">
        <v>502</v>
      </c>
      <c r="K298" t="s">
        <v>503</v>
      </c>
      <c r="L298" t="s">
        <v>504</v>
      </c>
      <c r="M298" t="s">
        <v>505</v>
      </c>
      <c r="N298">
        <v>116</v>
      </c>
      <c r="O298">
        <v>20</v>
      </c>
      <c r="P298">
        <v>20</v>
      </c>
      <c r="Q298" t="s">
        <v>42</v>
      </c>
      <c r="R298" t="s">
        <v>43</v>
      </c>
      <c r="S298" t="s">
        <v>205</v>
      </c>
      <c r="T298" t="s">
        <v>506</v>
      </c>
      <c r="U298">
        <v>2022</v>
      </c>
      <c r="V298">
        <v>16</v>
      </c>
      <c r="W298" t="s">
        <v>507</v>
      </c>
      <c r="X298" t="str">
        <f>HYPERLINK("http://dx.doi.org/10.3389/fncel.2022.955222","http://dx.doi.org/10.3389/fncel.2022.955222")</f>
        <v>http://dx.doi.org/10.3389/fncel.2022.955222</v>
      </c>
      <c r="Y298" t="s">
        <v>208</v>
      </c>
      <c r="Z298" t="s">
        <v>48</v>
      </c>
      <c r="AA298">
        <v>35990887</v>
      </c>
      <c r="AB298" t="str">
        <f>HYPERLINK("https%3A%2F%2Fwww.webofscience.com%2Fwos%2Fwoscc%2Ffull-record%2FWOS:000843607900001","View Full Record in Web of Science")</f>
        <v>View Full Record in Web of Science</v>
      </c>
    </row>
    <row r="299" spans="1:28" x14ac:dyDescent="0.25">
      <c r="A299" t="s">
        <v>28</v>
      </c>
      <c r="B299" t="s">
        <v>4531</v>
      </c>
      <c r="C299" t="s">
        <v>4532</v>
      </c>
      <c r="D299" t="s">
        <v>4533</v>
      </c>
      <c r="E299" t="s">
        <v>33</v>
      </c>
      <c r="F299" t="s">
        <v>34</v>
      </c>
      <c r="G299" t="s">
        <v>4534</v>
      </c>
      <c r="H299" t="s">
        <v>4535</v>
      </c>
      <c r="I299" t="s">
        <v>4536</v>
      </c>
      <c r="J299" t="s">
        <v>4537</v>
      </c>
      <c r="K299" t="s">
        <v>4538</v>
      </c>
      <c r="L299" t="s">
        <v>4539</v>
      </c>
      <c r="M299" t="s">
        <v>4540</v>
      </c>
      <c r="N299">
        <v>82</v>
      </c>
      <c r="O299">
        <v>8</v>
      </c>
      <c r="P299">
        <v>8</v>
      </c>
      <c r="Q299" t="s">
        <v>42</v>
      </c>
      <c r="R299" t="s">
        <v>43</v>
      </c>
      <c r="S299" t="s">
        <v>4541</v>
      </c>
      <c r="T299" t="s">
        <v>4542</v>
      </c>
      <c r="U299">
        <v>2023</v>
      </c>
      <c r="V299">
        <v>9</v>
      </c>
      <c r="W299" t="s">
        <v>4543</v>
      </c>
      <c r="X299" t="str">
        <f>HYPERLINK("http://dx.doi.org/10.3389/fsurg.2022.1049513","http://dx.doi.org/10.3389/fsurg.2022.1049513")</f>
        <v>http://dx.doi.org/10.3389/fsurg.2022.1049513</v>
      </c>
      <c r="Y299" t="s">
        <v>4544</v>
      </c>
      <c r="Z299" t="s">
        <v>48</v>
      </c>
      <c r="AA299">
        <v>36684373</v>
      </c>
      <c r="AB299" t="str">
        <f>HYPERLINK("https%3A%2F%2Fwww.webofscience.com%2Fwos%2Fwoscc%2Ffull-record%2FWOS:000913846600001","View Full Record in Web of Science")</f>
        <v>View Full Record in Web of Science</v>
      </c>
    </row>
    <row r="300" spans="1:28" x14ac:dyDescent="0.25">
      <c r="A300" t="s">
        <v>28</v>
      </c>
      <c r="B300" t="s">
        <v>3711</v>
      </c>
      <c r="C300" t="s">
        <v>3712</v>
      </c>
      <c r="D300" t="s">
        <v>32</v>
      </c>
      <c r="E300" t="s">
        <v>33</v>
      </c>
      <c r="F300" t="s">
        <v>34</v>
      </c>
      <c r="G300" t="s">
        <v>3713</v>
      </c>
      <c r="H300" t="s">
        <v>3714</v>
      </c>
      <c r="I300" t="s">
        <v>3715</v>
      </c>
      <c r="J300" t="s">
        <v>3716</v>
      </c>
      <c r="K300" t="s">
        <v>3717</v>
      </c>
      <c r="L300" t="s">
        <v>3718</v>
      </c>
      <c r="M300" t="s">
        <v>3719</v>
      </c>
      <c r="N300">
        <v>67</v>
      </c>
      <c r="O300">
        <v>4</v>
      </c>
      <c r="P300">
        <v>4</v>
      </c>
      <c r="Q300" t="s">
        <v>42</v>
      </c>
      <c r="R300" t="s">
        <v>43</v>
      </c>
      <c r="S300" t="s">
        <v>44</v>
      </c>
      <c r="T300" t="s">
        <v>3720</v>
      </c>
      <c r="U300">
        <v>2022</v>
      </c>
      <c r="V300">
        <v>10</v>
      </c>
      <c r="W300" t="s">
        <v>3721</v>
      </c>
      <c r="X300" t="str">
        <f>HYPERLINK("http://dx.doi.org/10.3389/fcell.2022.909424","http://dx.doi.org/10.3389/fcell.2022.909424")</f>
        <v>http://dx.doi.org/10.3389/fcell.2022.909424</v>
      </c>
      <c r="Y300" t="s">
        <v>47</v>
      </c>
      <c r="Z300" t="s">
        <v>48</v>
      </c>
      <c r="AA300">
        <v>36225315</v>
      </c>
      <c r="AB300" t="str">
        <f>HYPERLINK("https%3A%2F%2Fwww.webofscience.com%2Fwos%2Fwoscc%2Ffull-record%2FWOS:000875441700001","View Full Record in Web of Science")</f>
        <v>View Full Record in Web of Science</v>
      </c>
    </row>
    <row r="301" spans="1:28" x14ac:dyDescent="0.25">
      <c r="A301" t="s">
        <v>28</v>
      </c>
      <c r="B301" t="s">
        <v>4296</v>
      </c>
      <c r="C301" t="s">
        <v>4297</v>
      </c>
      <c r="D301" t="s">
        <v>2868</v>
      </c>
      <c r="E301" t="s">
        <v>33</v>
      </c>
      <c r="F301" t="s">
        <v>66</v>
      </c>
      <c r="G301" t="s">
        <v>4298</v>
      </c>
      <c r="H301" t="s">
        <v>4299</v>
      </c>
      <c r="I301" t="s">
        <v>4300</v>
      </c>
      <c r="J301" t="s">
        <v>4301</v>
      </c>
      <c r="K301" t="s">
        <v>1584</v>
      </c>
      <c r="L301" t="s">
        <v>4302</v>
      </c>
      <c r="M301" t="s">
        <v>4303</v>
      </c>
      <c r="N301">
        <v>48</v>
      </c>
      <c r="O301">
        <v>44</v>
      </c>
      <c r="P301">
        <v>44</v>
      </c>
      <c r="Q301" t="s">
        <v>234</v>
      </c>
      <c r="R301" t="s">
        <v>235</v>
      </c>
      <c r="S301" t="s">
        <v>2875</v>
      </c>
      <c r="T301" t="s">
        <v>374</v>
      </c>
      <c r="U301">
        <v>2020</v>
      </c>
      <c r="V301">
        <v>10</v>
      </c>
      <c r="W301" t="s">
        <v>4304</v>
      </c>
      <c r="X301" t="str">
        <f>HYPERLINK("http://dx.doi.org/10.3390/ani10040677","http://dx.doi.org/10.3390/ani10040677")</f>
        <v>http://dx.doi.org/10.3390/ani10040677</v>
      </c>
      <c r="Y301" t="s">
        <v>2877</v>
      </c>
      <c r="Z301" t="s">
        <v>48</v>
      </c>
      <c r="AA301">
        <v>32294948</v>
      </c>
      <c r="AB301" t="str">
        <f>HYPERLINK("https%3A%2F%2Fwww.webofscience.com%2Fwos%2Fwoscc%2Ffull-record%2FWOS:000531832800134","View Full Record in Web of Science")</f>
        <v>View Full Record in Web of Science</v>
      </c>
    </row>
    <row r="302" spans="1:28" x14ac:dyDescent="0.25">
      <c r="A302" t="s">
        <v>28</v>
      </c>
      <c r="B302" t="s">
        <v>1578</v>
      </c>
      <c r="C302" t="s">
        <v>1579</v>
      </c>
      <c r="D302" t="s">
        <v>112</v>
      </c>
      <c r="E302" t="s">
        <v>33</v>
      </c>
      <c r="F302" t="s">
        <v>66</v>
      </c>
      <c r="G302" t="s">
        <v>1580</v>
      </c>
      <c r="H302" t="s">
        <v>1581</v>
      </c>
      <c r="I302" t="s">
        <v>1582</v>
      </c>
      <c r="J302" t="s">
        <v>1583</v>
      </c>
      <c r="K302" t="s">
        <v>1584</v>
      </c>
      <c r="L302" t="s">
        <v>1585</v>
      </c>
      <c r="M302" t="s">
        <v>1586</v>
      </c>
      <c r="N302">
        <v>53</v>
      </c>
      <c r="O302">
        <v>37</v>
      </c>
      <c r="P302">
        <v>38</v>
      </c>
      <c r="Q302" t="s">
        <v>42</v>
      </c>
      <c r="R302" t="s">
        <v>43</v>
      </c>
      <c r="S302" t="s">
        <v>120</v>
      </c>
      <c r="T302" t="s">
        <v>1587</v>
      </c>
      <c r="U302">
        <v>2020</v>
      </c>
      <c r="V302">
        <v>11</v>
      </c>
      <c r="W302" t="s">
        <v>1588</v>
      </c>
      <c r="X302" t="str">
        <f>HYPERLINK("http://dx.doi.org/10.3389/fphar.2020.568006","http://dx.doi.org/10.3389/fphar.2020.568006")</f>
        <v>http://dx.doi.org/10.3389/fphar.2020.568006</v>
      </c>
      <c r="Y302" t="s">
        <v>123</v>
      </c>
      <c r="Z302" t="s">
        <v>48</v>
      </c>
      <c r="AA302">
        <v>33519432</v>
      </c>
      <c r="AB302" t="str">
        <f>HYPERLINK("https%3A%2F%2Fwww.webofscience.com%2Fwos%2Fwoscc%2Ffull-record%2FWOS:000612799000001","View Full Record in Web of Science")</f>
        <v>View Full Record in Web of Science</v>
      </c>
    </row>
    <row r="303" spans="1:28" x14ac:dyDescent="0.25">
      <c r="A303" t="s">
        <v>28</v>
      </c>
      <c r="B303" t="s">
        <v>3505</v>
      </c>
      <c r="C303" t="s">
        <v>3506</v>
      </c>
      <c r="D303" t="s">
        <v>1214</v>
      </c>
      <c r="E303" t="s">
        <v>33</v>
      </c>
      <c r="F303" t="s">
        <v>66</v>
      </c>
      <c r="G303" t="s">
        <v>3507</v>
      </c>
      <c r="H303" t="s">
        <v>3508</v>
      </c>
      <c r="I303" t="s">
        <v>3509</v>
      </c>
      <c r="J303" t="s">
        <v>3510</v>
      </c>
      <c r="K303" t="s">
        <v>3511</v>
      </c>
      <c r="L303" t="s">
        <v>3512</v>
      </c>
      <c r="M303" t="s">
        <v>3513</v>
      </c>
      <c r="N303">
        <v>82</v>
      </c>
      <c r="O303">
        <v>28</v>
      </c>
      <c r="P303">
        <v>31</v>
      </c>
      <c r="Q303" t="s">
        <v>234</v>
      </c>
      <c r="R303" t="s">
        <v>235</v>
      </c>
      <c r="S303" t="s">
        <v>1222</v>
      </c>
      <c r="T303" t="s">
        <v>1345</v>
      </c>
      <c r="U303">
        <v>2021</v>
      </c>
      <c r="V303">
        <v>22</v>
      </c>
      <c r="W303" t="s">
        <v>3514</v>
      </c>
      <c r="X303" t="str">
        <f>HYPERLINK("http://dx.doi.org/10.3390/ijms22031453","http://dx.doi.org/10.3390/ijms22031453")</f>
        <v>http://dx.doi.org/10.3390/ijms22031453</v>
      </c>
      <c r="Y303" t="s">
        <v>1225</v>
      </c>
      <c r="Z303" t="s">
        <v>48</v>
      </c>
      <c r="AA303">
        <v>33535619</v>
      </c>
      <c r="AB303" t="str">
        <f>HYPERLINK("https%3A%2F%2Fwww.webofscience.com%2Fwos%2Fwoscc%2Ffull-record%2FWOS:000615290600001","View Full Record in Web of Science")</f>
        <v>View Full Record in Web of Science</v>
      </c>
    </row>
    <row r="304" spans="1:28" x14ac:dyDescent="0.25">
      <c r="A304" t="s">
        <v>28</v>
      </c>
      <c r="B304" t="s">
        <v>565</v>
      </c>
      <c r="C304" t="s">
        <v>566</v>
      </c>
      <c r="D304" t="s">
        <v>65</v>
      </c>
      <c r="E304" t="s">
        <v>33</v>
      </c>
      <c r="F304" t="s">
        <v>66</v>
      </c>
      <c r="G304" t="s">
        <v>567</v>
      </c>
      <c r="H304" t="s">
        <v>568</v>
      </c>
      <c r="I304" t="s">
        <v>569</v>
      </c>
      <c r="J304" t="s">
        <v>570</v>
      </c>
      <c r="K304" t="s">
        <v>571</v>
      </c>
      <c r="L304" t="s">
        <v>572</v>
      </c>
      <c r="M304" t="s">
        <v>573</v>
      </c>
      <c r="N304">
        <v>37</v>
      </c>
      <c r="O304">
        <v>3</v>
      </c>
      <c r="P304">
        <v>3</v>
      </c>
      <c r="Q304" t="s">
        <v>74</v>
      </c>
      <c r="R304" t="s">
        <v>75</v>
      </c>
      <c r="S304" t="s">
        <v>76</v>
      </c>
      <c r="T304" t="s">
        <v>574</v>
      </c>
      <c r="U304">
        <v>2023</v>
      </c>
      <c r="V304">
        <v>670</v>
      </c>
      <c r="W304" t="s">
        <v>575</v>
      </c>
      <c r="X304" t="str">
        <f>HYPERLINK("http://dx.doi.org/10.1016/j.bbrc.2023.05.099","http://dx.doi.org/10.1016/j.bbrc.2023.05.099")</f>
        <v>http://dx.doi.org/10.1016/j.bbrc.2023.05.099</v>
      </c>
      <c r="Y304" t="s">
        <v>79</v>
      </c>
      <c r="Z304" t="s">
        <v>48</v>
      </c>
      <c r="AA304">
        <v>37271038</v>
      </c>
      <c r="AB304" t="str">
        <f>HYPERLINK("https%3A%2F%2Fwww.webofscience.com%2Fwos%2Fwoscc%2Ffull-record%2FWOS:001012699900001","View Full Record in Web of Science")</f>
        <v>View Full Record in Web of Science</v>
      </c>
    </row>
    <row r="305" spans="1:28" x14ac:dyDescent="0.25">
      <c r="A305" t="s">
        <v>28</v>
      </c>
      <c r="B305" t="s">
        <v>4246</v>
      </c>
      <c r="C305" t="s">
        <v>4247</v>
      </c>
      <c r="D305" t="s">
        <v>98</v>
      </c>
      <c r="E305" t="s">
        <v>33</v>
      </c>
      <c r="F305" t="s">
        <v>66</v>
      </c>
      <c r="G305" t="s">
        <v>4248</v>
      </c>
      <c r="H305" t="s">
        <v>4249</v>
      </c>
      <c r="I305" t="s">
        <v>4250</v>
      </c>
      <c r="J305" t="s">
        <v>4251</v>
      </c>
      <c r="K305" t="s">
        <v>4252</v>
      </c>
      <c r="L305" t="s">
        <v>4253</v>
      </c>
      <c r="M305" t="s">
        <v>4254</v>
      </c>
      <c r="N305">
        <v>40</v>
      </c>
      <c r="O305">
        <v>73</v>
      </c>
      <c r="P305">
        <v>78</v>
      </c>
      <c r="Q305" t="s">
        <v>90</v>
      </c>
      <c r="R305" t="s">
        <v>91</v>
      </c>
      <c r="S305" t="s">
        <v>106</v>
      </c>
      <c r="T305" t="s">
        <v>746</v>
      </c>
      <c r="U305">
        <v>2020</v>
      </c>
      <c r="V305">
        <v>24</v>
      </c>
      <c r="W305" t="s">
        <v>4255</v>
      </c>
      <c r="X305" t="str">
        <f>HYPERLINK("http://dx.doi.org/10.1111/jcmm.15228","http://dx.doi.org/10.1111/jcmm.15228")</f>
        <v>http://dx.doi.org/10.1111/jcmm.15228</v>
      </c>
      <c r="Y305" t="s">
        <v>109</v>
      </c>
      <c r="Z305" t="s">
        <v>48</v>
      </c>
      <c r="AA305">
        <v>32329191</v>
      </c>
      <c r="AB305" t="str">
        <f>HYPERLINK("https%3A%2F%2Fwww.webofscience.com%2Fwos%2Fwoscc%2Ffull-record%2FWOS:000527970200001","View Full Record in Web of Science")</f>
        <v>View Full Record in Web of Science</v>
      </c>
    </row>
    <row r="306" spans="1:28" x14ac:dyDescent="0.25">
      <c r="A306" t="s">
        <v>28</v>
      </c>
      <c r="B306" t="s">
        <v>209</v>
      </c>
      <c r="C306" t="s">
        <v>210</v>
      </c>
      <c r="D306" t="s">
        <v>211</v>
      </c>
      <c r="E306" t="s">
        <v>33</v>
      </c>
      <c r="F306" t="s">
        <v>66</v>
      </c>
      <c r="G306" t="s">
        <v>29</v>
      </c>
      <c r="H306" t="s">
        <v>212</v>
      </c>
      <c r="I306" t="s">
        <v>213</v>
      </c>
      <c r="J306" t="s">
        <v>214</v>
      </c>
      <c r="K306" t="s">
        <v>215</v>
      </c>
      <c r="L306" t="s">
        <v>216</v>
      </c>
      <c r="M306" t="s">
        <v>217</v>
      </c>
      <c r="N306">
        <v>57</v>
      </c>
      <c r="O306">
        <v>224</v>
      </c>
      <c r="P306">
        <v>235</v>
      </c>
      <c r="Q306" t="s">
        <v>218</v>
      </c>
      <c r="R306" t="s">
        <v>219</v>
      </c>
      <c r="S306" t="s">
        <v>220</v>
      </c>
      <c r="T306" t="s">
        <v>221</v>
      </c>
      <c r="U306">
        <v>2021</v>
      </c>
      <c r="V306">
        <v>12</v>
      </c>
      <c r="W306" t="s">
        <v>222</v>
      </c>
      <c r="X306" t="str">
        <f>HYPERLINK("http://dx.doi.org/10.1038/s41467-021-21514-8","http://dx.doi.org/10.1038/s41467-021-21514-8")</f>
        <v>http://dx.doi.org/10.1038/s41467-021-21514-8</v>
      </c>
      <c r="Y306" t="s">
        <v>223</v>
      </c>
      <c r="Z306" t="s">
        <v>48</v>
      </c>
      <c r="AA306">
        <v>33654093</v>
      </c>
      <c r="AB306" t="str">
        <f>HYPERLINK("https%3A%2F%2Fwww.webofscience.com%2Fwos%2Fwoscc%2Ffull-record%2FWOS:000626586700013","View Full Record in Web of Science")</f>
        <v>View Full Record in Web of Science</v>
      </c>
    </row>
    <row r="307" spans="1:28" x14ac:dyDescent="0.25">
      <c r="A307" t="s">
        <v>28</v>
      </c>
      <c r="B307" t="s">
        <v>63</v>
      </c>
      <c r="C307" t="s">
        <v>64</v>
      </c>
      <c r="D307" t="s">
        <v>65</v>
      </c>
      <c r="E307" t="s">
        <v>33</v>
      </c>
      <c r="F307" t="s">
        <v>66</v>
      </c>
      <c r="G307" t="s">
        <v>67</v>
      </c>
      <c r="H307" t="s">
        <v>68</v>
      </c>
      <c r="I307" t="s">
        <v>69</v>
      </c>
      <c r="J307" t="s">
        <v>70</v>
      </c>
      <c r="K307" t="s">
        <v>71</v>
      </c>
      <c r="L307" t="s">
        <v>72</v>
      </c>
      <c r="M307" t="s">
        <v>73</v>
      </c>
      <c r="N307">
        <v>23</v>
      </c>
      <c r="O307">
        <v>12</v>
      </c>
      <c r="P307">
        <v>11</v>
      </c>
      <c r="Q307" t="s">
        <v>74</v>
      </c>
      <c r="R307" t="s">
        <v>75</v>
      </c>
      <c r="S307" t="s">
        <v>76</v>
      </c>
      <c r="T307" t="s">
        <v>77</v>
      </c>
      <c r="U307">
        <v>2022</v>
      </c>
      <c r="V307">
        <v>616</v>
      </c>
      <c r="W307" t="s">
        <v>78</v>
      </c>
      <c r="X307" t="str">
        <f>HYPERLINK("http://dx.doi.org/10.1016/j.bbrc.2022.05.076","http://dx.doi.org/10.1016/j.bbrc.2022.05.076")</f>
        <v>http://dx.doi.org/10.1016/j.bbrc.2022.05.076</v>
      </c>
      <c r="Y307" t="s">
        <v>79</v>
      </c>
      <c r="Z307" t="s">
        <v>48</v>
      </c>
      <c r="AA307">
        <v>35649302</v>
      </c>
      <c r="AB307" t="str">
        <f>HYPERLINK("https%3A%2F%2Fwww.webofscience.com%2Fwos%2Fwoscc%2Ffull-record%2FWOS:000880287000012","View Full Record in Web of Science")</f>
        <v>View Full Record in Web of Science</v>
      </c>
    </row>
    <row r="308" spans="1:28" x14ac:dyDescent="0.25">
      <c r="A308" t="s">
        <v>28</v>
      </c>
      <c r="B308" t="s">
        <v>4172</v>
      </c>
      <c r="C308" t="s">
        <v>4173</v>
      </c>
      <c r="D308" t="s">
        <v>32</v>
      </c>
      <c r="E308" t="s">
        <v>33</v>
      </c>
      <c r="F308" t="s">
        <v>34</v>
      </c>
      <c r="G308" t="s">
        <v>4174</v>
      </c>
      <c r="H308" t="s">
        <v>4175</v>
      </c>
      <c r="I308" t="s">
        <v>4176</v>
      </c>
      <c r="J308" t="s">
        <v>4177</v>
      </c>
      <c r="K308" t="s">
        <v>4178</v>
      </c>
      <c r="L308" t="s">
        <v>4179</v>
      </c>
      <c r="M308" t="s">
        <v>4180</v>
      </c>
      <c r="N308">
        <v>175</v>
      </c>
      <c r="O308">
        <v>15</v>
      </c>
      <c r="P308">
        <v>15</v>
      </c>
      <c r="Q308" t="s">
        <v>42</v>
      </c>
      <c r="R308" t="s">
        <v>43</v>
      </c>
      <c r="S308" t="s">
        <v>44</v>
      </c>
      <c r="T308" t="s">
        <v>165</v>
      </c>
      <c r="U308">
        <v>2021</v>
      </c>
      <c r="V308">
        <v>9</v>
      </c>
      <c r="W308" t="s">
        <v>4181</v>
      </c>
      <c r="X308" t="str">
        <f>HYPERLINK("http://dx.doi.org/10.3389/fcell.2021.696559","http://dx.doi.org/10.3389/fcell.2021.696559")</f>
        <v>http://dx.doi.org/10.3389/fcell.2021.696559</v>
      </c>
      <c r="Y308" t="s">
        <v>47</v>
      </c>
      <c r="Z308" t="s">
        <v>48</v>
      </c>
      <c r="AA308">
        <v>34307373</v>
      </c>
      <c r="AB308" t="str">
        <f>HYPERLINK("https%3A%2F%2Fwww.webofscience.com%2Fwos%2Fwoscc%2Ffull-record%2FWOS:000674948500001","View Full Record in Web of Science")</f>
        <v>View Full Record in Web of Science</v>
      </c>
    </row>
    <row r="309" spans="1:28" x14ac:dyDescent="0.25">
      <c r="A309" t="s">
        <v>28</v>
      </c>
      <c r="B309" t="s">
        <v>4607</v>
      </c>
      <c r="C309" t="s">
        <v>4608</v>
      </c>
      <c r="D309" t="s">
        <v>4609</v>
      </c>
      <c r="E309" t="s">
        <v>33</v>
      </c>
      <c r="F309" t="s">
        <v>34</v>
      </c>
      <c r="G309" t="s">
        <v>4610</v>
      </c>
      <c r="H309" t="s">
        <v>4611</v>
      </c>
      <c r="I309" t="s">
        <v>4612</v>
      </c>
      <c r="J309" t="s">
        <v>4613</v>
      </c>
      <c r="K309" t="s">
        <v>4614</v>
      </c>
      <c r="L309" t="s">
        <v>4615</v>
      </c>
      <c r="M309" t="s">
        <v>4616</v>
      </c>
      <c r="N309">
        <v>181</v>
      </c>
      <c r="O309">
        <v>2</v>
      </c>
      <c r="P309">
        <v>2</v>
      </c>
      <c r="Q309" t="s">
        <v>561</v>
      </c>
      <c r="R309" t="s">
        <v>316</v>
      </c>
      <c r="S309" t="s">
        <v>4617</v>
      </c>
      <c r="T309" t="s">
        <v>4618</v>
      </c>
      <c r="U309">
        <v>2024</v>
      </c>
      <c r="V309">
        <v>43</v>
      </c>
      <c r="W309" t="s">
        <v>4619</v>
      </c>
      <c r="X309" t="str">
        <f>HYPERLINK("http://dx.doi.org/10.1080/08830185.2023.2280544","http://dx.doi.org/10.1080/08830185.2023.2280544")</f>
        <v>http://dx.doi.org/10.1080/08830185.2023.2280544</v>
      </c>
      <c r="Y309" t="s">
        <v>62</v>
      </c>
      <c r="Z309" t="s">
        <v>48</v>
      </c>
      <c r="AA309">
        <v>37975549</v>
      </c>
      <c r="AB309" t="str">
        <f>HYPERLINK("https%3A%2F%2Fwww.webofscience.com%2Fwos%2Fwoscc%2Ffull-record%2FWOS:001107254100001","View Full Record in Web of Science")</f>
        <v>View Full Record in Web of Science</v>
      </c>
    </row>
    <row r="310" spans="1:28" x14ac:dyDescent="0.25">
      <c r="A310" t="s">
        <v>28</v>
      </c>
      <c r="B310" t="s">
        <v>2203</v>
      </c>
      <c r="C310" t="s">
        <v>2204</v>
      </c>
      <c r="D310" t="s">
        <v>1672</v>
      </c>
      <c r="E310" t="s">
        <v>33</v>
      </c>
      <c r="F310" t="s">
        <v>34</v>
      </c>
      <c r="G310" t="s">
        <v>2205</v>
      </c>
      <c r="H310" t="s">
        <v>2206</v>
      </c>
      <c r="I310" t="s">
        <v>2207</v>
      </c>
      <c r="J310" t="s">
        <v>2208</v>
      </c>
      <c r="K310" t="s">
        <v>2209</v>
      </c>
      <c r="L310" t="s">
        <v>2210</v>
      </c>
      <c r="M310" t="s">
        <v>2211</v>
      </c>
      <c r="N310">
        <v>117</v>
      </c>
      <c r="O310">
        <v>1</v>
      </c>
      <c r="P310">
        <v>1</v>
      </c>
      <c r="Q310" t="s">
        <v>909</v>
      </c>
      <c r="R310" t="s">
        <v>331</v>
      </c>
      <c r="S310" t="s">
        <v>1680</v>
      </c>
      <c r="T310" t="s">
        <v>165</v>
      </c>
      <c r="U310">
        <v>2023</v>
      </c>
      <c r="V310">
        <v>13</v>
      </c>
      <c r="W310" t="s">
        <v>2212</v>
      </c>
      <c r="X310" t="str">
        <f>HYPERLINK("http://dx.doi.org/10.1186/s13578-023-01066-8","http://dx.doi.org/10.1186/s13578-023-01066-8")</f>
        <v>http://dx.doi.org/10.1186/s13578-023-01066-8</v>
      </c>
      <c r="Y310" t="s">
        <v>362</v>
      </c>
      <c r="Z310" t="s">
        <v>48</v>
      </c>
      <c r="AA310">
        <v>37420298</v>
      </c>
      <c r="AB310" t="str">
        <f>HYPERLINK("https%3A%2F%2Fwww.webofscience.com%2Fwos%2Fwoscc%2Ffull-record%2FWOS:001024922100001","View Full Record in Web of Science")</f>
        <v>View Full Record in Web of Science</v>
      </c>
    </row>
    <row r="311" spans="1:28" x14ac:dyDescent="0.25">
      <c r="A311" t="s">
        <v>28</v>
      </c>
      <c r="B311" t="s">
        <v>576</v>
      </c>
      <c r="C311" t="s">
        <v>577</v>
      </c>
      <c r="D311" t="s">
        <v>578</v>
      </c>
      <c r="E311" t="s">
        <v>33</v>
      </c>
      <c r="F311" t="s">
        <v>66</v>
      </c>
      <c r="G311" t="s">
        <v>579</v>
      </c>
      <c r="H311" t="s">
        <v>580</v>
      </c>
      <c r="I311" t="s">
        <v>581</v>
      </c>
      <c r="J311" t="s">
        <v>582</v>
      </c>
      <c r="K311" t="s">
        <v>583</v>
      </c>
      <c r="L311" t="s">
        <v>584</v>
      </c>
      <c r="M311" t="s">
        <v>585</v>
      </c>
      <c r="N311">
        <v>48</v>
      </c>
      <c r="O311">
        <v>28</v>
      </c>
      <c r="P311">
        <v>28</v>
      </c>
      <c r="Q311" t="s">
        <v>42</v>
      </c>
      <c r="R311" t="s">
        <v>43</v>
      </c>
      <c r="S311" t="s">
        <v>586</v>
      </c>
      <c r="T311" t="s">
        <v>587</v>
      </c>
      <c r="U311">
        <v>2021</v>
      </c>
      <c r="V311">
        <v>11</v>
      </c>
      <c r="W311" t="s">
        <v>588</v>
      </c>
      <c r="X311" t="str">
        <f>HYPERLINK("http://dx.doi.org/10.3389/fonc.2021.642159","http://dx.doi.org/10.3389/fonc.2021.642159")</f>
        <v>http://dx.doi.org/10.3389/fonc.2021.642159</v>
      </c>
      <c r="Y311" t="s">
        <v>589</v>
      </c>
      <c r="Z311" t="s">
        <v>48</v>
      </c>
      <c r="AA311">
        <v>33816290</v>
      </c>
      <c r="AB311" t="str">
        <f>HYPERLINK("https%3A%2F%2Fwww.webofscience.com%2Fwos%2Fwoscc%2Ffull-record%2FWOS:000635580300001","View Full Record in Web of Science")</f>
        <v>View Full Record in Web of Science</v>
      </c>
    </row>
    <row r="312" spans="1:28" x14ac:dyDescent="0.25">
      <c r="A312" t="s">
        <v>28</v>
      </c>
      <c r="B312" t="s">
        <v>2264</v>
      </c>
      <c r="C312" t="s">
        <v>2265</v>
      </c>
      <c r="D312" t="s">
        <v>2266</v>
      </c>
      <c r="E312" t="s">
        <v>33</v>
      </c>
      <c r="F312" t="s">
        <v>66</v>
      </c>
      <c r="G312" t="s">
        <v>2267</v>
      </c>
      <c r="H312" t="s">
        <v>2268</v>
      </c>
      <c r="I312" t="s">
        <v>2269</v>
      </c>
      <c r="J312" t="s">
        <v>2270</v>
      </c>
      <c r="K312" t="s">
        <v>558</v>
      </c>
      <c r="L312" t="s">
        <v>2271</v>
      </c>
      <c r="M312" t="s">
        <v>2272</v>
      </c>
      <c r="N312">
        <v>57</v>
      </c>
      <c r="O312">
        <v>2</v>
      </c>
      <c r="P312">
        <v>2</v>
      </c>
      <c r="Q312" t="s">
        <v>2273</v>
      </c>
      <c r="R312" t="s">
        <v>2274</v>
      </c>
      <c r="S312" t="s">
        <v>2275</v>
      </c>
      <c r="T312" t="s">
        <v>374</v>
      </c>
      <c r="U312">
        <v>2022</v>
      </c>
      <c r="V312">
        <v>20</v>
      </c>
      <c r="W312" t="s">
        <v>2276</v>
      </c>
      <c r="X312" t="str">
        <f>HYPERLINK("http://dx.doi.org/10.1142/S0219720022500044","http://dx.doi.org/10.1142/S0219720022500044")</f>
        <v>http://dx.doi.org/10.1142/S0219720022500044</v>
      </c>
      <c r="Y312" t="s">
        <v>2277</v>
      </c>
      <c r="Z312" t="s">
        <v>48</v>
      </c>
      <c r="AA312">
        <v>35287562</v>
      </c>
      <c r="AB312" t="str">
        <f>HYPERLINK("https%3A%2F%2Fwww.webofscience.com%2Fwos%2Fwoscc%2Ffull-record%2FWOS:000791618400001","View Full Record in Web of Science")</f>
        <v>View Full Record in Web of Science</v>
      </c>
    </row>
    <row r="313" spans="1:28" x14ac:dyDescent="0.25">
      <c r="A313" t="s">
        <v>28</v>
      </c>
      <c r="B313" t="s">
        <v>3435</v>
      </c>
      <c r="C313" t="s">
        <v>3436</v>
      </c>
      <c r="D313" t="s">
        <v>3437</v>
      </c>
      <c r="E313" t="s">
        <v>33</v>
      </c>
      <c r="F313" t="s">
        <v>34</v>
      </c>
      <c r="G313" t="s">
        <v>29</v>
      </c>
      <c r="H313" t="s">
        <v>3438</v>
      </c>
      <c r="I313" t="s">
        <v>3439</v>
      </c>
      <c r="J313" t="s">
        <v>3440</v>
      </c>
      <c r="K313" t="s">
        <v>3441</v>
      </c>
      <c r="L313" t="s">
        <v>3442</v>
      </c>
      <c r="M313" t="s">
        <v>3443</v>
      </c>
      <c r="N313">
        <v>464</v>
      </c>
      <c r="O313">
        <v>107</v>
      </c>
      <c r="P313">
        <v>116</v>
      </c>
      <c r="Q313" t="s">
        <v>385</v>
      </c>
      <c r="R313" t="s">
        <v>331</v>
      </c>
      <c r="S313" t="s">
        <v>3444</v>
      </c>
      <c r="T313" t="s">
        <v>1366</v>
      </c>
      <c r="U313">
        <v>2022</v>
      </c>
      <c r="V313">
        <v>7</v>
      </c>
      <c r="W313" t="s">
        <v>3445</v>
      </c>
      <c r="X313" t="str">
        <f>HYPERLINK("http://dx.doi.org/10.1038/s41392-022-01175-9","http://dx.doi.org/10.1038/s41392-022-01175-9")</f>
        <v>http://dx.doi.org/10.1038/s41392-022-01175-9</v>
      </c>
      <c r="Y313" t="s">
        <v>748</v>
      </c>
      <c r="Z313" t="s">
        <v>48</v>
      </c>
      <c r="AA313">
        <v>36138023</v>
      </c>
      <c r="AB313" t="str">
        <f>HYPERLINK("https%3A%2F%2Fwww.webofscience.com%2Fwos%2Fwoscc%2Ffull-record%2FWOS:000857498400003","View Full Record in Web of Science")</f>
        <v>View Full Record in Web of Science</v>
      </c>
    </row>
    <row r="314" spans="1:28" x14ac:dyDescent="0.25">
      <c r="A314" t="s">
        <v>28</v>
      </c>
      <c r="B314" t="s">
        <v>3005</v>
      </c>
      <c r="C314" t="s">
        <v>3006</v>
      </c>
      <c r="D314" t="s">
        <v>3007</v>
      </c>
      <c r="E314" t="s">
        <v>33</v>
      </c>
      <c r="F314" t="s">
        <v>66</v>
      </c>
      <c r="G314" t="s">
        <v>3008</v>
      </c>
      <c r="H314" t="s">
        <v>3009</v>
      </c>
      <c r="I314" t="s">
        <v>3010</v>
      </c>
      <c r="J314" t="s">
        <v>3011</v>
      </c>
      <c r="K314" t="s">
        <v>3012</v>
      </c>
      <c r="L314" t="s">
        <v>3013</v>
      </c>
      <c r="M314" t="s">
        <v>3014</v>
      </c>
      <c r="N314">
        <v>46</v>
      </c>
      <c r="O314">
        <v>16</v>
      </c>
      <c r="P314">
        <v>17</v>
      </c>
      <c r="Q314" t="s">
        <v>3015</v>
      </c>
      <c r="R314" t="s">
        <v>1276</v>
      </c>
      <c r="S314" t="s">
        <v>3007</v>
      </c>
      <c r="T314" t="s">
        <v>3016</v>
      </c>
      <c r="U314">
        <v>2022</v>
      </c>
      <c r="V314">
        <v>11</v>
      </c>
      <c r="W314" t="s">
        <v>3017</v>
      </c>
      <c r="X314" t="str">
        <f>HYPERLINK("http://dx.doi.org/10.7554/eLife.69906; 10.7554/eLife.69906.sa0; 10.7554/eLife.69906.sa1; 10.7554/eLife.69906.sa2","http://dx.doi.org/10.7554/eLife.69906; 10.7554/eLife.69906.sa0; 10.7554/eLife.69906.sa1; 10.7554/eLife.69906.sa2")</f>
        <v>http://dx.doi.org/10.7554/eLife.69906; 10.7554/eLife.69906.sa0; 10.7554/eLife.69906.sa1; 10.7554/eLife.69906.sa2</v>
      </c>
      <c r="Y314" t="s">
        <v>3018</v>
      </c>
      <c r="Z314" t="s">
        <v>48</v>
      </c>
      <c r="AA314">
        <v>35001873</v>
      </c>
      <c r="AB314" t="str">
        <f>HYPERLINK("https%3A%2F%2Fwww.webofscience.com%2Fwos%2Fwoscc%2Ffull-record%2FWOS:000751416000001","View Full Record in Web of Science")</f>
        <v>View Full Record in Web of Science</v>
      </c>
    </row>
    <row r="315" spans="1:28" x14ac:dyDescent="0.25">
      <c r="A315" t="s">
        <v>28</v>
      </c>
      <c r="B315" t="s">
        <v>4097</v>
      </c>
      <c r="C315" t="s">
        <v>4098</v>
      </c>
      <c r="D315" t="s">
        <v>2868</v>
      </c>
      <c r="E315" t="s">
        <v>33</v>
      </c>
      <c r="F315" t="s">
        <v>66</v>
      </c>
      <c r="G315" t="s">
        <v>4099</v>
      </c>
      <c r="H315" t="s">
        <v>4100</v>
      </c>
      <c r="I315" t="s">
        <v>4101</v>
      </c>
      <c r="J315" t="s">
        <v>4102</v>
      </c>
      <c r="K315" t="s">
        <v>4103</v>
      </c>
      <c r="L315" t="s">
        <v>4104</v>
      </c>
      <c r="M315" t="s">
        <v>4105</v>
      </c>
      <c r="N315">
        <v>39</v>
      </c>
      <c r="O315">
        <v>1</v>
      </c>
      <c r="P315">
        <v>1</v>
      </c>
      <c r="Q315" t="s">
        <v>234</v>
      </c>
      <c r="R315" t="s">
        <v>235</v>
      </c>
      <c r="S315" t="s">
        <v>2875</v>
      </c>
      <c r="T315" t="s">
        <v>263</v>
      </c>
      <c r="U315">
        <v>2022</v>
      </c>
      <c r="V315">
        <v>12</v>
      </c>
      <c r="W315" t="s">
        <v>4106</v>
      </c>
      <c r="X315" t="str">
        <f>HYPERLINK("http://dx.doi.org/10.3390/ani12192508","http://dx.doi.org/10.3390/ani12192508")</f>
        <v>http://dx.doi.org/10.3390/ani12192508</v>
      </c>
      <c r="Y315" t="s">
        <v>2877</v>
      </c>
      <c r="Z315" t="s">
        <v>48</v>
      </c>
      <c r="AA315">
        <v>36230250</v>
      </c>
      <c r="AB315" t="str">
        <f>HYPERLINK("https%3A%2F%2Fwww.webofscience.com%2Fwos%2Fwoscc%2Ffull-record%2FWOS:000866600800001","View Full Record in Web of Science")</f>
        <v>View Full Record in Web of Science</v>
      </c>
    </row>
    <row r="316" spans="1:28" x14ac:dyDescent="0.25">
      <c r="A316" t="s">
        <v>28</v>
      </c>
      <c r="B316" t="s">
        <v>4055</v>
      </c>
      <c r="C316" t="s">
        <v>4056</v>
      </c>
      <c r="D316" t="s">
        <v>3272</v>
      </c>
      <c r="E316" t="s">
        <v>33</v>
      </c>
      <c r="F316" t="s">
        <v>66</v>
      </c>
      <c r="G316" t="s">
        <v>4057</v>
      </c>
      <c r="H316" t="s">
        <v>4058</v>
      </c>
      <c r="I316" t="s">
        <v>4059</v>
      </c>
      <c r="J316" t="s">
        <v>4060</v>
      </c>
      <c r="K316" t="s">
        <v>4061</v>
      </c>
      <c r="L316" t="s">
        <v>4062</v>
      </c>
      <c r="M316" t="s">
        <v>4063</v>
      </c>
      <c r="N316">
        <v>37</v>
      </c>
      <c r="O316">
        <v>120</v>
      </c>
      <c r="P316">
        <v>130</v>
      </c>
      <c r="Q316" t="s">
        <v>3280</v>
      </c>
      <c r="R316" t="s">
        <v>1250</v>
      </c>
      <c r="S316" t="s">
        <v>3281</v>
      </c>
      <c r="T316" t="s">
        <v>3433</v>
      </c>
      <c r="U316">
        <v>2019</v>
      </c>
      <c r="V316">
        <v>116</v>
      </c>
      <c r="W316" t="s">
        <v>4064</v>
      </c>
      <c r="X316" t="str">
        <f>HYPERLINK("http://dx.doi.org/10.1073/pnas.1812536116","http://dx.doi.org/10.1073/pnas.1812536116")</f>
        <v>http://dx.doi.org/10.1073/pnas.1812536116</v>
      </c>
      <c r="Y316" t="s">
        <v>223</v>
      </c>
      <c r="Z316" t="s">
        <v>48</v>
      </c>
      <c r="AA316">
        <v>30591559</v>
      </c>
      <c r="AB316" t="str">
        <f>HYPERLINK("https%3A%2F%2Fwww.webofscience.com%2Fwos%2Fwoscc%2Ffull-record%2FWOS:000455610300040","View Full Record in Web of Science")</f>
        <v>View Full Record in Web of Science</v>
      </c>
    </row>
    <row r="317" spans="1:28" x14ac:dyDescent="0.25">
      <c r="A317" t="s">
        <v>28</v>
      </c>
      <c r="B317" t="s">
        <v>3912</v>
      </c>
      <c r="C317" t="s">
        <v>3913</v>
      </c>
      <c r="D317" t="s">
        <v>3914</v>
      </c>
      <c r="E317" t="s">
        <v>33</v>
      </c>
      <c r="F317" t="s">
        <v>34</v>
      </c>
      <c r="G317" t="s">
        <v>3915</v>
      </c>
      <c r="H317" t="s">
        <v>3916</v>
      </c>
      <c r="I317" t="s">
        <v>3917</v>
      </c>
      <c r="J317" t="s">
        <v>3918</v>
      </c>
      <c r="K317" t="s">
        <v>3919</v>
      </c>
      <c r="L317" t="s">
        <v>3920</v>
      </c>
      <c r="M317" t="s">
        <v>3921</v>
      </c>
      <c r="N317">
        <v>83</v>
      </c>
      <c r="O317">
        <v>5</v>
      </c>
      <c r="P317">
        <v>7</v>
      </c>
      <c r="Q317" t="s">
        <v>90</v>
      </c>
      <c r="R317" t="s">
        <v>91</v>
      </c>
      <c r="S317" t="s">
        <v>3922</v>
      </c>
      <c r="T317" t="s">
        <v>250</v>
      </c>
      <c r="U317">
        <v>2021</v>
      </c>
      <c r="V317">
        <v>304</v>
      </c>
      <c r="W317" t="s">
        <v>3923</v>
      </c>
      <c r="X317" t="str">
        <f>HYPERLINK("http://dx.doi.org/10.1111/imr.13025","http://dx.doi.org/10.1111/imr.13025")</f>
        <v>http://dx.doi.org/10.1111/imr.13025</v>
      </c>
      <c r="Y317" t="s">
        <v>62</v>
      </c>
      <c r="Z317" t="s">
        <v>48</v>
      </c>
      <c r="AA317">
        <v>34523134</v>
      </c>
      <c r="AB317" t="str">
        <f>HYPERLINK("https%3A%2F%2Fwww.webofscience.com%2Fwos%2Fwoscc%2Ffull-record%2FWOS:000695720300001","View Full Record in Web of Science")</f>
        <v>View Full Record in Web of Science</v>
      </c>
    </row>
    <row r="318" spans="1:28" x14ac:dyDescent="0.25">
      <c r="A318" t="s">
        <v>28</v>
      </c>
      <c r="B318" t="s">
        <v>2193</v>
      </c>
      <c r="C318" t="s">
        <v>2194</v>
      </c>
      <c r="D318" t="s">
        <v>65</v>
      </c>
      <c r="E318" t="s">
        <v>33</v>
      </c>
      <c r="F318" t="s">
        <v>66</v>
      </c>
      <c r="G318" t="s">
        <v>2195</v>
      </c>
      <c r="H318" t="s">
        <v>2196</v>
      </c>
      <c r="I318" t="s">
        <v>2197</v>
      </c>
      <c r="J318" t="s">
        <v>2198</v>
      </c>
      <c r="K318" t="s">
        <v>2199</v>
      </c>
      <c r="L318" t="s">
        <v>2200</v>
      </c>
      <c r="M318" t="s">
        <v>2201</v>
      </c>
      <c r="N318">
        <v>28</v>
      </c>
      <c r="O318">
        <v>7</v>
      </c>
      <c r="P318">
        <v>9</v>
      </c>
      <c r="Q318" t="s">
        <v>74</v>
      </c>
      <c r="R318" t="s">
        <v>75</v>
      </c>
      <c r="S318" t="s">
        <v>76</v>
      </c>
      <c r="T318" t="s">
        <v>1771</v>
      </c>
      <c r="U318">
        <v>2022</v>
      </c>
      <c r="V318">
        <v>635</v>
      </c>
      <c r="W318" t="s">
        <v>2202</v>
      </c>
      <c r="X318" t="str">
        <f>HYPERLINK("http://dx.doi.org/10.1016/j.bbrc.2022.10.032","http://dx.doi.org/10.1016/j.bbrc.2022.10.032")</f>
        <v>http://dx.doi.org/10.1016/j.bbrc.2022.10.032</v>
      </c>
      <c r="Y318" t="s">
        <v>79</v>
      </c>
      <c r="Z318" t="s">
        <v>48</v>
      </c>
      <c r="AA318">
        <v>36265285</v>
      </c>
      <c r="AB318" t="str">
        <f>HYPERLINK("https%3A%2F%2Fwww.webofscience.com%2Fwos%2Fwoscc%2Ffull-record%2FWOS:000934022900016","View Full Record in Web of Science")</f>
        <v>View Full Record in Web of Science</v>
      </c>
    </row>
    <row r="319" spans="1:28" x14ac:dyDescent="0.25">
      <c r="A319" t="s">
        <v>28</v>
      </c>
      <c r="B319" t="s">
        <v>2669</v>
      </c>
      <c r="C319" t="s">
        <v>2670</v>
      </c>
      <c r="D319" t="s">
        <v>32</v>
      </c>
      <c r="E319" t="s">
        <v>33</v>
      </c>
      <c r="F319" t="s">
        <v>34</v>
      </c>
      <c r="G319" t="s">
        <v>2671</v>
      </c>
      <c r="H319" t="s">
        <v>2672</v>
      </c>
      <c r="I319" t="s">
        <v>2673</v>
      </c>
      <c r="J319" t="s">
        <v>2674</v>
      </c>
      <c r="K319" t="s">
        <v>2675</v>
      </c>
      <c r="L319" t="s">
        <v>2676</v>
      </c>
      <c r="M319" t="s">
        <v>2677</v>
      </c>
      <c r="N319">
        <v>134</v>
      </c>
      <c r="O319">
        <v>3</v>
      </c>
      <c r="P319">
        <v>3</v>
      </c>
      <c r="Q319" t="s">
        <v>42</v>
      </c>
      <c r="R319" t="s">
        <v>43</v>
      </c>
      <c r="S319" t="s">
        <v>44</v>
      </c>
      <c r="T319" t="s">
        <v>1812</v>
      </c>
      <c r="U319">
        <v>2023</v>
      </c>
      <c r="V319">
        <v>11</v>
      </c>
      <c r="W319" t="s">
        <v>2678</v>
      </c>
      <c r="X319" t="str">
        <f>HYPERLINK("http://dx.doi.org/10.3389/fcell.2023.1268646","http://dx.doi.org/10.3389/fcell.2023.1268646")</f>
        <v>http://dx.doi.org/10.3389/fcell.2023.1268646</v>
      </c>
      <c r="Y319" t="s">
        <v>47</v>
      </c>
      <c r="Z319" t="s">
        <v>48</v>
      </c>
      <c r="AA319">
        <v>37771377</v>
      </c>
      <c r="AB319" t="str">
        <f>HYPERLINK("https%3A%2F%2Fwww.webofscience.com%2Fwos%2Fwoscc%2Ffull-record%2FWOS:001074768500001","View Full Record in Web of Science")</f>
        <v>View Full Record in Web of Science</v>
      </c>
    </row>
    <row r="320" spans="1:28" x14ac:dyDescent="0.25">
      <c r="A320" t="s">
        <v>28</v>
      </c>
      <c r="B320" t="s">
        <v>1463</v>
      </c>
      <c r="C320" t="s">
        <v>1464</v>
      </c>
      <c r="D320" t="s">
        <v>471</v>
      </c>
      <c r="E320" t="s">
        <v>33</v>
      </c>
      <c r="F320" t="s">
        <v>66</v>
      </c>
      <c r="G320" t="s">
        <v>1465</v>
      </c>
      <c r="H320" t="s">
        <v>1466</v>
      </c>
      <c r="I320" t="s">
        <v>1467</v>
      </c>
      <c r="J320" t="s">
        <v>1468</v>
      </c>
      <c r="K320" t="s">
        <v>1469</v>
      </c>
      <c r="L320" t="s">
        <v>1470</v>
      </c>
      <c r="M320" t="s">
        <v>1471</v>
      </c>
      <c r="N320">
        <v>47</v>
      </c>
      <c r="O320">
        <v>11</v>
      </c>
      <c r="P320">
        <v>13</v>
      </c>
      <c r="Q320" t="s">
        <v>478</v>
      </c>
      <c r="R320" t="s">
        <v>479</v>
      </c>
      <c r="S320" t="s">
        <v>471</v>
      </c>
      <c r="T320" t="s">
        <v>966</v>
      </c>
      <c r="U320">
        <v>2022</v>
      </c>
      <c r="V320">
        <v>14</v>
      </c>
      <c r="W320" t="s">
        <v>29</v>
      </c>
      <c r="X320" t="s">
        <v>29</v>
      </c>
      <c r="Y320" t="s">
        <v>481</v>
      </c>
      <c r="Z320" t="s">
        <v>48</v>
      </c>
      <c r="AA320">
        <v>36541909</v>
      </c>
      <c r="AB320" t="str">
        <f>HYPERLINK("https%3A%2F%2Fwww.webofscience.com%2Fwos%2Fwoscc%2Ffull-record%2FWOS:000908367900017","View Full Record in Web of Science")</f>
        <v>View Full Record in Web of Science</v>
      </c>
    </row>
    <row r="321" spans="1:28" x14ac:dyDescent="0.25">
      <c r="A321" t="s">
        <v>28</v>
      </c>
      <c r="B321" t="s">
        <v>389</v>
      </c>
      <c r="C321" t="s">
        <v>390</v>
      </c>
      <c r="D321" t="s">
        <v>391</v>
      </c>
      <c r="E321" t="s">
        <v>33</v>
      </c>
      <c r="F321" t="s">
        <v>34</v>
      </c>
      <c r="G321" t="s">
        <v>392</v>
      </c>
      <c r="H321" t="s">
        <v>393</v>
      </c>
      <c r="I321" t="s">
        <v>394</v>
      </c>
      <c r="J321" t="s">
        <v>395</v>
      </c>
      <c r="K321" t="s">
        <v>396</v>
      </c>
      <c r="L321" t="s">
        <v>397</v>
      </c>
      <c r="M321" t="s">
        <v>398</v>
      </c>
      <c r="N321">
        <v>149</v>
      </c>
      <c r="O321">
        <v>5</v>
      </c>
      <c r="P321">
        <v>6</v>
      </c>
      <c r="Q321" t="s">
        <v>90</v>
      </c>
      <c r="R321" t="s">
        <v>91</v>
      </c>
      <c r="S321" t="s">
        <v>399</v>
      </c>
      <c r="T321" t="s">
        <v>250</v>
      </c>
      <c r="U321">
        <v>2022</v>
      </c>
      <c r="V321">
        <v>37</v>
      </c>
      <c r="W321" t="s">
        <v>400</v>
      </c>
      <c r="X321" t="str">
        <f>HYPERLINK("http://dx.doi.org/10.1111/jgh.15999","http://dx.doi.org/10.1111/jgh.15999")</f>
        <v>http://dx.doi.org/10.1111/jgh.15999</v>
      </c>
      <c r="Y321" t="s">
        <v>401</v>
      </c>
      <c r="Z321" t="s">
        <v>48</v>
      </c>
      <c r="AA321">
        <v>36066844</v>
      </c>
      <c r="AB321" t="str">
        <f>HYPERLINK("https%3A%2F%2Fwww.webofscience.com%2Fwos%2Fwoscc%2Ffull-record%2FWOS:000855709500001","View Full Record in Web of Science")</f>
        <v>View Full Record in Web of Science</v>
      </c>
    </row>
    <row r="322" spans="1:28" x14ac:dyDescent="0.25">
      <c r="A322" t="s">
        <v>28</v>
      </c>
      <c r="B322" t="s">
        <v>1113</v>
      </c>
      <c r="C322" t="s">
        <v>1114</v>
      </c>
      <c r="D322" t="s">
        <v>1115</v>
      </c>
      <c r="E322" t="s">
        <v>33</v>
      </c>
      <c r="F322" t="s">
        <v>34</v>
      </c>
      <c r="G322" t="s">
        <v>1116</v>
      </c>
      <c r="H322" t="s">
        <v>1117</v>
      </c>
      <c r="I322" t="s">
        <v>1118</v>
      </c>
      <c r="J322" t="s">
        <v>1119</v>
      </c>
      <c r="K322" t="s">
        <v>1120</v>
      </c>
      <c r="L322" t="s">
        <v>1121</v>
      </c>
      <c r="M322" t="s">
        <v>1122</v>
      </c>
      <c r="N322">
        <v>48</v>
      </c>
      <c r="O322">
        <v>30</v>
      </c>
      <c r="P322">
        <v>31</v>
      </c>
      <c r="Q322" t="s">
        <v>1123</v>
      </c>
      <c r="R322" t="s">
        <v>1124</v>
      </c>
      <c r="S322" t="s">
        <v>1125</v>
      </c>
      <c r="T322" t="s">
        <v>1126</v>
      </c>
      <c r="U322">
        <v>2022</v>
      </c>
      <c r="V322">
        <v>22</v>
      </c>
      <c r="W322" t="s">
        <v>1127</v>
      </c>
      <c r="X322" t="str">
        <f>HYPERLINK("http://dx.doi.org/10.1080/14737159.2022.2049246","http://dx.doi.org/10.1080/14737159.2022.2049246")</f>
        <v>http://dx.doi.org/10.1080/14737159.2022.2049246</v>
      </c>
      <c r="Y322" t="s">
        <v>1128</v>
      </c>
      <c r="Z322" t="s">
        <v>48</v>
      </c>
      <c r="AA322">
        <v>35236212</v>
      </c>
      <c r="AB322" t="str">
        <f>HYPERLINK("https%3A%2F%2Fwww.webofscience.com%2Fwos%2Fwoscc%2Ffull-record%2FWOS:000766115900001","View Full Record in Web of Science")</f>
        <v>View Full Record in Web of Science</v>
      </c>
    </row>
    <row r="323" spans="1:28" x14ac:dyDescent="0.25">
      <c r="A323" t="s">
        <v>28</v>
      </c>
      <c r="B323" t="s">
        <v>1623</v>
      </c>
      <c r="C323" t="s">
        <v>1624</v>
      </c>
      <c r="D323" t="s">
        <v>1625</v>
      </c>
      <c r="E323" t="s">
        <v>33</v>
      </c>
      <c r="F323" t="s">
        <v>66</v>
      </c>
      <c r="G323" t="s">
        <v>1626</v>
      </c>
      <c r="H323" t="s">
        <v>1627</v>
      </c>
      <c r="I323" t="s">
        <v>1628</v>
      </c>
      <c r="J323" t="s">
        <v>1629</v>
      </c>
      <c r="K323" t="s">
        <v>1630</v>
      </c>
      <c r="L323" t="s">
        <v>1631</v>
      </c>
      <c r="M323" t="s">
        <v>1632</v>
      </c>
      <c r="N323">
        <v>45</v>
      </c>
      <c r="O323">
        <v>7</v>
      </c>
      <c r="P323">
        <v>8</v>
      </c>
      <c r="Q323" t="s">
        <v>90</v>
      </c>
      <c r="R323" t="s">
        <v>91</v>
      </c>
      <c r="S323" t="s">
        <v>1633</v>
      </c>
      <c r="T323" t="s">
        <v>1030</v>
      </c>
      <c r="U323">
        <v>2022</v>
      </c>
      <c r="V323">
        <v>37</v>
      </c>
      <c r="W323" t="s">
        <v>1634</v>
      </c>
      <c r="X323" t="str">
        <f>HYPERLINK("http://dx.doi.org/10.1002/tox.23530","http://dx.doi.org/10.1002/tox.23530")</f>
        <v>http://dx.doi.org/10.1002/tox.23530</v>
      </c>
      <c r="Y323" t="s">
        <v>1635</v>
      </c>
      <c r="Z323" t="s">
        <v>48</v>
      </c>
      <c r="AA323">
        <v>35363433</v>
      </c>
      <c r="AB323" t="str">
        <f>HYPERLINK("https%3A%2F%2Fwww.webofscience.com%2Fwos%2Fwoscc%2Ffull-record%2FWOS:000776641400001","View Full Record in Web of Science")</f>
        <v>View Full Record in Web of Science</v>
      </c>
    </row>
    <row r="324" spans="1:28" x14ac:dyDescent="0.25">
      <c r="A324" t="s">
        <v>28</v>
      </c>
      <c r="B324" t="s">
        <v>4275</v>
      </c>
      <c r="C324" t="s">
        <v>4276</v>
      </c>
      <c r="D324" t="s">
        <v>140</v>
      </c>
      <c r="E324" t="s">
        <v>33</v>
      </c>
      <c r="F324" t="s">
        <v>66</v>
      </c>
      <c r="G324" t="s">
        <v>4277</v>
      </c>
      <c r="H324" t="s">
        <v>4278</v>
      </c>
      <c r="I324" t="s">
        <v>4279</v>
      </c>
      <c r="J324" t="s">
        <v>4280</v>
      </c>
      <c r="K324" t="s">
        <v>4281</v>
      </c>
      <c r="L324" t="s">
        <v>4282</v>
      </c>
      <c r="M324" t="s">
        <v>4283</v>
      </c>
      <c r="N324">
        <v>41</v>
      </c>
      <c r="O324">
        <v>11</v>
      </c>
      <c r="P324">
        <v>12</v>
      </c>
      <c r="Q324" t="s">
        <v>148</v>
      </c>
      <c r="R324" t="s">
        <v>149</v>
      </c>
      <c r="S324" t="s">
        <v>150</v>
      </c>
      <c r="T324" t="s">
        <v>4284</v>
      </c>
      <c r="U324">
        <v>2022</v>
      </c>
      <c r="V324">
        <v>311</v>
      </c>
      <c r="W324" t="s">
        <v>4285</v>
      </c>
      <c r="X324" t="str">
        <f>HYPERLINK("http://dx.doi.org/10.1016/j.envpol.2022.119986","http://dx.doi.org/10.1016/j.envpol.2022.119986")</f>
        <v>http://dx.doi.org/10.1016/j.envpol.2022.119986</v>
      </c>
      <c r="Y324" t="s">
        <v>153</v>
      </c>
      <c r="Z324" t="s">
        <v>48</v>
      </c>
      <c r="AA324">
        <v>36007795</v>
      </c>
      <c r="AB324" t="str">
        <f>HYPERLINK("https%3A%2F%2Fwww.webofscience.com%2Fwos%2Fwoscc%2Ffull-record%2FWOS:000864075200003","View Full Record in Web of Science")</f>
        <v>View Full Record in Web of Science</v>
      </c>
    </row>
    <row r="325" spans="1:28" x14ac:dyDescent="0.25">
      <c r="A325" t="s">
        <v>28</v>
      </c>
      <c r="B325" t="s">
        <v>765</v>
      </c>
      <c r="C325" t="s">
        <v>766</v>
      </c>
      <c r="D325" t="s">
        <v>32</v>
      </c>
      <c r="E325" t="s">
        <v>33</v>
      </c>
      <c r="F325" t="s">
        <v>34</v>
      </c>
      <c r="G325" t="s">
        <v>767</v>
      </c>
      <c r="H325" t="s">
        <v>768</v>
      </c>
      <c r="I325" t="s">
        <v>769</v>
      </c>
      <c r="J325" t="s">
        <v>770</v>
      </c>
      <c r="K325" t="s">
        <v>771</v>
      </c>
      <c r="L325" t="s">
        <v>772</v>
      </c>
      <c r="M325" t="s">
        <v>773</v>
      </c>
      <c r="N325">
        <v>111</v>
      </c>
      <c r="O325">
        <v>0</v>
      </c>
      <c r="P325">
        <v>0</v>
      </c>
      <c r="Q325" t="s">
        <v>42</v>
      </c>
      <c r="R325" t="s">
        <v>43</v>
      </c>
      <c r="S325" t="s">
        <v>44</v>
      </c>
      <c r="T325" t="s">
        <v>774</v>
      </c>
      <c r="U325">
        <v>2023</v>
      </c>
      <c r="V325">
        <v>11</v>
      </c>
      <c r="W325" t="s">
        <v>775</v>
      </c>
      <c r="X325" t="str">
        <f>HYPERLINK("http://dx.doi.org/10.3389/fcell.2023.1166308","http://dx.doi.org/10.3389/fcell.2023.1166308")</f>
        <v>http://dx.doi.org/10.3389/fcell.2023.1166308</v>
      </c>
      <c r="Y325" t="s">
        <v>47</v>
      </c>
      <c r="Z325" t="s">
        <v>48</v>
      </c>
      <c r="AA325">
        <v>37554306</v>
      </c>
      <c r="AB325" t="str">
        <f>HYPERLINK("https%3A%2F%2Fwww.webofscience.com%2Fwos%2Fwoscc%2Ffull-record%2FWOS:001043455100001","View Full Record in Web of Science")</f>
        <v>View Full Record in Web of Science</v>
      </c>
    </row>
    <row r="326" spans="1:28" x14ac:dyDescent="0.25">
      <c r="A326" t="s">
        <v>28</v>
      </c>
      <c r="B326" t="s">
        <v>4453</v>
      </c>
      <c r="C326" t="s">
        <v>4454</v>
      </c>
      <c r="D326" t="s">
        <v>3579</v>
      </c>
      <c r="E326" t="s">
        <v>33</v>
      </c>
      <c r="F326" t="s">
        <v>34</v>
      </c>
      <c r="G326" t="s">
        <v>4455</v>
      </c>
      <c r="H326" t="s">
        <v>4456</v>
      </c>
      <c r="I326" t="s">
        <v>4457</v>
      </c>
      <c r="J326" t="s">
        <v>4458</v>
      </c>
      <c r="K326" t="s">
        <v>4459</v>
      </c>
      <c r="L326" t="s">
        <v>4460</v>
      </c>
      <c r="M326" t="s">
        <v>4461</v>
      </c>
      <c r="N326">
        <v>174</v>
      </c>
      <c r="O326">
        <v>41</v>
      </c>
      <c r="P326">
        <v>44</v>
      </c>
      <c r="Q326" t="s">
        <v>427</v>
      </c>
      <c r="R326" t="s">
        <v>428</v>
      </c>
      <c r="S326" t="s">
        <v>3579</v>
      </c>
      <c r="T326" t="s">
        <v>29</v>
      </c>
      <c r="U326">
        <v>2020</v>
      </c>
      <c r="V326">
        <v>10</v>
      </c>
      <c r="W326" t="s">
        <v>4462</v>
      </c>
      <c r="X326" t="str">
        <f>HYPERLINK("http://dx.doi.org/10.7150/thno.48520","http://dx.doi.org/10.7150/thno.48520")</f>
        <v>http://dx.doi.org/10.7150/thno.48520</v>
      </c>
      <c r="Y326" t="s">
        <v>350</v>
      </c>
      <c r="Z326" t="s">
        <v>48</v>
      </c>
      <c r="AA326">
        <v>32802200</v>
      </c>
      <c r="AB326" t="str">
        <f>HYPERLINK("https%3A%2F%2Fwww.webofscience.com%2Fwos%2Fwoscc%2Ffull-record%2FWOS:000573926100018","View Full Record in Web of Science")</f>
        <v>View Full Record in Web of Science</v>
      </c>
    </row>
    <row r="327" spans="1:28" x14ac:dyDescent="0.25">
      <c r="A327" t="s">
        <v>28</v>
      </c>
      <c r="B327" t="s">
        <v>2878</v>
      </c>
      <c r="C327" t="s">
        <v>2879</v>
      </c>
      <c r="D327" t="s">
        <v>112</v>
      </c>
      <c r="E327" t="s">
        <v>33</v>
      </c>
      <c r="F327" t="s">
        <v>34</v>
      </c>
      <c r="G327" t="s">
        <v>2880</v>
      </c>
      <c r="H327" t="s">
        <v>2881</v>
      </c>
      <c r="I327" t="s">
        <v>2882</v>
      </c>
      <c r="J327" t="s">
        <v>2883</v>
      </c>
      <c r="K327" t="s">
        <v>2884</v>
      </c>
      <c r="L327" t="s">
        <v>2885</v>
      </c>
      <c r="M327" t="s">
        <v>2886</v>
      </c>
      <c r="N327">
        <v>160</v>
      </c>
      <c r="O327">
        <v>3</v>
      </c>
      <c r="P327">
        <v>3</v>
      </c>
      <c r="Q327" t="s">
        <v>42</v>
      </c>
      <c r="R327" t="s">
        <v>43</v>
      </c>
      <c r="S327" t="s">
        <v>120</v>
      </c>
      <c r="T327" t="s">
        <v>2887</v>
      </c>
      <c r="U327">
        <v>2021</v>
      </c>
      <c r="V327">
        <v>12</v>
      </c>
      <c r="W327" t="s">
        <v>2888</v>
      </c>
      <c r="X327" t="str">
        <f>HYPERLINK("http://dx.doi.org/10.3389/fphar.2021.779779","http://dx.doi.org/10.3389/fphar.2021.779779")</f>
        <v>http://dx.doi.org/10.3389/fphar.2021.779779</v>
      </c>
      <c r="Y327" t="s">
        <v>123</v>
      </c>
      <c r="Z327" t="s">
        <v>48</v>
      </c>
      <c r="AA327">
        <v>34899345</v>
      </c>
      <c r="AB327" t="str">
        <f>HYPERLINK("https%3A%2F%2Fwww.webofscience.com%2Fwos%2Fwoscc%2Ffull-record%2FWOS:000729102900001","View Full Record in Web of Science")</f>
        <v>View Full Record in Web of Science</v>
      </c>
    </row>
    <row r="328" spans="1:28" x14ac:dyDescent="0.25">
      <c r="A328" t="s">
        <v>28</v>
      </c>
      <c r="B328" t="s">
        <v>4683</v>
      </c>
      <c r="C328" t="s">
        <v>4684</v>
      </c>
      <c r="D328" t="s">
        <v>1214</v>
      </c>
      <c r="E328" t="s">
        <v>33</v>
      </c>
      <c r="F328" t="s">
        <v>66</v>
      </c>
      <c r="G328" t="s">
        <v>4685</v>
      </c>
      <c r="H328" t="s">
        <v>4686</v>
      </c>
      <c r="I328" t="s">
        <v>4687</v>
      </c>
      <c r="J328" t="s">
        <v>4688</v>
      </c>
      <c r="K328" t="s">
        <v>4689</v>
      </c>
      <c r="L328" t="s">
        <v>4690</v>
      </c>
      <c r="M328" t="s">
        <v>4691</v>
      </c>
      <c r="N328">
        <v>43</v>
      </c>
      <c r="O328">
        <v>44</v>
      </c>
      <c r="P328">
        <v>45</v>
      </c>
      <c r="Q328" t="s">
        <v>234</v>
      </c>
      <c r="R328" t="s">
        <v>235</v>
      </c>
      <c r="S328" t="s">
        <v>1222</v>
      </c>
      <c r="T328" t="s">
        <v>192</v>
      </c>
      <c r="U328">
        <v>2021</v>
      </c>
      <c r="V328">
        <v>22</v>
      </c>
      <c r="W328" t="s">
        <v>4692</v>
      </c>
      <c r="X328" t="str">
        <f>HYPERLINK("http://dx.doi.org/10.3390/ijms22052423","http://dx.doi.org/10.3390/ijms22052423")</f>
        <v>http://dx.doi.org/10.3390/ijms22052423</v>
      </c>
      <c r="Y328" t="s">
        <v>1225</v>
      </c>
      <c r="Z328" t="s">
        <v>48</v>
      </c>
      <c r="AA328">
        <v>33670900</v>
      </c>
      <c r="AB328" t="str">
        <f>HYPERLINK("https%3A%2F%2Fwww.webofscience.com%2Fwos%2Fwoscc%2Ffull-record%2FWOS:000628261300001","View Full Record in Web of Science")</f>
        <v>View Full Record in Web of Science</v>
      </c>
    </row>
    <row r="329" spans="1:28" x14ac:dyDescent="0.25">
      <c r="A329" t="s">
        <v>28</v>
      </c>
      <c r="B329" t="s">
        <v>3097</v>
      </c>
      <c r="C329" t="s">
        <v>3098</v>
      </c>
      <c r="D329" t="s">
        <v>378</v>
      </c>
      <c r="E329" t="s">
        <v>33</v>
      </c>
      <c r="F329" t="s">
        <v>66</v>
      </c>
      <c r="G329" t="s">
        <v>29</v>
      </c>
      <c r="H329" t="s">
        <v>3099</v>
      </c>
      <c r="I329" t="s">
        <v>3100</v>
      </c>
      <c r="J329" t="s">
        <v>3101</v>
      </c>
      <c r="K329" t="s">
        <v>3102</v>
      </c>
      <c r="L329" t="s">
        <v>3103</v>
      </c>
      <c r="M329" t="s">
        <v>3104</v>
      </c>
      <c r="N329">
        <v>48</v>
      </c>
      <c r="O329">
        <v>48</v>
      </c>
      <c r="P329">
        <v>49</v>
      </c>
      <c r="Q329" t="s">
        <v>385</v>
      </c>
      <c r="R329" t="s">
        <v>331</v>
      </c>
      <c r="S329" t="s">
        <v>386</v>
      </c>
      <c r="T329" t="s">
        <v>1517</v>
      </c>
      <c r="U329">
        <v>2022</v>
      </c>
      <c r="V329">
        <v>13</v>
      </c>
      <c r="W329" t="s">
        <v>3105</v>
      </c>
      <c r="X329" t="str">
        <f>HYPERLINK("http://dx.doi.org/10.1038/s41419-022-05317-3","http://dx.doi.org/10.1038/s41419-022-05317-3")</f>
        <v>http://dx.doi.org/10.1038/s41419-022-05317-3</v>
      </c>
      <c r="Y329" t="s">
        <v>265</v>
      </c>
      <c r="Z329" t="s">
        <v>48</v>
      </c>
      <c r="AA329">
        <v>36302751</v>
      </c>
      <c r="AB329" t="str">
        <f>HYPERLINK("https%3A%2F%2Fwww.webofscience.com%2Fwos%2Fwoscc%2Ffull-record%2FWOS:000874981800003","View Full Record in Web of Science")</f>
        <v>View Full Record in Web of Science</v>
      </c>
    </row>
    <row r="330" spans="1:28" x14ac:dyDescent="0.25">
      <c r="A330" t="s">
        <v>28</v>
      </c>
      <c r="B330" t="s">
        <v>2785</v>
      </c>
      <c r="C330" t="s">
        <v>2786</v>
      </c>
      <c r="D330" t="s">
        <v>2787</v>
      </c>
      <c r="E330" t="s">
        <v>33</v>
      </c>
      <c r="F330" t="s">
        <v>66</v>
      </c>
      <c r="G330" t="s">
        <v>2788</v>
      </c>
      <c r="H330" t="s">
        <v>29</v>
      </c>
      <c r="I330" t="s">
        <v>2789</v>
      </c>
      <c r="J330" t="s">
        <v>29</v>
      </c>
      <c r="K330" t="s">
        <v>29</v>
      </c>
      <c r="L330" t="s">
        <v>29</v>
      </c>
      <c r="M330" t="s">
        <v>29</v>
      </c>
      <c r="N330">
        <v>50</v>
      </c>
      <c r="O330">
        <v>20</v>
      </c>
      <c r="P330">
        <v>21</v>
      </c>
      <c r="Q330" t="s">
        <v>609</v>
      </c>
      <c r="R330" t="s">
        <v>235</v>
      </c>
      <c r="S330" t="s">
        <v>2787</v>
      </c>
      <c r="T330" t="s">
        <v>1030</v>
      </c>
      <c r="U330">
        <v>2022</v>
      </c>
      <c r="V330">
        <v>68</v>
      </c>
      <c r="W330" t="s">
        <v>2790</v>
      </c>
      <c r="X330" t="str">
        <f>HYPERLINK("http://dx.doi.org/10.1159/000522656","http://dx.doi.org/10.1159/000522656")</f>
        <v>http://dx.doi.org/10.1159/000522656</v>
      </c>
      <c r="Y330" t="s">
        <v>2791</v>
      </c>
      <c r="Z330" t="s">
        <v>48</v>
      </c>
      <c r="AA330">
        <v>35468611</v>
      </c>
      <c r="AB330" t="str">
        <f>HYPERLINK("https%3A%2F%2Fwww.webofscience.com%2Fwos%2Fwoscc%2Ffull-record%2FWOS:000808521100001","View Full Record in Web of Science")</f>
        <v>View Full Record in Web of Science</v>
      </c>
    </row>
    <row r="331" spans="1:28" x14ac:dyDescent="0.25">
      <c r="A331" t="s">
        <v>28</v>
      </c>
      <c r="B331" t="s">
        <v>2548</v>
      </c>
      <c r="C331" t="s">
        <v>2549</v>
      </c>
      <c r="D331" t="s">
        <v>2550</v>
      </c>
      <c r="E331" t="s">
        <v>33</v>
      </c>
      <c r="F331" t="s">
        <v>66</v>
      </c>
      <c r="G331" t="s">
        <v>2551</v>
      </c>
      <c r="H331" t="s">
        <v>2552</v>
      </c>
      <c r="I331" t="s">
        <v>2553</v>
      </c>
      <c r="J331" t="s">
        <v>2554</v>
      </c>
      <c r="K331" t="s">
        <v>1195</v>
      </c>
      <c r="L331" t="s">
        <v>2555</v>
      </c>
      <c r="M331" t="s">
        <v>2556</v>
      </c>
      <c r="N331">
        <v>39</v>
      </c>
      <c r="O331">
        <v>2</v>
      </c>
      <c r="P331">
        <v>2</v>
      </c>
      <c r="Q331" t="s">
        <v>234</v>
      </c>
      <c r="R331" t="s">
        <v>235</v>
      </c>
      <c r="S331" t="s">
        <v>2557</v>
      </c>
      <c r="T331" t="s">
        <v>697</v>
      </c>
      <c r="U331">
        <v>2023</v>
      </c>
      <c r="V331">
        <v>13</v>
      </c>
      <c r="W331" t="s">
        <v>2558</v>
      </c>
      <c r="X331" t="str">
        <f>HYPERLINK("http://dx.doi.org/10.3390/jpm13010150","http://dx.doi.org/10.3390/jpm13010150")</f>
        <v>http://dx.doi.org/10.3390/jpm13010150</v>
      </c>
      <c r="Y331" t="s">
        <v>2559</v>
      </c>
      <c r="Z331" t="s">
        <v>48</v>
      </c>
      <c r="AA331">
        <v>36675811</v>
      </c>
      <c r="AB331" t="str">
        <f>HYPERLINK("https%3A%2F%2Fwww.webofscience.com%2Fwos%2Fwoscc%2Ffull-record%2FWOS:000917971100001","View Full Record in Web of Science")</f>
        <v>View Full Record in Web of Science</v>
      </c>
    </row>
    <row r="332" spans="1:28" x14ac:dyDescent="0.25">
      <c r="A332" t="s">
        <v>28</v>
      </c>
      <c r="B332" t="s">
        <v>3200</v>
      </c>
      <c r="C332" t="s">
        <v>3201</v>
      </c>
      <c r="D332" t="s">
        <v>2817</v>
      </c>
      <c r="E332" t="s">
        <v>33</v>
      </c>
      <c r="F332" t="s">
        <v>66</v>
      </c>
      <c r="G332" t="s">
        <v>3202</v>
      </c>
      <c r="H332" t="s">
        <v>3203</v>
      </c>
      <c r="I332" t="s">
        <v>3204</v>
      </c>
      <c r="J332" t="s">
        <v>3205</v>
      </c>
      <c r="K332" t="s">
        <v>3206</v>
      </c>
      <c r="L332" t="s">
        <v>3207</v>
      </c>
      <c r="M332" t="s">
        <v>3208</v>
      </c>
      <c r="N332">
        <v>51</v>
      </c>
      <c r="O332">
        <v>4</v>
      </c>
      <c r="P332">
        <v>4</v>
      </c>
      <c r="Q332" t="s">
        <v>2825</v>
      </c>
      <c r="R332" t="s">
        <v>2826</v>
      </c>
      <c r="S332" t="s">
        <v>2827</v>
      </c>
      <c r="T332" t="s">
        <v>746</v>
      </c>
      <c r="U332">
        <v>2023</v>
      </c>
      <c r="V332">
        <v>14</v>
      </c>
      <c r="W332" t="s">
        <v>3209</v>
      </c>
      <c r="X332" t="str">
        <f>HYPERLINK("http://dx.doi.org/10.14336/AD.2022.1225","http://dx.doi.org/10.14336/AD.2022.1225")</f>
        <v>http://dx.doi.org/10.14336/AD.2022.1225</v>
      </c>
      <c r="Y332" t="s">
        <v>2791</v>
      </c>
      <c r="Z332" t="s">
        <v>48</v>
      </c>
      <c r="AA332">
        <v>37191419</v>
      </c>
      <c r="AB332" t="str">
        <f>HYPERLINK("https%3A%2F%2Fwww.webofscience.com%2Fwos%2Fwoscc%2Ffull-record%2FWOS:000934142200001","View Full Record in Web of Science")</f>
        <v>View Full Record in Web of Science</v>
      </c>
    </row>
    <row r="333" spans="1:28" x14ac:dyDescent="0.25">
      <c r="A333" t="s">
        <v>28</v>
      </c>
      <c r="B333" t="s">
        <v>899</v>
      </c>
      <c r="C333" t="s">
        <v>900</v>
      </c>
      <c r="D333" t="s">
        <v>901</v>
      </c>
      <c r="E333" t="s">
        <v>33</v>
      </c>
      <c r="F333" t="s">
        <v>66</v>
      </c>
      <c r="G333" t="s">
        <v>902</v>
      </c>
      <c r="H333" t="s">
        <v>903</v>
      </c>
      <c r="I333" t="s">
        <v>904</v>
      </c>
      <c r="J333" t="s">
        <v>905</v>
      </c>
      <c r="K333" t="s">
        <v>906</v>
      </c>
      <c r="L333" t="s">
        <v>907</v>
      </c>
      <c r="M333" t="s">
        <v>908</v>
      </c>
      <c r="N333">
        <v>54</v>
      </c>
      <c r="O333">
        <v>12</v>
      </c>
      <c r="P333">
        <v>15</v>
      </c>
      <c r="Q333" t="s">
        <v>909</v>
      </c>
      <c r="R333" t="s">
        <v>331</v>
      </c>
      <c r="S333" t="s">
        <v>910</v>
      </c>
      <c r="T333" t="s">
        <v>911</v>
      </c>
      <c r="U333">
        <v>2023</v>
      </c>
      <c r="V333">
        <v>15</v>
      </c>
      <c r="W333" t="s">
        <v>912</v>
      </c>
      <c r="X333" t="str">
        <f>HYPERLINK("http://dx.doi.org/10.1186/s13148-023-01487-9","http://dx.doi.org/10.1186/s13148-023-01487-9")</f>
        <v>http://dx.doi.org/10.1186/s13148-023-01487-9</v>
      </c>
      <c r="Y333" t="s">
        <v>913</v>
      </c>
      <c r="Z333" t="s">
        <v>48</v>
      </c>
      <c r="AA333">
        <v>37179374</v>
      </c>
      <c r="AB333" t="str">
        <f>HYPERLINK("https%3A%2F%2Fwww.webofscience.com%2Fwos%2Fwoscc%2Ffull-record%2FWOS:000985756800003","View Full Record in Web of Science")</f>
        <v>View Full Record in Web of Science</v>
      </c>
    </row>
    <row r="334" spans="1:28" x14ac:dyDescent="0.25">
      <c r="A334" t="s">
        <v>28</v>
      </c>
      <c r="B334" t="s">
        <v>2299</v>
      </c>
      <c r="C334" t="s">
        <v>2300</v>
      </c>
      <c r="D334" t="s">
        <v>2301</v>
      </c>
      <c r="E334" t="s">
        <v>33</v>
      </c>
      <c r="F334" t="s">
        <v>66</v>
      </c>
      <c r="G334" t="s">
        <v>2302</v>
      </c>
      <c r="H334" t="s">
        <v>2303</v>
      </c>
      <c r="I334" t="s">
        <v>2304</v>
      </c>
      <c r="J334" t="s">
        <v>2305</v>
      </c>
      <c r="K334" t="s">
        <v>29</v>
      </c>
      <c r="L334" t="s">
        <v>2306</v>
      </c>
      <c r="M334" t="s">
        <v>2307</v>
      </c>
      <c r="N334">
        <v>40</v>
      </c>
      <c r="O334">
        <v>8</v>
      </c>
      <c r="P334">
        <v>9</v>
      </c>
      <c r="Q334" t="s">
        <v>2308</v>
      </c>
      <c r="R334" t="s">
        <v>2309</v>
      </c>
      <c r="S334" t="s">
        <v>2310</v>
      </c>
      <c r="T334" t="s">
        <v>746</v>
      </c>
      <c r="U334">
        <v>2022</v>
      </c>
      <c r="V334">
        <v>76</v>
      </c>
      <c r="W334" t="s">
        <v>2311</v>
      </c>
      <c r="X334" t="str">
        <f>HYPERLINK("http://dx.doi.org/10.1016/j.tice.2022.101820","http://dx.doi.org/10.1016/j.tice.2022.101820")</f>
        <v>http://dx.doi.org/10.1016/j.tice.2022.101820</v>
      </c>
      <c r="Y334" t="s">
        <v>2312</v>
      </c>
      <c r="Z334" t="s">
        <v>48</v>
      </c>
      <c r="AA334">
        <v>35580525</v>
      </c>
      <c r="AB334" t="str">
        <f>HYPERLINK("https%3A%2F%2Fwww.webofscience.com%2Fwos%2Fwoscc%2Ffull-record%2FWOS:000802806600002","View Full Record in Web of Science")</f>
        <v>View Full Record in Web of Science</v>
      </c>
    </row>
    <row r="335" spans="1:28" x14ac:dyDescent="0.25">
      <c r="A335" t="s">
        <v>28</v>
      </c>
      <c r="B335" t="s">
        <v>3344</v>
      </c>
      <c r="C335" t="s">
        <v>3345</v>
      </c>
      <c r="D335" t="s">
        <v>3346</v>
      </c>
      <c r="E335" t="s">
        <v>33</v>
      </c>
      <c r="F335" t="s">
        <v>66</v>
      </c>
      <c r="G335" t="s">
        <v>3347</v>
      </c>
      <c r="H335" t="s">
        <v>3348</v>
      </c>
      <c r="I335" t="s">
        <v>3349</v>
      </c>
      <c r="J335" t="s">
        <v>3350</v>
      </c>
      <c r="K335" t="s">
        <v>3351</v>
      </c>
      <c r="L335" t="s">
        <v>3352</v>
      </c>
      <c r="M335" t="s">
        <v>3353</v>
      </c>
      <c r="N335">
        <v>39</v>
      </c>
      <c r="O335">
        <v>7</v>
      </c>
      <c r="P335">
        <v>7</v>
      </c>
      <c r="Q335" t="s">
        <v>42</v>
      </c>
      <c r="R335" t="s">
        <v>43</v>
      </c>
      <c r="S335" t="s">
        <v>3354</v>
      </c>
      <c r="T335" t="s">
        <v>3355</v>
      </c>
      <c r="U335">
        <v>2022</v>
      </c>
      <c r="V335">
        <v>13</v>
      </c>
      <c r="W335" t="s">
        <v>3356</v>
      </c>
      <c r="X335" t="str">
        <f>HYPERLINK("http://dx.doi.org/10.3389/fphys.2022.918270","http://dx.doi.org/10.3389/fphys.2022.918270")</f>
        <v>http://dx.doi.org/10.3389/fphys.2022.918270</v>
      </c>
      <c r="Y335" t="s">
        <v>1144</v>
      </c>
      <c r="Z335" t="s">
        <v>48</v>
      </c>
      <c r="AA335">
        <v>36160850</v>
      </c>
      <c r="AB335" t="str">
        <f>HYPERLINK("https%3A%2F%2Fwww.webofscience.com%2Fwos%2Fwoscc%2Ffull-record%2FWOS:000860309300001","View Full Record in Web of Science")</f>
        <v>View Full Record in Web of Science</v>
      </c>
    </row>
    <row r="336" spans="1:28" x14ac:dyDescent="0.25">
      <c r="A336" t="s">
        <v>28</v>
      </c>
      <c r="B336" t="s">
        <v>1368</v>
      </c>
      <c r="C336" t="s">
        <v>1369</v>
      </c>
      <c r="D336" t="s">
        <v>1370</v>
      </c>
      <c r="E336" t="s">
        <v>33</v>
      </c>
      <c r="F336" t="s">
        <v>66</v>
      </c>
      <c r="G336" t="s">
        <v>1371</v>
      </c>
      <c r="H336" t="s">
        <v>1372</v>
      </c>
      <c r="I336" t="s">
        <v>1373</v>
      </c>
      <c r="J336" t="s">
        <v>1374</v>
      </c>
      <c r="K336" t="s">
        <v>1375</v>
      </c>
      <c r="L336" t="s">
        <v>1376</v>
      </c>
      <c r="M336" t="s">
        <v>1377</v>
      </c>
      <c r="N336">
        <v>50</v>
      </c>
      <c r="O336">
        <v>8</v>
      </c>
      <c r="P336">
        <v>7</v>
      </c>
      <c r="Q336" t="s">
        <v>315</v>
      </c>
      <c r="R336" t="s">
        <v>316</v>
      </c>
      <c r="S336" t="s">
        <v>1370</v>
      </c>
      <c r="T336" t="s">
        <v>107</v>
      </c>
      <c r="U336">
        <v>2023</v>
      </c>
      <c r="V336">
        <v>59</v>
      </c>
      <c r="W336" t="s">
        <v>1378</v>
      </c>
      <c r="X336" t="str">
        <f>HYPERLINK("http://dx.doi.org/10.1097/SHK.0000000000002106","http://dx.doi.org/10.1097/SHK.0000000000002106")</f>
        <v>http://dx.doi.org/10.1097/SHK.0000000000002106</v>
      </c>
      <c r="Y336" t="s">
        <v>1379</v>
      </c>
      <c r="Z336" t="s">
        <v>48</v>
      </c>
      <c r="AA336">
        <v>36877222</v>
      </c>
      <c r="AB336" t="str">
        <f>HYPERLINK("https%3A%2F%2Fwww.webofscience.com%2Fwos%2Fwoscc%2Ffull-record%2FWOS:000975611100014","View Full Record in Web of Science")</f>
        <v>View Full Record in Web of Science</v>
      </c>
    </row>
    <row r="337" spans="1:28" x14ac:dyDescent="0.25">
      <c r="A337" t="s">
        <v>28</v>
      </c>
      <c r="B337" t="s">
        <v>1735</v>
      </c>
      <c r="C337" t="s">
        <v>1736</v>
      </c>
      <c r="D337" t="s">
        <v>1737</v>
      </c>
      <c r="E337" t="s">
        <v>33</v>
      </c>
      <c r="F337" t="s">
        <v>66</v>
      </c>
      <c r="G337" t="s">
        <v>1738</v>
      </c>
      <c r="H337" t="s">
        <v>1739</v>
      </c>
      <c r="I337" t="s">
        <v>1740</v>
      </c>
      <c r="J337" t="s">
        <v>1741</v>
      </c>
      <c r="K337" t="s">
        <v>1742</v>
      </c>
      <c r="L337" t="s">
        <v>1743</v>
      </c>
      <c r="M337" t="s">
        <v>822</v>
      </c>
      <c r="N337">
        <v>77</v>
      </c>
      <c r="O337">
        <v>13</v>
      </c>
      <c r="P337">
        <v>13</v>
      </c>
      <c r="Q337" t="s">
        <v>977</v>
      </c>
      <c r="R337" t="s">
        <v>978</v>
      </c>
      <c r="S337" t="s">
        <v>1744</v>
      </c>
      <c r="T337" t="s">
        <v>1745</v>
      </c>
      <c r="U337">
        <v>2023</v>
      </c>
      <c r="V337">
        <v>457</v>
      </c>
      <c r="W337" t="s">
        <v>1746</v>
      </c>
      <c r="X337" t="str">
        <f>HYPERLINK("http://dx.doi.org/10.1016/j.jhazmat.2023.131791","http://dx.doi.org/10.1016/j.jhazmat.2023.131791")</f>
        <v>http://dx.doi.org/10.1016/j.jhazmat.2023.131791</v>
      </c>
      <c r="Y337" t="s">
        <v>1747</v>
      </c>
      <c r="Z337" t="s">
        <v>48</v>
      </c>
      <c r="AA337">
        <v>37295326</v>
      </c>
      <c r="AB337" t="str">
        <f>HYPERLINK("https%3A%2F%2Fwww.webofscience.com%2Fwos%2Fwoscc%2Ffull-record%2FWOS:001016548200001","View Full Record in Web of Science")</f>
        <v>View Full Record in Web of Science</v>
      </c>
    </row>
    <row r="338" spans="1:28" x14ac:dyDescent="0.25">
      <c r="A338" t="s">
        <v>28</v>
      </c>
      <c r="B338" t="s">
        <v>1658</v>
      </c>
      <c r="C338" t="s">
        <v>1659</v>
      </c>
      <c r="D338" t="s">
        <v>1660</v>
      </c>
      <c r="E338" t="s">
        <v>33</v>
      </c>
      <c r="F338" t="s">
        <v>66</v>
      </c>
      <c r="G338" t="s">
        <v>1661</v>
      </c>
      <c r="H338" t="s">
        <v>1662</v>
      </c>
      <c r="I338" t="s">
        <v>1663</v>
      </c>
      <c r="J338" t="s">
        <v>1664</v>
      </c>
      <c r="K338" t="s">
        <v>1665</v>
      </c>
      <c r="L338" t="s">
        <v>1666</v>
      </c>
      <c r="M338" t="s">
        <v>1667</v>
      </c>
      <c r="N338">
        <v>39</v>
      </c>
      <c r="O338">
        <v>10</v>
      </c>
      <c r="P338">
        <v>10</v>
      </c>
      <c r="Q338" t="s">
        <v>330</v>
      </c>
      <c r="R338" t="s">
        <v>331</v>
      </c>
      <c r="S338" t="s">
        <v>1668</v>
      </c>
      <c r="T338" t="s">
        <v>1345</v>
      </c>
      <c r="U338">
        <v>2023</v>
      </c>
      <c r="V338">
        <v>135</v>
      </c>
      <c r="W338" t="s">
        <v>1669</v>
      </c>
      <c r="X338" t="str">
        <f>HYPERLINK("http://dx.doi.org/10.1016/j.jaut.2023.102993","http://dx.doi.org/10.1016/j.jaut.2023.102993")</f>
        <v>http://dx.doi.org/10.1016/j.jaut.2023.102993</v>
      </c>
      <c r="Y338" t="s">
        <v>62</v>
      </c>
      <c r="Z338" t="s">
        <v>48</v>
      </c>
      <c r="AA338">
        <v>36642058</v>
      </c>
      <c r="AB338" t="str">
        <f>HYPERLINK("https%3A%2F%2Fwww.webofscience.com%2Fwos%2Fwoscc%2Ffull-record%2FWOS:000921486100001","View Full Record in Web of Science")</f>
        <v>View Full Record in Web of Science</v>
      </c>
    </row>
    <row r="339" spans="1:28" x14ac:dyDescent="0.25">
      <c r="A339" t="s">
        <v>28</v>
      </c>
      <c r="B339" t="s">
        <v>3178</v>
      </c>
      <c r="C339" t="s">
        <v>3179</v>
      </c>
      <c r="D339" t="s">
        <v>51</v>
      </c>
      <c r="E339" t="s">
        <v>33</v>
      </c>
      <c r="F339" t="s">
        <v>66</v>
      </c>
      <c r="G339" t="s">
        <v>3180</v>
      </c>
      <c r="H339" t="s">
        <v>3181</v>
      </c>
      <c r="I339" t="s">
        <v>3182</v>
      </c>
      <c r="J339" t="s">
        <v>3183</v>
      </c>
      <c r="K339" t="s">
        <v>3184</v>
      </c>
      <c r="L339" t="s">
        <v>3185</v>
      </c>
      <c r="M339" t="s">
        <v>3186</v>
      </c>
      <c r="N339">
        <v>45</v>
      </c>
      <c r="O339">
        <v>38</v>
      </c>
      <c r="P339">
        <v>39</v>
      </c>
      <c r="Q339" t="s">
        <v>42</v>
      </c>
      <c r="R339" t="s">
        <v>43</v>
      </c>
      <c r="S339" t="s">
        <v>59</v>
      </c>
      <c r="T339" t="s">
        <v>3187</v>
      </c>
      <c r="U339">
        <v>2021</v>
      </c>
      <c r="V339">
        <v>12</v>
      </c>
      <c r="W339" t="s">
        <v>3188</v>
      </c>
      <c r="X339" t="str">
        <f>HYPERLINK("http://dx.doi.org/10.3389/fimmu.2021.663295","http://dx.doi.org/10.3389/fimmu.2021.663295")</f>
        <v>http://dx.doi.org/10.3389/fimmu.2021.663295</v>
      </c>
      <c r="Y339" t="s">
        <v>62</v>
      </c>
      <c r="Z339" t="s">
        <v>48</v>
      </c>
      <c r="AA339">
        <v>34017338</v>
      </c>
      <c r="AB339" t="str">
        <f>HYPERLINK("https%3A%2F%2Fwww.webofscience.com%2Fwos%2Fwoscc%2Ffull-record%2FWOS:000651219300001","View Full Record in Web of Science")</f>
        <v>View Full Record in Web of Science</v>
      </c>
    </row>
    <row r="340" spans="1:28" x14ac:dyDescent="0.25">
      <c r="A340" t="s">
        <v>28</v>
      </c>
      <c r="B340" t="s">
        <v>2996</v>
      </c>
      <c r="C340" t="s">
        <v>2997</v>
      </c>
      <c r="D340" t="s">
        <v>1696</v>
      </c>
      <c r="E340" t="s">
        <v>33</v>
      </c>
      <c r="F340" t="s">
        <v>66</v>
      </c>
      <c r="G340" t="s">
        <v>2998</v>
      </c>
      <c r="H340" t="s">
        <v>2999</v>
      </c>
      <c r="I340" t="s">
        <v>3000</v>
      </c>
      <c r="J340" t="s">
        <v>3001</v>
      </c>
      <c r="K340" t="s">
        <v>1479</v>
      </c>
      <c r="L340" t="s">
        <v>3002</v>
      </c>
      <c r="M340" t="s">
        <v>3003</v>
      </c>
      <c r="N340">
        <v>42</v>
      </c>
      <c r="O340">
        <v>0</v>
      </c>
      <c r="P340">
        <v>0</v>
      </c>
      <c r="Q340" t="s">
        <v>977</v>
      </c>
      <c r="R340" t="s">
        <v>978</v>
      </c>
      <c r="S340" t="s">
        <v>1704</v>
      </c>
      <c r="T340" t="s">
        <v>192</v>
      </c>
      <c r="U340">
        <v>2023</v>
      </c>
      <c r="V340">
        <v>116</v>
      </c>
      <c r="W340" t="s">
        <v>3004</v>
      </c>
      <c r="X340" t="str">
        <f>HYPERLINK("http://dx.doi.org/10.1016/j.intimp.2023.109789","http://dx.doi.org/10.1016/j.intimp.2023.109789")</f>
        <v>http://dx.doi.org/10.1016/j.intimp.2023.109789</v>
      </c>
      <c r="Y340" t="s">
        <v>1706</v>
      </c>
      <c r="Z340" t="s">
        <v>48</v>
      </c>
      <c r="AA340" t="s">
        <v>29</v>
      </c>
      <c r="AB340" t="str">
        <f>HYPERLINK("https%3A%2F%2Fwww.webofscience.com%2Fwos%2Fwoscc%2Ffull-record%2FWOS:000972031300001","View Full Record in Web of Science")</f>
        <v>View Full Record in Web of Science</v>
      </c>
    </row>
    <row r="341" spans="1:28" x14ac:dyDescent="0.25">
      <c r="A341" t="s">
        <v>28</v>
      </c>
      <c r="B341" t="s">
        <v>2491</v>
      </c>
      <c r="C341" t="s">
        <v>2492</v>
      </c>
      <c r="D341" t="s">
        <v>2493</v>
      </c>
      <c r="E341" t="s">
        <v>33</v>
      </c>
      <c r="F341" t="s">
        <v>66</v>
      </c>
      <c r="G341" t="s">
        <v>2494</v>
      </c>
      <c r="H341" t="s">
        <v>2495</v>
      </c>
      <c r="I341" t="s">
        <v>2496</v>
      </c>
      <c r="J341" t="s">
        <v>2497</v>
      </c>
      <c r="K341" t="s">
        <v>2498</v>
      </c>
      <c r="L341" t="s">
        <v>2499</v>
      </c>
      <c r="M341" t="s">
        <v>2500</v>
      </c>
      <c r="N341">
        <v>29</v>
      </c>
      <c r="O341">
        <v>23</v>
      </c>
      <c r="P341">
        <v>24</v>
      </c>
      <c r="Q341" t="s">
        <v>977</v>
      </c>
      <c r="R341" t="s">
        <v>978</v>
      </c>
      <c r="S341" t="s">
        <v>2501</v>
      </c>
      <c r="T341" t="s">
        <v>250</v>
      </c>
      <c r="U341">
        <v>2023</v>
      </c>
      <c r="V341">
        <v>79</v>
      </c>
      <c r="W341" t="s">
        <v>2502</v>
      </c>
      <c r="X341" t="str">
        <f>HYPERLINK("http://dx.doi.org/10.1016/j.jhep.2023.06.021","http://dx.doi.org/10.1016/j.jhep.2023.06.021")</f>
        <v>http://dx.doi.org/10.1016/j.jhep.2023.06.021</v>
      </c>
      <c r="Y341" t="s">
        <v>401</v>
      </c>
      <c r="Z341" t="s">
        <v>48</v>
      </c>
      <c r="AA341">
        <v>37459919</v>
      </c>
      <c r="AB341" t="str">
        <f>HYPERLINK("https%3A%2F%2Fwww.webofscience.com%2Fwos%2Fwoscc%2Ffull-record%2FWOS:001105308100001","View Full Record in Web of Science")</f>
        <v>View Full Record in Web of Science</v>
      </c>
    </row>
    <row r="342" spans="1:28" x14ac:dyDescent="0.25">
      <c r="A342" t="s">
        <v>28</v>
      </c>
      <c r="B342" t="s">
        <v>2112</v>
      </c>
      <c r="C342" t="s">
        <v>2113</v>
      </c>
      <c r="D342" t="s">
        <v>2114</v>
      </c>
      <c r="E342" t="s">
        <v>33</v>
      </c>
      <c r="F342" t="s">
        <v>66</v>
      </c>
      <c r="G342" t="s">
        <v>2115</v>
      </c>
      <c r="H342" t="s">
        <v>2116</v>
      </c>
      <c r="I342" t="s">
        <v>2117</v>
      </c>
      <c r="J342" t="s">
        <v>2118</v>
      </c>
      <c r="K342" t="s">
        <v>2119</v>
      </c>
      <c r="L342" t="s">
        <v>2120</v>
      </c>
      <c r="M342" t="s">
        <v>2121</v>
      </c>
      <c r="N342">
        <v>31</v>
      </c>
      <c r="O342">
        <v>1</v>
      </c>
      <c r="P342">
        <v>1</v>
      </c>
      <c r="Q342" t="s">
        <v>992</v>
      </c>
      <c r="R342" t="s">
        <v>993</v>
      </c>
      <c r="S342" t="s">
        <v>2122</v>
      </c>
      <c r="T342" t="s">
        <v>29</v>
      </c>
      <c r="U342">
        <v>2023</v>
      </c>
      <c r="V342">
        <v>18</v>
      </c>
      <c r="W342" t="s">
        <v>2123</v>
      </c>
      <c r="X342" t="str">
        <f>HYPERLINK("http://dx.doi.org/10.2147/COPD.S420471","http://dx.doi.org/10.2147/COPD.S420471")</f>
        <v>http://dx.doi.org/10.2147/COPD.S420471</v>
      </c>
      <c r="Y342" t="s">
        <v>2124</v>
      </c>
      <c r="Z342" t="s">
        <v>48</v>
      </c>
      <c r="AA342">
        <v>37822331</v>
      </c>
      <c r="AB342" t="str">
        <f>HYPERLINK("https%3A%2F%2Fwww.webofscience.com%2Fwos%2Fwoscc%2Ffull-record%2FWOS:001084904500001","View Full Record in Web of Science")</f>
        <v>View Full Record in Web of Science</v>
      </c>
    </row>
    <row r="343" spans="1:28" x14ac:dyDescent="0.25">
      <c r="A343" t="s">
        <v>28</v>
      </c>
      <c r="B343" t="s">
        <v>2013</v>
      </c>
      <c r="C343" t="s">
        <v>2014</v>
      </c>
      <c r="D343" t="s">
        <v>2015</v>
      </c>
      <c r="E343" t="s">
        <v>33</v>
      </c>
      <c r="F343" t="s">
        <v>34</v>
      </c>
      <c r="G343" t="s">
        <v>2016</v>
      </c>
      <c r="H343" t="s">
        <v>2017</v>
      </c>
      <c r="I343" t="s">
        <v>2018</v>
      </c>
      <c r="J343" t="s">
        <v>2019</v>
      </c>
      <c r="K343" t="s">
        <v>29</v>
      </c>
      <c r="L343" t="s">
        <v>2020</v>
      </c>
      <c r="M343" t="s">
        <v>2021</v>
      </c>
      <c r="N343">
        <v>72</v>
      </c>
      <c r="O343">
        <v>58</v>
      </c>
      <c r="P343">
        <v>64</v>
      </c>
      <c r="Q343" t="s">
        <v>909</v>
      </c>
      <c r="R343" t="s">
        <v>331</v>
      </c>
      <c r="S343" t="s">
        <v>2022</v>
      </c>
      <c r="T343" t="s">
        <v>2023</v>
      </c>
      <c r="U343">
        <v>2021</v>
      </c>
      <c r="V343">
        <v>21</v>
      </c>
      <c r="W343" t="s">
        <v>2024</v>
      </c>
      <c r="X343" t="str">
        <f>HYPERLINK("http://dx.doi.org/10.1186/s12935-021-01807-0","http://dx.doi.org/10.1186/s12935-021-01807-0")</f>
        <v>http://dx.doi.org/10.1186/s12935-021-01807-0</v>
      </c>
      <c r="Y343" t="s">
        <v>589</v>
      </c>
      <c r="Z343" t="s">
        <v>48</v>
      </c>
      <c r="AA343">
        <v>33593354</v>
      </c>
      <c r="AB343" t="str">
        <f>HYPERLINK("https%3A%2F%2Fwww.webofscience.com%2Fwos%2Fwoscc%2Ffull-record%2FWOS:000620639200002","View Full Record in Web of Science")</f>
        <v>View Full Record in Web of Science</v>
      </c>
    </row>
    <row r="344" spans="1:28" x14ac:dyDescent="0.25">
      <c r="A344" t="s">
        <v>28</v>
      </c>
      <c r="B344" t="s">
        <v>4474</v>
      </c>
      <c r="C344" t="s">
        <v>4475</v>
      </c>
      <c r="D344" t="s">
        <v>4476</v>
      </c>
      <c r="E344" t="s">
        <v>33</v>
      </c>
      <c r="F344" t="s">
        <v>34</v>
      </c>
      <c r="G344" t="s">
        <v>4477</v>
      </c>
      <c r="H344" t="s">
        <v>4478</v>
      </c>
      <c r="I344" t="s">
        <v>4479</v>
      </c>
      <c r="J344" t="s">
        <v>4480</v>
      </c>
      <c r="K344" t="s">
        <v>4481</v>
      </c>
      <c r="L344" t="s">
        <v>4482</v>
      </c>
      <c r="M344" t="s">
        <v>4483</v>
      </c>
      <c r="N344">
        <v>85</v>
      </c>
      <c r="O344">
        <v>15</v>
      </c>
      <c r="P344">
        <v>16</v>
      </c>
      <c r="Q344" t="s">
        <v>909</v>
      </c>
      <c r="R344" t="s">
        <v>331</v>
      </c>
      <c r="S344" t="s">
        <v>4484</v>
      </c>
      <c r="T344" t="s">
        <v>4284</v>
      </c>
      <c r="U344">
        <v>2021</v>
      </c>
      <c r="V344">
        <v>43</v>
      </c>
      <c r="W344" t="s">
        <v>4485</v>
      </c>
      <c r="X344" t="str">
        <f>HYPERLINK("http://dx.doi.org/10.1186/s41021-021-00219-w","http://dx.doi.org/10.1186/s41021-021-00219-w")</f>
        <v>http://dx.doi.org/10.1186/s41021-021-00219-w</v>
      </c>
      <c r="Y344" t="s">
        <v>4486</v>
      </c>
      <c r="Z344" t="s">
        <v>48</v>
      </c>
      <c r="AA344">
        <v>34654488</v>
      </c>
      <c r="AB344" t="str">
        <f>HYPERLINK("https%3A%2F%2Fwww.webofscience.com%2Fwos%2Fwoscc%2Ffull-record%2FWOS:000707576100001","View Full Record in Web of Science")</f>
        <v>View Full Record in Web of Science</v>
      </c>
    </row>
    <row r="345" spans="1:28" x14ac:dyDescent="0.25">
      <c r="A345" t="s">
        <v>28</v>
      </c>
      <c r="B345" t="s">
        <v>2607</v>
      </c>
      <c r="C345" t="s">
        <v>2608</v>
      </c>
      <c r="D345" t="s">
        <v>2609</v>
      </c>
      <c r="E345" t="s">
        <v>33</v>
      </c>
      <c r="F345" t="s">
        <v>66</v>
      </c>
      <c r="G345" t="s">
        <v>2610</v>
      </c>
      <c r="H345" t="s">
        <v>2611</v>
      </c>
      <c r="I345" t="s">
        <v>2612</v>
      </c>
      <c r="J345" t="s">
        <v>2613</v>
      </c>
      <c r="K345" t="s">
        <v>2614</v>
      </c>
      <c r="L345" t="s">
        <v>2615</v>
      </c>
      <c r="M345" t="s">
        <v>2616</v>
      </c>
      <c r="N345">
        <v>39</v>
      </c>
      <c r="O345">
        <v>18</v>
      </c>
      <c r="P345">
        <v>19</v>
      </c>
      <c r="Q345" t="s">
        <v>909</v>
      </c>
      <c r="R345" t="s">
        <v>331</v>
      </c>
      <c r="S345" t="s">
        <v>2617</v>
      </c>
      <c r="T345" t="s">
        <v>1088</v>
      </c>
      <c r="U345">
        <v>2020</v>
      </c>
      <c r="V345">
        <v>7</v>
      </c>
      <c r="W345" t="s">
        <v>2618</v>
      </c>
      <c r="X345" t="str">
        <f>HYPERLINK("http://dx.doi.org/10.1186/s40662-020-00221-3","http://dx.doi.org/10.1186/s40662-020-00221-3")</f>
        <v>http://dx.doi.org/10.1186/s40662-020-00221-3</v>
      </c>
      <c r="Y345" t="s">
        <v>334</v>
      </c>
      <c r="Z345" t="s">
        <v>48</v>
      </c>
      <c r="AA345">
        <v>33292635</v>
      </c>
      <c r="AB345" t="str">
        <f>HYPERLINK("https%3A%2F%2Fwww.webofscience.com%2Fwos%2Fwoscc%2Ffull-record%2FWOS:000595823400001","View Full Record in Web of Science")</f>
        <v>View Full Record in Web of Science</v>
      </c>
    </row>
    <row r="346" spans="1:28" x14ac:dyDescent="0.25">
      <c r="A346" t="s">
        <v>28</v>
      </c>
      <c r="B346" t="s">
        <v>4221</v>
      </c>
      <c r="C346" t="s">
        <v>4222</v>
      </c>
      <c r="D346" t="s">
        <v>4223</v>
      </c>
      <c r="E346" t="s">
        <v>33</v>
      </c>
      <c r="F346" t="s">
        <v>34</v>
      </c>
      <c r="G346" t="s">
        <v>4224</v>
      </c>
      <c r="H346" t="s">
        <v>4225</v>
      </c>
      <c r="I346" t="s">
        <v>4226</v>
      </c>
      <c r="J346" t="s">
        <v>4227</v>
      </c>
      <c r="K346" t="s">
        <v>4228</v>
      </c>
      <c r="L346" t="s">
        <v>4229</v>
      </c>
      <c r="M346" t="s">
        <v>4230</v>
      </c>
      <c r="N346">
        <v>120</v>
      </c>
      <c r="O346">
        <v>2</v>
      </c>
      <c r="P346">
        <v>2</v>
      </c>
      <c r="Q346" t="s">
        <v>148</v>
      </c>
      <c r="R346" t="s">
        <v>4231</v>
      </c>
      <c r="S346" t="s">
        <v>4232</v>
      </c>
      <c r="T346" t="s">
        <v>467</v>
      </c>
      <c r="U346">
        <v>2023</v>
      </c>
      <c r="V346">
        <v>28</v>
      </c>
      <c r="W346" t="s">
        <v>4233</v>
      </c>
      <c r="X346" t="str">
        <f>HYPERLINK("http://dx.doi.org/10.1016/j.drudis.2023.103664","http://dx.doi.org/10.1016/j.drudis.2023.103664")</f>
        <v>http://dx.doi.org/10.1016/j.drudis.2023.103664</v>
      </c>
      <c r="Y346" t="s">
        <v>123</v>
      </c>
      <c r="Z346" t="s">
        <v>48</v>
      </c>
      <c r="AA346">
        <v>37348827</v>
      </c>
      <c r="AB346" t="str">
        <f>HYPERLINK("https%3A%2F%2Fwww.webofscience.com%2Fwos%2Fwoscc%2Ffull-record%2FWOS:001029167400001","View Full Record in Web of Science")</f>
        <v>View Full Record in Web of Science</v>
      </c>
    </row>
    <row r="347" spans="1:28" x14ac:dyDescent="0.25">
      <c r="A347" t="s">
        <v>28</v>
      </c>
      <c r="B347" t="s">
        <v>1542</v>
      </c>
      <c r="C347" t="s">
        <v>1543</v>
      </c>
      <c r="D347" t="s">
        <v>1034</v>
      </c>
      <c r="E347" t="s">
        <v>33</v>
      </c>
      <c r="F347" t="s">
        <v>66</v>
      </c>
      <c r="G347" t="s">
        <v>1544</v>
      </c>
      <c r="H347" t="s">
        <v>1545</v>
      </c>
      <c r="I347" t="s">
        <v>1546</v>
      </c>
      <c r="J347" t="s">
        <v>1547</v>
      </c>
      <c r="K347" t="s">
        <v>1548</v>
      </c>
      <c r="L347" t="s">
        <v>1549</v>
      </c>
      <c r="M347" t="s">
        <v>1550</v>
      </c>
      <c r="N347">
        <v>52</v>
      </c>
      <c r="O347">
        <v>19</v>
      </c>
      <c r="P347">
        <v>19</v>
      </c>
      <c r="Q347" t="s">
        <v>561</v>
      </c>
      <c r="R347" t="s">
        <v>316</v>
      </c>
      <c r="S347" t="s">
        <v>1034</v>
      </c>
      <c r="T347" t="s">
        <v>762</v>
      </c>
      <c r="U347">
        <v>2022</v>
      </c>
      <c r="V347">
        <v>13</v>
      </c>
      <c r="W347" t="s">
        <v>1551</v>
      </c>
      <c r="X347" t="str">
        <f>HYPERLINK("http://dx.doi.org/10.1080/21655979.2022.2049473","http://dx.doi.org/10.1080/21655979.2022.2049473")</f>
        <v>http://dx.doi.org/10.1080/21655979.2022.2049473</v>
      </c>
      <c r="Y347" t="s">
        <v>1043</v>
      </c>
      <c r="Z347" t="s">
        <v>48</v>
      </c>
      <c r="AA347">
        <v>35263199</v>
      </c>
      <c r="AB347" t="str">
        <f>HYPERLINK("https%3A%2F%2Fwww.webofscience.com%2Fwos%2Fwoscc%2Ffull-record%2FWOS:000766367500001","View Full Record in Web of Science")</f>
        <v>View Full Record in Web of Science</v>
      </c>
    </row>
    <row r="348" spans="1:28" x14ac:dyDescent="0.25">
      <c r="A348" t="s">
        <v>28</v>
      </c>
      <c r="B348" t="s">
        <v>982</v>
      </c>
      <c r="C348" t="s">
        <v>983</v>
      </c>
      <c r="D348" t="s">
        <v>984</v>
      </c>
      <c r="E348" t="s">
        <v>33</v>
      </c>
      <c r="F348" t="s">
        <v>34</v>
      </c>
      <c r="G348" t="s">
        <v>985</v>
      </c>
      <c r="H348" t="s">
        <v>986</v>
      </c>
      <c r="I348" t="s">
        <v>987</v>
      </c>
      <c r="J348" t="s">
        <v>988</v>
      </c>
      <c r="K348" t="s">
        <v>989</v>
      </c>
      <c r="L348" t="s">
        <v>990</v>
      </c>
      <c r="M348" t="s">
        <v>991</v>
      </c>
      <c r="N348">
        <v>105</v>
      </c>
      <c r="O348">
        <v>27</v>
      </c>
      <c r="P348">
        <v>27</v>
      </c>
      <c r="Q348" t="s">
        <v>992</v>
      </c>
      <c r="R348" t="s">
        <v>993</v>
      </c>
      <c r="S348" t="s">
        <v>994</v>
      </c>
      <c r="T348" t="s">
        <v>29</v>
      </c>
      <c r="U348">
        <v>2021</v>
      </c>
      <c r="V348">
        <v>14</v>
      </c>
      <c r="W348" t="s">
        <v>995</v>
      </c>
      <c r="X348" t="str">
        <f>HYPERLINK("http://dx.doi.org/10.2147/JIR.S320449","http://dx.doi.org/10.2147/JIR.S320449")</f>
        <v>http://dx.doi.org/10.2147/JIR.S320449</v>
      </c>
      <c r="Y348" t="s">
        <v>62</v>
      </c>
      <c r="Z348" t="s">
        <v>48</v>
      </c>
      <c r="AA348">
        <v>34290515</v>
      </c>
      <c r="AB348" t="str">
        <f>HYPERLINK("https%3A%2F%2Fwww.webofscience.com%2Fwos%2Fwoscc%2Ffull-record%2FWOS:000674421700003","View Full Record in Web of Science")</f>
        <v>View Full Record in Web of Science</v>
      </c>
    </row>
    <row r="349" spans="1:28" x14ac:dyDescent="0.25">
      <c r="A349" t="s">
        <v>28</v>
      </c>
      <c r="B349" t="s">
        <v>110</v>
      </c>
      <c r="C349" t="s">
        <v>111</v>
      </c>
      <c r="D349" t="s">
        <v>112</v>
      </c>
      <c r="E349" t="s">
        <v>33</v>
      </c>
      <c r="F349" t="s">
        <v>34</v>
      </c>
      <c r="G349" t="s">
        <v>113</v>
      </c>
      <c r="H349" t="s">
        <v>114</v>
      </c>
      <c r="I349" t="s">
        <v>115</v>
      </c>
      <c r="J349" t="s">
        <v>116</v>
      </c>
      <c r="K349" t="s">
        <v>117</v>
      </c>
      <c r="L349" t="s">
        <v>118</v>
      </c>
      <c r="M349" t="s">
        <v>119</v>
      </c>
      <c r="N349">
        <v>188</v>
      </c>
      <c r="O349">
        <v>11</v>
      </c>
      <c r="P349">
        <v>11</v>
      </c>
      <c r="Q349" t="s">
        <v>42</v>
      </c>
      <c r="R349" t="s">
        <v>43</v>
      </c>
      <c r="S349" t="s">
        <v>120</v>
      </c>
      <c r="T349" t="s">
        <v>121</v>
      </c>
      <c r="U349">
        <v>2022</v>
      </c>
      <c r="V349">
        <v>13</v>
      </c>
      <c r="W349" t="s">
        <v>122</v>
      </c>
      <c r="X349" t="str">
        <f>HYPERLINK("http://dx.doi.org/10.3389/fphar.2022.873030","http://dx.doi.org/10.3389/fphar.2022.873030")</f>
        <v>http://dx.doi.org/10.3389/fphar.2022.873030</v>
      </c>
      <c r="Y349" t="s">
        <v>123</v>
      </c>
      <c r="Z349" t="s">
        <v>48</v>
      </c>
      <c r="AA349">
        <v>35462896</v>
      </c>
      <c r="AB349" t="str">
        <f>HYPERLINK("https%3A%2F%2Fwww.webofscience.com%2Fwos%2Fwoscc%2Ffull-record%2FWOS:000790935700001","View Full Record in Web of Science")</f>
        <v>View Full Record in Web of Science</v>
      </c>
    </row>
    <row r="350" spans="1:28" x14ac:dyDescent="0.25">
      <c r="A350" t="s">
        <v>28</v>
      </c>
      <c r="B350" t="s">
        <v>944</v>
      </c>
      <c r="C350" t="s">
        <v>945</v>
      </c>
      <c r="D350" t="s">
        <v>946</v>
      </c>
      <c r="E350" t="s">
        <v>33</v>
      </c>
      <c r="F350" t="s">
        <v>34</v>
      </c>
      <c r="G350" t="s">
        <v>947</v>
      </c>
      <c r="H350" t="s">
        <v>948</v>
      </c>
      <c r="I350" t="s">
        <v>949</v>
      </c>
      <c r="J350" t="s">
        <v>950</v>
      </c>
      <c r="K350" t="s">
        <v>951</v>
      </c>
      <c r="L350" t="s">
        <v>952</v>
      </c>
      <c r="M350" t="s">
        <v>953</v>
      </c>
      <c r="N350">
        <v>65</v>
      </c>
      <c r="O350">
        <v>4</v>
      </c>
      <c r="P350">
        <v>4</v>
      </c>
      <c r="Q350" t="s">
        <v>42</v>
      </c>
      <c r="R350" t="s">
        <v>43</v>
      </c>
      <c r="S350" t="s">
        <v>954</v>
      </c>
      <c r="T350" t="s">
        <v>955</v>
      </c>
      <c r="U350">
        <v>2022</v>
      </c>
      <c r="V350">
        <v>15</v>
      </c>
      <c r="W350" t="s">
        <v>956</v>
      </c>
      <c r="X350" t="str">
        <f>HYPERLINK("http://dx.doi.org/10.3389/fnmol.2022.1040699","http://dx.doi.org/10.3389/fnmol.2022.1040699")</f>
        <v>http://dx.doi.org/10.3389/fnmol.2022.1040699</v>
      </c>
      <c r="Y350" t="s">
        <v>208</v>
      </c>
      <c r="Z350" t="s">
        <v>48</v>
      </c>
      <c r="AA350">
        <v>36466802</v>
      </c>
      <c r="AB350" t="str">
        <f>HYPERLINK("https%3A%2F%2Fwww.webofscience.com%2Fwos%2Fwoscc%2Ffull-record%2FWOS:000892497900001","View Full Record in Web of Science")</f>
        <v>View Full Record in Web of Science</v>
      </c>
    </row>
    <row r="351" spans="1:28" x14ac:dyDescent="0.25">
      <c r="A351" t="s">
        <v>28</v>
      </c>
      <c r="B351" t="s">
        <v>4383</v>
      </c>
      <c r="C351" t="s">
        <v>4384</v>
      </c>
      <c r="D351" t="s">
        <v>4385</v>
      </c>
      <c r="E351" t="s">
        <v>33</v>
      </c>
      <c r="F351" t="s">
        <v>34</v>
      </c>
      <c r="G351" t="s">
        <v>4386</v>
      </c>
      <c r="H351" t="s">
        <v>4387</v>
      </c>
      <c r="I351" t="s">
        <v>4388</v>
      </c>
      <c r="J351" t="s">
        <v>4389</v>
      </c>
      <c r="K351" t="s">
        <v>1219</v>
      </c>
      <c r="L351" t="s">
        <v>4390</v>
      </c>
      <c r="M351" t="s">
        <v>4391</v>
      </c>
      <c r="N351">
        <v>98</v>
      </c>
      <c r="O351">
        <v>3</v>
      </c>
      <c r="P351">
        <v>3</v>
      </c>
      <c r="Q351" t="s">
        <v>2426</v>
      </c>
      <c r="R351" t="s">
        <v>2427</v>
      </c>
      <c r="S351" t="s">
        <v>4392</v>
      </c>
      <c r="T351" t="s">
        <v>29</v>
      </c>
      <c r="U351">
        <v>2022</v>
      </c>
      <c r="V351">
        <v>20</v>
      </c>
      <c r="W351" t="s">
        <v>4393</v>
      </c>
      <c r="X351" t="str">
        <f>HYPERLINK("http://dx.doi.org/10.2174/1570159X19666210924104757","http://dx.doi.org/10.2174/1570159X19666210924104757")</f>
        <v>http://dx.doi.org/10.2174/1570159X19666210924104757</v>
      </c>
      <c r="Y351" t="s">
        <v>4394</v>
      </c>
      <c r="Z351" t="s">
        <v>48</v>
      </c>
      <c r="AA351">
        <v>34561983</v>
      </c>
      <c r="AB351" t="str">
        <f>HYPERLINK("https%3A%2F%2Fwww.webofscience.com%2Fwos%2Fwoscc%2Ffull-record%2FWOS:000826898100003","View Full Record in Web of Science")</f>
        <v>View Full Record in Web of Science</v>
      </c>
    </row>
    <row r="352" spans="1:28" x14ac:dyDescent="0.25">
      <c r="A352" t="s">
        <v>28</v>
      </c>
      <c r="B352" t="s">
        <v>179</v>
      </c>
      <c r="C352" t="s">
        <v>180</v>
      </c>
      <c r="D352" t="s">
        <v>181</v>
      </c>
      <c r="E352" t="s">
        <v>33</v>
      </c>
      <c r="F352" t="s">
        <v>34</v>
      </c>
      <c r="G352" t="s">
        <v>182</v>
      </c>
      <c r="H352" t="s">
        <v>183</v>
      </c>
      <c r="I352" t="s">
        <v>184</v>
      </c>
      <c r="J352" t="s">
        <v>185</v>
      </c>
      <c r="K352" t="s">
        <v>186</v>
      </c>
      <c r="L352" t="s">
        <v>187</v>
      </c>
      <c r="M352" t="s">
        <v>188</v>
      </c>
      <c r="N352">
        <v>161</v>
      </c>
      <c r="O352">
        <v>11</v>
      </c>
      <c r="P352">
        <v>11</v>
      </c>
      <c r="Q352" t="s">
        <v>189</v>
      </c>
      <c r="R352" t="s">
        <v>190</v>
      </c>
      <c r="S352" t="s">
        <v>191</v>
      </c>
      <c r="T352" t="s">
        <v>192</v>
      </c>
      <c r="U352">
        <v>2023</v>
      </c>
      <c r="V352">
        <v>10</v>
      </c>
      <c r="W352" t="s">
        <v>193</v>
      </c>
      <c r="X352" t="str">
        <f>HYPERLINK("http://dx.doi.org/10.1016/j.gendis.2022.05.008","http://dx.doi.org/10.1016/j.gendis.2022.05.008")</f>
        <v>http://dx.doi.org/10.1016/j.gendis.2022.05.008</v>
      </c>
      <c r="Y352" t="s">
        <v>194</v>
      </c>
      <c r="Z352" t="s">
        <v>48</v>
      </c>
      <c r="AA352">
        <v>37223523</v>
      </c>
      <c r="AB352" t="str">
        <f>HYPERLINK("https%3A%2F%2Fwww.webofscience.com%2Fwos%2Fwoscc%2Ffull-record%2FWOS:000994782000001","View Full Record in Web of Science")</f>
        <v>View Full Record in Web of Science</v>
      </c>
    </row>
    <row r="353" spans="1:28" x14ac:dyDescent="0.25">
      <c r="A353" t="s">
        <v>28</v>
      </c>
      <c r="B353" t="s">
        <v>1266</v>
      </c>
      <c r="C353" t="s">
        <v>1267</v>
      </c>
      <c r="D353" t="s">
        <v>1268</v>
      </c>
      <c r="E353" t="s">
        <v>33</v>
      </c>
      <c r="F353" t="s">
        <v>34</v>
      </c>
      <c r="G353" t="s">
        <v>29</v>
      </c>
      <c r="H353" t="s">
        <v>1269</v>
      </c>
      <c r="I353" t="s">
        <v>1270</v>
      </c>
      <c r="J353" t="s">
        <v>1271</v>
      </c>
      <c r="K353" t="s">
        <v>1272</v>
      </c>
      <c r="L353" t="s">
        <v>1273</v>
      </c>
      <c r="M353" t="s">
        <v>1274</v>
      </c>
      <c r="N353">
        <v>124</v>
      </c>
      <c r="O353">
        <v>72</v>
      </c>
      <c r="P353">
        <v>73</v>
      </c>
      <c r="Q353" t="s">
        <v>1275</v>
      </c>
      <c r="R353" t="s">
        <v>1276</v>
      </c>
      <c r="S353" t="s">
        <v>1277</v>
      </c>
      <c r="T353" t="s">
        <v>1278</v>
      </c>
      <c r="U353">
        <v>2021</v>
      </c>
      <c r="V353">
        <v>29</v>
      </c>
      <c r="W353" t="s">
        <v>1279</v>
      </c>
      <c r="X353" t="str">
        <f>HYPERLINK("http://dx.doi.org/10.1016/j.ymthe.2021.04.009","http://dx.doi.org/10.1016/j.ymthe.2021.04.009")</f>
        <v>http://dx.doi.org/10.1016/j.ymthe.2021.04.009</v>
      </c>
      <c r="Y353" t="s">
        <v>1280</v>
      </c>
      <c r="Z353" t="s">
        <v>48</v>
      </c>
      <c r="AA353">
        <v>33839323</v>
      </c>
      <c r="AB353" t="str">
        <f>HYPERLINK("https%3A%2F%2Fwww.webofscience.com%2Fwos%2Fwoscc%2Ffull-record%2FWOS:000647661000007","View Full Record in Web of Science")</f>
        <v>View Full Record in Web of Science</v>
      </c>
    </row>
    <row r="354" spans="1:28" x14ac:dyDescent="0.25">
      <c r="A354" t="s">
        <v>28</v>
      </c>
      <c r="B354" t="s">
        <v>3411</v>
      </c>
      <c r="C354" t="s">
        <v>3412</v>
      </c>
      <c r="D354" t="s">
        <v>3413</v>
      </c>
      <c r="E354" t="s">
        <v>33</v>
      </c>
      <c r="F354" t="s">
        <v>66</v>
      </c>
      <c r="G354" t="s">
        <v>29</v>
      </c>
      <c r="H354" t="s">
        <v>3414</v>
      </c>
      <c r="I354" t="s">
        <v>3415</v>
      </c>
      <c r="J354" t="s">
        <v>3416</v>
      </c>
      <c r="K354" t="s">
        <v>3417</v>
      </c>
      <c r="L354" t="s">
        <v>3418</v>
      </c>
      <c r="M354" t="s">
        <v>3419</v>
      </c>
      <c r="N354">
        <v>58</v>
      </c>
      <c r="O354">
        <v>41</v>
      </c>
      <c r="P354">
        <v>43</v>
      </c>
      <c r="Q354" t="s">
        <v>218</v>
      </c>
      <c r="R354" t="s">
        <v>219</v>
      </c>
      <c r="S354" t="s">
        <v>3420</v>
      </c>
      <c r="T354" t="s">
        <v>1030</v>
      </c>
      <c r="U354">
        <v>2022</v>
      </c>
      <c r="V354">
        <v>23</v>
      </c>
      <c r="W354" t="s">
        <v>3421</v>
      </c>
      <c r="X354" t="str">
        <f>HYPERLINK("http://dx.doi.org/10.1038/s41590-022-01268-1","http://dx.doi.org/10.1038/s41590-022-01268-1")</f>
        <v>http://dx.doi.org/10.1038/s41590-022-01268-1</v>
      </c>
      <c r="Y354" t="s">
        <v>62</v>
      </c>
      <c r="Z354" t="s">
        <v>48</v>
      </c>
      <c r="AA354">
        <v>35879451</v>
      </c>
      <c r="AB354" t="str">
        <f>HYPERLINK("https%3A%2F%2Fwww.webofscience.com%2Fwos%2Fwoscc%2Ffull-record%2FWOS:000829717100001","View Full Record in Web of Science")</f>
        <v>View Full Record in Web of Science</v>
      </c>
    </row>
    <row r="355" spans="1:28" x14ac:dyDescent="0.25">
      <c r="A355" t="s">
        <v>28</v>
      </c>
      <c r="B355" t="s">
        <v>3155</v>
      </c>
      <c r="C355" t="s">
        <v>3156</v>
      </c>
      <c r="D355" t="s">
        <v>2817</v>
      </c>
      <c r="E355" t="s">
        <v>33</v>
      </c>
      <c r="F355" t="s">
        <v>34</v>
      </c>
      <c r="G355" t="s">
        <v>3157</v>
      </c>
      <c r="H355" t="s">
        <v>3158</v>
      </c>
      <c r="I355" t="s">
        <v>3159</v>
      </c>
      <c r="J355" t="s">
        <v>3160</v>
      </c>
      <c r="K355" t="s">
        <v>3161</v>
      </c>
      <c r="L355" t="s">
        <v>3162</v>
      </c>
      <c r="M355" t="s">
        <v>3163</v>
      </c>
      <c r="N355">
        <v>195</v>
      </c>
      <c r="O355">
        <v>9</v>
      </c>
      <c r="P355">
        <v>9</v>
      </c>
      <c r="Q355" t="s">
        <v>2825</v>
      </c>
      <c r="R355" t="s">
        <v>2826</v>
      </c>
      <c r="S355" t="s">
        <v>2827</v>
      </c>
      <c r="T355" t="s">
        <v>1345</v>
      </c>
      <c r="U355">
        <v>2024</v>
      </c>
      <c r="V355">
        <v>15</v>
      </c>
      <c r="W355" t="s">
        <v>3164</v>
      </c>
      <c r="X355" t="str">
        <f>HYPERLINK("http://dx.doi.org/10.14336/AD.2023.0519","http://dx.doi.org/10.14336/AD.2023.0519")</f>
        <v>http://dx.doi.org/10.14336/AD.2023.0519</v>
      </c>
      <c r="Y355" t="s">
        <v>2791</v>
      </c>
      <c r="Z355" t="s">
        <v>48</v>
      </c>
      <c r="AA355">
        <v>37307819</v>
      </c>
      <c r="AB355" t="str">
        <f>HYPERLINK("https%3A%2F%2Fwww.webofscience.com%2Fwos%2Fwoscc%2Ffull-record%2FWOS:000995890300001","View Full Record in Web of Science")</f>
        <v>View Full Record in Web of Science</v>
      </c>
    </row>
    <row r="356" spans="1:28" x14ac:dyDescent="0.25">
      <c r="A356" t="s">
        <v>28</v>
      </c>
      <c r="B356" t="s">
        <v>3722</v>
      </c>
      <c r="C356" t="s">
        <v>3723</v>
      </c>
      <c r="D356" t="s">
        <v>2280</v>
      </c>
      <c r="E356" t="s">
        <v>33</v>
      </c>
      <c r="F356" t="s">
        <v>66</v>
      </c>
      <c r="G356" t="s">
        <v>3724</v>
      </c>
      <c r="H356" t="s">
        <v>3725</v>
      </c>
      <c r="I356" t="s">
        <v>3726</v>
      </c>
      <c r="J356" t="s">
        <v>3727</v>
      </c>
      <c r="K356" t="s">
        <v>3728</v>
      </c>
      <c r="L356" t="s">
        <v>3729</v>
      </c>
      <c r="M356" t="s">
        <v>3730</v>
      </c>
      <c r="N356">
        <v>47</v>
      </c>
      <c r="O356">
        <v>6</v>
      </c>
      <c r="P356">
        <v>7</v>
      </c>
      <c r="Q356" t="s">
        <v>90</v>
      </c>
      <c r="R356" t="s">
        <v>91</v>
      </c>
      <c r="S356" t="s">
        <v>2288</v>
      </c>
      <c r="T356" t="s">
        <v>107</v>
      </c>
      <c r="U356">
        <v>2023</v>
      </c>
      <c r="V356">
        <v>10</v>
      </c>
      <c r="W356" t="s">
        <v>3731</v>
      </c>
      <c r="X356" t="str">
        <f>HYPERLINK("http://dx.doi.org/10.1002/advs.202205620","http://dx.doi.org/10.1002/advs.202205620")</f>
        <v>http://dx.doi.org/10.1002/advs.202205620</v>
      </c>
      <c r="Y356" t="s">
        <v>2290</v>
      </c>
      <c r="Z356" t="s">
        <v>48</v>
      </c>
      <c r="AA356">
        <v>36922750</v>
      </c>
      <c r="AB356" t="str">
        <f>HYPERLINK("https%3A%2F%2Fwww.webofscience.com%2Fwos%2Fwoscc%2Ffull-record%2FWOS:000949976900001","View Full Record in Web of Science")</f>
        <v>View Full Record in Web of Science</v>
      </c>
    </row>
    <row r="357" spans="1:28" x14ac:dyDescent="0.25">
      <c r="A357" t="s">
        <v>28</v>
      </c>
      <c r="B357" t="s">
        <v>1155</v>
      </c>
      <c r="C357" t="s">
        <v>1156</v>
      </c>
      <c r="D357" t="s">
        <v>1157</v>
      </c>
      <c r="E357" t="s">
        <v>33</v>
      </c>
      <c r="F357" t="s">
        <v>66</v>
      </c>
      <c r="G357" t="s">
        <v>1158</v>
      </c>
      <c r="H357" t="s">
        <v>1159</v>
      </c>
      <c r="I357" t="s">
        <v>1160</v>
      </c>
      <c r="J357" t="s">
        <v>1161</v>
      </c>
      <c r="K357" t="s">
        <v>438</v>
      </c>
      <c r="L357" t="s">
        <v>1162</v>
      </c>
      <c r="M357" t="s">
        <v>1163</v>
      </c>
      <c r="N357">
        <v>41</v>
      </c>
      <c r="O357">
        <v>13</v>
      </c>
      <c r="P357">
        <v>16</v>
      </c>
      <c r="Q357" t="s">
        <v>330</v>
      </c>
      <c r="R357" t="s">
        <v>331</v>
      </c>
      <c r="S357" t="s">
        <v>1157</v>
      </c>
      <c r="T357" t="s">
        <v>250</v>
      </c>
      <c r="U357">
        <v>2022</v>
      </c>
      <c r="V357">
        <v>159</v>
      </c>
      <c r="W357" t="s">
        <v>1164</v>
      </c>
      <c r="X357" t="str">
        <f>HYPERLINK("http://dx.doi.org/10.1016/j.cyto.2022.156000","http://dx.doi.org/10.1016/j.cyto.2022.156000")</f>
        <v>http://dx.doi.org/10.1016/j.cyto.2022.156000</v>
      </c>
      <c r="Y357" t="s">
        <v>1165</v>
      </c>
      <c r="Z357" t="s">
        <v>48</v>
      </c>
      <c r="AA357">
        <v>36058192</v>
      </c>
      <c r="AB357" t="str">
        <f>HYPERLINK("https%3A%2F%2Fwww.webofscience.com%2Fwos%2Fwoscc%2Ffull-record%2FWOS:000859244600002","View Full Record in Web of Science")</f>
        <v>View Full Record in Web of Science</v>
      </c>
    </row>
    <row r="358" spans="1:28" x14ac:dyDescent="0.25">
      <c r="A358" t="s">
        <v>28</v>
      </c>
      <c r="B358" t="s">
        <v>551</v>
      </c>
      <c r="C358" t="s">
        <v>552</v>
      </c>
      <c r="D358" t="s">
        <v>553</v>
      </c>
      <c r="E358" t="s">
        <v>33</v>
      </c>
      <c r="F358" t="s">
        <v>34</v>
      </c>
      <c r="G358" t="s">
        <v>554</v>
      </c>
      <c r="H358" t="s">
        <v>555</v>
      </c>
      <c r="I358" t="s">
        <v>556</v>
      </c>
      <c r="J358" t="s">
        <v>557</v>
      </c>
      <c r="K358" t="s">
        <v>558</v>
      </c>
      <c r="L358" t="s">
        <v>559</v>
      </c>
      <c r="M358" t="s">
        <v>560</v>
      </c>
      <c r="N358">
        <v>115</v>
      </c>
      <c r="O358">
        <v>21</v>
      </c>
      <c r="P358">
        <v>21</v>
      </c>
      <c r="Q358" t="s">
        <v>561</v>
      </c>
      <c r="R358" t="s">
        <v>316</v>
      </c>
      <c r="S358" t="s">
        <v>562</v>
      </c>
      <c r="T358" t="s">
        <v>563</v>
      </c>
      <c r="U358">
        <v>2021</v>
      </c>
      <c r="V358">
        <v>16</v>
      </c>
      <c r="W358" t="s">
        <v>564</v>
      </c>
      <c r="X358" t="str">
        <f>HYPERLINK("http://dx.doi.org/10.1080/15592294.2020.1827722","http://dx.doi.org/10.1080/15592294.2020.1827722")</f>
        <v>http://dx.doi.org/10.1080/15592294.2020.1827722</v>
      </c>
      <c r="Y358" t="s">
        <v>194</v>
      </c>
      <c r="Z358" t="s">
        <v>48</v>
      </c>
      <c r="AA358">
        <v>33070685</v>
      </c>
      <c r="AB358" t="str">
        <f>HYPERLINK("https%3A%2F%2Fwww.webofscience.com%2Fwos%2Fwoscc%2Ffull-record%2FWOS:000579762400001","View Full Record in Web of Science")</f>
        <v>View Full Record in Web of Science</v>
      </c>
    </row>
    <row r="359" spans="1:28" x14ac:dyDescent="0.25">
      <c r="A359" t="s">
        <v>28</v>
      </c>
      <c r="B359" t="s">
        <v>1531</v>
      </c>
      <c r="C359" t="s">
        <v>1532</v>
      </c>
      <c r="D359" t="s">
        <v>1533</v>
      </c>
      <c r="E359" t="s">
        <v>33</v>
      </c>
      <c r="F359" t="s">
        <v>66</v>
      </c>
      <c r="G359" t="s">
        <v>29</v>
      </c>
      <c r="H359" t="s">
        <v>1534</v>
      </c>
      <c r="I359" t="s">
        <v>1535</v>
      </c>
      <c r="J359" t="s">
        <v>1536</v>
      </c>
      <c r="K359" t="s">
        <v>1537</v>
      </c>
      <c r="L359" t="s">
        <v>1538</v>
      </c>
      <c r="M359" t="s">
        <v>1539</v>
      </c>
      <c r="N359">
        <v>41</v>
      </c>
      <c r="O359">
        <v>71</v>
      </c>
      <c r="P359">
        <v>80</v>
      </c>
      <c r="Q359" t="s">
        <v>977</v>
      </c>
      <c r="R359" t="s">
        <v>978</v>
      </c>
      <c r="S359" t="s">
        <v>1540</v>
      </c>
      <c r="T359" t="s">
        <v>467</v>
      </c>
      <c r="U359">
        <v>2021</v>
      </c>
      <c r="V359">
        <v>297</v>
      </c>
      <c r="W359" t="s">
        <v>1541</v>
      </c>
      <c r="X359" t="str">
        <f>HYPERLINK("http://dx.doi.org/10.1016/j.jbc.2021.101058","http://dx.doi.org/10.1016/j.jbc.2021.101058")</f>
        <v>http://dx.doi.org/10.1016/j.jbc.2021.101058</v>
      </c>
      <c r="Y359" t="s">
        <v>362</v>
      </c>
      <c r="Z359" t="s">
        <v>48</v>
      </c>
      <c r="AA359">
        <v>34375639</v>
      </c>
      <c r="AB359" t="str">
        <f>HYPERLINK("https%3A%2F%2Fwww.webofscience.com%2Fwos%2Fwoscc%2Ffull-record%2FWOS:000706409400010","View Full Record in Web of Science")</f>
        <v>View Full Record in Web of Science</v>
      </c>
    </row>
    <row r="360" spans="1:28" x14ac:dyDescent="0.25">
      <c r="A360" t="s">
        <v>28</v>
      </c>
      <c r="B360" t="s">
        <v>1200</v>
      </c>
      <c r="C360" t="s">
        <v>1201</v>
      </c>
      <c r="D360" t="s">
        <v>1202</v>
      </c>
      <c r="E360" t="s">
        <v>33</v>
      </c>
      <c r="F360" t="s">
        <v>66</v>
      </c>
      <c r="G360" t="s">
        <v>1203</v>
      </c>
      <c r="H360" t="s">
        <v>1204</v>
      </c>
      <c r="I360" t="s">
        <v>1205</v>
      </c>
      <c r="J360" t="s">
        <v>1206</v>
      </c>
      <c r="K360" t="s">
        <v>1207</v>
      </c>
      <c r="L360" t="s">
        <v>1208</v>
      </c>
      <c r="M360" t="s">
        <v>1209</v>
      </c>
      <c r="N360">
        <v>25</v>
      </c>
      <c r="O360">
        <v>4</v>
      </c>
      <c r="P360">
        <v>4</v>
      </c>
      <c r="Q360" t="s">
        <v>90</v>
      </c>
      <c r="R360" t="s">
        <v>91</v>
      </c>
      <c r="S360" t="s">
        <v>1210</v>
      </c>
      <c r="T360" t="s">
        <v>697</v>
      </c>
      <c r="U360">
        <v>2024</v>
      </c>
      <c r="V360">
        <v>33</v>
      </c>
      <c r="W360" t="s">
        <v>1211</v>
      </c>
      <c r="X360" t="str">
        <f>HYPERLINK("http://dx.doi.org/10.1111/exd.14879","http://dx.doi.org/10.1111/exd.14879")</f>
        <v>http://dx.doi.org/10.1111/exd.14879</v>
      </c>
      <c r="Y360" t="s">
        <v>304</v>
      </c>
      <c r="Z360" t="s">
        <v>48</v>
      </c>
      <c r="AA360">
        <v>37434495</v>
      </c>
      <c r="AB360" t="str">
        <f>HYPERLINK("https%3A%2F%2Fwww.webofscience.com%2Fwos%2Fwoscc%2Ffull-record%2FWOS:001024867900001","View Full Record in Web of Science")</f>
        <v>View Full Record in Web of Science</v>
      </c>
    </row>
    <row r="361" spans="1:28" x14ac:dyDescent="0.25">
      <c r="A361" t="s">
        <v>28</v>
      </c>
      <c r="B361" t="s">
        <v>2278</v>
      </c>
      <c r="C361" t="s">
        <v>2279</v>
      </c>
      <c r="D361" t="s">
        <v>2280</v>
      </c>
      <c r="E361" t="s">
        <v>33</v>
      </c>
      <c r="F361" t="s">
        <v>66</v>
      </c>
      <c r="G361" t="s">
        <v>2281</v>
      </c>
      <c r="H361" t="s">
        <v>2282</v>
      </c>
      <c r="I361" t="s">
        <v>2283</v>
      </c>
      <c r="J361" t="s">
        <v>2284</v>
      </c>
      <c r="K361" t="s">
        <v>2285</v>
      </c>
      <c r="L361" t="s">
        <v>2286</v>
      </c>
      <c r="M361" t="s">
        <v>2287</v>
      </c>
      <c r="N361">
        <v>52</v>
      </c>
      <c r="O361">
        <v>93</v>
      </c>
      <c r="P361">
        <v>98</v>
      </c>
      <c r="Q361" t="s">
        <v>90</v>
      </c>
      <c r="R361" t="s">
        <v>91</v>
      </c>
      <c r="S361" t="s">
        <v>2288</v>
      </c>
      <c r="T361" t="s">
        <v>93</v>
      </c>
      <c r="U361">
        <v>2021</v>
      </c>
      <c r="V361">
        <v>8</v>
      </c>
      <c r="W361" t="s">
        <v>2289</v>
      </c>
      <c r="X361" t="str">
        <f>HYPERLINK("http://dx.doi.org/10.1002/advs.202100209","http://dx.doi.org/10.1002/advs.202100209")</f>
        <v>http://dx.doi.org/10.1002/advs.202100209</v>
      </c>
      <c r="Y361" t="s">
        <v>2290</v>
      </c>
      <c r="Z361" t="s">
        <v>48</v>
      </c>
      <c r="AA361">
        <v>34258163</v>
      </c>
      <c r="AB361" t="str">
        <f>HYPERLINK("https%3A%2F%2Fwww.webofscience.com%2Fwos%2Fwoscc%2Ffull-record%2FWOS:000646230700001","View Full Record in Web of Science")</f>
        <v>View Full Record in Web of Science</v>
      </c>
    </row>
    <row r="362" spans="1:28" x14ac:dyDescent="0.25">
      <c r="A362" t="s">
        <v>28</v>
      </c>
      <c r="B362" t="s">
        <v>3115</v>
      </c>
      <c r="C362" t="s">
        <v>3116</v>
      </c>
      <c r="D362" t="s">
        <v>3117</v>
      </c>
      <c r="E362" t="s">
        <v>33</v>
      </c>
      <c r="F362" t="s">
        <v>66</v>
      </c>
      <c r="G362" t="s">
        <v>29</v>
      </c>
      <c r="H362" t="s">
        <v>3118</v>
      </c>
      <c r="I362" t="s">
        <v>3119</v>
      </c>
      <c r="J362" t="s">
        <v>3120</v>
      </c>
      <c r="K362" t="s">
        <v>3121</v>
      </c>
      <c r="L362" t="s">
        <v>3122</v>
      </c>
      <c r="M362" t="s">
        <v>3123</v>
      </c>
      <c r="N362">
        <v>118</v>
      </c>
      <c r="O362">
        <v>46</v>
      </c>
      <c r="P362">
        <v>47</v>
      </c>
      <c r="Q362" t="s">
        <v>2711</v>
      </c>
      <c r="R362" t="s">
        <v>1250</v>
      </c>
      <c r="S362" t="s">
        <v>3124</v>
      </c>
      <c r="T362" t="s">
        <v>93</v>
      </c>
      <c r="U362">
        <v>2021</v>
      </c>
      <c r="V362">
        <v>6</v>
      </c>
      <c r="W362" t="s">
        <v>3125</v>
      </c>
      <c r="X362" t="str">
        <f>HYPERLINK("http://dx.doi.org/10.1126/sciimmunol.abd1287","http://dx.doi.org/10.1126/sciimmunol.abd1287")</f>
        <v>http://dx.doi.org/10.1126/sciimmunol.abd1287</v>
      </c>
      <c r="Y362" t="s">
        <v>62</v>
      </c>
      <c r="Z362" t="s">
        <v>48</v>
      </c>
      <c r="AA362">
        <v>34215679</v>
      </c>
      <c r="AB362" t="str">
        <f>HYPERLINK("https%3A%2F%2Fwww.webofscience.com%2Fwos%2Fwoscc%2Ffull-record%2FWOS:000677989000001","View Full Record in Web of Science")</f>
        <v>View Full Record in Web of Science</v>
      </c>
    </row>
    <row r="363" spans="1:28" x14ac:dyDescent="0.25">
      <c r="A363" t="s">
        <v>28</v>
      </c>
      <c r="B363" t="s">
        <v>2655</v>
      </c>
      <c r="C363" t="s">
        <v>2656</v>
      </c>
      <c r="D363" t="s">
        <v>2657</v>
      </c>
      <c r="E363" t="s">
        <v>33</v>
      </c>
      <c r="F363" t="s">
        <v>66</v>
      </c>
      <c r="G363" t="s">
        <v>2658</v>
      </c>
      <c r="H363" t="s">
        <v>2659</v>
      </c>
      <c r="I363" t="s">
        <v>2660</v>
      </c>
      <c r="J363" t="s">
        <v>2661</v>
      </c>
      <c r="K363" t="s">
        <v>2662</v>
      </c>
      <c r="L363" t="s">
        <v>2663</v>
      </c>
      <c r="M363" t="s">
        <v>2664</v>
      </c>
      <c r="N363">
        <v>43</v>
      </c>
      <c r="O363">
        <v>3</v>
      </c>
      <c r="P363">
        <v>3</v>
      </c>
      <c r="Q363" t="s">
        <v>2665</v>
      </c>
      <c r="R363" t="s">
        <v>149</v>
      </c>
      <c r="S363" t="s">
        <v>2666</v>
      </c>
      <c r="T363" t="s">
        <v>1223</v>
      </c>
      <c r="U363">
        <v>2023</v>
      </c>
      <c r="V363">
        <v>11</v>
      </c>
      <c r="W363" t="s">
        <v>2667</v>
      </c>
      <c r="X363" t="str">
        <f>HYPERLINK("http://dx.doi.org/10.1093/burnst/tkad023","http://dx.doi.org/10.1093/burnst/tkad023")</f>
        <v>http://dx.doi.org/10.1093/burnst/tkad023</v>
      </c>
      <c r="Y363" t="s">
        <v>2668</v>
      </c>
      <c r="Z363" t="s">
        <v>48</v>
      </c>
      <c r="AA363">
        <v>38026444</v>
      </c>
      <c r="AB363" t="str">
        <f>HYPERLINK("https%3A%2F%2Fwww.webofscience.com%2Fwos%2Fwoscc%2Ffull-record%2FWOS:001082676200001","View Full Record in Web of Science")</f>
        <v>View Full Record in Web of Science</v>
      </c>
    </row>
    <row r="364" spans="1:28" x14ac:dyDescent="0.25">
      <c r="A364" t="s">
        <v>28</v>
      </c>
      <c r="B364" t="s">
        <v>1980</v>
      </c>
      <c r="C364" t="s">
        <v>1981</v>
      </c>
      <c r="D364" t="s">
        <v>1982</v>
      </c>
      <c r="E364" t="s">
        <v>33</v>
      </c>
      <c r="F364" t="s">
        <v>66</v>
      </c>
      <c r="G364" t="s">
        <v>1983</v>
      </c>
      <c r="H364" t="s">
        <v>1984</v>
      </c>
      <c r="I364" t="s">
        <v>1985</v>
      </c>
      <c r="J364" t="s">
        <v>1986</v>
      </c>
      <c r="K364" t="s">
        <v>571</v>
      </c>
      <c r="L364" t="s">
        <v>1987</v>
      </c>
      <c r="M364" t="s">
        <v>1988</v>
      </c>
      <c r="N364">
        <v>46</v>
      </c>
      <c r="O364">
        <v>17</v>
      </c>
      <c r="P364">
        <v>17</v>
      </c>
      <c r="Q364" t="s">
        <v>1989</v>
      </c>
      <c r="R364" t="s">
        <v>1990</v>
      </c>
      <c r="S364" t="s">
        <v>1991</v>
      </c>
      <c r="T364" t="s">
        <v>192</v>
      </c>
      <c r="U364">
        <v>2022</v>
      </c>
      <c r="V364">
        <v>19</v>
      </c>
      <c r="W364" t="s">
        <v>1992</v>
      </c>
      <c r="X364" t="str">
        <f>HYPERLINK("http://dx.doi.org/10.20892/j.issn.2095-3941.2020.0661","http://dx.doi.org/10.20892/j.issn.2095-3941.2020.0661")</f>
        <v>http://dx.doi.org/10.20892/j.issn.2095-3941.2020.0661</v>
      </c>
      <c r="Y364" t="s">
        <v>496</v>
      </c>
      <c r="Z364" t="s">
        <v>48</v>
      </c>
      <c r="AA364">
        <v>34347395</v>
      </c>
      <c r="AB364" t="str">
        <f>HYPERLINK("https%3A%2F%2Fwww.webofscience.com%2Fwos%2Fwoscc%2Ffull-record%2FWOS:000729394500001","View Full Record in Web of Science")</f>
        <v>View Full Record in Web of Science</v>
      </c>
    </row>
    <row r="365" spans="1:28" x14ac:dyDescent="0.25">
      <c r="A365" t="s">
        <v>28</v>
      </c>
      <c r="B365" t="s">
        <v>239</v>
      </c>
      <c r="C365" t="s">
        <v>240</v>
      </c>
      <c r="D365" t="s">
        <v>241</v>
      </c>
      <c r="E365" t="s">
        <v>33</v>
      </c>
      <c r="F365" t="s">
        <v>34</v>
      </c>
      <c r="G365" t="s">
        <v>242</v>
      </c>
      <c r="H365" t="s">
        <v>243</v>
      </c>
      <c r="I365" t="s">
        <v>244</v>
      </c>
      <c r="J365" t="s">
        <v>245</v>
      </c>
      <c r="K365" t="s">
        <v>246</v>
      </c>
      <c r="L365" t="s">
        <v>247</v>
      </c>
      <c r="M365" t="s">
        <v>248</v>
      </c>
      <c r="N365">
        <v>104</v>
      </c>
      <c r="O365">
        <v>2</v>
      </c>
      <c r="P365">
        <v>2</v>
      </c>
      <c r="Q365" t="s">
        <v>234</v>
      </c>
      <c r="R365" t="s">
        <v>235</v>
      </c>
      <c r="S365" t="s">
        <v>249</v>
      </c>
      <c r="T365" t="s">
        <v>250</v>
      </c>
      <c r="U365">
        <v>2022</v>
      </c>
      <c r="V365">
        <v>9</v>
      </c>
      <c r="W365" t="s">
        <v>251</v>
      </c>
      <c r="X365" t="str">
        <f>HYPERLINK("http://dx.doi.org/10.3390/jcdd9110367","http://dx.doi.org/10.3390/jcdd9110367")</f>
        <v>http://dx.doi.org/10.3390/jcdd9110367</v>
      </c>
      <c r="Y365" t="s">
        <v>252</v>
      </c>
      <c r="Z365" t="s">
        <v>48</v>
      </c>
      <c r="AA365">
        <v>36354766</v>
      </c>
      <c r="AB365" t="str">
        <f>HYPERLINK("https%3A%2F%2Fwww.webofscience.com%2Fwos%2Fwoscc%2Ffull-record%2FWOS:000883930600001","View Full Record in Web of Science")</f>
        <v>View Full Record in Web of Science</v>
      </c>
    </row>
    <row r="366" spans="1:28" x14ac:dyDescent="0.25">
      <c r="A366" t="s">
        <v>28</v>
      </c>
      <c r="B366" t="s">
        <v>3987</v>
      </c>
      <c r="C366" t="s">
        <v>3988</v>
      </c>
      <c r="D366" t="s">
        <v>211</v>
      </c>
      <c r="E366" t="s">
        <v>33</v>
      </c>
      <c r="F366" t="s">
        <v>66</v>
      </c>
      <c r="G366" t="s">
        <v>29</v>
      </c>
      <c r="H366" t="s">
        <v>3989</v>
      </c>
      <c r="I366" t="s">
        <v>3990</v>
      </c>
      <c r="J366" t="s">
        <v>3991</v>
      </c>
      <c r="K366" t="s">
        <v>3992</v>
      </c>
      <c r="L366" t="s">
        <v>3834</v>
      </c>
      <c r="M366" t="s">
        <v>2178</v>
      </c>
      <c r="N366">
        <v>57</v>
      </c>
      <c r="O366">
        <v>60</v>
      </c>
      <c r="P366">
        <v>61</v>
      </c>
      <c r="Q366" t="s">
        <v>218</v>
      </c>
      <c r="R366" t="s">
        <v>219</v>
      </c>
      <c r="S366" t="s">
        <v>220</v>
      </c>
      <c r="T366" t="s">
        <v>3993</v>
      </c>
      <c r="U366">
        <v>2021</v>
      </c>
      <c r="V366">
        <v>12</v>
      </c>
      <c r="W366" t="s">
        <v>3994</v>
      </c>
      <c r="X366" t="str">
        <f>HYPERLINK("http://dx.doi.org/10.1038/s41467-021-27539-3","http://dx.doi.org/10.1038/s41467-021-27539-3")</f>
        <v>http://dx.doi.org/10.1038/s41467-021-27539-3</v>
      </c>
      <c r="Y366" t="s">
        <v>223</v>
      </c>
      <c r="Z366" t="s">
        <v>48</v>
      </c>
      <c r="AA366">
        <v>34893641</v>
      </c>
      <c r="AB366" t="str">
        <f>HYPERLINK("https%3A%2F%2Fwww.webofscience.com%2Fwos%2Fwoscc%2Ffull-record%2FWOS:000729179400041","View Full Record in Web of Science")</f>
        <v>View Full Record in Web of Science</v>
      </c>
    </row>
    <row r="367" spans="1:28" x14ac:dyDescent="0.25">
      <c r="A367" t="s">
        <v>28</v>
      </c>
      <c r="B367" t="s">
        <v>4578</v>
      </c>
      <c r="C367" t="s">
        <v>4579</v>
      </c>
      <c r="D367" t="s">
        <v>404</v>
      </c>
      <c r="E367" t="s">
        <v>33</v>
      </c>
      <c r="F367" t="s">
        <v>66</v>
      </c>
      <c r="G367" t="s">
        <v>4580</v>
      </c>
      <c r="H367" t="s">
        <v>4581</v>
      </c>
      <c r="I367" t="s">
        <v>4582</v>
      </c>
      <c r="J367" t="s">
        <v>4583</v>
      </c>
      <c r="K367" t="s">
        <v>4584</v>
      </c>
      <c r="L367" t="s">
        <v>4585</v>
      </c>
      <c r="M367" t="s">
        <v>4586</v>
      </c>
      <c r="N367">
        <v>46</v>
      </c>
      <c r="O367">
        <v>8</v>
      </c>
      <c r="P367">
        <v>9</v>
      </c>
      <c r="Q367" t="s">
        <v>412</v>
      </c>
      <c r="R367" t="s">
        <v>413</v>
      </c>
      <c r="S367" t="s">
        <v>414</v>
      </c>
      <c r="T367" t="s">
        <v>467</v>
      </c>
      <c r="U367">
        <v>2022</v>
      </c>
      <c r="V367">
        <v>153</v>
      </c>
      <c r="W367" t="s">
        <v>4587</v>
      </c>
      <c r="X367" t="str">
        <f>HYPERLINK("http://dx.doi.org/10.1016/j.biopha.2022.113367","http://dx.doi.org/10.1016/j.biopha.2022.113367")</f>
        <v>http://dx.doi.org/10.1016/j.biopha.2022.113367</v>
      </c>
      <c r="Y367" t="s">
        <v>416</v>
      </c>
      <c r="Z367" t="s">
        <v>48</v>
      </c>
      <c r="AA367">
        <v>35780619</v>
      </c>
      <c r="AB367" t="str">
        <f>HYPERLINK("https%3A%2F%2Fwww.webofscience.com%2Fwos%2Fwoscc%2Ffull-record%2FWOS:000827278200002","View Full Record in Web of Science")</f>
        <v>View Full Record in Web of Science</v>
      </c>
    </row>
    <row r="368" spans="1:28" x14ac:dyDescent="0.25">
      <c r="A368" t="s">
        <v>28</v>
      </c>
      <c r="B368" t="s">
        <v>3165</v>
      </c>
      <c r="C368" t="s">
        <v>3166</v>
      </c>
      <c r="D368" t="s">
        <v>3167</v>
      </c>
      <c r="E368" t="s">
        <v>33</v>
      </c>
      <c r="F368" t="s">
        <v>66</v>
      </c>
      <c r="G368" t="s">
        <v>29</v>
      </c>
      <c r="H368" t="s">
        <v>3168</v>
      </c>
      <c r="I368" t="s">
        <v>3169</v>
      </c>
      <c r="J368" t="s">
        <v>3170</v>
      </c>
      <c r="K368" t="s">
        <v>3171</v>
      </c>
      <c r="L368" t="s">
        <v>3172</v>
      </c>
      <c r="M368" t="s">
        <v>3173</v>
      </c>
      <c r="N368">
        <v>47</v>
      </c>
      <c r="O368">
        <v>96</v>
      </c>
      <c r="P368">
        <v>98</v>
      </c>
      <c r="Q368" t="s">
        <v>3174</v>
      </c>
      <c r="R368" t="s">
        <v>346</v>
      </c>
      <c r="S368" t="s">
        <v>3175</v>
      </c>
      <c r="T368" t="s">
        <v>762</v>
      </c>
      <c r="U368">
        <v>2021</v>
      </c>
      <c r="V368">
        <v>218</v>
      </c>
      <c r="W368" t="s">
        <v>3176</v>
      </c>
      <c r="X368" t="str">
        <f>HYPERLINK("http://dx.doi.org/10.1084/jem.20200829","http://dx.doi.org/10.1084/jem.20200829")</f>
        <v>http://dx.doi.org/10.1084/jem.20200829</v>
      </c>
      <c r="Y368" t="s">
        <v>3177</v>
      </c>
      <c r="Z368" t="s">
        <v>48</v>
      </c>
      <c r="AA368">
        <v>33156926</v>
      </c>
      <c r="AB368" t="str">
        <f>HYPERLINK("https%3A%2F%2Fwww.webofscience.com%2Fwos%2Fwoscc%2Ffull-record%2FWOS:000625357800004","View Full Record in Web of Science")</f>
        <v>View Full Record in Web of Science</v>
      </c>
    </row>
    <row r="369" spans="1:28" x14ac:dyDescent="0.25">
      <c r="A369" t="s">
        <v>28</v>
      </c>
      <c r="B369" t="s">
        <v>4153</v>
      </c>
      <c r="C369" t="s">
        <v>4154</v>
      </c>
      <c r="D369" t="s">
        <v>211</v>
      </c>
      <c r="E369" t="s">
        <v>33</v>
      </c>
      <c r="F369" t="s">
        <v>66</v>
      </c>
      <c r="G369" t="s">
        <v>29</v>
      </c>
      <c r="H369" t="s">
        <v>4155</v>
      </c>
      <c r="I369" t="s">
        <v>4156</v>
      </c>
      <c r="J369" t="s">
        <v>4157</v>
      </c>
      <c r="K369" t="s">
        <v>4158</v>
      </c>
      <c r="L369" t="s">
        <v>4159</v>
      </c>
      <c r="M369" t="s">
        <v>4160</v>
      </c>
      <c r="N369">
        <v>54</v>
      </c>
      <c r="O369">
        <v>7</v>
      </c>
      <c r="P369">
        <v>9</v>
      </c>
      <c r="Q369" t="s">
        <v>218</v>
      </c>
      <c r="R369" t="s">
        <v>219</v>
      </c>
      <c r="S369" t="s">
        <v>220</v>
      </c>
      <c r="T369" t="s">
        <v>3942</v>
      </c>
      <c r="U369">
        <v>2023</v>
      </c>
      <c r="V369">
        <v>14</v>
      </c>
      <c r="W369" t="s">
        <v>4161</v>
      </c>
      <c r="X369" t="str">
        <f>HYPERLINK("http://dx.doi.org/10.1038/s41467-023-39614-y","http://dx.doi.org/10.1038/s41467-023-39614-y")</f>
        <v>http://dx.doi.org/10.1038/s41467-023-39614-y</v>
      </c>
      <c r="Y369" t="s">
        <v>223</v>
      </c>
      <c r="Z369" t="s">
        <v>48</v>
      </c>
      <c r="AA369">
        <v>37386028</v>
      </c>
      <c r="AB369" t="str">
        <f>HYPERLINK("https%3A%2F%2Fwww.webofscience.com%2Fwos%2Fwoscc%2Ffull-record%2FWOS:001022896800014","View Full Record in Web of Science")</f>
        <v>View Full Record in Web of Science</v>
      </c>
    </row>
    <row r="370" spans="1:28" x14ac:dyDescent="0.25">
      <c r="A370" t="s">
        <v>28</v>
      </c>
      <c r="B370" t="s">
        <v>996</v>
      </c>
      <c r="C370" t="s">
        <v>997</v>
      </c>
      <c r="D370" t="s">
        <v>998</v>
      </c>
      <c r="E370" t="s">
        <v>33</v>
      </c>
      <c r="F370" t="s">
        <v>66</v>
      </c>
      <c r="G370" t="s">
        <v>999</v>
      </c>
      <c r="H370" t="s">
        <v>1000</v>
      </c>
      <c r="I370" t="s">
        <v>1001</v>
      </c>
      <c r="J370" t="s">
        <v>1002</v>
      </c>
      <c r="K370" t="s">
        <v>1003</v>
      </c>
      <c r="L370" t="s">
        <v>1004</v>
      </c>
      <c r="M370" t="s">
        <v>1005</v>
      </c>
      <c r="N370">
        <v>49</v>
      </c>
      <c r="O370">
        <v>172</v>
      </c>
      <c r="P370">
        <v>187</v>
      </c>
      <c r="Q370" t="s">
        <v>1006</v>
      </c>
      <c r="R370" t="s">
        <v>1007</v>
      </c>
      <c r="S370" t="s">
        <v>1008</v>
      </c>
      <c r="T370" t="s">
        <v>263</v>
      </c>
      <c r="U370">
        <v>2019</v>
      </c>
      <c r="V370">
        <v>317</v>
      </c>
      <c r="W370" t="s">
        <v>1009</v>
      </c>
      <c r="X370" t="str">
        <f>HYPERLINK("http://dx.doi.org/10.1152/ajpcell.00212.2019","http://dx.doi.org/10.1152/ajpcell.00212.2019")</f>
        <v>http://dx.doi.org/10.1152/ajpcell.00212.2019</v>
      </c>
      <c r="Y370" t="s">
        <v>95</v>
      </c>
      <c r="Z370" t="s">
        <v>48</v>
      </c>
      <c r="AA370">
        <v>31365297</v>
      </c>
      <c r="AB370" t="str">
        <f>HYPERLINK("https%3A%2F%2Fwww.webofscience.com%2Fwos%2Fwoscc%2Ffull-record%2FWOS:000489764300013","View Full Record in Web of Science")</f>
        <v>View Full Record in Web of Science</v>
      </c>
    </row>
    <row r="371" spans="1:28" x14ac:dyDescent="0.25">
      <c r="A371" t="s">
        <v>28</v>
      </c>
      <c r="B371" t="s">
        <v>1884</v>
      </c>
      <c r="C371" t="s">
        <v>1885</v>
      </c>
      <c r="D371" t="s">
        <v>1886</v>
      </c>
      <c r="E371" t="s">
        <v>33</v>
      </c>
      <c r="F371" t="s">
        <v>66</v>
      </c>
      <c r="G371" t="s">
        <v>29</v>
      </c>
      <c r="H371" t="s">
        <v>1887</v>
      </c>
      <c r="I371" t="s">
        <v>1888</v>
      </c>
      <c r="J371" t="s">
        <v>1889</v>
      </c>
      <c r="K371" t="s">
        <v>1572</v>
      </c>
      <c r="L371" t="s">
        <v>1890</v>
      </c>
      <c r="M371" t="s">
        <v>1891</v>
      </c>
      <c r="N371">
        <v>39</v>
      </c>
      <c r="O371">
        <v>10</v>
      </c>
      <c r="P371">
        <v>10</v>
      </c>
      <c r="Q371" t="s">
        <v>465</v>
      </c>
      <c r="R371" t="s">
        <v>346</v>
      </c>
      <c r="S371" t="s">
        <v>1892</v>
      </c>
      <c r="T371" t="s">
        <v>250</v>
      </c>
      <c r="U371">
        <v>2022</v>
      </c>
      <c r="V371">
        <v>102</v>
      </c>
      <c r="W371" t="s">
        <v>1893</v>
      </c>
      <c r="X371" t="str">
        <f>HYPERLINK("http://dx.doi.org/10.1038/s41374-022-00811-w","http://dx.doi.org/10.1038/s41374-022-00811-w")</f>
        <v>http://dx.doi.org/10.1038/s41374-022-00811-w</v>
      </c>
      <c r="Y371" t="s">
        <v>1894</v>
      </c>
      <c r="Z371" t="s">
        <v>48</v>
      </c>
      <c r="AA371" t="s">
        <v>29</v>
      </c>
      <c r="AB371" t="str">
        <f>HYPERLINK("https%3A%2F%2Fwww.webofscience.com%2Fwos%2Fwoscc%2Ffull-record%2FWOS:000828419000001","View Full Record in Web of Science")</f>
        <v>View Full Record in Web of Science</v>
      </c>
    </row>
    <row r="372" spans="1:28" x14ac:dyDescent="0.25">
      <c r="A372" t="s">
        <v>28</v>
      </c>
      <c r="B372" t="s">
        <v>320</v>
      </c>
      <c r="C372" t="s">
        <v>321</v>
      </c>
      <c r="D372" t="s">
        <v>322</v>
      </c>
      <c r="E372" t="s">
        <v>33</v>
      </c>
      <c r="F372" t="s">
        <v>66</v>
      </c>
      <c r="G372" t="s">
        <v>323</v>
      </c>
      <c r="H372" t="s">
        <v>324</v>
      </c>
      <c r="I372" t="s">
        <v>325</v>
      </c>
      <c r="J372" t="s">
        <v>326</v>
      </c>
      <c r="K372" t="s">
        <v>327</v>
      </c>
      <c r="L372" t="s">
        <v>328</v>
      </c>
      <c r="M372" t="s">
        <v>329</v>
      </c>
      <c r="N372">
        <v>93</v>
      </c>
      <c r="O372">
        <v>30</v>
      </c>
      <c r="P372">
        <v>31</v>
      </c>
      <c r="Q372" t="s">
        <v>330</v>
      </c>
      <c r="R372" t="s">
        <v>331</v>
      </c>
      <c r="S372" t="s">
        <v>332</v>
      </c>
      <c r="T372" t="s">
        <v>93</v>
      </c>
      <c r="U372">
        <v>2021</v>
      </c>
      <c r="V372">
        <v>208</v>
      </c>
      <c r="W372" t="s">
        <v>333</v>
      </c>
      <c r="X372" t="str">
        <f>HYPERLINK("http://dx.doi.org/10.1016/j.exer.2021.108616","http://dx.doi.org/10.1016/j.exer.2021.108616")</f>
        <v>http://dx.doi.org/10.1016/j.exer.2021.108616</v>
      </c>
      <c r="Y372" t="s">
        <v>334</v>
      </c>
      <c r="Z372" t="s">
        <v>48</v>
      </c>
      <c r="AA372">
        <v>33979630</v>
      </c>
      <c r="AB372" t="str">
        <f>HYPERLINK("https%3A%2F%2Fwww.webofscience.com%2Fwos%2Fwoscc%2Ffull-record%2FWOS:000663749400001","View Full Record in Web of Science")</f>
        <v>View Full Record in Web of Science</v>
      </c>
    </row>
    <row r="373" spans="1:28" x14ac:dyDescent="0.25">
      <c r="A373" t="s">
        <v>28</v>
      </c>
      <c r="B373" t="s">
        <v>1707</v>
      </c>
      <c r="C373" t="s">
        <v>1708</v>
      </c>
      <c r="D373" t="s">
        <v>126</v>
      </c>
      <c r="E373" t="s">
        <v>33</v>
      </c>
      <c r="F373" t="s">
        <v>34</v>
      </c>
      <c r="G373" t="s">
        <v>1709</v>
      </c>
      <c r="H373" t="s">
        <v>1710</v>
      </c>
      <c r="I373" t="s">
        <v>1711</v>
      </c>
      <c r="J373" t="s">
        <v>29</v>
      </c>
      <c r="K373" t="s">
        <v>29</v>
      </c>
      <c r="L373" t="s">
        <v>29</v>
      </c>
      <c r="M373" t="s">
        <v>1712</v>
      </c>
      <c r="N373">
        <v>223</v>
      </c>
      <c r="O373">
        <v>22</v>
      </c>
      <c r="P373">
        <v>25</v>
      </c>
      <c r="Q373" t="s">
        <v>42</v>
      </c>
      <c r="R373" t="s">
        <v>43</v>
      </c>
      <c r="S373" t="s">
        <v>134</v>
      </c>
      <c r="T373" t="s">
        <v>1713</v>
      </c>
      <c r="U373">
        <v>2022</v>
      </c>
      <c r="V373">
        <v>13</v>
      </c>
      <c r="W373" t="s">
        <v>1714</v>
      </c>
      <c r="X373" t="str">
        <f>HYPERLINK("http://dx.doi.org/10.3389/fgene.2022.869950","http://dx.doi.org/10.3389/fgene.2022.869950")</f>
        <v>http://dx.doi.org/10.3389/fgene.2022.869950</v>
      </c>
      <c r="Y373" t="s">
        <v>137</v>
      </c>
      <c r="Z373" t="s">
        <v>48</v>
      </c>
      <c r="AA373">
        <v>35518355</v>
      </c>
      <c r="AB373" t="str">
        <f>HYPERLINK("https%3A%2F%2Fwww.webofscience.com%2Fwos%2Fwoscc%2Ffull-record%2FWOS:000811376600001","View Full Record in Web of Science")</f>
        <v>View Full Record in Web of Science</v>
      </c>
    </row>
    <row r="374" spans="1:28" x14ac:dyDescent="0.25">
      <c r="A374" t="s">
        <v>28</v>
      </c>
      <c r="B374" t="s">
        <v>363</v>
      </c>
      <c r="C374" t="s">
        <v>1303</v>
      </c>
      <c r="D374" t="s">
        <v>789</v>
      </c>
      <c r="E374" t="s">
        <v>33</v>
      </c>
      <c r="F374" t="s">
        <v>66</v>
      </c>
      <c r="G374" t="s">
        <v>1304</v>
      </c>
      <c r="H374" t="s">
        <v>1305</v>
      </c>
      <c r="I374" t="s">
        <v>1306</v>
      </c>
      <c r="J374" t="s">
        <v>1307</v>
      </c>
      <c r="K374" t="s">
        <v>1308</v>
      </c>
      <c r="L374" t="s">
        <v>1309</v>
      </c>
      <c r="M374" t="s">
        <v>1310</v>
      </c>
      <c r="N374">
        <v>56</v>
      </c>
      <c r="O374">
        <v>8</v>
      </c>
      <c r="P374">
        <v>8</v>
      </c>
      <c r="Q374" t="s">
        <v>797</v>
      </c>
      <c r="R374" t="s">
        <v>235</v>
      </c>
      <c r="S374" t="s">
        <v>798</v>
      </c>
      <c r="T374" t="s">
        <v>192</v>
      </c>
      <c r="U374">
        <v>2023</v>
      </c>
      <c r="V374">
        <v>72</v>
      </c>
      <c r="W374" t="s">
        <v>1311</v>
      </c>
      <c r="X374" t="str">
        <f>HYPERLINK("http://dx.doi.org/10.1007/s00011-023-01695-2","http://dx.doi.org/10.1007/s00011-023-01695-2")</f>
        <v>http://dx.doi.org/10.1007/s00011-023-01695-2</v>
      </c>
      <c r="Y374" t="s">
        <v>800</v>
      </c>
      <c r="Z374" t="s">
        <v>48</v>
      </c>
      <c r="AA374">
        <v>36700958</v>
      </c>
      <c r="AB374" t="str">
        <f>HYPERLINK("https%3A%2F%2Fwww.webofscience.com%2Fwos%2Fwoscc%2Ffull-record%2FWOS:000920850700001","View Full Record in Web of Science")</f>
        <v>View Full Record in Web of Science</v>
      </c>
    </row>
    <row r="375" spans="1:28" x14ac:dyDescent="0.25">
      <c r="A375" t="s">
        <v>28</v>
      </c>
      <c r="B375" t="s">
        <v>1942</v>
      </c>
      <c r="C375" t="s">
        <v>1943</v>
      </c>
      <c r="D375" t="s">
        <v>1944</v>
      </c>
      <c r="E375" t="s">
        <v>33</v>
      </c>
      <c r="F375" t="s">
        <v>66</v>
      </c>
      <c r="G375" t="s">
        <v>1945</v>
      </c>
      <c r="H375" t="s">
        <v>1946</v>
      </c>
      <c r="I375" t="s">
        <v>1947</v>
      </c>
      <c r="J375" t="s">
        <v>1948</v>
      </c>
      <c r="K375" t="s">
        <v>1949</v>
      </c>
      <c r="L375" t="s">
        <v>1950</v>
      </c>
      <c r="M375" t="s">
        <v>1951</v>
      </c>
      <c r="N375">
        <v>47</v>
      </c>
      <c r="O375">
        <v>6</v>
      </c>
      <c r="P375">
        <v>6</v>
      </c>
      <c r="Q375" t="s">
        <v>42</v>
      </c>
      <c r="R375" t="s">
        <v>43</v>
      </c>
      <c r="S375" t="s">
        <v>1952</v>
      </c>
      <c r="T375" t="s">
        <v>1953</v>
      </c>
      <c r="U375">
        <v>2022</v>
      </c>
      <c r="V375">
        <v>9</v>
      </c>
      <c r="W375" t="s">
        <v>1954</v>
      </c>
      <c r="X375" t="str">
        <f>HYPERLINK("http://dx.doi.org/10.3389/fmed.2022.959388","http://dx.doi.org/10.3389/fmed.2022.959388")</f>
        <v>http://dx.doi.org/10.3389/fmed.2022.959388</v>
      </c>
      <c r="Y375" t="s">
        <v>1392</v>
      </c>
      <c r="Z375" t="s">
        <v>48</v>
      </c>
      <c r="AA375">
        <v>36465909</v>
      </c>
      <c r="AB375" t="str">
        <f>HYPERLINK("https%3A%2F%2Fwww.webofscience.com%2Fwos%2Fwoscc%2Ffull-record%2FWOS:000891974400001","View Full Record in Web of Science")</f>
        <v>View Full Record in Web of Science</v>
      </c>
    </row>
    <row r="376" spans="1:28" x14ac:dyDescent="0.25">
      <c r="A376" t="s">
        <v>28</v>
      </c>
      <c r="B376" t="s">
        <v>4265</v>
      </c>
      <c r="C376" t="s">
        <v>4266</v>
      </c>
      <c r="D376" t="s">
        <v>4021</v>
      </c>
      <c r="E376" t="s">
        <v>33</v>
      </c>
      <c r="F376" t="s">
        <v>66</v>
      </c>
      <c r="G376" t="s">
        <v>4267</v>
      </c>
      <c r="H376" t="s">
        <v>4268</v>
      </c>
      <c r="I376" t="s">
        <v>4269</v>
      </c>
      <c r="J376" t="s">
        <v>4270</v>
      </c>
      <c r="K376" t="s">
        <v>2084</v>
      </c>
      <c r="L376" t="s">
        <v>4271</v>
      </c>
      <c r="M376" t="s">
        <v>4272</v>
      </c>
      <c r="N376">
        <v>30</v>
      </c>
      <c r="O376">
        <v>30</v>
      </c>
      <c r="P376">
        <v>32</v>
      </c>
      <c r="Q376" t="s">
        <v>909</v>
      </c>
      <c r="R376" t="s">
        <v>331</v>
      </c>
      <c r="S376" t="s">
        <v>4029</v>
      </c>
      <c r="T376" t="s">
        <v>4273</v>
      </c>
      <c r="U376">
        <v>2021</v>
      </c>
      <c r="V376">
        <v>18</v>
      </c>
      <c r="W376" t="s">
        <v>4274</v>
      </c>
      <c r="X376" t="str">
        <f>HYPERLINK("http://dx.doi.org/10.1186/s12974-021-02205-z","http://dx.doi.org/10.1186/s12974-021-02205-z")</f>
        <v>http://dx.doi.org/10.1186/s12974-021-02205-z</v>
      </c>
      <c r="Y376" t="s">
        <v>4032</v>
      </c>
      <c r="Z376" t="s">
        <v>48</v>
      </c>
      <c r="AA376">
        <v>34225746</v>
      </c>
      <c r="AB376" t="str">
        <f>HYPERLINK("https%3A%2F%2Fwww.webofscience.com%2Fwos%2Fwoscc%2Ffull-record%2FWOS:000672496100001","View Full Record in Web of Science")</f>
        <v>View Full Record in Web of Science</v>
      </c>
    </row>
    <row r="377" spans="1:28" x14ac:dyDescent="0.25">
      <c r="A377" t="s">
        <v>28</v>
      </c>
      <c r="B377" t="s">
        <v>1645</v>
      </c>
      <c r="C377" t="s">
        <v>1646</v>
      </c>
      <c r="D377" t="s">
        <v>1647</v>
      </c>
      <c r="E377" t="s">
        <v>33</v>
      </c>
      <c r="F377" t="s">
        <v>66</v>
      </c>
      <c r="G377" t="s">
        <v>1648</v>
      </c>
      <c r="H377" t="s">
        <v>1649</v>
      </c>
      <c r="I377" t="s">
        <v>1650</v>
      </c>
      <c r="J377" t="s">
        <v>1651</v>
      </c>
      <c r="K377" t="s">
        <v>1652</v>
      </c>
      <c r="L377" t="s">
        <v>1653</v>
      </c>
      <c r="M377" t="s">
        <v>1654</v>
      </c>
      <c r="N377">
        <v>57</v>
      </c>
      <c r="O377">
        <v>10</v>
      </c>
      <c r="P377">
        <v>10</v>
      </c>
      <c r="Q377" t="s">
        <v>1655</v>
      </c>
      <c r="R377" t="s">
        <v>1656</v>
      </c>
      <c r="S377" t="s">
        <v>1657</v>
      </c>
      <c r="T377" t="s">
        <v>29</v>
      </c>
      <c r="U377">
        <v>2022</v>
      </c>
      <c r="V377">
        <v>26</v>
      </c>
      <c r="W377" t="s">
        <v>29</v>
      </c>
      <c r="X377" t="s">
        <v>29</v>
      </c>
      <c r="Y377" t="s">
        <v>123</v>
      </c>
      <c r="Z377" t="s">
        <v>48</v>
      </c>
      <c r="AA377">
        <v>35253196</v>
      </c>
      <c r="AB377" t="str">
        <f>HYPERLINK("https%3A%2F%2Fwww.webofscience.com%2Fwos%2Fwoscc%2Ffull-record%2FWOS:000763332500005","View Full Record in Web of Science")</f>
        <v>View Full Record in Web of Science</v>
      </c>
    </row>
    <row r="378" spans="1:28" x14ac:dyDescent="0.25">
      <c r="A378" t="s">
        <v>28</v>
      </c>
      <c r="B378" t="s">
        <v>886</v>
      </c>
      <c r="C378" t="s">
        <v>887</v>
      </c>
      <c r="D378" t="s">
        <v>888</v>
      </c>
      <c r="E378" t="s">
        <v>33</v>
      </c>
      <c r="F378" t="s">
        <v>34</v>
      </c>
      <c r="G378" t="s">
        <v>29</v>
      </c>
      <c r="H378" t="s">
        <v>889</v>
      </c>
      <c r="I378" t="s">
        <v>890</v>
      </c>
      <c r="J378" t="s">
        <v>891</v>
      </c>
      <c r="K378" t="s">
        <v>892</v>
      </c>
      <c r="L378" t="s">
        <v>893</v>
      </c>
      <c r="M378" t="s">
        <v>894</v>
      </c>
      <c r="N378">
        <v>194</v>
      </c>
      <c r="O378">
        <v>5</v>
      </c>
      <c r="P378">
        <v>5</v>
      </c>
      <c r="Q378" t="s">
        <v>895</v>
      </c>
      <c r="R378" t="s">
        <v>331</v>
      </c>
      <c r="S378" t="s">
        <v>896</v>
      </c>
      <c r="T378" t="s">
        <v>897</v>
      </c>
      <c r="U378">
        <v>2022</v>
      </c>
      <c r="V378">
        <v>2022</v>
      </c>
      <c r="W378" t="s">
        <v>898</v>
      </c>
      <c r="X378" t="str">
        <f>HYPERLINK("http://dx.doi.org/10.1155/2022/9744771","http://dx.doi.org/10.1155/2022/9744771")</f>
        <v>http://dx.doi.org/10.1155/2022/9744771</v>
      </c>
      <c r="Y378" t="s">
        <v>265</v>
      </c>
      <c r="Z378" t="s">
        <v>48</v>
      </c>
      <c r="AA378">
        <v>36578520</v>
      </c>
      <c r="AB378" t="str">
        <f>HYPERLINK("https%3A%2F%2Fwww.webofscience.com%2Fwos%2Fwoscc%2Ffull-record%2FWOS:000903635300001","View Full Record in Web of Science")</f>
        <v>View Full Record in Web of Science</v>
      </c>
    </row>
    <row r="379" spans="1:28" x14ac:dyDescent="0.25">
      <c r="A379" t="s">
        <v>28</v>
      </c>
      <c r="B379" t="s">
        <v>1552</v>
      </c>
      <c r="C379" t="s">
        <v>1553</v>
      </c>
      <c r="D379" t="s">
        <v>1554</v>
      </c>
      <c r="E379" t="s">
        <v>33</v>
      </c>
      <c r="F379" t="s">
        <v>34</v>
      </c>
      <c r="G379" t="s">
        <v>1555</v>
      </c>
      <c r="H379" t="s">
        <v>1556</v>
      </c>
      <c r="I379" t="s">
        <v>1557</v>
      </c>
      <c r="J379" t="s">
        <v>1558</v>
      </c>
      <c r="K379" t="s">
        <v>1559</v>
      </c>
      <c r="L379" t="s">
        <v>1560</v>
      </c>
      <c r="M379" t="s">
        <v>1561</v>
      </c>
      <c r="N379">
        <v>117</v>
      </c>
      <c r="O379">
        <v>8</v>
      </c>
      <c r="P379">
        <v>8</v>
      </c>
      <c r="Q379" t="s">
        <v>1562</v>
      </c>
      <c r="R379" t="s">
        <v>1563</v>
      </c>
      <c r="S379" t="s">
        <v>1564</v>
      </c>
      <c r="T379" t="s">
        <v>263</v>
      </c>
      <c r="U379">
        <v>2022</v>
      </c>
      <c r="V379">
        <v>29</v>
      </c>
      <c r="W379" t="s">
        <v>1565</v>
      </c>
      <c r="X379" t="str">
        <f>HYPERLINK("http://dx.doi.org/10.1007/s11356-022-22093-x","http://dx.doi.org/10.1007/s11356-022-22093-x")</f>
        <v>http://dx.doi.org/10.1007/s11356-022-22093-x</v>
      </c>
      <c r="Y379" t="s">
        <v>153</v>
      </c>
      <c r="Z379" t="s">
        <v>48</v>
      </c>
      <c r="AA379">
        <v>35951238</v>
      </c>
      <c r="AB379" t="str">
        <f>HYPERLINK("https%3A%2F%2Fwww.webofscience.com%2Fwos%2Fwoscc%2Ffull-record%2FWOS:000839512900003","View Full Record in Web of Science")</f>
        <v>View Full Record in Web of Science</v>
      </c>
    </row>
    <row r="380" spans="1:28" x14ac:dyDescent="0.25">
      <c r="A380" t="s">
        <v>28</v>
      </c>
      <c r="B380" t="s">
        <v>2451</v>
      </c>
      <c r="C380" t="s">
        <v>2452</v>
      </c>
      <c r="D380" t="s">
        <v>445</v>
      </c>
      <c r="E380" t="s">
        <v>33</v>
      </c>
      <c r="F380" t="s">
        <v>34</v>
      </c>
      <c r="G380" t="s">
        <v>2453</v>
      </c>
      <c r="H380" t="s">
        <v>2454</v>
      </c>
      <c r="I380" t="s">
        <v>2455</v>
      </c>
      <c r="J380" t="s">
        <v>2456</v>
      </c>
      <c r="K380" t="s">
        <v>558</v>
      </c>
      <c r="L380" t="s">
        <v>2457</v>
      </c>
      <c r="M380" t="s">
        <v>2458</v>
      </c>
      <c r="N380">
        <v>83</v>
      </c>
      <c r="O380">
        <v>1</v>
      </c>
      <c r="P380">
        <v>1</v>
      </c>
      <c r="Q380" t="s">
        <v>234</v>
      </c>
      <c r="R380" t="s">
        <v>235</v>
      </c>
      <c r="S380" t="s">
        <v>453</v>
      </c>
      <c r="T380" t="s">
        <v>263</v>
      </c>
      <c r="U380">
        <v>2022</v>
      </c>
      <c r="V380">
        <v>11</v>
      </c>
      <c r="W380" t="s">
        <v>2459</v>
      </c>
      <c r="X380" t="str">
        <f>HYPERLINK("http://dx.doi.org/10.3390/cells11203193","http://dx.doi.org/10.3390/cells11203193")</f>
        <v>http://dx.doi.org/10.3390/cells11203193</v>
      </c>
      <c r="Y380" t="s">
        <v>265</v>
      </c>
      <c r="Z380" t="s">
        <v>48</v>
      </c>
      <c r="AA380">
        <v>36291060</v>
      </c>
      <c r="AB380" t="str">
        <f>HYPERLINK("https%3A%2F%2Fwww.webofscience.com%2Fwos%2Fwoscc%2Ffull-record%2FWOS:000872334900001","View Full Record in Web of Science")</f>
        <v>View Full Record in Web of Science</v>
      </c>
    </row>
    <row r="381" spans="1:28" x14ac:dyDescent="0.25">
      <c r="A381" t="s">
        <v>28</v>
      </c>
      <c r="B381" t="s">
        <v>402</v>
      </c>
      <c r="C381" t="s">
        <v>403</v>
      </c>
      <c r="D381" t="s">
        <v>404</v>
      </c>
      <c r="E381" t="s">
        <v>33</v>
      </c>
      <c r="F381" t="s">
        <v>34</v>
      </c>
      <c r="G381" t="s">
        <v>405</v>
      </c>
      <c r="H381" t="s">
        <v>406</v>
      </c>
      <c r="I381" t="s">
        <v>407</v>
      </c>
      <c r="J381" t="s">
        <v>408</v>
      </c>
      <c r="K381" t="s">
        <v>409</v>
      </c>
      <c r="L381" t="s">
        <v>410</v>
      </c>
      <c r="M381" t="s">
        <v>411</v>
      </c>
      <c r="N381">
        <v>125</v>
      </c>
      <c r="O381">
        <v>52</v>
      </c>
      <c r="P381">
        <v>52</v>
      </c>
      <c r="Q381" t="s">
        <v>412</v>
      </c>
      <c r="R381" t="s">
        <v>413</v>
      </c>
      <c r="S381" t="s">
        <v>414</v>
      </c>
      <c r="T381" t="s">
        <v>93</v>
      </c>
      <c r="U381">
        <v>2023</v>
      </c>
      <c r="V381">
        <v>163</v>
      </c>
      <c r="W381" t="s">
        <v>415</v>
      </c>
      <c r="X381" t="str">
        <f>HYPERLINK("http://dx.doi.org/10.1016/j.biopha.2023.114839","http://dx.doi.org/10.1016/j.biopha.2023.114839")</f>
        <v>http://dx.doi.org/10.1016/j.biopha.2023.114839</v>
      </c>
      <c r="Y381" t="s">
        <v>416</v>
      </c>
      <c r="Z381" t="s">
        <v>48</v>
      </c>
      <c r="AA381">
        <v>37156113</v>
      </c>
      <c r="AB381" t="str">
        <f>HYPERLINK("https%3A%2F%2Fwww.webofscience.com%2Fwos%2Fwoscc%2Ffull-record%2FWOS:001001406200001","View Full Record in Web of Science")</f>
        <v>View Full Record in Web of Science</v>
      </c>
    </row>
    <row r="382" spans="1:28" x14ac:dyDescent="0.25">
      <c r="A382" t="s">
        <v>28</v>
      </c>
      <c r="B382" t="s">
        <v>2679</v>
      </c>
      <c r="C382" t="s">
        <v>2680</v>
      </c>
      <c r="D382" t="s">
        <v>2681</v>
      </c>
      <c r="E382" t="s">
        <v>33</v>
      </c>
      <c r="F382" t="s">
        <v>66</v>
      </c>
      <c r="G382" t="s">
        <v>29</v>
      </c>
      <c r="H382" t="s">
        <v>2682</v>
      </c>
      <c r="I382" t="s">
        <v>2683</v>
      </c>
      <c r="J382" t="s">
        <v>2684</v>
      </c>
      <c r="K382" t="s">
        <v>2685</v>
      </c>
      <c r="L382" t="s">
        <v>2686</v>
      </c>
      <c r="M382" t="s">
        <v>2687</v>
      </c>
      <c r="N382">
        <v>28</v>
      </c>
      <c r="O382">
        <v>6</v>
      </c>
      <c r="P382">
        <v>7</v>
      </c>
      <c r="Q382" t="s">
        <v>895</v>
      </c>
      <c r="R382" t="s">
        <v>331</v>
      </c>
      <c r="S382" t="s">
        <v>2688</v>
      </c>
      <c r="T382" t="s">
        <v>177</v>
      </c>
      <c r="U382">
        <v>2022</v>
      </c>
      <c r="V382">
        <v>2022</v>
      </c>
      <c r="W382" t="s">
        <v>2689</v>
      </c>
      <c r="X382" t="str">
        <f>HYPERLINK("http://dx.doi.org/10.1155/2022/2200662","http://dx.doi.org/10.1155/2022/2200662")</f>
        <v>http://dx.doi.org/10.1155/2022/2200662</v>
      </c>
      <c r="Y382" t="s">
        <v>2690</v>
      </c>
      <c r="Z382" t="s">
        <v>48</v>
      </c>
      <c r="AA382">
        <v>35388302</v>
      </c>
      <c r="AB382" t="str">
        <f>HYPERLINK("https%3A%2F%2Fwww.webofscience.com%2Fwos%2Fwoscc%2Ffull-record%2FWOS:000793538600004","View Full Record in Web of Science")</f>
        <v>View Full Record in Web of Science</v>
      </c>
    </row>
    <row r="383" spans="1:28" x14ac:dyDescent="0.25">
      <c r="A383" t="s">
        <v>28</v>
      </c>
      <c r="B383" t="s">
        <v>4019</v>
      </c>
      <c r="C383" t="s">
        <v>4020</v>
      </c>
      <c r="D383" t="s">
        <v>4021</v>
      </c>
      <c r="E383" t="s">
        <v>33</v>
      </c>
      <c r="F383" t="s">
        <v>66</v>
      </c>
      <c r="G383" t="s">
        <v>4022</v>
      </c>
      <c r="H383" t="s">
        <v>4023</v>
      </c>
      <c r="I383" t="s">
        <v>4024</v>
      </c>
      <c r="J383" t="s">
        <v>4025</v>
      </c>
      <c r="K383" t="s">
        <v>4026</v>
      </c>
      <c r="L383" t="s">
        <v>4027</v>
      </c>
      <c r="M383" t="s">
        <v>4028</v>
      </c>
      <c r="N383">
        <v>82</v>
      </c>
      <c r="O383">
        <v>8</v>
      </c>
      <c r="P383">
        <v>9</v>
      </c>
      <c r="Q383" t="s">
        <v>909</v>
      </c>
      <c r="R383" t="s">
        <v>331</v>
      </c>
      <c r="S383" t="s">
        <v>4029</v>
      </c>
      <c r="T383" t="s">
        <v>4030</v>
      </c>
      <c r="U383">
        <v>2022</v>
      </c>
      <c r="V383">
        <v>19</v>
      </c>
      <c r="W383" t="s">
        <v>4031</v>
      </c>
      <c r="X383" t="str">
        <f>HYPERLINK("http://dx.doi.org/10.1186/s12974-022-02672-y","http://dx.doi.org/10.1186/s12974-022-02672-y")</f>
        <v>http://dx.doi.org/10.1186/s12974-022-02672-y</v>
      </c>
      <c r="Y383" t="s">
        <v>4032</v>
      </c>
      <c r="Z383" t="s">
        <v>48</v>
      </c>
      <c r="AA383">
        <v>36550542</v>
      </c>
      <c r="AB383" t="str">
        <f>HYPERLINK("https%3A%2F%2Fwww.webofscience.com%2Fwos%2Fwoscc%2Ffull-record%2FWOS:000903210000001","View Full Record in Web of Science")</f>
        <v>View Full Record in Web of Science</v>
      </c>
    </row>
    <row r="384" spans="1:28" x14ac:dyDescent="0.25">
      <c r="A384" t="s">
        <v>28</v>
      </c>
      <c r="B384" t="s">
        <v>3966</v>
      </c>
      <c r="C384" t="s">
        <v>3967</v>
      </c>
      <c r="D384" t="s">
        <v>112</v>
      </c>
      <c r="E384" t="s">
        <v>33</v>
      </c>
      <c r="F384" t="s">
        <v>66</v>
      </c>
      <c r="G384" t="s">
        <v>3968</v>
      </c>
      <c r="H384" t="s">
        <v>3969</v>
      </c>
      <c r="I384" t="s">
        <v>3970</v>
      </c>
      <c r="J384" t="s">
        <v>3971</v>
      </c>
      <c r="K384" t="s">
        <v>3972</v>
      </c>
      <c r="L384" t="s">
        <v>3973</v>
      </c>
      <c r="M384" t="s">
        <v>3974</v>
      </c>
      <c r="N384">
        <v>43</v>
      </c>
      <c r="O384">
        <v>67</v>
      </c>
      <c r="P384">
        <v>74</v>
      </c>
      <c r="Q384" t="s">
        <v>42</v>
      </c>
      <c r="R384" t="s">
        <v>43</v>
      </c>
      <c r="S384" t="s">
        <v>120</v>
      </c>
      <c r="T384" t="s">
        <v>835</v>
      </c>
      <c r="U384">
        <v>2021</v>
      </c>
      <c r="V384">
        <v>12</v>
      </c>
      <c r="W384" t="s">
        <v>3975</v>
      </c>
      <c r="X384" t="str">
        <f>HYPERLINK("http://dx.doi.org/10.3389/fphar.2021.667644","http://dx.doi.org/10.3389/fphar.2021.667644")</f>
        <v>http://dx.doi.org/10.3389/fphar.2021.667644</v>
      </c>
      <c r="Y384" t="s">
        <v>123</v>
      </c>
      <c r="Z384" t="s">
        <v>48</v>
      </c>
      <c r="AA384">
        <v>34335245</v>
      </c>
      <c r="AB384" t="str">
        <f>HYPERLINK("https%3A%2F%2Fwww.webofscience.com%2Fwos%2Fwoscc%2Ffull-record%2FWOS:000753678300001","View Full Record in Web of Science")</f>
        <v>View Full Record in Web of Science</v>
      </c>
    </row>
    <row r="385" spans="1:28" x14ac:dyDescent="0.25">
      <c r="A385" t="s">
        <v>28</v>
      </c>
      <c r="B385" t="s">
        <v>1253</v>
      </c>
      <c r="C385" t="s">
        <v>1254</v>
      </c>
      <c r="D385" t="s">
        <v>1255</v>
      </c>
      <c r="E385" t="s">
        <v>33</v>
      </c>
      <c r="F385" t="s">
        <v>66</v>
      </c>
      <c r="G385" t="s">
        <v>1256</v>
      </c>
      <c r="H385" t="s">
        <v>1257</v>
      </c>
      <c r="I385" t="s">
        <v>1258</v>
      </c>
      <c r="J385" t="s">
        <v>1259</v>
      </c>
      <c r="K385" t="s">
        <v>1260</v>
      </c>
      <c r="L385" t="s">
        <v>1261</v>
      </c>
      <c r="M385" t="s">
        <v>1262</v>
      </c>
      <c r="N385">
        <v>26</v>
      </c>
      <c r="O385">
        <v>14</v>
      </c>
      <c r="P385">
        <v>15</v>
      </c>
      <c r="Q385" t="s">
        <v>42</v>
      </c>
      <c r="R385" t="s">
        <v>43</v>
      </c>
      <c r="S385" t="s">
        <v>1263</v>
      </c>
      <c r="T385" t="s">
        <v>1264</v>
      </c>
      <c r="U385">
        <v>2021</v>
      </c>
      <c r="V385">
        <v>8</v>
      </c>
      <c r="W385" t="s">
        <v>1265</v>
      </c>
      <c r="X385" t="str">
        <f>HYPERLINK("http://dx.doi.org/10.3389/fcvm.2021.627380","http://dx.doi.org/10.3389/fcvm.2021.627380")</f>
        <v>http://dx.doi.org/10.3389/fcvm.2021.627380</v>
      </c>
      <c r="Y385" t="s">
        <v>252</v>
      </c>
      <c r="Z385" t="s">
        <v>48</v>
      </c>
      <c r="AA385">
        <v>34124185</v>
      </c>
      <c r="AB385" t="str">
        <f>HYPERLINK("https%3A%2F%2Fwww.webofscience.com%2Fwos%2Fwoscc%2Ffull-record%2FWOS:000659882300001","View Full Record in Web of Science")</f>
        <v>View Full Record in Web of Science</v>
      </c>
    </row>
    <row r="386" spans="1:28" x14ac:dyDescent="0.25">
      <c r="A386" t="s">
        <v>28</v>
      </c>
      <c r="B386" t="s">
        <v>290</v>
      </c>
      <c r="C386" t="s">
        <v>291</v>
      </c>
      <c r="D386" t="s">
        <v>292</v>
      </c>
      <c r="E386" t="s">
        <v>33</v>
      </c>
      <c r="F386" t="s">
        <v>66</v>
      </c>
      <c r="G386" t="s">
        <v>293</v>
      </c>
      <c r="H386" t="s">
        <v>294</v>
      </c>
      <c r="I386" t="s">
        <v>295</v>
      </c>
      <c r="J386" t="s">
        <v>296</v>
      </c>
      <c r="K386" t="s">
        <v>297</v>
      </c>
      <c r="L386" t="s">
        <v>298</v>
      </c>
      <c r="M386" t="s">
        <v>299</v>
      </c>
      <c r="N386">
        <v>44</v>
      </c>
      <c r="O386">
        <v>1</v>
      </c>
      <c r="P386">
        <v>1</v>
      </c>
      <c r="Q386" t="s">
        <v>300</v>
      </c>
      <c r="R386" t="s">
        <v>301</v>
      </c>
      <c r="S386" t="s">
        <v>302</v>
      </c>
      <c r="T386" t="s">
        <v>192</v>
      </c>
      <c r="U386">
        <v>2023</v>
      </c>
      <c r="V386">
        <v>109</v>
      </c>
      <c r="W386" t="s">
        <v>303</v>
      </c>
      <c r="X386" t="str">
        <f>HYPERLINK("http://dx.doi.org/10.1016/j.jdermsci.2023.02.004","http://dx.doi.org/10.1016/j.jdermsci.2023.02.004")</f>
        <v>http://dx.doi.org/10.1016/j.jdermsci.2023.02.004</v>
      </c>
      <c r="Y386" t="s">
        <v>304</v>
      </c>
      <c r="Z386" t="s">
        <v>48</v>
      </c>
      <c r="AA386">
        <v>36841722</v>
      </c>
      <c r="AB386" t="str">
        <f>HYPERLINK("https%3A%2F%2Fwww.webofscience.com%2Fwos%2Fwoscc%2Ffull-record%2FWOS:000984772000001","View Full Record in Web of Science")</f>
        <v>View Full Record in Web of Science</v>
      </c>
    </row>
    <row r="387" spans="1:28" x14ac:dyDescent="0.25">
      <c r="A387" t="s">
        <v>28</v>
      </c>
      <c r="B387" t="s">
        <v>3053</v>
      </c>
      <c r="C387" t="s">
        <v>3054</v>
      </c>
      <c r="D387" t="s">
        <v>984</v>
      </c>
      <c r="E387" t="s">
        <v>33</v>
      </c>
      <c r="F387" t="s">
        <v>66</v>
      </c>
      <c r="G387" t="s">
        <v>3055</v>
      </c>
      <c r="H387" t="s">
        <v>3056</v>
      </c>
      <c r="I387" t="s">
        <v>3057</v>
      </c>
      <c r="J387" t="s">
        <v>3058</v>
      </c>
      <c r="K387" t="s">
        <v>1469</v>
      </c>
      <c r="L387" t="s">
        <v>3059</v>
      </c>
      <c r="M387" t="s">
        <v>3060</v>
      </c>
      <c r="N387">
        <v>57</v>
      </c>
      <c r="O387">
        <v>35</v>
      </c>
      <c r="P387">
        <v>38</v>
      </c>
      <c r="Q387" t="s">
        <v>992</v>
      </c>
      <c r="R387" t="s">
        <v>993</v>
      </c>
      <c r="S387" t="s">
        <v>994</v>
      </c>
      <c r="T387" t="s">
        <v>29</v>
      </c>
      <c r="U387">
        <v>2021</v>
      </c>
      <c r="V387">
        <v>14</v>
      </c>
      <c r="W387" t="s">
        <v>3061</v>
      </c>
      <c r="X387" t="str">
        <f>HYPERLINK("http://dx.doi.org/10.2147/JIR.S296006","http://dx.doi.org/10.2147/JIR.S296006")</f>
        <v>http://dx.doi.org/10.2147/JIR.S296006</v>
      </c>
      <c r="Y387" t="s">
        <v>62</v>
      </c>
      <c r="Z387" t="s">
        <v>48</v>
      </c>
      <c r="AA387">
        <v>33658830</v>
      </c>
      <c r="AB387" t="str">
        <f>HYPERLINK("https%3A%2F%2Fwww.webofscience.com%2Fwos%2Fwoscc%2Ffull-record%2FWOS:000629610500001","View Full Record in Web of Science")</f>
        <v>View Full Record in Web of Science</v>
      </c>
    </row>
    <row r="388" spans="1:28" x14ac:dyDescent="0.25">
      <c r="A388" t="s">
        <v>28</v>
      </c>
      <c r="B388" t="s">
        <v>4046</v>
      </c>
      <c r="C388" t="s">
        <v>4047</v>
      </c>
      <c r="D388" t="s">
        <v>51</v>
      </c>
      <c r="E388" t="s">
        <v>33</v>
      </c>
      <c r="F388" t="s">
        <v>66</v>
      </c>
      <c r="G388" t="s">
        <v>4048</v>
      </c>
      <c r="H388" t="s">
        <v>4049</v>
      </c>
      <c r="I388" t="s">
        <v>4050</v>
      </c>
      <c r="J388" t="s">
        <v>4051</v>
      </c>
      <c r="K388" t="s">
        <v>1120</v>
      </c>
      <c r="L388" t="s">
        <v>4052</v>
      </c>
      <c r="M388" t="s">
        <v>4053</v>
      </c>
      <c r="N388">
        <v>55</v>
      </c>
      <c r="O388">
        <v>3</v>
      </c>
      <c r="P388">
        <v>3</v>
      </c>
      <c r="Q388" t="s">
        <v>42</v>
      </c>
      <c r="R388" t="s">
        <v>43</v>
      </c>
      <c r="S388" t="s">
        <v>59</v>
      </c>
      <c r="T388" t="s">
        <v>2375</v>
      </c>
      <c r="U388">
        <v>2023</v>
      </c>
      <c r="V388">
        <v>14</v>
      </c>
      <c r="W388" t="s">
        <v>4054</v>
      </c>
      <c r="X388" t="str">
        <f>HYPERLINK("http://dx.doi.org/10.3389/fimmu.2023.1122317","http://dx.doi.org/10.3389/fimmu.2023.1122317")</f>
        <v>http://dx.doi.org/10.3389/fimmu.2023.1122317</v>
      </c>
      <c r="Y388" t="s">
        <v>62</v>
      </c>
      <c r="Z388" t="s">
        <v>48</v>
      </c>
      <c r="AA388">
        <v>37275860</v>
      </c>
      <c r="AB388" t="str">
        <f>HYPERLINK("https%3A%2F%2Fwww.webofscience.com%2Fwos%2Fwoscc%2Ffull-record%2FWOS:000998572700001","View Full Record in Web of Science")</f>
        <v>View Full Record in Web of Science</v>
      </c>
    </row>
    <row r="389" spans="1:28" x14ac:dyDescent="0.25">
      <c r="A389" t="s">
        <v>28</v>
      </c>
      <c r="B389" t="s">
        <v>1839</v>
      </c>
      <c r="C389" t="s">
        <v>1840</v>
      </c>
      <c r="D389" t="s">
        <v>866</v>
      </c>
      <c r="E389" t="s">
        <v>33</v>
      </c>
      <c r="F389" t="s">
        <v>66</v>
      </c>
      <c r="G389" t="s">
        <v>1841</v>
      </c>
      <c r="H389" t="s">
        <v>1842</v>
      </c>
      <c r="I389" t="s">
        <v>1843</v>
      </c>
      <c r="J389" t="s">
        <v>1844</v>
      </c>
      <c r="K389" t="s">
        <v>1845</v>
      </c>
      <c r="L389" t="s">
        <v>1846</v>
      </c>
      <c r="M389" t="s">
        <v>1847</v>
      </c>
      <c r="N389">
        <v>39</v>
      </c>
      <c r="O389">
        <v>11</v>
      </c>
      <c r="P389">
        <v>11</v>
      </c>
      <c r="Q389" t="s">
        <v>874</v>
      </c>
      <c r="R389" t="s">
        <v>149</v>
      </c>
      <c r="S389" t="s">
        <v>866</v>
      </c>
      <c r="T389" t="s">
        <v>192</v>
      </c>
      <c r="U389">
        <v>2023</v>
      </c>
      <c r="V389">
        <v>317</v>
      </c>
      <c r="W389" t="s">
        <v>1848</v>
      </c>
      <c r="X389" t="str">
        <f>HYPERLINK("http://dx.doi.org/10.1016/j.chemosphere.2023.137877","http://dx.doi.org/10.1016/j.chemosphere.2023.137877")</f>
        <v>http://dx.doi.org/10.1016/j.chemosphere.2023.137877</v>
      </c>
      <c r="Y389" t="s">
        <v>153</v>
      </c>
      <c r="Z389" t="s">
        <v>48</v>
      </c>
      <c r="AA389">
        <v>36649893</v>
      </c>
      <c r="AB389" t="str">
        <f>HYPERLINK("https%3A%2F%2Fwww.webofscience.com%2Fwos%2Fwoscc%2Ffull-record%2FWOS:000922560900001","View Full Record in Web of Science")</f>
        <v>View Full Record in Web of Science</v>
      </c>
    </row>
    <row r="390" spans="1:28" x14ac:dyDescent="0.25">
      <c r="A390" t="s">
        <v>28</v>
      </c>
      <c r="B390" t="s">
        <v>3126</v>
      </c>
      <c r="C390" t="s">
        <v>3127</v>
      </c>
      <c r="D390" t="s">
        <v>901</v>
      </c>
      <c r="E390" t="s">
        <v>33</v>
      </c>
      <c r="F390" t="s">
        <v>66</v>
      </c>
      <c r="G390" t="s">
        <v>3128</v>
      </c>
      <c r="H390" t="s">
        <v>3129</v>
      </c>
      <c r="I390" t="s">
        <v>3130</v>
      </c>
      <c r="J390" t="s">
        <v>3131</v>
      </c>
      <c r="K390" t="s">
        <v>3132</v>
      </c>
      <c r="L390" t="s">
        <v>3133</v>
      </c>
      <c r="M390" t="s">
        <v>3134</v>
      </c>
      <c r="N390">
        <v>32</v>
      </c>
      <c r="O390">
        <v>1</v>
      </c>
      <c r="P390">
        <v>1</v>
      </c>
      <c r="Q390" t="s">
        <v>909</v>
      </c>
      <c r="R390" t="s">
        <v>331</v>
      </c>
      <c r="S390" t="s">
        <v>910</v>
      </c>
      <c r="T390" t="s">
        <v>626</v>
      </c>
      <c r="U390">
        <v>2023</v>
      </c>
      <c r="V390">
        <v>15</v>
      </c>
      <c r="W390" t="s">
        <v>3135</v>
      </c>
      <c r="X390" t="str">
        <f>HYPERLINK("http://dx.doi.org/10.1186/s13148-023-01602-w","http://dx.doi.org/10.1186/s13148-023-01602-w")</f>
        <v>http://dx.doi.org/10.1186/s13148-023-01602-w</v>
      </c>
      <c r="Y390" t="s">
        <v>913</v>
      </c>
      <c r="Z390" t="s">
        <v>48</v>
      </c>
      <c r="AA390">
        <v>38098098</v>
      </c>
      <c r="AB390" t="str">
        <f>HYPERLINK("https%3A%2F%2Fwww.webofscience.com%2Fwos%2Fwoscc%2Ffull-record%2FWOS:001124727100001","View Full Record in Web of Science")</f>
        <v>View Full Record in Web of Science</v>
      </c>
    </row>
    <row r="391" spans="1:28" x14ac:dyDescent="0.25">
      <c r="A391" t="s">
        <v>28</v>
      </c>
      <c r="B391" t="s">
        <v>776</v>
      </c>
      <c r="C391" t="s">
        <v>777</v>
      </c>
      <c r="D391" t="s">
        <v>268</v>
      </c>
      <c r="E391" t="s">
        <v>33</v>
      </c>
      <c r="F391" t="s">
        <v>66</v>
      </c>
      <c r="G391" t="s">
        <v>778</v>
      </c>
      <c r="H391" t="s">
        <v>779</v>
      </c>
      <c r="I391" t="s">
        <v>780</v>
      </c>
      <c r="J391" t="s">
        <v>781</v>
      </c>
      <c r="K391" t="s">
        <v>782</v>
      </c>
      <c r="L391" t="s">
        <v>783</v>
      </c>
      <c r="M391" t="s">
        <v>784</v>
      </c>
      <c r="N391">
        <v>52</v>
      </c>
      <c r="O391">
        <v>2</v>
      </c>
      <c r="P391">
        <v>2</v>
      </c>
      <c r="Q391" t="s">
        <v>42</v>
      </c>
      <c r="R391" t="s">
        <v>43</v>
      </c>
      <c r="S391" t="s">
        <v>276</v>
      </c>
      <c r="T391" t="s">
        <v>785</v>
      </c>
      <c r="U391">
        <v>2022</v>
      </c>
      <c r="V391">
        <v>16</v>
      </c>
      <c r="W391" t="s">
        <v>786</v>
      </c>
      <c r="X391" t="str">
        <f>HYPERLINK("http://dx.doi.org/10.3389/fnins.2022.848119","http://dx.doi.org/10.3389/fnins.2022.848119")</f>
        <v>http://dx.doi.org/10.3389/fnins.2022.848119</v>
      </c>
      <c r="Y391" t="s">
        <v>208</v>
      </c>
      <c r="Z391" t="s">
        <v>48</v>
      </c>
      <c r="AA391">
        <v>35706691</v>
      </c>
      <c r="AB391" t="str">
        <f>HYPERLINK("https%3A%2F%2Fwww.webofscience.com%2Fwos%2Fwoscc%2Ffull-record%2FWOS:000810174700001","View Full Record in Web of Science")</f>
        <v>View Full Record in Web of Science</v>
      </c>
    </row>
    <row r="392" spans="1:28" x14ac:dyDescent="0.25">
      <c r="A392" t="s">
        <v>28</v>
      </c>
      <c r="B392" t="s">
        <v>3381</v>
      </c>
      <c r="C392" t="s">
        <v>3382</v>
      </c>
      <c r="D392" t="s">
        <v>3383</v>
      </c>
      <c r="E392" t="s">
        <v>33</v>
      </c>
      <c r="F392" t="s">
        <v>66</v>
      </c>
      <c r="G392" t="s">
        <v>3384</v>
      </c>
      <c r="H392" t="s">
        <v>3385</v>
      </c>
      <c r="I392" t="s">
        <v>3386</v>
      </c>
      <c r="J392" t="s">
        <v>3387</v>
      </c>
      <c r="K392" t="s">
        <v>3388</v>
      </c>
      <c r="L392" t="s">
        <v>3389</v>
      </c>
      <c r="M392" t="s">
        <v>3390</v>
      </c>
      <c r="N392">
        <v>57</v>
      </c>
      <c r="O392">
        <v>111</v>
      </c>
      <c r="P392">
        <v>118</v>
      </c>
      <c r="Q392" t="s">
        <v>315</v>
      </c>
      <c r="R392" t="s">
        <v>316</v>
      </c>
      <c r="S392" t="s">
        <v>3383</v>
      </c>
      <c r="T392" t="s">
        <v>263</v>
      </c>
      <c r="U392">
        <v>2019</v>
      </c>
      <c r="V392">
        <v>50</v>
      </c>
      <c r="W392" t="s">
        <v>3391</v>
      </c>
      <c r="X392" t="str">
        <f>HYPERLINK("http://dx.doi.org/10.1161/STROKEAHA.119.026433","http://dx.doi.org/10.1161/STROKEAHA.119.026433")</f>
        <v>http://dx.doi.org/10.1161/STROKEAHA.119.026433</v>
      </c>
      <c r="Y392" t="s">
        <v>3392</v>
      </c>
      <c r="Z392" t="s">
        <v>48</v>
      </c>
      <c r="AA392">
        <v>31436138</v>
      </c>
      <c r="AB392" t="str">
        <f>HYPERLINK("https%3A%2F%2Fwww.webofscience.com%2Fwos%2Fwoscc%2Ffull-record%2FWOS:000489337300060","View Full Record in Web of Science")</f>
        <v>View Full Record in Web of Science</v>
      </c>
    </row>
    <row r="393" spans="1:28" x14ac:dyDescent="0.25">
      <c r="A393" t="s">
        <v>28</v>
      </c>
      <c r="B393" t="s">
        <v>4065</v>
      </c>
      <c r="C393" t="s">
        <v>4066</v>
      </c>
      <c r="D393" t="s">
        <v>4067</v>
      </c>
      <c r="E393" t="s">
        <v>33</v>
      </c>
      <c r="F393" t="s">
        <v>66</v>
      </c>
      <c r="G393" t="s">
        <v>4068</v>
      </c>
      <c r="H393" t="s">
        <v>4069</v>
      </c>
      <c r="I393" t="s">
        <v>4070</v>
      </c>
      <c r="J393" t="s">
        <v>4071</v>
      </c>
      <c r="K393" t="s">
        <v>1096</v>
      </c>
      <c r="L393" t="s">
        <v>4072</v>
      </c>
      <c r="M393" t="s">
        <v>4073</v>
      </c>
      <c r="N393">
        <v>25</v>
      </c>
      <c r="O393">
        <v>3</v>
      </c>
      <c r="P393">
        <v>3</v>
      </c>
      <c r="Q393" t="s">
        <v>909</v>
      </c>
      <c r="R393" t="s">
        <v>331</v>
      </c>
      <c r="S393" t="s">
        <v>4074</v>
      </c>
      <c r="T393" t="s">
        <v>1902</v>
      </c>
      <c r="U393">
        <v>2021</v>
      </c>
      <c r="V393">
        <v>16</v>
      </c>
      <c r="W393" t="s">
        <v>4075</v>
      </c>
      <c r="X393" t="str">
        <f>HYPERLINK("http://dx.doi.org/10.1186/s13020-021-00501-7","http://dx.doi.org/10.1186/s13020-021-00501-7")</f>
        <v>http://dx.doi.org/10.1186/s13020-021-00501-7</v>
      </c>
      <c r="Y393" t="s">
        <v>4076</v>
      </c>
      <c r="Z393" t="s">
        <v>48</v>
      </c>
      <c r="AA393">
        <v>34548079</v>
      </c>
      <c r="AB393" t="str">
        <f>HYPERLINK("https%3A%2F%2Fwww.webofscience.com%2Fwos%2Fwoscc%2Ffull-record%2FWOS:000698424200001","View Full Record in Web of Science")</f>
        <v>View Full Record in Web of Science</v>
      </c>
    </row>
    <row r="394" spans="1:28" x14ac:dyDescent="0.25">
      <c r="A394" t="s">
        <v>28</v>
      </c>
      <c r="B394" t="s">
        <v>2416</v>
      </c>
      <c r="C394" t="s">
        <v>2417</v>
      </c>
      <c r="D394" t="s">
        <v>2418</v>
      </c>
      <c r="E394" t="s">
        <v>33</v>
      </c>
      <c r="F394" t="s">
        <v>66</v>
      </c>
      <c r="G394" t="s">
        <v>2419</v>
      </c>
      <c r="H394" t="s">
        <v>2420</v>
      </c>
      <c r="I394" t="s">
        <v>2421</v>
      </c>
      <c r="J394" t="s">
        <v>2422</v>
      </c>
      <c r="K394" t="s">
        <v>2423</v>
      </c>
      <c r="L394" t="s">
        <v>2424</v>
      </c>
      <c r="M394" t="s">
        <v>2425</v>
      </c>
      <c r="N394">
        <v>53</v>
      </c>
      <c r="O394">
        <v>3</v>
      </c>
      <c r="P394">
        <v>3</v>
      </c>
      <c r="Q394" t="s">
        <v>2426</v>
      </c>
      <c r="R394" t="s">
        <v>2427</v>
      </c>
      <c r="S394" t="s">
        <v>2428</v>
      </c>
      <c r="T394" t="s">
        <v>29</v>
      </c>
      <c r="U394">
        <v>2023</v>
      </c>
      <c r="V394">
        <v>29</v>
      </c>
      <c r="W394" t="s">
        <v>2429</v>
      </c>
      <c r="X394" t="str">
        <f>HYPERLINK("http://dx.doi.org/10.2174/1381612829666221207112438","http://dx.doi.org/10.2174/1381612829666221207112438")</f>
        <v>http://dx.doi.org/10.2174/1381612829666221207112438</v>
      </c>
      <c r="Y394" t="s">
        <v>123</v>
      </c>
      <c r="Z394" t="s">
        <v>48</v>
      </c>
      <c r="AA394">
        <v>36503445</v>
      </c>
      <c r="AB394" t="str">
        <f>HYPERLINK("https%3A%2F%2Fwww.webofscience.com%2Fwos%2Fwoscc%2Ffull-record%2FWOS:000943026500007","View Full Record in Web of Science")</f>
        <v>View Full Record in Web of Science</v>
      </c>
    </row>
    <row r="395" spans="1:28" x14ac:dyDescent="0.25">
      <c r="A395" t="s">
        <v>28</v>
      </c>
      <c r="B395" t="s">
        <v>1239</v>
      </c>
      <c r="C395" t="s">
        <v>1240</v>
      </c>
      <c r="D395" t="s">
        <v>1241</v>
      </c>
      <c r="E395" t="s">
        <v>33</v>
      </c>
      <c r="F395" t="s">
        <v>66</v>
      </c>
      <c r="G395" t="s">
        <v>1242</v>
      </c>
      <c r="H395" t="s">
        <v>1243</v>
      </c>
      <c r="I395" t="s">
        <v>1244</v>
      </c>
      <c r="J395" t="s">
        <v>1245</v>
      </c>
      <c r="K395" t="s">
        <v>1246</v>
      </c>
      <c r="L395" t="s">
        <v>1247</v>
      </c>
      <c r="M395" t="s">
        <v>1248</v>
      </c>
      <c r="N395">
        <v>72</v>
      </c>
      <c r="O395">
        <v>8</v>
      </c>
      <c r="P395">
        <v>8</v>
      </c>
      <c r="Q395" t="s">
        <v>1249</v>
      </c>
      <c r="R395" t="s">
        <v>1250</v>
      </c>
      <c r="S395" t="s">
        <v>1251</v>
      </c>
      <c r="T395" t="s">
        <v>762</v>
      </c>
      <c r="U395">
        <v>2023</v>
      </c>
      <c r="V395">
        <v>43</v>
      </c>
      <c r="W395" t="s">
        <v>1252</v>
      </c>
      <c r="X395" t="str">
        <f>HYPERLINK("http://dx.doi.org/10.1523/JNEUROSCI.1209-22.2023","http://dx.doi.org/10.1523/JNEUROSCI.1209-22.2023")</f>
        <v>http://dx.doi.org/10.1523/JNEUROSCI.1209-22.2023</v>
      </c>
      <c r="Y395" t="s">
        <v>208</v>
      </c>
      <c r="Z395" t="s">
        <v>48</v>
      </c>
      <c r="AA395">
        <v>36653190</v>
      </c>
      <c r="AB395" t="str">
        <f>HYPERLINK("https%3A%2F%2Fwww.webofscience.com%2Fwos%2Fwoscc%2Ffull-record%2FWOS:000948227300002","View Full Record in Web of Science")</f>
        <v>View Full Record in Web of Science</v>
      </c>
    </row>
    <row r="396" spans="1:28" x14ac:dyDescent="0.25">
      <c r="A396" t="s">
        <v>28</v>
      </c>
      <c r="B396" t="s">
        <v>3846</v>
      </c>
      <c r="C396" t="s">
        <v>3847</v>
      </c>
      <c r="D396" t="s">
        <v>3848</v>
      </c>
      <c r="E396" t="s">
        <v>33</v>
      </c>
      <c r="F396" t="s">
        <v>66</v>
      </c>
      <c r="G396" t="s">
        <v>29</v>
      </c>
      <c r="H396" t="s">
        <v>3849</v>
      </c>
      <c r="I396" t="s">
        <v>3850</v>
      </c>
      <c r="J396" t="s">
        <v>3851</v>
      </c>
      <c r="K396" t="s">
        <v>3852</v>
      </c>
      <c r="L396" t="s">
        <v>3853</v>
      </c>
      <c r="M396" t="s">
        <v>3854</v>
      </c>
      <c r="N396">
        <v>52</v>
      </c>
      <c r="O396">
        <v>77</v>
      </c>
      <c r="P396">
        <v>80</v>
      </c>
      <c r="Q396" t="s">
        <v>3855</v>
      </c>
      <c r="R396" t="s">
        <v>316</v>
      </c>
      <c r="S396" t="s">
        <v>3856</v>
      </c>
      <c r="T396" t="s">
        <v>835</v>
      </c>
      <c r="U396">
        <v>2021</v>
      </c>
      <c r="V396">
        <v>81</v>
      </c>
      <c r="W396" t="s">
        <v>3857</v>
      </c>
      <c r="X396" t="str">
        <f>HYPERLINK("http://dx.doi.org/10.1158/0008-5472.CAN-20-4163","http://dx.doi.org/10.1158/0008-5472.CAN-20-4163")</f>
        <v>http://dx.doi.org/10.1158/0008-5472.CAN-20-4163</v>
      </c>
      <c r="Y396" t="s">
        <v>589</v>
      </c>
      <c r="Z396" t="s">
        <v>48</v>
      </c>
      <c r="AA396">
        <v>33903120</v>
      </c>
      <c r="AB396" t="str">
        <f>HYPERLINK("https%3A%2F%2Fwww.webofscience.com%2Fwos%2Fwoscc%2Ffull-record%2FWOS:000674703000008","View Full Record in Web of Science")</f>
        <v>View Full Record in Web of Science</v>
      </c>
    </row>
    <row r="397" spans="1:28" x14ac:dyDescent="0.25">
      <c r="A397" t="s">
        <v>28</v>
      </c>
      <c r="B397" t="s">
        <v>4598</v>
      </c>
      <c r="C397" t="s">
        <v>4599</v>
      </c>
      <c r="D397" t="s">
        <v>1696</v>
      </c>
      <c r="E397" t="s">
        <v>33</v>
      </c>
      <c r="F397" t="s">
        <v>66</v>
      </c>
      <c r="G397" t="s">
        <v>4600</v>
      </c>
      <c r="H397" t="s">
        <v>4601</v>
      </c>
      <c r="I397" t="s">
        <v>4602</v>
      </c>
      <c r="J397" t="s">
        <v>4603</v>
      </c>
      <c r="K397" t="s">
        <v>963</v>
      </c>
      <c r="L397" t="s">
        <v>4604</v>
      </c>
      <c r="M397" t="s">
        <v>4605</v>
      </c>
      <c r="N397">
        <v>33</v>
      </c>
      <c r="O397">
        <v>21</v>
      </c>
      <c r="P397">
        <v>25</v>
      </c>
      <c r="Q397" t="s">
        <v>977</v>
      </c>
      <c r="R397" t="s">
        <v>978</v>
      </c>
      <c r="S397" t="s">
        <v>1704</v>
      </c>
      <c r="T397" t="s">
        <v>250</v>
      </c>
      <c r="U397">
        <v>2020</v>
      </c>
      <c r="V397">
        <v>88</v>
      </c>
      <c r="W397" t="s">
        <v>4606</v>
      </c>
      <c r="X397" t="str">
        <f>HYPERLINK("http://dx.doi.org/10.1016/j.intimp.2020.106918","http://dx.doi.org/10.1016/j.intimp.2020.106918")</f>
        <v>http://dx.doi.org/10.1016/j.intimp.2020.106918</v>
      </c>
      <c r="Y397" t="s">
        <v>1706</v>
      </c>
      <c r="Z397" t="s">
        <v>48</v>
      </c>
      <c r="AA397">
        <v>32866786</v>
      </c>
      <c r="AB397" t="str">
        <f>HYPERLINK("https%3A%2F%2Fwww.webofscience.com%2Fwos%2Fwoscc%2Ffull-record%2FWOS:000588166300012","View Full Record in Web of Science")</f>
        <v>View Full Record in Web of Science</v>
      </c>
    </row>
    <row r="398" spans="1:28" x14ac:dyDescent="0.25">
      <c r="A398" t="s">
        <v>28</v>
      </c>
      <c r="B398" t="s">
        <v>2313</v>
      </c>
      <c r="C398" t="s">
        <v>2314</v>
      </c>
      <c r="D398" t="s">
        <v>112</v>
      </c>
      <c r="E398" t="s">
        <v>33</v>
      </c>
      <c r="F398" t="s">
        <v>66</v>
      </c>
      <c r="G398" t="s">
        <v>2315</v>
      </c>
      <c r="H398" t="s">
        <v>29</v>
      </c>
      <c r="I398" t="s">
        <v>2316</v>
      </c>
      <c r="J398" t="s">
        <v>2317</v>
      </c>
      <c r="K398" t="s">
        <v>2318</v>
      </c>
      <c r="L398" t="s">
        <v>2319</v>
      </c>
      <c r="M398" t="s">
        <v>2320</v>
      </c>
      <c r="N398">
        <v>21</v>
      </c>
      <c r="O398">
        <v>10</v>
      </c>
      <c r="P398">
        <v>10</v>
      </c>
      <c r="Q398" t="s">
        <v>42</v>
      </c>
      <c r="R398" t="s">
        <v>43</v>
      </c>
      <c r="S398" t="s">
        <v>120</v>
      </c>
      <c r="T398" t="s">
        <v>2109</v>
      </c>
      <c r="U398">
        <v>2022</v>
      </c>
      <c r="V398">
        <v>13</v>
      </c>
      <c r="W398" t="s">
        <v>2321</v>
      </c>
      <c r="X398" t="str">
        <f>HYPERLINK("http://dx.doi.org/10.3389/fphar.2022.1023878","http://dx.doi.org/10.3389/fphar.2022.1023878")</f>
        <v>http://dx.doi.org/10.3389/fphar.2022.1023878</v>
      </c>
      <c r="Y398" t="s">
        <v>123</v>
      </c>
      <c r="Z398" t="s">
        <v>48</v>
      </c>
      <c r="AA398">
        <v>36278233</v>
      </c>
      <c r="AB398" t="str">
        <f>HYPERLINK("https%3A%2F%2Fwww.webofscience.com%2Fwos%2Fwoscc%2Ffull-record%2FWOS:000874254300001","View Full Record in Web of Science")</f>
        <v>View Full Record in Web of Science</v>
      </c>
    </row>
    <row r="399" spans="1:28" x14ac:dyDescent="0.25">
      <c r="A399" t="s">
        <v>28</v>
      </c>
      <c r="B399" t="s">
        <v>1322</v>
      </c>
      <c r="C399" t="s">
        <v>1323</v>
      </c>
      <c r="D399" t="s">
        <v>1324</v>
      </c>
      <c r="E399" t="s">
        <v>33</v>
      </c>
      <c r="F399" t="s">
        <v>66</v>
      </c>
      <c r="G399" t="s">
        <v>1325</v>
      </c>
      <c r="H399" t="s">
        <v>1326</v>
      </c>
      <c r="I399" t="s">
        <v>1327</v>
      </c>
      <c r="J399" t="s">
        <v>1328</v>
      </c>
      <c r="K399" t="s">
        <v>1329</v>
      </c>
      <c r="L399" t="s">
        <v>1330</v>
      </c>
      <c r="M399" t="s">
        <v>1331</v>
      </c>
      <c r="N399">
        <v>55</v>
      </c>
      <c r="O399">
        <v>51</v>
      </c>
      <c r="P399">
        <v>50</v>
      </c>
      <c r="Q399" t="s">
        <v>909</v>
      </c>
      <c r="R399" t="s">
        <v>331</v>
      </c>
      <c r="S399" t="s">
        <v>1332</v>
      </c>
      <c r="T399" t="s">
        <v>348</v>
      </c>
      <c r="U399">
        <v>2022</v>
      </c>
      <c r="V399">
        <v>27</v>
      </c>
      <c r="W399" t="s">
        <v>1333</v>
      </c>
      <c r="X399" t="str">
        <f>HYPERLINK("http://dx.doi.org/10.1186/s11658-022-00350-8","http://dx.doi.org/10.1186/s11658-022-00350-8")</f>
        <v>http://dx.doi.org/10.1186/s11658-022-00350-8</v>
      </c>
      <c r="Y399" t="s">
        <v>748</v>
      </c>
      <c r="Z399" t="s">
        <v>48</v>
      </c>
      <c r="AA399">
        <v>35761192</v>
      </c>
      <c r="AB399" t="str">
        <f>HYPERLINK("https%3A%2F%2Fwww.webofscience.com%2Fwos%2Fwoscc%2Ffull-record%2FWOS:000817292000001","View Full Record in Web of Science")</f>
        <v>View Full Record in Web of Science</v>
      </c>
    </row>
    <row r="400" spans="1:28" x14ac:dyDescent="0.25">
      <c r="A400" t="s">
        <v>28</v>
      </c>
      <c r="B400" t="s">
        <v>3814</v>
      </c>
      <c r="C400" t="s">
        <v>3815</v>
      </c>
      <c r="D400" t="s">
        <v>3816</v>
      </c>
      <c r="E400" t="s">
        <v>33</v>
      </c>
      <c r="F400" t="s">
        <v>66</v>
      </c>
      <c r="G400" t="s">
        <v>3817</v>
      </c>
      <c r="H400" t="s">
        <v>3818</v>
      </c>
      <c r="I400" t="s">
        <v>3819</v>
      </c>
      <c r="J400" t="s">
        <v>3820</v>
      </c>
      <c r="K400" t="s">
        <v>3821</v>
      </c>
      <c r="L400" t="s">
        <v>3822</v>
      </c>
      <c r="M400" t="s">
        <v>3823</v>
      </c>
      <c r="N400">
        <v>42</v>
      </c>
      <c r="O400">
        <v>9</v>
      </c>
      <c r="P400">
        <v>9</v>
      </c>
      <c r="Q400" t="s">
        <v>2665</v>
      </c>
      <c r="R400" t="s">
        <v>149</v>
      </c>
      <c r="S400" t="s">
        <v>3824</v>
      </c>
      <c r="T400" t="s">
        <v>3825</v>
      </c>
      <c r="U400">
        <v>2022</v>
      </c>
      <c r="V400">
        <v>9</v>
      </c>
      <c r="W400" t="s">
        <v>3826</v>
      </c>
      <c r="X400" t="str">
        <f>HYPERLINK("http://dx.doi.org/10.1093/rb/rbac002","http://dx.doi.org/10.1093/rb/rbac002")</f>
        <v>http://dx.doi.org/10.1093/rb/rbac002</v>
      </c>
      <c r="Y400" t="s">
        <v>3827</v>
      </c>
      <c r="Z400" t="s">
        <v>48</v>
      </c>
      <c r="AA400">
        <v>35480861</v>
      </c>
      <c r="AB400" t="str">
        <f>HYPERLINK("https%3A%2F%2Fwww.webofscience.com%2Fwos%2Fwoscc%2Ffull-record%2FWOS:000787385300002","View Full Record in Web of Science")</f>
        <v>View Full Record in Web of Science</v>
      </c>
    </row>
    <row r="401" spans="1:28" x14ac:dyDescent="0.25">
      <c r="A401" t="s">
        <v>28</v>
      </c>
      <c r="B401" t="s">
        <v>4632</v>
      </c>
      <c r="C401" t="s">
        <v>4633</v>
      </c>
      <c r="D401" t="s">
        <v>1440</v>
      </c>
      <c r="E401" t="s">
        <v>33</v>
      </c>
      <c r="F401" t="s">
        <v>66</v>
      </c>
      <c r="G401" t="s">
        <v>4634</v>
      </c>
      <c r="H401" t="s">
        <v>4635</v>
      </c>
      <c r="I401" t="s">
        <v>4636</v>
      </c>
      <c r="J401" t="s">
        <v>4637</v>
      </c>
      <c r="K401" t="s">
        <v>2770</v>
      </c>
      <c r="L401" t="s">
        <v>4638</v>
      </c>
      <c r="M401" t="s">
        <v>4639</v>
      </c>
      <c r="N401">
        <v>40</v>
      </c>
      <c r="O401">
        <v>5</v>
      </c>
      <c r="P401">
        <v>5</v>
      </c>
      <c r="Q401" t="s">
        <v>90</v>
      </c>
      <c r="R401" t="s">
        <v>91</v>
      </c>
      <c r="S401" t="s">
        <v>1448</v>
      </c>
      <c r="T401" t="s">
        <v>93</v>
      </c>
      <c r="U401">
        <v>2020</v>
      </c>
      <c r="V401">
        <v>44</v>
      </c>
      <c r="W401" t="s">
        <v>4640</v>
      </c>
      <c r="X401" t="str">
        <f>HYPERLINK("http://dx.doi.org/10.1002/cbin.11351","http://dx.doi.org/10.1002/cbin.11351")</f>
        <v>http://dx.doi.org/10.1002/cbin.11351</v>
      </c>
      <c r="Y401" t="s">
        <v>265</v>
      </c>
      <c r="Z401" t="s">
        <v>48</v>
      </c>
      <c r="AA401">
        <v>32198816</v>
      </c>
      <c r="AB401" t="str">
        <f>HYPERLINK("https%3A%2F%2Fwww.webofscience.com%2Fwos%2Fwoscc%2Ffull-record%2FWOS:000523637000001","View Full Record in Web of Science")</f>
        <v>View Full Record in Web of Science</v>
      </c>
    </row>
    <row r="402" spans="1:28" x14ac:dyDescent="0.25">
      <c r="A402" t="s">
        <v>28</v>
      </c>
      <c r="B402" t="s">
        <v>3496</v>
      </c>
      <c r="C402" t="s">
        <v>3497</v>
      </c>
      <c r="D402" t="s">
        <v>1214</v>
      </c>
      <c r="E402" t="s">
        <v>33</v>
      </c>
      <c r="F402" t="s">
        <v>66</v>
      </c>
      <c r="G402" t="s">
        <v>3498</v>
      </c>
      <c r="H402" t="s">
        <v>3499</v>
      </c>
      <c r="I402" t="s">
        <v>3500</v>
      </c>
      <c r="J402" t="s">
        <v>3501</v>
      </c>
      <c r="K402" t="s">
        <v>2466</v>
      </c>
      <c r="L402" t="s">
        <v>3502</v>
      </c>
      <c r="M402" t="s">
        <v>3503</v>
      </c>
      <c r="N402">
        <v>39</v>
      </c>
      <c r="O402">
        <v>4</v>
      </c>
      <c r="P402">
        <v>4</v>
      </c>
      <c r="Q402" t="s">
        <v>234</v>
      </c>
      <c r="R402" t="s">
        <v>235</v>
      </c>
      <c r="S402" t="s">
        <v>1222</v>
      </c>
      <c r="T402" t="s">
        <v>697</v>
      </c>
      <c r="U402">
        <v>2023</v>
      </c>
      <c r="V402">
        <v>24</v>
      </c>
      <c r="W402" t="s">
        <v>3504</v>
      </c>
      <c r="X402" t="str">
        <f>HYPERLINK("http://dx.doi.org/10.3390/ijms24021741","http://dx.doi.org/10.3390/ijms24021741")</f>
        <v>http://dx.doi.org/10.3390/ijms24021741</v>
      </c>
      <c r="Y402" t="s">
        <v>1225</v>
      </c>
      <c r="Z402" t="s">
        <v>48</v>
      </c>
      <c r="AA402">
        <v>36675257</v>
      </c>
      <c r="AB402" t="str">
        <f>HYPERLINK("https%3A%2F%2Fwww.webofscience.com%2Fwos%2Fwoscc%2Ffull-record%2FWOS:000917588400001","View Full Record in Web of Science")</f>
        <v>View Full Record in Web of Science</v>
      </c>
    </row>
    <row r="403" spans="1:28" x14ac:dyDescent="0.25">
      <c r="A403" t="s">
        <v>28</v>
      </c>
      <c r="B403" t="s">
        <v>2356</v>
      </c>
      <c r="C403" t="s">
        <v>2357</v>
      </c>
      <c r="D403" t="s">
        <v>601</v>
      </c>
      <c r="E403" t="s">
        <v>33</v>
      </c>
      <c r="F403" t="s">
        <v>66</v>
      </c>
      <c r="G403" t="s">
        <v>2358</v>
      </c>
      <c r="H403" t="s">
        <v>2359</v>
      </c>
      <c r="I403" t="s">
        <v>2360</v>
      </c>
      <c r="J403" t="s">
        <v>2361</v>
      </c>
      <c r="K403" t="s">
        <v>2362</v>
      </c>
      <c r="L403" t="s">
        <v>2363</v>
      </c>
      <c r="M403" t="s">
        <v>2364</v>
      </c>
      <c r="N403">
        <v>51</v>
      </c>
      <c r="O403">
        <v>0</v>
      </c>
      <c r="P403">
        <v>0</v>
      </c>
      <c r="Q403" t="s">
        <v>609</v>
      </c>
      <c r="R403" t="s">
        <v>235</v>
      </c>
      <c r="S403" t="s">
        <v>610</v>
      </c>
      <c r="T403" t="s">
        <v>611</v>
      </c>
      <c r="U403">
        <v>2023</v>
      </c>
      <c r="V403">
        <v>15</v>
      </c>
      <c r="W403" t="s">
        <v>2365</v>
      </c>
      <c r="X403" t="str">
        <f>HYPERLINK("http://dx.doi.org/10.1159/000534704","http://dx.doi.org/10.1159/000534704")</f>
        <v>http://dx.doi.org/10.1159/000534704</v>
      </c>
      <c r="Y403" t="s">
        <v>62</v>
      </c>
      <c r="Z403" t="s">
        <v>48</v>
      </c>
      <c r="AA403">
        <v>37903473</v>
      </c>
      <c r="AB403" t="str">
        <f>HYPERLINK("https%3A%2F%2Fwww.webofscience.com%2Fwos%2Fwoscc%2Ffull-record%2FWOS:001097446300001","View Full Record in Web of Science")</f>
        <v>View Full Record in Web of Science</v>
      </c>
    </row>
    <row r="404" spans="1:28" x14ac:dyDescent="0.25">
      <c r="A404" t="s">
        <v>28</v>
      </c>
      <c r="B404" t="s">
        <v>3732</v>
      </c>
      <c r="C404" t="s">
        <v>3733</v>
      </c>
      <c r="D404" t="s">
        <v>1214</v>
      </c>
      <c r="E404" t="s">
        <v>33</v>
      </c>
      <c r="F404" t="s">
        <v>66</v>
      </c>
      <c r="G404" t="s">
        <v>3734</v>
      </c>
      <c r="H404" t="s">
        <v>3735</v>
      </c>
      <c r="I404" t="s">
        <v>3736</v>
      </c>
      <c r="J404" t="s">
        <v>3737</v>
      </c>
      <c r="K404" t="s">
        <v>3738</v>
      </c>
      <c r="L404" t="s">
        <v>3739</v>
      </c>
      <c r="M404" t="s">
        <v>3740</v>
      </c>
      <c r="N404">
        <v>88</v>
      </c>
      <c r="O404">
        <v>9</v>
      </c>
      <c r="P404">
        <v>9</v>
      </c>
      <c r="Q404" t="s">
        <v>234</v>
      </c>
      <c r="R404" t="s">
        <v>235</v>
      </c>
      <c r="S404" t="s">
        <v>1222</v>
      </c>
      <c r="T404" t="s">
        <v>1345</v>
      </c>
      <c r="U404">
        <v>2023</v>
      </c>
      <c r="V404">
        <v>24</v>
      </c>
      <c r="W404" t="s">
        <v>3741</v>
      </c>
      <c r="X404" t="str">
        <f>HYPERLINK("http://dx.doi.org/10.3390/ijms24044240","http://dx.doi.org/10.3390/ijms24044240")</f>
        <v>http://dx.doi.org/10.3390/ijms24044240</v>
      </c>
      <c r="Y404" t="s">
        <v>1225</v>
      </c>
      <c r="Z404" t="s">
        <v>48</v>
      </c>
      <c r="AA404">
        <v>36835655</v>
      </c>
      <c r="AB404" t="str">
        <f>HYPERLINK("https%3A%2F%2Fwww.webofscience.com%2Fwos%2Fwoscc%2Ffull-record%2FWOS:000939047900001","View Full Record in Web of Science")</f>
        <v>View Full Record in Web of Science</v>
      </c>
    </row>
    <row r="405" spans="1:28" x14ac:dyDescent="0.25">
      <c r="A405" t="s">
        <v>28</v>
      </c>
      <c r="B405" t="s">
        <v>4650</v>
      </c>
      <c r="C405" t="s">
        <v>4651</v>
      </c>
      <c r="D405" t="s">
        <v>2794</v>
      </c>
      <c r="E405" t="s">
        <v>33</v>
      </c>
      <c r="F405" t="s">
        <v>66</v>
      </c>
      <c r="G405" t="s">
        <v>29</v>
      </c>
      <c r="H405" t="s">
        <v>29</v>
      </c>
      <c r="I405" t="s">
        <v>4652</v>
      </c>
      <c r="J405" t="s">
        <v>4653</v>
      </c>
      <c r="K405" t="s">
        <v>103</v>
      </c>
      <c r="L405" t="s">
        <v>4654</v>
      </c>
      <c r="M405" t="s">
        <v>4655</v>
      </c>
      <c r="N405">
        <v>39</v>
      </c>
      <c r="O405">
        <v>2</v>
      </c>
      <c r="P405">
        <v>2</v>
      </c>
      <c r="Q405" t="s">
        <v>2802</v>
      </c>
      <c r="R405" t="s">
        <v>75</v>
      </c>
      <c r="S405" t="s">
        <v>2803</v>
      </c>
      <c r="T405" t="s">
        <v>4656</v>
      </c>
      <c r="U405">
        <v>2023</v>
      </c>
      <c r="V405">
        <v>432</v>
      </c>
      <c r="W405" t="s">
        <v>4657</v>
      </c>
      <c r="X405" t="str">
        <f>HYPERLINK("http://dx.doi.org/10.1016/j.yexcr.2023.113778","http://dx.doi.org/10.1016/j.yexcr.2023.113778")</f>
        <v>http://dx.doi.org/10.1016/j.yexcr.2023.113778</v>
      </c>
      <c r="Y405" t="s">
        <v>2805</v>
      </c>
      <c r="Z405" t="s">
        <v>48</v>
      </c>
      <c r="AA405">
        <v>37741489</v>
      </c>
      <c r="AB405" t="str">
        <f>HYPERLINK("https%3A%2F%2Fwww.webofscience.com%2Fwos%2Fwoscc%2Ffull-record%2FWOS:001083121100001","View Full Record in Web of Science")</f>
        <v>View Full Record in Web of Science</v>
      </c>
    </row>
    <row r="406" spans="1:28" x14ac:dyDescent="0.25">
      <c r="A406" t="s">
        <v>28</v>
      </c>
      <c r="B406" t="s">
        <v>4182</v>
      </c>
      <c r="C406" t="s">
        <v>4183</v>
      </c>
      <c r="D406" t="s">
        <v>3413</v>
      </c>
      <c r="E406" t="s">
        <v>33</v>
      </c>
      <c r="F406" t="s">
        <v>66</v>
      </c>
      <c r="G406" t="s">
        <v>29</v>
      </c>
      <c r="H406" t="s">
        <v>4184</v>
      </c>
      <c r="I406" t="s">
        <v>4185</v>
      </c>
      <c r="J406" t="s">
        <v>4186</v>
      </c>
      <c r="K406" t="s">
        <v>4187</v>
      </c>
      <c r="L406" t="s">
        <v>4188</v>
      </c>
      <c r="M406" t="s">
        <v>4189</v>
      </c>
      <c r="N406">
        <v>65</v>
      </c>
      <c r="O406">
        <v>61</v>
      </c>
      <c r="P406">
        <v>65</v>
      </c>
      <c r="Q406" t="s">
        <v>218</v>
      </c>
      <c r="R406" t="s">
        <v>219</v>
      </c>
      <c r="S406" t="s">
        <v>3420</v>
      </c>
      <c r="T406" t="s">
        <v>1345</v>
      </c>
      <c r="U406">
        <v>2023</v>
      </c>
      <c r="V406">
        <v>24</v>
      </c>
      <c r="W406" t="s">
        <v>4190</v>
      </c>
      <c r="X406" t="str">
        <f>HYPERLINK("http://dx.doi.org/10.1038/s41590-022-01398-6","http://dx.doi.org/10.1038/s41590-022-01398-6")</f>
        <v>http://dx.doi.org/10.1038/s41590-022-01398-6</v>
      </c>
      <c r="Y406" t="s">
        <v>62</v>
      </c>
      <c r="Z406" t="s">
        <v>48</v>
      </c>
      <c r="AA406">
        <v>36658237</v>
      </c>
      <c r="AB406" t="str">
        <f>HYPERLINK("https%3A%2F%2Fwww.webofscience.com%2Fwos%2Fwoscc%2Ffull-record%2FWOS:000915910300003","View Full Record in Web of Science")</f>
        <v>View Full Record in Web of Science</v>
      </c>
    </row>
    <row r="407" spans="1:28" x14ac:dyDescent="0.25">
      <c r="A407" t="s">
        <v>28</v>
      </c>
      <c r="B407" t="s">
        <v>2157</v>
      </c>
      <c r="C407" t="s">
        <v>2158</v>
      </c>
      <c r="D407" t="s">
        <v>2159</v>
      </c>
      <c r="E407" t="s">
        <v>33</v>
      </c>
      <c r="F407" t="s">
        <v>66</v>
      </c>
      <c r="G407" t="s">
        <v>2160</v>
      </c>
      <c r="H407" t="s">
        <v>2161</v>
      </c>
      <c r="I407" t="s">
        <v>2162</v>
      </c>
      <c r="J407" t="s">
        <v>2163</v>
      </c>
      <c r="K407" t="s">
        <v>2164</v>
      </c>
      <c r="L407" t="s">
        <v>2165</v>
      </c>
      <c r="M407" t="s">
        <v>2166</v>
      </c>
      <c r="N407">
        <v>54</v>
      </c>
      <c r="O407">
        <v>18</v>
      </c>
      <c r="P407">
        <v>18</v>
      </c>
      <c r="Q407" t="s">
        <v>977</v>
      </c>
      <c r="R407" t="s">
        <v>978</v>
      </c>
      <c r="S407" t="s">
        <v>2167</v>
      </c>
      <c r="T407" t="s">
        <v>107</v>
      </c>
      <c r="U407">
        <v>2023</v>
      </c>
      <c r="V407">
        <v>61</v>
      </c>
      <c r="W407" t="s">
        <v>2168</v>
      </c>
      <c r="X407" t="str">
        <f>HYPERLINK("http://dx.doi.org/10.1016/j.redox.2023.102638","http://dx.doi.org/10.1016/j.redox.2023.102638")</f>
        <v>http://dx.doi.org/10.1016/j.redox.2023.102638</v>
      </c>
      <c r="Y407" t="s">
        <v>362</v>
      </c>
      <c r="Z407" t="s">
        <v>48</v>
      </c>
      <c r="AA407">
        <v>36801705</v>
      </c>
      <c r="AB407" t="str">
        <f>HYPERLINK("https%3A%2F%2Fwww.webofscience.com%2Fwos%2Fwoscc%2Ffull-record%2FWOS:000945958800001","View Full Record in Web of Science")</f>
        <v>View Full Record in Web of Science</v>
      </c>
    </row>
    <row r="408" spans="1:28" x14ac:dyDescent="0.25">
      <c r="A408" t="s">
        <v>28</v>
      </c>
      <c r="B408" t="s">
        <v>3033</v>
      </c>
      <c r="C408" t="s">
        <v>3034</v>
      </c>
      <c r="D408" t="s">
        <v>2633</v>
      </c>
      <c r="E408" t="s">
        <v>33</v>
      </c>
      <c r="F408" t="s">
        <v>66</v>
      </c>
      <c r="G408" t="s">
        <v>3035</v>
      </c>
      <c r="H408" t="s">
        <v>3036</v>
      </c>
      <c r="I408" t="s">
        <v>3037</v>
      </c>
      <c r="J408" t="s">
        <v>3038</v>
      </c>
      <c r="K408" t="s">
        <v>3039</v>
      </c>
      <c r="L408" t="s">
        <v>3040</v>
      </c>
      <c r="M408" t="s">
        <v>3041</v>
      </c>
      <c r="N408">
        <v>49</v>
      </c>
      <c r="O408">
        <v>231</v>
      </c>
      <c r="P408">
        <v>243</v>
      </c>
      <c r="Q408" t="s">
        <v>909</v>
      </c>
      <c r="R408" t="s">
        <v>331</v>
      </c>
      <c r="S408" t="s">
        <v>2640</v>
      </c>
      <c r="T408" t="s">
        <v>3042</v>
      </c>
      <c r="U408">
        <v>2019</v>
      </c>
      <c r="V408">
        <v>18</v>
      </c>
      <c r="W408" t="s">
        <v>3043</v>
      </c>
      <c r="X408" t="str">
        <f>HYPERLINK("http://dx.doi.org/10.1186/s12943-019-1082-3","http://dx.doi.org/10.1186/s12943-019-1082-3")</f>
        <v>http://dx.doi.org/10.1186/s12943-019-1082-3</v>
      </c>
      <c r="Y408" t="s">
        <v>2643</v>
      </c>
      <c r="Z408" t="s">
        <v>48</v>
      </c>
      <c r="AA408">
        <v>31735169</v>
      </c>
      <c r="AB408" t="str">
        <f>HYPERLINK("https%3A%2F%2Fwww.webofscience.com%2Fwos%2Fwoscc%2Ffull-record%2FWOS:000496945100001","View Full Record in Web of Science")</f>
        <v>View Full Record in Web of Science</v>
      </c>
    </row>
    <row r="409" spans="1:28" x14ac:dyDescent="0.25">
      <c r="A409" t="s">
        <v>28</v>
      </c>
      <c r="B409" t="s">
        <v>3607</v>
      </c>
      <c r="C409" t="s">
        <v>3608</v>
      </c>
      <c r="D409" t="s">
        <v>3609</v>
      </c>
      <c r="E409" t="s">
        <v>33</v>
      </c>
      <c r="F409" t="s">
        <v>66</v>
      </c>
      <c r="G409" t="s">
        <v>3610</v>
      </c>
      <c r="H409" t="s">
        <v>3611</v>
      </c>
      <c r="I409" t="s">
        <v>3612</v>
      </c>
      <c r="J409" t="s">
        <v>3613</v>
      </c>
      <c r="K409" t="s">
        <v>3614</v>
      </c>
      <c r="L409" t="s">
        <v>3615</v>
      </c>
      <c r="M409" t="s">
        <v>3616</v>
      </c>
      <c r="N409">
        <v>64</v>
      </c>
      <c r="O409">
        <v>11</v>
      </c>
      <c r="P409">
        <v>11</v>
      </c>
      <c r="Q409" t="s">
        <v>90</v>
      </c>
      <c r="R409" t="s">
        <v>91</v>
      </c>
      <c r="S409" t="s">
        <v>3617</v>
      </c>
      <c r="T409" t="s">
        <v>3525</v>
      </c>
      <c r="U409">
        <v>2023</v>
      </c>
      <c r="V409">
        <v>42</v>
      </c>
      <c r="W409" t="s">
        <v>3618</v>
      </c>
      <c r="X409" t="str">
        <f>HYPERLINK("http://dx.doi.org/10.15252/embj.2022113126","http://dx.doi.org/10.15252/embj.2022113126")</f>
        <v>http://dx.doi.org/10.15252/embj.2022113126</v>
      </c>
      <c r="Y409" t="s">
        <v>748</v>
      </c>
      <c r="Z409" t="s">
        <v>48</v>
      </c>
      <c r="AA409">
        <v>37345898</v>
      </c>
      <c r="AB409" t="str">
        <f>HYPERLINK("https%3A%2F%2Fwww.webofscience.com%2Fwos%2Fwoscc%2Ffull-record%2FWOS:001019190900001","View Full Record in Web of Science")</f>
        <v>View Full Record in Web of Science</v>
      </c>
    </row>
    <row r="410" spans="1:28" x14ac:dyDescent="0.25">
      <c r="A410" t="s">
        <v>28</v>
      </c>
      <c r="B410" t="s">
        <v>2560</v>
      </c>
      <c r="C410" t="s">
        <v>2561</v>
      </c>
      <c r="D410" t="s">
        <v>65</v>
      </c>
      <c r="E410" t="s">
        <v>33</v>
      </c>
      <c r="F410" t="s">
        <v>66</v>
      </c>
      <c r="G410" t="s">
        <v>2562</v>
      </c>
      <c r="H410" t="s">
        <v>2563</v>
      </c>
      <c r="I410" t="s">
        <v>2564</v>
      </c>
      <c r="J410" t="s">
        <v>2565</v>
      </c>
      <c r="K410" t="s">
        <v>29</v>
      </c>
      <c r="L410" t="s">
        <v>2566</v>
      </c>
      <c r="M410" t="s">
        <v>2567</v>
      </c>
      <c r="N410">
        <v>16</v>
      </c>
      <c r="O410">
        <v>15</v>
      </c>
      <c r="P410">
        <v>19</v>
      </c>
      <c r="Q410" t="s">
        <v>74</v>
      </c>
      <c r="R410" t="s">
        <v>75</v>
      </c>
      <c r="S410" t="s">
        <v>76</v>
      </c>
      <c r="T410" t="s">
        <v>2568</v>
      </c>
      <c r="U410">
        <v>2020</v>
      </c>
      <c r="V410">
        <v>530</v>
      </c>
      <c r="W410" t="s">
        <v>2569</v>
      </c>
      <c r="X410" t="str">
        <f>HYPERLINK("http://dx.doi.org/10.1016/j.bbrc.2020.07.011","http://dx.doi.org/10.1016/j.bbrc.2020.07.011")</f>
        <v>http://dx.doi.org/10.1016/j.bbrc.2020.07.011</v>
      </c>
      <c r="Y410" t="s">
        <v>79</v>
      </c>
      <c r="Z410" t="s">
        <v>48</v>
      </c>
      <c r="AA410">
        <v>32828308</v>
      </c>
      <c r="AB410" t="str">
        <f>HYPERLINK("https%3A%2F%2Fwww.webofscience.com%2Fwos%2Fwoscc%2Ffull-record%2FWOS:000567807200027","View Full Record in Web of Science")</f>
        <v>View Full Record in Web of Science</v>
      </c>
    </row>
  </sheetData>
  <phoneticPr fontId="1"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13430</dc:creator>
  <cp:lastModifiedBy>13430</cp:lastModifiedBy>
  <dcterms:created xsi:type="dcterms:W3CDTF">2024-10-05T09:47:39Z</dcterms:created>
  <dcterms:modified xsi:type="dcterms:W3CDTF">2024-10-05T09:53:23Z</dcterms:modified>
</cp:coreProperties>
</file>