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beyMalay\Desktop\laptop folder\THESIS FOR EXAMINATION\SQUiDExperimentalResults\"/>
    </mc:Choice>
  </mc:AlternateContent>
  <xr:revisionPtr revIDLastSave="0" documentId="13_ncr:1_{008BB10B-CD49-4789-B219-711A1FEE5CCA}" xr6:coauthVersionLast="45" xr6:coauthVersionMax="45" xr10:uidLastSave="{00000000-0000-0000-0000-000000000000}"/>
  <bookViews>
    <workbookView xWindow="-120" yWindow="-120" windowWidth="20730" windowHeight="11160" firstSheet="6" activeTab="10" xr2:uid="{DEF31E06-2B99-4E84-9573-B9F77742FA19}"/>
  </bookViews>
  <sheets>
    <sheet name="DS (pair-wise)" sheetId="1" r:id="rId1"/>
    <sheet name="DS (CPU-time)" sheetId="2" r:id="rId2"/>
    <sheet name="DD (pair-wise)" sheetId="3" r:id="rId3"/>
    <sheet name="DD (CPU-time)" sheetId="4" r:id="rId4"/>
    <sheet name="DM (pair-wise)" sheetId="5" r:id="rId5"/>
    <sheet name="DM (CPU-time)" sheetId="6" r:id="rId6"/>
    <sheet name="Epselon (CPU-time)" sheetId="7" r:id="rId7"/>
    <sheet name="CQ(CPU time)" sheetId="8" r:id="rId8"/>
    <sheet name="CQ(Pairwise)" sheetId="9" r:id="rId9"/>
    <sheet name="Mv(Pairwise)" sheetId="10" r:id="rId10"/>
    <sheet name="Mv(CPU time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1" l="1"/>
  <c r="I9" i="11"/>
  <c r="I10" i="11"/>
  <c r="I11" i="11"/>
  <c r="I12" i="11"/>
  <c r="I13" i="11"/>
  <c r="I14" i="11"/>
  <c r="I15" i="11"/>
  <c r="I7" i="11"/>
  <c r="I17" i="11" s="1"/>
  <c r="J8" i="11"/>
  <c r="J9" i="11"/>
  <c r="J10" i="11"/>
  <c r="J11" i="11"/>
  <c r="J12" i="11"/>
  <c r="J13" i="11"/>
  <c r="J14" i="11"/>
  <c r="J15" i="11"/>
  <c r="J7" i="11"/>
  <c r="J17" i="11" s="1"/>
  <c r="F23" i="11"/>
  <c r="F32" i="11" s="1"/>
  <c r="F24" i="11"/>
  <c r="F25" i="11"/>
  <c r="F26" i="11"/>
  <c r="F27" i="11"/>
  <c r="F28" i="11"/>
  <c r="F29" i="11"/>
  <c r="F30" i="11"/>
  <c r="G23" i="11"/>
  <c r="G24" i="11"/>
  <c r="G25" i="11"/>
  <c r="G26" i="11"/>
  <c r="G27" i="11"/>
  <c r="G28" i="11"/>
  <c r="G29" i="11"/>
  <c r="G30" i="11"/>
  <c r="G8" i="11"/>
  <c r="G9" i="11"/>
  <c r="G10" i="11"/>
  <c r="G11" i="11"/>
  <c r="G12" i="11"/>
  <c r="G13" i="11"/>
  <c r="G14" i="11"/>
  <c r="G15" i="11"/>
  <c r="G7" i="11"/>
  <c r="G17" i="11" s="1"/>
  <c r="F8" i="11"/>
  <c r="F9" i="11"/>
  <c r="F10" i="11"/>
  <c r="F11" i="11"/>
  <c r="F12" i="11"/>
  <c r="F13" i="11"/>
  <c r="F14" i="11"/>
  <c r="F15" i="11"/>
  <c r="P26" i="11"/>
  <c r="O26" i="11"/>
  <c r="P25" i="11"/>
  <c r="O25" i="11"/>
  <c r="P24" i="11"/>
  <c r="O24" i="11"/>
  <c r="P23" i="11"/>
  <c r="O23" i="11"/>
  <c r="P22" i="11"/>
  <c r="P32" i="11" s="1"/>
  <c r="O22" i="11"/>
  <c r="O32" i="11" s="1"/>
  <c r="I8" i="10"/>
  <c r="I9" i="10"/>
  <c r="I10" i="10"/>
  <c r="I11" i="10"/>
  <c r="I12" i="10"/>
  <c r="I13" i="10"/>
  <c r="I14" i="10"/>
  <c r="I15" i="10"/>
  <c r="I7" i="10"/>
  <c r="G23" i="10"/>
  <c r="G24" i="10"/>
  <c r="G25" i="10"/>
  <c r="G26" i="10"/>
  <c r="G27" i="10"/>
  <c r="G28" i="10"/>
  <c r="G29" i="10"/>
  <c r="G30" i="10"/>
  <c r="G22" i="10"/>
  <c r="G8" i="10"/>
  <c r="G9" i="10"/>
  <c r="G10" i="10"/>
  <c r="G11" i="10"/>
  <c r="G12" i="10"/>
  <c r="G13" i="10"/>
  <c r="G14" i="10"/>
  <c r="G15" i="10"/>
  <c r="G7" i="10"/>
  <c r="F22" i="10"/>
  <c r="J7" i="10"/>
  <c r="F7" i="10"/>
  <c r="G22" i="11"/>
  <c r="G32" i="11" s="1"/>
  <c r="F22" i="11"/>
  <c r="F7" i="11"/>
  <c r="F17" i="11" s="1"/>
  <c r="F8" i="10"/>
  <c r="I17" i="10" l="1"/>
  <c r="G17" i="10"/>
  <c r="G33" i="10"/>
  <c r="S29" i="5"/>
  <c r="S30" i="5"/>
  <c r="S31" i="5"/>
  <c r="S32" i="5"/>
  <c r="S38" i="5" s="1"/>
  <c r="S28" i="5"/>
  <c r="T29" i="5"/>
  <c r="T38" i="5" s="1"/>
  <c r="T30" i="5"/>
  <c r="T31" i="5"/>
  <c r="T28" i="5"/>
  <c r="T13" i="5"/>
  <c r="T14" i="5"/>
  <c r="T15" i="5"/>
  <c r="T16" i="5"/>
  <c r="T12" i="5"/>
  <c r="T22" i="5" s="1"/>
  <c r="S13" i="5"/>
  <c r="S14" i="5"/>
  <c r="S15" i="5"/>
  <c r="S16" i="5"/>
  <c r="S22" i="5" s="1"/>
  <c r="P41" i="5" s="1"/>
  <c r="S12" i="5"/>
  <c r="O35" i="1"/>
  <c r="O36" i="1"/>
  <c r="O37" i="1"/>
  <c r="O38" i="1"/>
  <c r="O39" i="1"/>
  <c r="O40" i="1"/>
  <c r="O41" i="1"/>
  <c r="O42" i="1"/>
  <c r="O43" i="1"/>
  <c r="O34" i="1"/>
  <c r="O45" i="1" s="1"/>
  <c r="O19" i="1"/>
  <c r="O20" i="1"/>
  <c r="O21" i="1"/>
  <c r="O22" i="1"/>
  <c r="O23" i="1"/>
  <c r="O18" i="1"/>
  <c r="O28" i="1" s="1"/>
  <c r="H35" i="1"/>
  <c r="H36" i="1"/>
  <c r="H37" i="1"/>
  <c r="H44" i="1" s="1"/>
  <c r="H38" i="1"/>
  <c r="H39" i="1"/>
  <c r="H34" i="1"/>
  <c r="H19" i="1"/>
  <c r="H20" i="1"/>
  <c r="H21" i="1"/>
  <c r="H22" i="1"/>
  <c r="H23" i="1"/>
  <c r="H18" i="1"/>
  <c r="H28" i="1" s="1"/>
  <c r="O31" i="3"/>
  <c r="O32" i="3"/>
  <c r="O42" i="3" s="1"/>
  <c r="O33" i="3"/>
  <c r="O34" i="3"/>
  <c r="O35" i="3"/>
  <c r="O36" i="3"/>
  <c r="O37" i="3"/>
  <c r="O38" i="3"/>
  <c r="O39" i="3"/>
  <c r="O16" i="3"/>
  <c r="O17" i="3"/>
  <c r="O18" i="3"/>
  <c r="O19" i="3"/>
  <c r="O20" i="3"/>
  <c r="O21" i="3"/>
  <c r="O22" i="3"/>
  <c r="O23" i="3"/>
  <c r="O15" i="3"/>
  <c r="O26" i="3" s="1"/>
  <c r="H32" i="3"/>
  <c r="H33" i="3"/>
  <c r="H34" i="3"/>
  <c r="H35" i="3"/>
  <c r="H36" i="3"/>
  <c r="H37" i="3"/>
  <c r="H38" i="3"/>
  <c r="H39" i="3"/>
  <c r="H31" i="3"/>
  <c r="H42" i="3" s="1"/>
  <c r="H16" i="3"/>
  <c r="H17" i="3"/>
  <c r="H18" i="3"/>
  <c r="H19" i="3"/>
  <c r="H20" i="3"/>
  <c r="H21" i="3"/>
  <c r="H22" i="3"/>
  <c r="H23" i="3"/>
  <c r="H15" i="3"/>
  <c r="H26" i="3" s="1"/>
  <c r="F45" i="3" l="1"/>
  <c r="G47" i="1"/>
  <c r="J9" i="10"/>
  <c r="J10" i="10"/>
  <c r="J11" i="10"/>
  <c r="J12" i="10"/>
  <c r="J13" i="10"/>
  <c r="J14" i="10"/>
  <c r="J15" i="10"/>
  <c r="J8" i="10"/>
  <c r="F24" i="10"/>
  <c r="F25" i="10"/>
  <c r="F26" i="10"/>
  <c r="F27" i="10"/>
  <c r="F28" i="10"/>
  <c r="F29" i="10"/>
  <c r="F30" i="10"/>
  <c r="F23" i="10"/>
  <c r="F9" i="10"/>
  <c r="F10" i="10"/>
  <c r="F11" i="10"/>
  <c r="F12" i="10"/>
  <c r="F13" i="10"/>
  <c r="F14" i="10"/>
  <c r="F15" i="10"/>
  <c r="H23" i="9"/>
  <c r="H24" i="9"/>
  <c r="H32" i="9" s="1"/>
  <c r="H25" i="9"/>
  <c r="H26" i="9"/>
  <c r="H27" i="9"/>
  <c r="H28" i="9"/>
  <c r="H29" i="9"/>
  <c r="H30" i="9"/>
  <c r="H8" i="9"/>
  <c r="H9" i="9"/>
  <c r="H10" i="9"/>
  <c r="H11" i="9"/>
  <c r="H17" i="9" s="1"/>
  <c r="H12" i="9"/>
  <c r="H13" i="9"/>
  <c r="H14" i="9"/>
  <c r="H15" i="9"/>
  <c r="H7" i="9"/>
  <c r="F23" i="9"/>
  <c r="F24" i="9"/>
  <c r="F25" i="9"/>
  <c r="F26" i="9"/>
  <c r="F27" i="9"/>
  <c r="F28" i="9"/>
  <c r="F29" i="9"/>
  <c r="F30" i="9"/>
  <c r="F22" i="9"/>
  <c r="F32" i="9" s="1"/>
  <c r="F8" i="9"/>
  <c r="F9" i="9"/>
  <c r="F10" i="9"/>
  <c r="F11" i="9"/>
  <c r="F12" i="9"/>
  <c r="F13" i="9"/>
  <c r="F14" i="9"/>
  <c r="F15" i="9"/>
  <c r="F7" i="9"/>
  <c r="M8" i="8"/>
  <c r="M9" i="8"/>
  <c r="M10" i="8"/>
  <c r="M11" i="8"/>
  <c r="M12" i="8"/>
  <c r="M13" i="8"/>
  <c r="M14" i="8"/>
  <c r="M15" i="8"/>
  <c r="M7" i="8"/>
  <c r="N23" i="8"/>
  <c r="N24" i="8"/>
  <c r="N25" i="8"/>
  <c r="N26" i="8"/>
  <c r="N27" i="8"/>
  <c r="N28" i="8"/>
  <c r="N29" i="8"/>
  <c r="N30" i="8"/>
  <c r="N22" i="8"/>
  <c r="N8" i="8"/>
  <c r="N9" i="8"/>
  <c r="N10" i="8"/>
  <c r="N11" i="8"/>
  <c r="N12" i="8"/>
  <c r="N13" i="8"/>
  <c r="N14" i="8"/>
  <c r="N15" i="8"/>
  <c r="N7" i="8"/>
  <c r="G8" i="8"/>
  <c r="G9" i="8"/>
  <c r="G10" i="8"/>
  <c r="G11" i="8"/>
  <c r="G12" i="8"/>
  <c r="G13" i="8"/>
  <c r="G14" i="8"/>
  <c r="G15" i="8"/>
  <c r="G7" i="8"/>
  <c r="G23" i="8"/>
  <c r="G24" i="8"/>
  <c r="G25" i="8"/>
  <c r="G26" i="8"/>
  <c r="G27" i="8"/>
  <c r="G28" i="8"/>
  <c r="G29" i="8"/>
  <c r="G30" i="8"/>
  <c r="G32" i="8" s="1"/>
  <c r="G22" i="8"/>
  <c r="M23" i="8"/>
  <c r="M24" i="8"/>
  <c r="M25" i="8"/>
  <c r="M26" i="8"/>
  <c r="M27" i="8"/>
  <c r="M28" i="8"/>
  <c r="M29" i="8"/>
  <c r="M30" i="8"/>
  <c r="M22" i="8"/>
  <c r="F23" i="8"/>
  <c r="F24" i="8"/>
  <c r="F25" i="8"/>
  <c r="F26" i="8"/>
  <c r="F27" i="8"/>
  <c r="F28" i="8"/>
  <c r="F29" i="8"/>
  <c r="F30" i="8"/>
  <c r="F22" i="8"/>
  <c r="F32" i="8" s="1"/>
  <c r="F8" i="8"/>
  <c r="F9" i="8"/>
  <c r="F10" i="8"/>
  <c r="F11" i="8"/>
  <c r="F12" i="8"/>
  <c r="F13" i="8"/>
  <c r="F14" i="8"/>
  <c r="F15" i="8"/>
  <c r="F7" i="8"/>
  <c r="S32" i="6"/>
  <c r="S33" i="6"/>
  <c r="S34" i="6"/>
  <c r="T32" i="6"/>
  <c r="T33" i="6"/>
  <c r="T37" i="6" s="1"/>
  <c r="T34" i="6"/>
  <c r="S31" i="6"/>
  <c r="S37" i="6" s="1"/>
  <c r="T31" i="6"/>
  <c r="S16" i="6"/>
  <c r="S17" i="6"/>
  <c r="S18" i="6"/>
  <c r="S25" i="6" s="1"/>
  <c r="S19" i="6"/>
  <c r="T16" i="6"/>
  <c r="T17" i="6"/>
  <c r="T18" i="6"/>
  <c r="T25" i="6" s="1"/>
  <c r="T19" i="6"/>
  <c r="T15" i="6"/>
  <c r="S15" i="6"/>
  <c r="R16" i="6"/>
  <c r="R17" i="6"/>
  <c r="R18" i="6"/>
  <c r="R19" i="6"/>
  <c r="R15" i="6"/>
  <c r="R25" i="6" s="1"/>
  <c r="R32" i="6"/>
  <c r="R33" i="6"/>
  <c r="R34" i="6"/>
  <c r="R37" i="6" s="1"/>
  <c r="R35" i="6"/>
  <c r="R31" i="6"/>
  <c r="Q35" i="6"/>
  <c r="Q32" i="6"/>
  <c r="Q33" i="6"/>
  <c r="Q34" i="6"/>
  <c r="Q31" i="6"/>
  <c r="Q37" i="6" s="1"/>
  <c r="Q16" i="6"/>
  <c r="Q17" i="6"/>
  <c r="Q18" i="6"/>
  <c r="Q25" i="6" s="1"/>
  <c r="Q41" i="6" s="1"/>
  <c r="Q19" i="6"/>
  <c r="Q15" i="6"/>
  <c r="Q32" i="5"/>
  <c r="R29" i="5"/>
  <c r="R38" i="5" s="1"/>
  <c r="R30" i="5"/>
  <c r="R31" i="5"/>
  <c r="Q29" i="5"/>
  <c r="Q30" i="5"/>
  <c r="Q38" i="5" s="1"/>
  <c r="Q31" i="5"/>
  <c r="R13" i="5"/>
  <c r="R14" i="5"/>
  <c r="R15" i="5"/>
  <c r="R16" i="5"/>
  <c r="Q13" i="5"/>
  <c r="Q14" i="5"/>
  <c r="Q15" i="5"/>
  <c r="Q22" i="5" s="1"/>
  <c r="Q16" i="5"/>
  <c r="R28" i="5"/>
  <c r="Q28" i="5"/>
  <c r="R12" i="5"/>
  <c r="R22" i="5" s="1"/>
  <c r="Q12" i="5"/>
  <c r="P34" i="4"/>
  <c r="P35" i="4"/>
  <c r="P36" i="4"/>
  <c r="P44" i="4" s="1"/>
  <c r="P37" i="4"/>
  <c r="P38" i="4"/>
  <c r="P39" i="4"/>
  <c r="P40" i="4"/>
  <c r="P41" i="4"/>
  <c r="O34" i="4"/>
  <c r="O35" i="4"/>
  <c r="O36" i="4"/>
  <c r="O44" i="4" s="1"/>
  <c r="O37" i="4"/>
  <c r="O38" i="4"/>
  <c r="O39" i="4"/>
  <c r="O40" i="4"/>
  <c r="O41" i="4"/>
  <c r="P33" i="4"/>
  <c r="O33" i="4"/>
  <c r="P18" i="4"/>
  <c r="P19" i="4"/>
  <c r="P20" i="4"/>
  <c r="P28" i="4" s="1"/>
  <c r="P21" i="4"/>
  <c r="P22" i="4"/>
  <c r="P23" i="4"/>
  <c r="P24" i="4"/>
  <c r="P25" i="4"/>
  <c r="O18" i="4"/>
  <c r="O19" i="4"/>
  <c r="O20" i="4"/>
  <c r="O28" i="4" s="1"/>
  <c r="O21" i="4"/>
  <c r="O22" i="4"/>
  <c r="O23" i="4"/>
  <c r="O24" i="4"/>
  <c r="O25" i="4"/>
  <c r="P17" i="4"/>
  <c r="O17" i="4"/>
  <c r="H34" i="4"/>
  <c r="H35" i="4"/>
  <c r="H36" i="4"/>
  <c r="H37" i="4"/>
  <c r="H38" i="4"/>
  <c r="H39" i="4"/>
  <c r="H40" i="4"/>
  <c r="H41" i="4"/>
  <c r="G34" i="4"/>
  <c r="G35" i="4"/>
  <c r="G36" i="4"/>
  <c r="G37" i="4"/>
  <c r="G38" i="4"/>
  <c r="G39" i="4"/>
  <c r="G40" i="4"/>
  <c r="G41" i="4"/>
  <c r="H33" i="4"/>
  <c r="H44" i="4" s="1"/>
  <c r="G33" i="4"/>
  <c r="G44" i="4" s="1"/>
  <c r="H18" i="4"/>
  <c r="H19" i="4"/>
  <c r="H20" i="4"/>
  <c r="H21" i="4"/>
  <c r="H22" i="4"/>
  <c r="H23" i="4"/>
  <c r="H24" i="4"/>
  <c r="H25" i="4"/>
  <c r="G18" i="4"/>
  <c r="G19" i="4"/>
  <c r="G20" i="4"/>
  <c r="G21" i="4"/>
  <c r="G22" i="4"/>
  <c r="G23" i="4"/>
  <c r="G24" i="4"/>
  <c r="G25" i="4"/>
  <c r="H17" i="4"/>
  <c r="H28" i="4" s="1"/>
  <c r="G47" i="4" s="1"/>
  <c r="G17" i="4"/>
  <c r="G28" i="4" s="1"/>
  <c r="G32" i="3"/>
  <c r="G33" i="3"/>
  <c r="G34" i="3"/>
  <c r="G35" i="3"/>
  <c r="G36" i="3"/>
  <c r="G37" i="3"/>
  <c r="G38" i="3"/>
  <c r="G39" i="3"/>
  <c r="N42" i="3"/>
  <c r="N32" i="3"/>
  <c r="N33" i="3"/>
  <c r="N34" i="3"/>
  <c r="N35" i="3"/>
  <c r="N36" i="3"/>
  <c r="N37" i="3"/>
  <c r="N38" i="3"/>
  <c r="N39" i="3"/>
  <c r="N31" i="3"/>
  <c r="G16" i="3"/>
  <c r="G17" i="3"/>
  <c r="G18" i="3"/>
  <c r="G19" i="3"/>
  <c r="G20" i="3"/>
  <c r="G21" i="3"/>
  <c r="G22" i="3"/>
  <c r="G23" i="3"/>
  <c r="N16" i="3"/>
  <c r="N17" i="3"/>
  <c r="N18" i="3"/>
  <c r="N19" i="3"/>
  <c r="N20" i="3"/>
  <c r="N21" i="3"/>
  <c r="N22" i="3"/>
  <c r="N23" i="3"/>
  <c r="G15" i="3"/>
  <c r="G26" i="3" s="1"/>
  <c r="F44" i="3" s="1"/>
  <c r="N15" i="3"/>
  <c r="N26" i="3" s="1"/>
  <c r="G31" i="3"/>
  <c r="G42" i="3" s="1"/>
  <c r="Q35" i="2"/>
  <c r="Q36" i="2"/>
  <c r="Q37" i="2"/>
  <c r="Q38" i="2"/>
  <c r="Q39" i="2"/>
  <c r="Q40" i="2"/>
  <c r="Q41" i="2"/>
  <c r="Q42" i="2"/>
  <c r="Q43" i="2"/>
  <c r="R35" i="2"/>
  <c r="R36" i="2"/>
  <c r="R37" i="2"/>
  <c r="R38" i="2"/>
  <c r="R39" i="2"/>
  <c r="R40" i="2"/>
  <c r="R41" i="2"/>
  <c r="R42" i="2"/>
  <c r="R43" i="2"/>
  <c r="R34" i="2"/>
  <c r="R46" i="2" s="1"/>
  <c r="Q34" i="2"/>
  <c r="Q46" i="2" s="1"/>
  <c r="R19" i="2"/>
  <c r="R20" i="2"/>
  <c r="R21" i="2"/>
  <c r="R22" i="2"/>
  <c r="R23" i="2"/>
  <c r="Q19" i="2"/>
  <c r="Q20" i="2"/>
  <c r="Q21" i="2"/>
  <c r="Q22" i="2"/>
  <c r="Q23" i="2"/>
  <c r="R18" i="2"/>
  <c r="R28" i="2" s="1"/>
  <c r="Q18" i="2"/>
  <c r="Q28" i="2" s="1"/>
  <c r="H35" i="2"/>
  <c r="H36" i="2"/>
  <c r="H37" i="2"/>
  <c r="H38" i="2"/>
  <c r="H39" i="2"/>
  <c r="G35" i="2"/>
  <c r="G36" i="2"/>
  <c r="G37" i="2"/>
  <c r="G38" i="2"/>
  <c r="G39" i="2"/>
  <c r="H34" i="2"/>
  <c r="H44" i="2" s="1"/>
  <c r="G34" i="2"/>
  <c r="G44" i="2" s="1"/>
  <c r="H19" i="2"/>
  <c r="H20" i="2"/>
  <c r="H21" i="2"/>
  <c r="H22" i="2"/>
  <c r="H23" i="2"/>
  <c r="G19" i="2"/>
  <c r="G20" i="2"/>
  <c r="G25" i="2" s="1"/>
  <c r="G21" i="2"/>
  <c r="G22" i="2"/>
  <c r="G23" i="2"/>
  <c r="H18" i="2"/>
  <c r="H25" i="2" s="1"/>
  <c r="H48" i="2" s="1"/>
  <c r="G18" i="2"/>
  <c r="P35" i="1"/>
  <c r="P36" i="1"/>
  <c r="P37" i="1"/>
  <c r="P38" i="1"/>
  <c r="P39" i="1"/>
  <c r="P40" i="1"/>
  <c r="P41" i="1"/>
  <c r="P42" i="1"/>
  <c r="P43" i="1"/>
  <c r="P34" i="1"/>
  <c r="P45" i="1" s="1"/>
  <c r="I35" i="1"/>
  <c r="I36" i="1"/>
  <c r="I37" i="1"/>
  <c r="I38" i="1"/>
  <c r="I39" i="1"/>
  <c r="I34" i="1"/>
  <c r="P19" i="1"/>
  <c r="P20" i="1"/>
  <c r="P21" i="1"/>
  <c r="P22" i="1"/>
  <c r="P23" i="1"/>
  <c r="P18" i="1"/>
  <c r="I19" i="1"/>
  <c r="I20" i="1"/>
  <c r="I21" i="1"/>
  <c r="I22" i="1"/>
  <c r="I23" i="1"/>
  <c r="I18" i="1"/>
  <c r="F33" i="10" l="1"/>
  <c r="F17" i="10"/>
  <c r="J17" i="10"/>
  <c r="P42" i="5"/>
  <c r="H49" i="2"/>
  <c r="G46" i="4"/>
  <c r="Q42" i="6"/>
  <c r="M32" i="8"/>
  <c r="N17" i="8"/>
  <c r="M17" i="8"/>
  <c r="I28" i="1"/>
  <c r="I44" i="1"/>
  <c r="F17" i="9"/>
  <c r="F36" i="9" s="1"/>
  <c r="N32" i="8"/>
  <c r="H36" i="8" s="1"/>
  <c r="G18" i="8"/>
  <c r="F18" i="8"/>
  <c r="P28" i="1"/>
  <c r="F36" i="8" l="1"/>
  <c r="G48" i="1"/>
</calcChain>
</file>

<file path=xl/sharedStrings.xml><?xml version="1.0" encoding="utf-8"?>
<sst xmlns="http://schemas.openxmlformats.org/spreadsheetml/2006/main" count="452" uniqueCount="83">
  <si>
    <t>Dimension</t>
  </si>
  <si>
    <t>Dimension of synthetic data to be generated = 10</t>
  </si>
  <si>
    <t>Data distribution = 50%</t>
  </si>
  <si>
    <t>Data set size (Million)</t>
  </si>
  <si>
    <t>Number of Pair-wise comparison</t>
  </si>
  <si>
    <t>Data set size (Thousand)</t>
  </si>
  <si>
    <t>Correlated</t>
  </si>
  <si>
    <t>Anti-correlated</t>
  </si>
  <si>
    <t>Independent</t>
  </si>
  <si>
    <t>Real</t>
  </si>
  <si>
    <t>Epselon = 0.1</t>
  </si>
  <si>
    <t>SQUiD</t>
  </si>
  <si>
    <t>BBIS</t>
  </si>
  <si>
    <t>SkyQUD</t>
  </si>
  <si>
    <t>CPU processing Time</t>
  </si>
  <si>
    <t>Data Distribution (%)</t>
  </si>
  <si>
    <t>Data set size = 1,000,000</t>
  </si>
  <si>
    <t>Varying Dimension</t>
  </si>
  <si>
    <t>CPU procesing Time</t>
  </si>
  <si>
    <t>CPU Processing Time</t>
  </si>
  <si>
    <t>Pair-wise Comparison</t>
  </si>
  <si>
    <t>Varying Data Distribution</t>
  </si>
  <si>
    <t>Varying Data Set Size</t>
  </si>
  <si>
    <t>reinserrt = 3</t>
  </si>
  <si>
    <t>overlap = 0.2</t>
  </si>
  <si>
    <t>Y</t>
  </si>
  <si>
    <t>N</t>
  </si>
  <si>
    <t>M</t>
  </si>
  <si>
    <t>m</t>
  </si>
  <si>
    <t>Reinsert</t>
  </si>
  <si>
    <t>fanout</t>
  </si>
  <si>
    <t>M = 12</t>
  </si>
  <si>
    <t>m = 6</t>
  </si>
  <si>
    <t>reinsert = 3</t>
  </si>
  <si>
    <t>fanout = 5</t>
  </si>
  <si>
    <t>Tree</t>
  </si>
  <si>
    <t>TREES</t>
  </si>
  <si>
    <t>records</t>
  </si>
  <si>
    <t>Fanout</t>
  </si>
  <si>
    <t>1m</t>
  </si>
  <si>
    <t>2m</t>
  </si>
  <si>
    <t>4m</t>
  </si>
  <si>
    <t>6m</t>
  </si>
  <si>
    <t>8m</t>
  </si>
  <si>
    <t>10m</t>
  </si>
  <si>
    <t>PARAMETERS</t>
  </si>
  <si>
    <t>synthetic data set</t>
  </si>
  <si>
    <t>dimension</t>
  </si>
  <si>
    <t>X(Mid)</t>
  </si>
  <si>
    <t>Constrained skyline Query</t>
  </si>
  <si>
    <t>parameter</t>
  </si>
  <si>
    <t>Data type</t>
  </si>
  <si>
    <t>No of records</t>
  </si>
  <si>
    <t>Data Distribution</t>
  </si>
  <si>
    <t>Number of Dimension</t>
  </si>
  <si>
    <t>Selectivity ratio</t>
  </si>
  <si>
    <t>Values</t>
  </si>
  <si>
    <t>synthetic</t>
  </si>
  <si>
    <t>.1, 8, 16, 32, 64, 98, 98.5, 99, 99.5</t>
  </si>
  <si>
    <t>size of constrained query = % of the volume of the data set</t>
  </si>
  <si>
    <t>constrained query will be uniformly generated</t>
  </si>
  <si>
    <t>skyline result for constrained query = the average of 50 uniformly generated query</t>
  </si>
  <si>
    <t>% of constrained Query</t>
  </si>
  <si>
    <t>Anti-Correlated</t>
  </si>
  <si>
    <t>CIS</t>
  </si>
  <si>
    <t>ASQUiD</t>
  </si>
  <si>
    <t>SkyQUD-LA</t>
  </si>
  <si>
    <t>CSQUiD</t>
  </si>
  <si>
    <t>percentage</t>
  </si>
  <si>
    <t xml:space="preserve">total = </t>
  </si>
  <si>
    <t>bbis</t>
  </si>
  <si>
    <t>skyQuD</t>
  </si>
  <si>
    <t>skyqud</t>
  </si>
  <si>
    <t>SKYQUD</t>
  </si>
  <si>
    <t>C</t>
  </si>
  <si>
    <t>A</t>
  </si>
  <si>
    <t>I</t>
  </si>
  <si>
    <t>R</t>
  </si>
  <si>
    <t>skyQUD</t>
  </si>
  <si>
    <t>SKyQUD</t>
  </si>
  <si>
    <t>SkyDUQ</t>
  </si>
  <si>
    <t>BBIIS</t>
  </si>
  <si>
    <t>CPU processing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</si>
</sst>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E+00"/>
    <numFmt numFmtId="165" formatCode="0.00_);\(0.00\)"/>
    <numFmt numFmtId="166" formatCode="0.00;[Red]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Alignment="1"/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11" fontId="0" fillId="0" borderId="2" xfId="0" applyNumberFormat="1" applyBorder="1" applyAlignment="1">
      <alignment horizontal="center"/>
    </xf>
    <xf numFmtId="11" fontId="0" fillId="0" borderId="0" xfId="0" applyNumberFormat="1"/>
    <xf numFmtId="11" fontId="1" fillId="0" borderId="9" xfId="0" applyNumberFormat="1" applyFont="1" applyBorder="1" applyAlignment="1">
      <alignment horizontal="center"/>
    </xf>
    <xf numFmtId="11" fontId="0" fillId="4" borderId="6" xfId="0" applyNumberFormat="1" applyFill="1" applyBorder="1" applyAlignment="1">
      <alignment horizontal="center"/>
    </xf>
    <xf numFmtId="11" fontId="0" fillId="0" borderId="4" xfId="0" applyNumberFormat="1" applyBorder="1" applyAlignment="1">
      <alignment horizontal="center"/>
    </xf>
    <xf numFmtId="11" fontId="0" fillId="0" borderId="6" xfId="0" applyNumberFormat="1" applyBorder="1" applyAlignment="1">
      <alignment horizontal="center"/>
    </xf>
    <xf numFmtId="11" fontId="1" fillId="0" borderId="0" xfId="0" applyNumberFormat="1" applyFont="1" applyAlignment="1">
      <alignment horizontal="center"/>
    </xf>
    <xf numFmtId="11" fontId="1" fillId="0" borderId="19" xfId="0" applyNumberFormat="1" applyFon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11" fontId="0" fillId="0" borderId="11" xfId="0" applyNumberFormat="1" applyBorder="1" applyAlignment="1">
      <alignment horizontal="center"/>
    </xf>
    <xf numFmtId="11" fontId="0" fillId="0" borderId="21" xfId="0" applyNumberFormat="1" applyBorder="1" applyAlignment="1">
      <alignment horizontal="center"/>
    </xf>
    <xf numFmtId="11" fontId="0" fillId="0" borderId="22" xfId="0" applyNumberFormat="1" applyBorder="1" applyAlignment="1">
      <alignment horizontal="center"/>
    </xf>
    <xf numFmtId="11" fontId="0" fillId="5" borderId="0" xfId="0" applyNumberFormat="1" applyFill="1" applyAlignment="1">
      <alignment horizontal="center"/>
    </xf>
    <xf numFmtId="11" fontId="0" fillId="5" borderId="11" xfId="0" applyNumberFormat="1" applyFill="1" applyBorder="1" applyAlignment="1">
      <alignment horizontal="center"/>
    </xf>
    <xf numFmtId="11" fontId="0" fillId="0" borderId="12" xfId="0" applyNumberFormat="1" applyBorder="1" applyAlignment="1">
      <alignment horizontal="center"/>
    </xf>
    <xf numFmtId="11" fontId="0" fillId="0" borderId="0" xfId="0" applyNumberFormat="1" applyFont="1" applyAlignment="1">
      <alignment horizontal="center"/>
    </xf>
    <xf numFmtId="11" fontId="1" fillId="0" borderId="8" xfId="0" applyNumberFormat="1" applyFont="1" applyBorder="1" applyAlignment="1">
      <alignment horizontal="center"/>
    </xf>
    <xf numFmtId="11" fontId="0" fillId="7" borderId="5" xfId="0" applyNumberFormat="1" applyFill="1" applyBorder="1" applyAlignment="1">
      <alignment horizontal="center"/>
    </xf>
    <xf numFmtId="11" fontId="0" fillId="7" borderId="1" xfId="0" applyNumberFormat="1" applyFill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0" borderId="3" xfId="0" applyNumberFormat="1" applyBorder="1" applyAlignment="1">
      <alignment horizontal="center"/>
    </xf>
    <xf numFmtId="11" fontId="0" fillId="7" borderId="3" xfId="0" applyNumberFormat="1" applyFill="1" applyBorder="1" applyAlignment="1">
      <alignment horizontal="center"/>
    </xf>
    <xf numFmtId="11" fontId="0" fillId="0" borderId="0" xfId="0" applyNumberFormat="1" applyFont="1"/>
    <xf numFmtId="11" fontId="1" fillId="0" borderId="0" xfId="0" applyNumberFormat="1" applyFont="1" applyFill="1" applyBorder="1" applyAlignment="1">
      <alignment horizontal="center"/>
    </xf>
    <xf numFmtId="11" fontId="1" fillId="0" borderId="17" xfId="0" applyNumberFormat="1" applyFont="1" applyBorder="1" applyAlignment="1">
      <alignment horizontal="center"/>
    </xf>
    <xf numFmtId="11" fontId="0" fillId="0" borderId="32" xfId="0" applyNumberForma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1" fontId="5" fillId="0" borderId="0" xfId="0" applyNumberFormat="1" applyFont="1" applyFill="1" applyAlignment="1">
      <alignment horizontal="center"/>
    </xf>
    <xf numFmtId="11" fontId="2" fillId="0" borderId="0" xfId="0" applyNumberFormat="1" applyFont="1" applyAlignment="1">
      <alignment horizontal="center"/>
    </xf>
    <xf numFmtId="11" fontId="1" fillId="0" borderId="0" xfId="0" applyNumberFormat="1" applyFont="1" applyAlignment="1"/>
    <xf numFmtId="11" fontId="5" fillId="0" borderId="0" xfId="0" applyNumberFormat="1" applyFont="1" applyFill="1" applyAlignment="1"/>
    <xf numFmtId="11" fontId="1" fillId="0" borderId="0" xfId="0" applyNumberFormat="1" applyFont="1" applyFill="1" applyAlignment="1">
      <alignment horizontal="left"/>
    </xf>
    <xf numFmtId="11" fontId="5" fillId="0" borderId="8" xfId="0" applyNumberFormat="1" applyFont="1" applyFill="1" applyBorder="1" applyAlignment="1">
      <alignment horizontal="center"/>
    </xf>
    <xf numFmtId="11" fontId="5" fillId="0" borderId="19" xfId="0" applyNumberFormat="1" applyFont="1" applyFill="1" applyBorder="1" applyAlignment="1">
      <alignment horizontal="center"/>
    </xf>
    <xf numFmtId="11" fontId="6" fillId="7" borderId="5" xfId="0" applyNumberFormat="1" applyFont="1" applyFill="1" applyBorder="1" applyAlignment="1">
      <alignment horizontal="center"/>
    </xf>
    <xf numFmtId="11" fontId="6" fillId="0" borderId="1" xfId="0" applyNumberFormat="1" applyFont="1" applyFill="1" applyBorder="1" applyAlignment="1">
      <alignment horizontal="center"/>
    </xf>
    <xf numFmtId="11" fontId="6" fillId="0" borderId="21" xfId="0" applyNumberFormat="1" applyFont="1" applyFill="1" applyBorder="1" applyAlignment="1">
      <alignment horizontal="center"/>
    </xf>
    <xf numFmtId="11" fontId="6" fillId="0" borderId="3" xfId="0" applyNumberFormat="1" applyFont="1" applyFill="1" applyBorder="1" applyAlignment="1">
      <alignment horizontal="center"/>
    </xf>
    <xf numFmtId="11" fontId="6" fillId="0" borderId="22" xfId="0" applyNumberFormat="1" applyFont="1" applyFill="1" applyBorder="1" applyAlignment="1">
      <alignment horizontal="center"/>
    </xf>
    <xf numFmtId="11" fontId="0" fillId="0" borderId="10" xfId="0" applyNumberFormat="1" applyFont="1" applyBorder="1" applyAlignment="1">
      <alignment horizontal="center"/>
    </xf>
    <xf numFmtId="11" fontId="0" fillId="0" borderId="10" xfId="0" applyNumberFormat="1" applyFont="1" applyFill="1" applyBorder="1" applyAlignment="1">
      <alignment horizontal="center"/>
    </xf>
    <xf numFmtId="11" fontId="0" fillId="0" borderId="11" xfId="0" applyNumberFormat="1" applyFont="1" applyBorder="1" applyAlignment="1">
      <alignment horizontal="center"/>
    </xf>
    <xf numFmtId="11" fontId="6" fillId="0" borderId="0" xfId="0" applyNumberFormat="1" applyFont="1" applyFill="1" applyAlignment="1">
      <alignment horizontal="center"/>
    </xf>
    <xf numFmtId="11" fontId="0" fillId="3" borderId="0" xfId="0" applyNumberFormat="1" applyFont="1" applyFill="1" applyAlignment="1">
      <alignment horizontal="center"/>
    </xf>
    <xf numFmtId="11" fontId="1" fillId="2" borderId="0" xfId="0" applyNumberFormat="1" applyFont="1" applyFill="1" applyAlignment="1">
      <alignment horizontal="center"/>
    </xf>
    <xf numFmtId="11" fontId="1" fillId="3" borderId="0" xfId="0" applyNumberFormat="1" applyFont="1" applyFill="1" applyAlignment="1">
      <alignment horizontal="center"/>
    </xf>
    <xf numFmtId="11" fontId="0" fillId="0" borderId="0" xfId="0" applyNumberFormat="1" applyFont="1" applyAlignment="1"/>
    <xf numFmtId="11" fontId="1" fillId="3" borderId="0" xfId="0" applyNumberFormat="1" applyFont="1" applyFill="1" applyAlignment="1"/>
    <xf numFmtId="11" fontId="1" fillId="2" borderId="0" xfId="0" applyNumberFormat="1" applyFont="1" applyFill="1" applyAlignment="1"/>
    <xf numFmtId="11" fontId="1" fillId="0" borderId="0" xfId="0" applyNumberFormat="1" applyFont="1" applyAlignment="1">
      <alignment horizontal="left"/>
    </xf>
    <xf numFmtId="11" fontId="0" fillId="5" borderId="0" xfId="0" applyNumberFormat="1" applyFont="1" applyFill="1" applyAlignment="1">
      <alignment horizontal="center"/>
    </xf>
    <xf numFmtId="11" fontId="1" fillId="5" borderId="0" xfId="0" applyNumberFormat="1" applyFont="1" applyFill="1" applyAlignment="1">
      <alignment horizontal="center"/>
    </xf>
    <xf numFmtId="11" fontId="1" fillId="5" borderId="17" xfId="0" applyNumberFormat="1" applyFont="1" applyFill="1" applyBorder="1" applyAlignment="1">
      <alignment horizontal="center"/>
    </xf>
    <xf numFmtId="11" fontId="1" fillId="5" borderId="8" xfId="0" applyNumberFormat="1" applyFont="1" applyFill="1" applyBorder="1" applyAlignment="1">
      <alignment horizontal="center"/>
    </xf>
    <xf numFmtId="11" fontId="1" fillId="5" borderId="19" xfId="0" applyNumberFormat="1" applyFont="1" applyFill="1" applyBorder="1" applyAlignment="1">
      <alignment horizontal="center"/>
    </xf>
    <xf numFmtId="11" fontId="1" fillId="5" borderId="9" xfId="0" applyNumberFormat="1" applyFont="1" applyFill="1" applyBorder="1" applyAlignment="1">
      <alignment horizontal="center"/>
    </xf>
    <xf numFmtId="11" fontId="0" fillId="5" borderId="10" xfId="0" applyNumberFormat="1" applyFont="1" applyFill="1" applyBorder="1" applyAlignment="1">
      <alignment horizontal="center"/>
    </xf>
    <xf numFmtId="11" fontId="0" fillId="3" borderId="5" xfId="0" applyNumberFormat="1" applyFont="1" applyFill="1" applyBorder="1" applyAlignment="1">
      <alignment horizontal="center"/>
    </xf>
    <xf numFmtId="11" fontId="0" fillId="4" borderId="6" xfId="0" applyNumberFormat="1" applyFont="1" applyFill="1" applyBorder="1" applyAlignment="1">
      <alignment horizontal="center"/>
    </xf>
    <xf numFmtId="11" fontId="0" fillId="5" borderId="11" xfId="0" applyNumberFormat="1" applyFont="1" applyFill="1" applyBorder="1" applyAlignment="1">
      <alignment horizontal="center"/>
    </xf>
    <xf numFmtId="11" fontId="0" fillId="3" borderId="1" xfId="0" applyNumberFormat="1" applyFont="1" applyFill="1" applyBorder="1" applyAlignment="1">
      <alignment horizontal="center"/>
    </xf>
    <xf numFmtId="11" fontId="0" fillId="5" borderId="2" xfId="0" applyNumberFormat="1" applyFont="1" applyFill="1" applyBorder="1" applyAlignment="1">
      <alignment horizontal="center"/>
    </xf>
    <xf numFmtId="11" fontId="0" fillId="5" borderId="1" xfId="0" applyNumberFormat="1" applyFont="1" applyFill="1" applyBorder="1" applyAlignment="1">
      <alignment horizontal="center"/>
    </xf>
    <xf numFmtId="11" fontId="0" fillId="5" borderId="21" xfId="0" applyNumberFormat="1" applyFont="1" applyFill="1" applyBorder="1" applyAlignment="1">
      <alignment horizontal="center"/>
    </xf>
    <xf numFmtId="11" fontId="0" fillId="5" borderId="12" xfId="0" applyNumberFormat="1" applyFont="1" applyFill="1" applyBorder="1" applyAlignment="1">
      <alignment horizontal="center"/>
    </xf>
    <xf numFmtId="11" fontId="0" fillId="5" borderId="3" xfId="0" applyNumberFormat="1" applyFont="1" applyFill="1" applyBorder="1" applyAlignment="1">
      <alignment horizontal="center"/>
    </xf>
    <xf numFmtId="11" fontId="0" fillId="5" borderId="22" xfId="0" applyNumberFormat="1" applyFont="1" applyFill="1" applyBorder="1" applyAlignment="1">
      <alignment horizontal="center"/>
    </xf>
    <xf numFmtId="11" fontId="0" fillId="5" borderId="4" xfId="0" applyNumberFormat="1" applyFont="1" applyFill="1" applyBorder="1" applyAlignment="1">
      <alignment horizontal="center"/>
    </xf>
    <xf numFmtId="11" fontId="0" fillId="5" borderId="5" xfId="0" applyNumberFormat="1" applyFont="1" applyFill="1" applyBorder="1" applyAlignment="1">
      <alignment horizontal="center"/>
    </xf>
    <xf numFmtId="11" fontId="6" fillId="4" borderId="6" xfId="0" applyNumberFormat="1" applyFont="1" applyFill="1" applyBorder="1" applyAlignment="1">
      <alignment horizontal="center"/>
    </xf>
    <xf numFmtId="11" fontId="0" fillId="2" borderId="0" xfId="0" applyNumberFormat="1" applyFont="1" applyFill="1" applyAlignment="1">
      <alignment horizontal="center"/>
    </xf>
    <xf numFmtId="11" fontId="0" fillId="0" borderId="2" xfId="0" applyNumberFormat="1" applyFont="1" applyBorder="1" applyAlignment="1">
      <alignment horizontal="center"/>
    </xf>
    <xf numFmtId="11" fontId="0" fillId="0" borderId="1" xfId="0" applyNumberFormat="1" applyFont="1" applyBorder="1" applyAlignment="1">
      <alignment horizontal="center"/>
    </xf>
    <xf numFmtId="11" fontId="0" fillId="0" borderId="21" xfId="0" applyNumberFormat="1" applyFont="1" applyBorder="1" applyAlignment="1">
      <alignment horizontal="center"/>
    </xf>
    <xf numFmtId="11" fontId="0" fillId="0" borderId="12" xfId="0" applyNumberFormat="1" applyFont="1" applyBorder="1" applyAlignment="1">
      <alignment horizontal="center"/>
    </xf>
    <xf numFmtId="11" fontId="0" fillId="0" borderId="3" xfId="0" applyNumberFormat="1" applyFont="1" applyBorder="1" applyAlignment="1">
      <alignment horizontal="center"/>
    </xf>
    <xf numFmtId="11" fontId="0" fillId="0" borderId="22" xfId="0" applyNumberFormat="1" applyFont="1" applyBorder="1" applyAlignment="1">
      <alignment horizontal="center"/>
    </xf>
    <xf numFmtId="11" fontId="0" fillId="0" borderId="4" xfId="0" applyNumberFormat="1" applyFont="1" applyBorder="1" applyAlignment="1">
      <alignment horizontal="center"/>
    </xf>
    <xf numFmtId="11" fontId="0" fillId="2" borderId="10" xfId="0" applyNumberFormat="1" applyFont="1" applyFill="1" applyBorder="1" applyAlignment="1">
      <alignment horizontal="center"/>
    </xf>
    <xf numFmtId="11" fontId="0" fillId="3" borderId="3" xfId="0" applyNumberFormat="1" applyFont="1" applyFill="1" applyBorder="1" applyAlignment="1">
      <alignment horizontal="center"/>
    </xf>
    <xf numFmtId="11" fontId="0" fillId="0" borderId="0" xfId="0" applyNumberFormat="1" applyAlignment="1"/>
    <xf numFmtId="11" fontId="0" fillId="0" borderId="20" xfId="0" applyNumberFormat="1" applyBorder="1" applyAlignment="1">
      <alignment horizontal="center"/>
    </xf>
    <xf numFmtId="11" fontId="0" fillId="3" borderId="5" xfId="0" applyNumberFormat="1" applyFill="1" applyBorder="1" applyAlignment="1">
      <alignment horizontal="center"/>
    </xf>
    <xf numFmtId="11" fontId="0" fillId="3" borderId="1" xfId="0" applyNumberFormat="1" applyFill="1" applyBorder="1" applyAlignment="1">
      <alignment horizontal="center"/>
    </xf>
    <xf numFmtId="11" fontId="0" fillId="4" borderId="10" xfId="0" applyNumberFormat="1" applyFill="1" applyBorder="1" applyAlignment="1">
      <alignment horizontal="center"/>
    </xf>
    <xf numFmtId="11" fontId="0" fillId="0" borderId="33" xfId="0" applyNumberFormat="1" applyBorder="1" applyAlignment="1">
      <alignment horizontal="center"/>
    </xf>
    <xf numFmtId="11" fontId="0" fillId="0" borderId="14" xfId="0" applyNumberFormat="1" applyBorder="1" applyAlignment="1">
      <alignment horizontal="center"/>
    </xf>
    <xf numFmtId="11" fontId="0" fillId="0" borderId="13" xfId="0" applyNumberFormat="1" applyBorder="1" applyAlignment="1">
      <alignment horizontal="center"/>
    </xf>
    <xf numFmtId="11" fontId="0" fillId="0" borderId="34" xfId="0" applyNumberFormat="1" applyBorder="1" applyAlignment="1">
      <alignment horizontal="center"/>
    </xf>
    <xf numFmtId="11" fontId="1" fillId="0" borderId="15" xfId="0" applyNumberFormat="1" applyFont="1" applyBorder="1" applyAlignment="1">
      <alignment horizontal="center"/>
    </xf>
    <xf numFmtId="11" fontId="0" fillId="6" borderId="5" xfId="0" applyNumberFormat="1" applyFill="1" applyBorder="1" applyAlignment="1">
      <alignment horizontal="center"/>
    </xf>
    <xf numFmtId="11" fontId="0" fillId="0" borderId="16" xfId="0" applyNumberFormat="1" applyBorder="1" applyAlignment="1">
      <alignment horizontal="center"/>
    </xf>
    <xf numFmtId="11" fontId="0" fillId="6" borderId="1" xfId="0" applyNumberFormat="1" applyFill="1" applyBorder="1" applyAlignment="1">
      <alignment horizontal="center"/>
    </xf>
    <xf numFmtId="11" fontId="1" fillId="0" borderId="9" xfId="0" applyNumberFormat="1" applyFont="1" applyBorder="1" applyAlignment="1">
      <alignment horizontal="center"/>
    </xf>
    <xf numFmtId="11" fontId="0" fillId="5" borderId="6" xfId="0" applyNumberFormat="1" applyFill="1" applyBorder="1" applyAlignment="1">
      <alignment horizontal="center"/>
    </xf>
    <xf numFmtId="11" fontId="6" fillId="5" borderId="5" xfId="0" applyNumberFormat="1" applyFont="1" applyFill="1" applyBorder="1" applyAlignment="1">
      <alignment horizontal="center"/>
    </xf>
    <xf numFmtId="11" fontId="6" fillId="5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1" fontId="6" fillId="0" borderId="11" xfId="0" applyNumberFormat="1" applyFont="1" applyBorder="1" applyAlignment="1">
      <alignment horizontal="center"/>
    </xf>
    <xf numFmtId="11" fontId="1" fillId="0" borderId="9" xfId="0" applyNumberFormat="1" applyFont="1" applyBorder="1" applyAlignment="1">
      <alignment horizontal="center"/>
    </xf>
    <xf numFmtId="11" fontId="5" fillId="2" borderId="0" xfId="0" applyNumberFormat="1" applyFont="1" applyFill="1" applyAlignment="1">
      <alignment horizontal="center"/>
    </xf>
    <xf numFmtId="11" fontId="5" fillId="2" borderId="8" xfId="0" applyNumberFormat="1" applyFont="1" applyFill="1" applyBorder="1" applyAlignment="1">
      <alignment horizontal="center"/>
    </xf>
    <xf numFmtId="11" fontId="6" fillId="2" borderId="5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6" fillId="2" borderId="3" xfId="0" applyNumberFormat="1" applyFont="1" applyFill="1" applyBorder="1" applyAlignment="1">
      <alignment horizontal="center"/>
    </xf>
    <xf numFmtId="0" fontId="0" fillId="2" borderId="0" xfId="0" applyFill="1"/>
    <xf numFmtId="11" fontId="1" fillId="0" borderId="9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6" fillId="5" borderId="5" xfId="0" applyNumberFormat="1" applyFont="1" applyFill="1" applyBorder="1" applyAlignment="1">
      <alignment horizontal="center"/>
    </xf>
    <xf numFmtId="1" fontId="0" fillId="5" borderId="6" xfId="0" applyNumberFormat="1" applyFill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6" fillId="5" borderId="1" xfId="0" applyNumberFormat="1" applyFont="1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0" xfId="0" applyNumberFormat="1"/>
    <xf numFmtId="1" fontId="0" fillId="7" borderId="5" xfId="0" applyNumberFormat="1" applyFill="1" applyBorder="1" applyAlignment="1">
      <alignment horizontal="center"/>
    </xf>
    <xf numFmtId="1" fontId="0" fillId="4" borderId="6" xfId="0" applyNumberFormat="1" applyFill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" fontId="6" fillId="7" borderId="5" xfId="0" applyNumberFormat="1" applyFont="1" applyFill="1" applyBorder="1" applyAlignment="1">
      <alignment horizontal="center"/>
    </xf>
    <xf numFmtId="1" fontId="0" fillId="0" borderId="10" xfId="0" applyNumberFormat="1" applyFill="1" applyBorder="1" applyAlignment="1">
      <alignment horizontal="center"/>
    </xf>
    <xf numFmtId="1" fontId="6" fillId="7" borderId="1" xfId="0" applyNumberFormat="1" applyFon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0" borderId="0" xfId="0" applyNumberFormat="1"/>
    <xf numFmtId="165" fontId="0" fillId="0" borderId="0" xfId="0" applyNumberFormat="1" applyBorder="1"/>
    <xf numFmtId="165" fontId="1" fillId="0" borderId="0" xfId="0" applyNumberFormat="1" applyFont="1" applyFill="1" applyBorder="1" applyAlignment="1">
      <alignment horizontal="center"/>
    </xf>
    <xf numFmtId="166" fontId="0" fillId="0" borderId="0" xfId="0" applyNumberFormat="1" applyFont="1"/>
    <xf numFmtId="165" fontId="1" fillId="0" borderId="35" xfId="0" applyNumberFormat="1" applyFont="1" applyFill="1" applyBorder="1" applyAlignment="1">
      <alignment horizontal="center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6" fontId="0" fillId="0" borderId="0" xfId="0" applyNumberFormat="1" applyBorder="1"/>
    <xf numFmtId="166" fontId="1" fillId="0" borderId="0" xfId="0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NumberFormat="1"/>
    <xf numFmtId="165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2" fontId="1" fillId="0" borderId="35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1" fontId="1" fillId="0" borderId="0" xfId="0" applyNumberFormat="1" applyFont="1"/>
    <xf numFmtId="11" fontId="1" fillId="0" borderId="9" xfId="0" applyNumberFormat="1" applyFont="1" applyBorder="1" applyAlignment="1">
      <alignment horizontal="center"/>
    </xf>
    <xf numFmtId="11" fontId="1" fillId="0" borderId="7" xfId="0" applyNumberFormat="1" applyFont="1" applyBorder="1" applyAlignment="1">
      <alignment horizontal="center"/>
    </xf>
    <xf numFmtId="11" fontId="1" fillId="0" borderId="8" xfId="0" applyNumberFormat="1" applyFont="1" applyBorder="1" applyAlignment="1">
      <alignment horizontal="center"/>
    </xf>
    <xf numFmtId="11" fontId="1" fillId="0" borderId="19" xfId="0" applyNumberFormat="1" applyFont="1" applyBorder="1" applyAlignment="1">
      <alignment horizontal="center"/>
    </xf>
    <xf numFmtId="11" fontId="1" fillId="0" borderId="9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1" fontId="1" fillId="5" borderId="7" xfId="0" applyNumberFormat="1" applyFont="1" applyFill="1" applyBorder="1" applyAlignment="1">
      <alignment horizontal="center"/>
    </xf>
    <xf numFmtId="11" fontId="1" fillId="5" borderId="8" xfId="0" applyNumberFormat="1" applyFont="1" applyFill="1" applyBorder="1" applyAlignment="1">
      <alignment horizontal="center"/>
    </xf>
    <xf numFmtId="11" fontId="1" fillId="5" borderId="19" xfId="0" applyNumberFormat="1" applyFont="1" applyFill="1" applyBorder="1" applyAlignment="1">
      <alignment horizontal="center"/>
    </xf>
    <xf numFmtId="11" fontId="1" fillId="5" borderId="9" xfId="0" applyNumberFormat="1" applyFont="1" applyFill="1" applyBorder="1" applyAlignment="1">
      <alignment horizontal="center"/>
    </xf>
    <xf numFmtId="11" fontId="1" fillId="0" borderId="25" xfId="0" applyNumberFormat="1" applyFont="1" applyBorder="1" applyAlignment="1">
      <alignment horizontal="center"/>
    </xf>
    <xf numFmtId="11" fontId="1" fillId="0" borderId="18" xfId="0" applyNumberFormat="1" applyFont="1" applyBorder="1" applyAlignment="1">
      <alignment horizontal="center"/>
    </xf>
    <xf numFmtId="11" fontId="1" fillId="0" borderId="23" xfId="0" applyNumberFormat="1" applyFont="1" applyBorder="1" applyAlignment="1">
      <alignment horizontal="center"/>
    </xf>
    <xf numFmtId="11" fontId="1" fillId="0" borderId="26" xfId="0" applyNumberFormat="1" applyFont="1" applyBorder="1" applyAlignment="1">
      <alignment horizontal="center"/>
    </xf>
    <xf numFmtId="165" fontId="0" fillId="0" borderId="36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36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6" fillId="5" borderId="5" xfId="0" applyNumberFormat="1" applyFont="1" applyFill="1" applyBorder="1" applyAlignment="1">
      <alignment horizontal="center"/>
    </xf>
    <xf numFmtId="0" fontId="0" fillId="5" borderId="6" xfId="0" applyNumberFormat="1" applyFill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6" fillId="5" borderId="1" xfId="0" applyNumberFormat="1" applyFont="1" applyFill="1" applyBorder="1" applyAlignment="1">
      <alignment horizontal="center"/>
    </xf>
    <xf numFmtId="0" fontId="0" fillId="0" borderId="6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88CB5-93DC-41F4-A673-BC6560911A91}">
  <dimension ref="A2:P48"/>
  <sheetViews>
    <sheetView topLeftCell="C23" zoomScale="73" zoomScaleNormal="73" workbookViewId="0">
      <selection activeCell="F47" sqref="F47:F48"/>
    </sheetView>
  </sheetViews>
  <sheetFormatPr defaultRowHeight="15" x14ac:dyDescent="0.25"/>
  <cols>
    <col min="2" max="2" width="22.140625" style="1" customWidth="1"/>
    <col min="3" max="3" width="19.7109375" style="56" customWidth="1"/>
    <col min="4" max="5" width="17.28515625" style="72" customWidth="1"/>
    <col min="6" max="6" width="17.5703125" style="56" customWidth="1"/>
    <col min="8" max="8" width="9.140625" style="169"/>
    <col min="9" max="9" width="15.28515625" style="157" customWidth="1"/>
    <col min="10" max="10" width="22.5703125" customWidth="1"/>
    <col min="11" max="11" width="18.5703125" style="31" customWidth="1"/>
    <col min="12" max="13" width="23.85546875" style="31" customWidth="1"/>
    <col min="14" max="14" width="18.140625" style="31" customWidth="1"/>
    <col min="15" max="15" width="18.140625" style="169" customWidth="1"/>
    <col min="16" max="16" width="15.42578125" style="157" customWidth="1"/>
  </cols>
  <sheetData>
    <row r="2" spans="1:15" ht="26.25" x14ac:dyDescent="0.4">
      <c r="D2" s="190" t="s">
        <v>22</v>
      </c>
      <c r="E2" s="190"/>
      <c r="F2" s="190"/>
      <c r="G2" s="190"/>
      <c r="H2" s="190"/>
      <c r="I2" s="190"/>
      <c r="J2" s="190"/>
      <c r="K2" s="190"/>
    </row>
    <row r="4" spans="1:15" ht="21" x14ac:dyDescent="0.35">
      <c r="D4" s="57"/>
      <c r="E4" s="57"/>
      <c r="F4" s="192" t="s">
        <v>20</v>
      </c>
      <c r="G4" s="192"/>
      <c r="H4" s="192"/>
      <c r="I4" s="192"/>
      <c r="J4" s="192"/>
    </row>
    <row r="5" spans="1:15" ht="21" x14ac:dyDescent="0.35">
      <c r="B5" s="15" t="s">
        <v>31</v>
      </c>
      <c r="C5" s="36"/>
      <c r="D5" s="57"/>
      <c r="E5" s="57"/>
      <c r="F5" s="58"/>
      <c r="G5" s="16"/>
      <c r="H5" s="173"/>
      <c r="I5" s="155"/>
      <c r="J5" s="16"/>
    </row>
    <row r="6" spans="1:15" x14ac:dyDescent="0.25">
      <c r="B6" s="15" t="s">
        <v>32</v>
      </c>
      <c r="C6" s="36"/>
      <c r="D6" s="57"/>
      <c r="E6" s="57"/>
      <c r="F6" s="193" t="s">
        <v>45</v>
      </c>
      <c r="G6" s="193"/>
      <c r="H6" s="193"/>
      <c r="I6" s="193"/>
      <c r="J6" s="193"/>
      <c r="K6" s="193"/>
    </row>
    <row r="7" spans="1:15" x14ac:dyDescent="0.25">
      <c r="B7" s="15" t="s">
        <v>23</v>
      </c>
      <c r="C7" s="36"/>
      <c r="D7" s="57"/>
      <c r="E7" s="57"/>
      <c r="F7" s="45" t="s">
        <v>36</v>
      </c>
      <c r="G7" s="23" t="s">
        <v>37</v>
      </c>
      <c r="H7" s="174"/>
      <c r="I7" s="156" t="s">
        <v>27</v>
      </c>
      <c r="J7" s="23" t="s">
        <v>28</v>
      </c>
      <c r="K7" s="52" t="s">
        <v>29</v>
      </c>
      <c r="L7" s="45" t="s">
        <v>30</v>
      </c>
    </row>
    <row r="8" spans="1:15" x14ac:dyDescent="0.25">
      <c r="B8" s="15" t="s">
        <v>24</v>
      </c>
      <c r="C8" s="36"/>
      <c r="D8" s="57"/>
      <c r="E8" s="57"/>
      <c r="F8" s="45" t="s">
        <v>25</v>
      </c>
      <c r="G8" s="23" t="s">
        <v>39</v>
      </c>
      <c r="H8" s="174"/>
      <c r="I8" s="156">
        <v>12</v>
      </c>
      <c r="J8" s="23">
        <v>6</v>
      </c>
      <c r="K8" s="53">
        <v>3</v>
      </c>
      <c r="L8" s="45">
        <v>5</v>
      </c>
    </row>
    <row r="9" spans="1:15" x14ac:dyDescent="0.25">
      <c r="B9" s="12" t="s">
        <v>34</v>
      </c>
      <c r="C9" s="59"/>
      <c r="D9" s="60"/>
      <c r="E9" s="60"/>
      <c r="F9" s="45" t="s">
        <v>25</v>
      </c>
      <c r="G9" s="23" t="s">
        <v>40</v>
      </c>
      <c r="H9" s="174"/>
      <c r="I9" s="156">
        <v>12</v>
      </c>
      <c r="J9" s="23">
        <v>6</v>
      </c>
      <c r="K9" s="53">
        <v>3</v>
      </c>
      <c r="L9" s="45">
        <v>5</v>
      </c>
    </row>
    <row r="10" spans="1:15" x14ac:dyDescent="0.25">
      <c r="B10" s="191" t="s">
        <v>10</v>
      </c>
      <c r="C10" s="191"/>
      <c r="D10" s="191"/>
      <c r="E10" s="61"/>
      <c r="F10" s="45" t="s">
        <v>25</v>
      </c>
      <c r="G10" s="23" t="s">
        <v>41</v>
      </c>
      <c r="H10" s="174"/>
      <c r="I10" s="156">
        <v>12</v>
      </c>
      <c r="J10" s="23">
        <v>6</v>
      </c>
      <c r="K10" s="53">
        <v>3</v>
      </c>
      <c r="L10" s="45">
        <v>5</v>
      </c>
    </row>
    <row r="11" spans="1:15" x14ac:dyDescent="0.25">
      <c r="B11" s="191" t="s">
        <v>2</v>
      </c>
      <c r="C11" s="191"/>
      <c r="D11" s="191"/>
      <c r="E11" s="61"/>
      <c r="F11" s="45" t="s">
        <v>25</v>
      </c>
      <c r="G11" s="23" t="s">
        <v>42</v>
      </c>
      <c r="H11" s="174"/>
      <c r="I11" s="156">
        <v>12</v>
      </c>
      <c r="J11" s="23">
        <v>6</v>
      </c>
      <c r="K11" s="53">
        <v>3</v>
      </c>
      <c r="L11" s="45">
        <v>5</v>
      </c>
    </row>
    <row r="12" spans="1:15" x14ac:dyDescent="0.25">
      <c r="B12" s="191" t="s">
        <v>1</v>
      </c>
      <c r="C12" s="191"/>
      <c r="D12" s="191"/>
      <c r="E12" s="61"/>
      <c r="F12" s="45" t="s">
        <v>25</v>
      </c>
      <c r="G12" s="23" t="s">
        <v>43</v>
      </c>
      <c r="H12" s="174"/>
      <c r="I12" s="156">
        <v>12</v>
      </c>
      <c r="J12" s="23">
        <v>6</v>
      </c>
      <c r="K12" s="53">
        <v>3</v>
      </c>
      <c r="L12" s="45">
        <v>5</v>
      </c>
    </row>
    <row r="13" spans="1:15" x14ac:dyDescent="0.25">
      <c r="B13" s="191"/>
      <c r="C13" s="191"/>
      <c r="D13" s="191"/>
      <c r="E13" s="61"/>
      <c r="F13" s="45" t="s">
        <v>25</v>
      </c>
      <c r="G13" s="23" t="s">
        <v>44</v>
      </c>
      <c r="H13" s="174"/>
      <c r="I13" s="156">
        <v>12</v>
      </c>
      <c r="J13" s="23">
        <v>6</v>
      </c>
      <c r="K13" s="53">
        <v>3</v>
      </c>
      <c r="L13" s="45">
        <v>5</v>
      </c>
    </row>
    <row r="15" spans="1:15" ht="15.75" thickBot="1" x14ac:dyDescent="0.3">
      <c r="B15" s="10"/>
      <c r="D15" s="57" t="s">
        <v>6</v>
      </c>
      <c r="E15" s="57"/>
      <c r="J15" s="11"/>
      <c r="L15" s="36" t="s">
        <v>7</v>
      </c>
      <c r="M15" s="36"/>
    </row>
    <row r="16" spans="1:15" ht="15.75" thickBot="1" x14ac:dyDescent="0.3">
      <c r="A16" s="11"/>
      <c r="B16" s="10"/>
      <c r="C16" s="182" t="s">
        <v>4</v>
      </c>
      <c r="D16" s="183"/>
      <c r="E16" s="184"/>
      <c r="F16" s="185"/>
      <c r="I16" s="158"/>
      <c r="J16" s="10"/>
      <c r="K16" s="186" t="s">
        <v>4</v>
      </c>
      <c r="L16" s="187"/>
      <c r="M16" s="188"/>
      <c r="N16" s="189"/>
      <c r="O16" s="176"/>
    </row>
    <row r="17" spans="2:16" ht="15.75" thickBot="1" x14ac:dyDescent="0.3">
      <c r="B17" s="14" t="s">
        <v>3</v>
      </c>
      <c r="C17" s="54" t="s">
        <v>12</v>
      </c>
      <c r="D17" s="62" t="s">
        <v>13</v>
      </c>
      <c r="E17" s="63" t="s">
        <v>48</v>
      </c>
      <c r="F17" s="32" t="s">
        <v>11</v>
      </c>
      <c r="G17" s="17" t="s">
        <v>35</v>
      </c>
      <c r="H17" s="172" t="s">
        <v>73</v>
      </c>
      <c r="I17" s="168" t="s">
        <v>12</v>
      </c>
      <c r="J17" s="14" t="s">
        <v>3</v>
      </c>
      <c r="K17" s="54" t="s">
        <v>12</v>
      </c>
      <c r="L17" s="46" t="s">
        <v>13</v>
      </c>
      <c r="M17" s="37" t="s">
        <v>48</v>
      </c>
      <c r="N17" s="32" t="s">
        <v>11</v>
      </c>
      <c r="O17" s="176" t="s">
        <v>13</v>
      </c>
      <c r="P17" s="157" t="s">
        <v>68</v>
      </c>
    </row>
    <row r="18" spans="2:16" x14ac:dyDescent="0.25">
      <c r="B18" s="13">
        <v>1</v>
      </c>
      <c r="C18" s="137">
        <v>41867325</v>
      </c>
      <c r="D18" s="150">
        <v>100000000</v>
      </c>
      <c r="E18" s="151">
        <v>14010576</v>
      </c>
      <c r="F18" s="148">
        <v>14010643</v>
      </c>
      <c r="G18" s="1" t="s">
        <v>25</v>
      </c>
      <c r="H18" s="175">
        <f>(D18-F18)/D18*100</f>
        <v>85.989356999999998</v>
      </c>
      <c r="I18" s="159">
        <f>((C18 -F18)/ C18)*100</f>
        <v>66.535614587270615</v>
      </c>
      <c r="J18" s="13">
        <v>1</v>
      </c>
      <c r="K18" s="137">
        <v>133338183438</v>
      </c>
      <c r="L18" s="147">
        <v>200000000000</v>
      </c>
      <c r="M18" s="137">
        <v>18458759706</v>
      </c>
      <c r="N18" s="148">
        <v>1823973787</v>
      </c>
      <c r="O18" s="177">
        <f>(L18-N18)/L18*100</f>
        <v>99.0880131065</v>
      </c>
      <c r="P18" s="157">
        <f>((K18 - N18)/ K18)*100</f>
        <v>98.632069419298702</v>
      </c>
    </row>
    <row r="19" spans="2:16" x14ac:dyDescent="0.25">
      <c r="B19" s="8">
        <v>2</v>
      </c>
      <c r="C19" s="140">
        <v>45292576</v>
      </c>
      <c r="D19" s="152">
        <v>200000000</v>
      </c>
      <c r="E19" s="153">
        <v>30452981</v>
      </c>
      <c r="F19" s="148">
        <v>14010643</v>
      </c>
      <c r="G19" s="1" t="s">
        <v>25</v>
      </c>
      <c r="H19" s="175">
        <f t="shared" ref="H19:H23" si="0">(D19-F19)/D19*100</f>
        <v>92.994678500000006</v>
      </c>
      <c r="I19" s="159">
        <f t="shared" ref="I19:I23" si="1">((C19 -F19)/ C19)*100</f>
        <v>69.066358689777331</v>
      </c>
      <c r="J19" s="8">
        <v>2</v>
      </c>
      <c r="K19" s="140">
        <v>396530442448</v>
      </c>
      <c r="L19" s="149">
        <v>400000000000</v>
      </c>
      <c r="M19" s="140">
        <v>55186034460</v>
      </c>
      <c r="N19" s="145">
        <v>55204120758</v>
      </c>
      <c r="O19" s="177">
        <f t="shared" ref="O19:O23" si="2">(L19-N19)/L19*100</f>
        <v>86.198969810500003</v>
      </c>
      <c r="P19" s="157">
        <f t="shared" ref="P19:P23" si="3">((K19 - N19)/ K19)*100</f>
        <v>86.078213713631996</v>
      </c>
    </row>
    <row r="20" spans="2:16" x14ac:dyDescent="0.25">
      <c r="B20" s="8">
        <v>4</v>
      </c>
      <c r="C20" s="140">
        <v>112988986</v>
      </c>
      <c r="D20" s="152">
        <v>400000000</v>
      </c>
      <c r="E20" s="153">
        <v>60537793</v>
      </c>
      <c r="F20" s="142">
        <v>60546162</v>
      </c>
      <c r="G20" s="1" t="s">
        <v>26</v>
      </c>
      <c r="H20" s="175">
        <f t="shared" si="0"/>
        <v>84.863459500000005</v>
      </c>
      <c r="I20" s="159">
        <f t="shared" si="1"/>
        <v>46.414102698470096</v>
      </c>
      <c r="J20" s="8">
        <v>4</v>
      </c>
      <c r="K20" s="140">
        <v>1194505083617</v>
      </c>
      <c r="L20" s="149">
        <v>1800000000000</v>
      </c>
      <c r="M20" s="140">
        <v>162490356698</v>
      </c>
      <c r="N20" s="145">
        <v>162533968082</v>
      </c>
      <c r="O20" s="177">
        <f t="shared" si="2"/>
        <v>90.970335106555552</v>
      </c>
      <c r="P20" s="157">
        <f t="shared" si="3"/>
        <v>86.393195783659465</v>
      </c>
    </row>
    <row r="21" spans="2:16" x14ac:dyDescent="0.25">
      <c r="B21" s="8">
        <v>6</v>
      </c>
      <c r="C21" s="140">
        <v>161492607</v>
      </c>
      <c r="D21" s="152">
        <v>600000000</v>
      </c>
      <c r="E21" s="153">
        <v>116334890</v>
      </c>
      <c r="F21" s="142">
        <v>116348289</v>
      </c>
      <c r="G21" s="1" t="s">
        <v>26</v>
      </c>
      <c r="H21" s="175">
        <f t="shared" si="0"/>
        <v>80.608618499999992</v>
      </c>
      <c r="I21" s="159">
        <f t="shared" si="1"/>
        <v>27.954417752386647</v>
      </c>
      <c r="J21" s="8">
        <v>6</v>
      </c>
      <c r="K21" s="140">
        <v>2178135775606</v>
      </c>
      <c r="L21" s="149">
        <v>2800000000000</v>
      </c>
      <c r="M21" s="140">
        <v>301570211399</v>
      </c>
      <c r="N21" s="145">
        <v>301659169491</v>
      </c>
      <c r="O21" s="177">
        <f t="shared" si="2"/>
        <v>89.226458232464296</v>
      </c>
      <c r="P21" s="157">
        <f t="shared" si="3"/>
        <v>86.150580102974871</v>
      </c>
    </row>
    <row r="22" spans="2:16" x14ac:dyDescent="0.25">
      <c r="B22" s="8">
        <v>8</v>
      </c>
      <c r="C22" s="140">
        <v>210688651</v>
      </c>
      <c r="D22" s="152">
        <v>800000000</v>
      </c>
      <c r="E22" s="153">
        <v>155153237</v>
      </c>
      <c r="F22" s="142">
        <v>155321374</v>
      </c>
      <c r="G22" s="1" t="s">
        <v>26</v>
      </c>
      <c r="H22" s="175">
        <f t="shared" si="0"/>
        <v>80.584828250000001</v>
      </c>
      <c r="I22" s="159">
        <f t="shared" si="1"/>
        <v>26.279192893023932</v>
      </c>
      <c r="J22" s="8">
        <v>8</v>
      </c>
      <c r="K22" s="146">
        <v>2358135775606</v>
      </c>
      <c r="L22" s="149">
        <v>4200000000000</v>
      </c>
      <c r="M22" s="140">
        <v>458985686148</v>
      </c>
      <c r="N22" s="140">
        <v>459094016466</v>
      </c>
      <c r="O22" s="177">
        <f t="shared" si="2"/>
        <v>89.069190084142861</v>
      </c>
      <c r="P22" s="157">
        <f t="shared" si="3"/>
        <v>80.531485030881186</v>
      </c>
    </row>
    <row r="23" spans="2:16" x14ac:dyDescent="0.25">
      <c r="B23" s="8">
        <v>10</v>
      </c>
      <c r="C23" s="154">
        <v>137640622</v>
      </c>
      <c r="D23" s="152">
        <v>1000000000</v>
      </c>
      <c r="E23" s="153">
        <v>183586902</v>
      </c>
      <c r="F23" s="153">
        <v>183586902</v>
      </c>
      <c r="G23" s="1" t="s">
        <v>26</v>
      </c>
      <c r="H23" s="175">
        <f t="shared" si="0"/>
        <v>81.641309799999988</v>
      </c>
      <c r="I23" s="159">
        <f t="shared" si="1"/>
        <v>-33.381337088116325</v>
      </c>
      <c r="J23" s="8">
        <v>10</v>
      </c>
      <c r="K23" s="140">
        <v>2571135775606</v>
      </c>
      <c r="L23" s="149">
        <v>6000000000000</v>
      </c>
      <c r="M23" s="145">
        <v>519094016466</v>
      </c>
      <c r="N23" s="145">
        <v>519094016466</v>
      </c>
      <c r="O23" s="177">
        <f t="shared" si="2"/>
        <v>91.3484330589</v>
      </c>
      <c r="P23" s="157">
        <f t="shared" si="3"/>
        <v>79.810711616594702</v>
      </c>
    </row>
    <row r="24" spans="2:16" x14ac:dyDescent="0.25">
      <c r="B24" s="8"/>
      <c r="C24" s="39"/>
      <c r="D24" s="65"/>
      <c r="E24" s="66"/>
      <c r="F24" s="30"/>
      <c r="J24" s="8"/>
      <c r="K24" s="39"/>
      <c r="L24" s="49"/>
      <c r="M24" s="40"/>
      <c r="N24" s="30"/>
      <c r="O24" s="178"/>
    </row>
    <row r="25" spans="2:16" x14ac:dyDescent="0.25">
      <c r="B25" s="8"/>
      <c r="C25" s="39"/>
      <c r="D25" s="65"/>
      <c r="E25" s="66"/>
      <c r="F25" s="30"/>
      <c r="J25" s="8"/>
      <c r="K25" s="39"/>
      <c r="L25" s="49"/>
      <c r="M25" s="40"/>
      <c r="N25" s="30"/>
      <c r="O25" s="178"/>
    </row>
    <row r="26" spans="2:16" x14ac:dyDescent="0.25">
      <c r="B26" s="8"/>
      <c r="C26" s="39"/>
      <c r="D26" s="65"/>
      <c r="E26" s="66"/>
      <c r="F26" s="30"/>
      <c r="J26" s="8"/>
      <c r="K26" s="39"/>
      <c r="L26" s="49"/>
      <c r="M26" s="40"/>
      <c r="N26" s="30"/>
      <c r="O26" s="178"/>
    </row>
    <row r="27" spans="2:16" ht="15.75" thickBot="1" x14ac:dyDescent="0.3">
      <c r="B27" s="9"/>
      <c r="C27" s="44"/>
      <c r="D27" s="67"/>
      <c r="E27" s="68"/>
      <c r="F27" s="34"/>
      <c r="J27" s="9"/>
      <c r="K27" s="44"/>
      <c r="L27" s="50"/>
      <c r="M27" s="41"/>
      <c r="N27" s="34"/>
      <c r="O27" s="178"/>
    </row>
    <row r="28" spans="2:16" x14ac:dyDescent="0.25">
      <c r="G28" t="s">
        <v>69</v>
      </c>
      <c r="H28" s="169">
        <f>SUM(H18:H23)/6</f>
        <v>84.447041924999994</v>
      </c>
      <c r="I28" s="157">
        <f>SUM(I18:I23)/6</f>
        <v>33.811391588802053</v>
      </c>
      <c r="O28" s="169">
        <f>SUM(O18:O23)/6</f>
        <v>90.983566566510447</v>
      </c>
      <c r="P28" s="157">
        <f>SUM(P18:P23)/6</f>
        <v>86.266042611173489</v>
      </c>
    </row>
    <row r="31" spans="2:16" ht="15.75" thickBot="1" x14ac:dyDescent="0.3">
      <c r="D31" s="57" t="s">
        <v>8</v>
      </c>
      <c r="E31" s="57"/>
      <c r="L31" s="36" t="s">
        <v>9</v>
      </c>
      <c r="M31" s="36"/>
    </row>
    <row r="32" spans="2:16" ht="15.75" thickBot="1" x14ac:dyDescent="0.3">
      <c r="B32" s="10"/>
      <c r="C32" s="182" t="s">
        <v>4</v>
      </c>
      <c r="D32" s="183"/>
      <c r="E32" s="184"/>
      <c r="F32" s="185"/>
      <c r="J32" s="10"/>
      <c r="K32" s="186" t="s">
        <v>4</v>
      </c>
      <c r="L32" s="187"/>
      <c r="M32" s="188"/>
      <c r="N32" s="189"/>
      <c r="O32" s="176"/>
    </row>
    <row r="33" spans="2:16" ht="15.75" thickBot="1" x14ac:dyDescent="0.3">
      <c r="B33" s="14" t="s">
        <v>3</v>
      </c>
      <c r="C33" s="54" t="s">
        <v>12</v>
      </c>
      <c r="D33" s="62" t="s">
        <v>13</v>
      </c>
      <c r="E33" s="63" t="s">
        <v>48</v>
      </c>
      <c r="F33" s="32" t="s">
        <v>11</v>
      </c>
      <c r="G33" s="17" t="s">
        <v>35</v>
      </c>
      <c r="H33" s="172" t="s">
        <v>13</v>
      </c>
      <c r="I33" s="157" t="s">
        <v>12</v>
      </c>
      <c r="J33" s="14" t="s">
        <v>5</v>
      </c>
      <c r="K33" s="54" t="s">
        <v>12</v>
      </c>
      <c r="L33" s="46" t="s">
        <v>13</v>
      </c>
      <c r="M33" s="37" t="s">
        <v>48</v>
      </c>
      <c r="N33" s="32" t="s">
        <v>11</v>
      </c>
      <c r="O33" s="176" t="s">
        <v>13</v>
      </c>
      <c r="P33" s="157" t="s">
        <v>12</v>
      </c>
    </row>
    <row r="34" spans="2:16" x14ac:dyDescent="0.25">
      <c r="B34" s="13">
        <v>1</v>
      </c>
      <c r="C34" s="69">
        <v>11814058165</v>
      </c>
      <c r="D34" s="64">
        <v>50000000000</v>
      </c>
      <c r="E34" s="70">
        <v>1822367386</v>
      </c>
      <c r="F34" s="33">
        <v>1823973787</v>
      </c>
      <c r="G34" s="1" t="s">
        <v>25</v>
      </c>
      <c r="H34" s="175">
        <f>(D34-F34)/D34*100</f>
        <v>96.352052426</v>
      </c>
      <c r="I34" s="159">
        <f>((C34-F34)/C34)*100</f>
        <v>84.560988599127995</v>
      </c>
      <c r="J34" s="13">
        <v>2</v>
      </c>
      <c r="K34" s="38">
        <v>1106648</v>
      </c>
      <c r="L34" s="47">
        <v>10000</v>
      </c>
      <c r="M34" s="38">
        <v>5660</v>
      </c>
      <c r="N34" s="35">
        <v>5660</v>
      </c>
      <c r="O34" s="178">
        <f>(L34-N34)/L34*100</f>
        <v>43.4</v>
      </c>
      <c r="P34" s="157">
        <f>((K34 -N34)/K34)*100</f>
        <v>99.488545589925621</v>
      </c>
    </row>
    <row r="35" spans="2:16" x14ac:dyDescent="0.25">
      <c r="B35" s="8">
        <v>2</v>
      </c>
      <c r="C35" s="71">
        <v>27984861083</v>
      </c>
      <c r="D35" s="64">
        <v>65000000000</v>
      </c>
      <c r="E35" s="70">
        <v>4464197055</v>
      </c>
      <c r="F35" s="30">
        <v>4454588236</v>
      </c>
      <c r="G35" s="1" t="s">
        <v>25</v>
      </c>
      <c r="H35" s="175">
        <f t="shared" ref="H35:H39" si="4">(D35-F35)/D35*100</f>
        <v>93.146787329230776</v>
      </c>
      <c r="I35" s="159">
        <f t="shared" ref="I35:I39" si="5">((C35-F35)/C35)*100</f>
        <v>84.082149906736419</v>
      </c>
      <c r="J35" s="8">
        <v>4</v>
      </c>
      <c r="K35" s="39">
        <v>4340387</v>
      </c>
      <c r="L35" s="48">
        <v>15000</v>
      </c>
      <c r="M35" s="42">
        <v>9927</v>
      </c>
      <c r="N35" s="30">
        <v>9927</v>
      </c>
      <c r="O35" s="178">
        <f t="shared" ref="O35:O43" si="6">(L35-N35)/L35*100</f>
        <v>33.82</v>
      </c>
      <c r="P35" s="157">
        <f t="shared" ref="P35:P43" si="7">((K35 -N35)/K35)*100</f>
        <v>99.771287675499906</v>
      </c>
    </row>
    <row r="36" spans="2:16" x14ac:dyDescent="0.25">
      <c r="B36" s="8">
        <v>4</v>
      </c>
      <c r="C36" s="71">
        <v>64908496567</v>
      </c>
      <c r="D36" s="64">
        <v>100000000000</v>
      </c>
      <c r="E36" s="70">
        <v>10211367393</v>
      </c>
      <c r="F36" s="30">
        <v>10226908216</v>
      </c>
      <c r="G36" s="1" t="s">
        <v>26</v>
      </c>
      <c r="H36" s="175">
        <f t="shared" si="4"/>
        <v>89.773091784000002</v>
      </c>
      <c r="I36" s="159">
        <f t="shared" si="5"/>
        <v>84.244114781731909</v>
      </c>
      <c r="J36" s="8">
        <v>6</v>
      </c>
      <c r="K36" s="39">
        <v>9440388</v>
      </c>
      <c r="L36" s="48">
        <v>20000</v>
      </c>
      <c r="M36" s="39">
        <v>18212</v>
      </c>
      <c r="N36" s="30">
        <v>18212</v>
      </c>
      <c r="O36" s="178">
        <f t="shared" si="6"/>
        <v>8.94</v>
      </c>
      <c r="P36" s="157">
        <f t="shared" si="7"/>
        <v>99.807084200352776</v>
      </c>
    </row>
    <row r="37" spans="2:16" x14ac:dyDescent="0.25">
      <c r="B37" s="8">
        <v>6</v>
      </c>
      <c r="C37" s="71">
        <v>106622030632</v>
      </c>
      <c r="D37" s="64">
        <v>150000000000</v>
      </c>
      <c r="E37" s="70">
        <v>17180104376</v>
      </c>
      <c r="F37" s="30">
        <v>17192600759</v>
      </c>
      <c r="G37" s="1" t="s">
        <v>26</v>
      </c>
      <c r="H37" s="175">
        <f t="shared" si="4"/>
        <v>88.538266160666666</v>
      </c>
      <c r="I37" s="159">
        <f t="shared" si="5"/>
        <v>83.875189154538518</v>
      </c>
      <c r="J37" s="8">
        <v>8</v>
      </c>
      <c r="K37" s="55">
        <v>16847761</v>
      </c>
      <c r="L37" s="48">
        <v>24000</v>
      </c>
      <c r="M37" s="39">
        <v>25746</v>
      </c>
      <c r="N37" s="30">
        <v>22746</v>
      </c>
      <c r="O37" s="178">
        <f t="shared" si="6"/>
        <v>5.2249999999999996</v>
      </c>
      <c r="P37" s="157">
        <f t="shared" si="7"/>
        <v>99.864990962300567</v>
      </c>
    </row>
    <row r="38" spans="2:16" x14ac:dyDescent="0.25">
      <c r="B38" s="8">
        <v>8</v>
      </c>
      <c r="C38" s="71">
        <v>176773532027</v>
      </c>
      <c r="D38" s="64">
        <v>200000000000</v>
      </c>
      <c r="E38" s="70">
        <v>24028829571</v>
      </c>
      <c r="F38" s="30">
        <v>23912553576</v>
      </c>
      <c r="G38" s="1" t="s">
        <v>26</v>
      </c>
      <c r="H38" s="175">
        <f t="shared" si="4"/>
        <v>88.043723212000003</v>
      </c>
      <c r="I38" s="159">
        <f t="shared" si="5"/>
        <v>86.472774910472666</v>
      </c>
      <c r="J38" s="8">
        <v>10</v>
      </c>
      <c r="K38" s="39">
        <v>26581222</v>
      </c>
      <c r="L38" s="48">
        <v>29000</v>
      </c>
      <c r="M38" s="39">
        <v>32267</v>
      </c>
      <c r="N38" s="30">
        <v>27267</v>
      </c>
      <c r="O38" s="178">
        <f t="shared" si="6"/>
        <v>5.9758620689655171</v>
      </c>
      <c r="P38" s="157">
        <f t="shared" si="7"/>
        <v>99.897420065939784</v>
      </c>
    </row>
    <row r="39" spans="2:16" x14ac:dyDescent="0.25">
      <c r="B39" s="8">
        <v>10</v>
      </c>
      <c r="C39" s="71">
        <v>202546152699</v>
      </c>
      <c r="D39" s="64">
        <v>250000000000</v>
      </c>
      <c r="E39" s="70">
        <v>32070399116</v>
      </c>
      <c r="F39" s="30">
        <v>32070399116</v>
      </c>
      <c r="G39" s="1" t="s">
        <v>26</v>
      </c>
      <c r="H39" s="175">
        <f t="shared" si="4"/>
        <v>87.171840353600004</v>
      </c>
      <c r="I39" s="159">
        <f t="shared" si="5"/>
        <v>84.166374582459142</v>
      </c>
      <c r="J39" s="8">
        <v>12</v>
      </c>
      <c r="K39" s="39">
        <v>37791661</v>
      </c>
      <c r="L39" s="48">
        <v>33000</v>
      </c>
      <c r="M39" s="39">
        <v>36140</v>
      </c>
      <c r="N39" s="30">
        <v>30140</v>
      </c>
      <c r="O39" s="178">
        <f t="shared" si="6"/>
        <v>8.6666666666666679</v>
      </c>
      <c r="P39" s="157">
        <f t="shared" si="7"/>
        <v>99.920246956067899</v>
      </c>
    </row>
    <row r="40" spans="2:16" x14ac:dyDescent="0.25">
      <c r="B40" s="8"/>
      <c r="C40" s="39"/>
      <c r="D40" s="65"/>
      <c r="E40" s="66"/>
      <c r="F40" s="30"/>
      <c r="J40" s="8">
        <v>14</v>
      </c>
      <c r="K40" s="39">
        <v>51591703</v>
      </c>
      <c r="L40" s="48">
        <v>35000</v>
      </c>
      <c r="M40" s="43">
        <v>27799</v>
      </c>
      <c r="N40" s="30">
        <v>27799</v>
      </c>
      <c r="O40" s="178">
        <f t="shared" si="6"/>
        <v>20.574285714285715</v>
      </c>
      <c r="P40" s="157">
        <f t="shared" si="7"/>
        <v>99.946117304947265</v>
      </c>
    </row>
    <row r="41" spans="2:16" x14ac:dyDescent="0.25">
      <c r="B41" s="8"/>
      <c r="C41" s="39"/>
      <c r="D41" s="65"/>
      <c r="E41" s="66"/>
      <c r="F41" s="30"/>
      <c r="J41" s="8">
        <v>16</v>
      </c>
      <c r="K41" s="39">
        <v>63455784</v>
      </c>
      <c r="L41" s="48">
        <v>40000</v>
      </c>
      <c r="M41" s="39">
        <v>30373</v>
      </c>
      <c r="N41" s="30">
        <v>30373</v>
      </c>
      <c r="O41" s="178">
        <f t="shared" si="6"/>
        <v>24.067499999999999</v>
      </c>
      <c r="P41" s="157">
        <f t="shared" si="7"/>
        <v>99.952135174943237</v>
      </c>
    </row>
    <row r="42" spans="2:16" x14ac:dyDescent="0.25">
      <c r="B42" s="8"/>
      <c r="C42" s="39"/>
      <c r="D42" s="65"/>
      <c r="E42" s="66"/>
      <c r="F42" s="30"/>
      <c r="J42" s="8">
        <v>18</v>
      </c>
      <c r="K42" s="39">
        <v>74782837</v>
      </c>
      <c r="L42" s="48">
        <v>50000</v>
      </c>
      <c r="M42" s="39">
        <v>31369</v>
      </c>
      <c r="N42" s="30">
        <v>31369</v>
      </c>
      <c r="O42" s="178">
        <f t="shared" si="6"/>
        <v>37.262</v>
      </c>
      <c r="P42" s="157">
        <f t="shared" si="7"/>
        <v>99.958053209455002</v>
      </c>
    </row>
    <row r="43" spans="2:16" ht="15.75" thickBot="1" x14ac:dyDescent="0.3">
      <c r="B43" s="9"/>
      <c r="C43" s="44"/>
      <c r="D43" s="67"/>
      <c r="E43" s="68"/>
      <c r="F43" s="34"/>
      <c r="J43" s="9">
        <v>20</v>
      </c>
      <c r="K43" s="44">
        <v>88220630</v>
      </c>
      <c r="L43" s="51">
        <v>60000</v>
      </c>
      <c r="M43" s="44">
        <v>7786</v>
      </c>
      <c r="N43" s="34">
        <v>7786</v>
      </c>
      <c r="O43" s="178">
        <f t="shared" si="6"/>
        <v>87.023333333333326</v>
      </c>
      <c r="P43" s="157">
        <f t="shared" si="7"/>
        <v>99.991174399910761</v>
      </c>
    </row>
    <row r="44" spans="2:16" x14ac:dyDescent="0.25">
      <c r="H44" s="169">
        <f>SUM(H34:H39)/6</f>
        <v>90.504293544249592</v>
      </c>
      <c r="I44" s="157">
        <f>SUM(I34:I39)/6</f>
        <v>84.566931989177775</v>
      </c>
    </row>
    <row r="45" spans="2:16" x14ac:dyDescent="0.25">
      <c r="O45" s="169">
        <f>SUM(O34:O43)/10</f>
        <v>27.495464778325122</v>
      </c>
      <c r="P45" s="157">
        <f>SUM(P34:P43)/10</f>
        <v>99.859705553934276</v>
      </c>
    </row>
    <row r="47" spans="2:16" x14ac:dyDescent="0.25">
      <c r="F47" s="36" t="s">
        <v>13</v>
      </c>
      <c r="G47" s="169">
        <f>(H28+H44+O28+O45)/4</f>
        <v>73.357591703521294</v>
      </c>
    </row>
    <row r="48" spans="2:16" x14ac:dyDescent="0.25">
      <c r="F48" s="36" t="s">
        <v>12</v>
      </c>
      <c r="G48" s="169">
        <f>(I28+I44+P28+P45)/4</f>
        <v>76.126017935771898</v>
      </c>
    </row>
  </sheetData>
  <mergeCells count="11">
    <mergeCell ref="C32:F32"/>
    <mergeCell ref="K32:N32"/>
    <mergeCell ref="D2:K2"/>
    <mergeCell ref="C16:F16"/>
    <mergeCell ref="K16:N16"/>
    <mergeCell ref="B10:D10"/>
    <mergeCell ref="B11:D11"/>
    <mergeCell ref="B12:D12"/>
    <mergeCell ref="B13:D13"/>
    <mergeCell ref="F4:J4"/>
    <mergeCell ref="F6:K6"/>
  </mergeCell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1EB7-C68B-4E10-BEBB-D019DED58299}">
  <dimension ref="B4:N33"/>
  <sheetViews>
    <sheetView topLeftCell="B4" workbookViewId="0">
      <selection activeCell="F17" sqref="F17"/>
    </sheetView>
  </sheetViews>
  <sheetFormatPr defaultRowHeight="15" x14ac:dyDescent="0.25"/>
  <cols>
    <col min="2" max="2" width="27.140625" customWidth="1"/>
    <col min="3" max="3" width="11.28515625" customWidth="1"/>
    <col min="4" max="4" width="11.85546875" customWidth="1"/>
    <col min="5" max="5" width="12.42578125" customWidth="1"/>
    <col min="6" max="6" width="9.140625" style="162"/>
    <col min="10" max="10" width="9.140625" style="162"/>
    <col min="11" max="11" width="34.28515625" customWidth="1"/>
    <col min="12" max="12" width="13.7109375" customWidth="1"/>
    <col min="13" max="13" width="13.42578125" customWidth="1"/>
    <col min="14" max="14" width="14.7109375" customWidth="1"/>
  </cols>
  <sheetData>
    <row r="4" spans="2:14" ht="15.75" thickBot="1" x14ac:dyDescent="0.3">
      <c r="B4" s="10"/>
      <c r="C4" s="56"/>
      <c r="D4" s="57" t="s">
        <v>63</v>
      </c>
      <c r="E4" s="56"/>
      <c r="K4" s="10"/>
      <c r="L4" s="56"/>
      <c r="M4" s="57" t="s">
        <v>6</v>
      </c>
      <c r="N4" s="56"/>
    </row>
    <row r="5" spans="2:14" ht="15.75" thickBot="1" x14ac:dyDescent="0.3">
      <c r="B5" s="10"/>
      <c r="C5" s="182" t="s">
        <v>4</v>
      </c>
      <c r="D5" s="183"/>
      <c r="E5" s="185"/>
      <c r="K5" s="10"/>
      <c r="L5" s="182" t="s">
        <v>4</v>
      </c>
      <c r="M5" s="183"/>
      <c r="N5" s="185"/>
    </row>
    <row r="6" spans="2:14" ht="15.75" thickBot="1" x14ac:dyDescent="0.3">
      <c r="B6" s="14" t="s">
        <v>62</v>
      </c>
      <c r="C6" s="54" t="s">
        <v>64</v>
      </c>
      <c r="D6" s="54" t="s">
        <v>67</v>
      </c>
      <c r="E6" s="129" t="s">
        <v>65</v>
      </c>
      <c r="K6" s="14" t="s">
        <v>62</v>
      </c>
      <c r="L6" s="54" t="s">
        <v>64</v>
      </c>
      <c r="M6" s="54" t="s">
        <v>67</v>
      </c>
      <c r="N6" s="129" t="s">
        <v>65</v>
      </c>
    </row>
    <row r="7" spans="2:14" x14ac:dyDescent="0.25">
      <c r="B7" s="13">
        <v>0.1</v>
      </c>
      <c r="C7" s="137">
        <v>30.15</v>
      </c>
      <c r="D7" s="138">
        <v>20</v>
      </c>
      <c r="E7" s="139">
        <v>6</v>
      </c>
      <c r="F7" s="162">
        <f>((C7-E7)/C7)*100</f>
        <v>80.099502487562191</v>
      </c>
      <c r="G7">
        <f>((D7-E7)/D7)*100</f>
        <v>70</v>
      </c>
      <c r="I7">
        <f>((M7-N7)/M7)*100</f>
        <v>70</v>
      </c>
      <c r="J7" s="162">
        <f>((L7-N7)/L7)*100</f>
        <v>87.5</v>
      </c>
      <c r="K7" s="13">
        <v>0.1</v>
      </c>
      <c r="L7" s="137">
        <v>24</v>
      </c>
      <c r="M7" s="138">
        <v>10</v>
      </c>
      <c r="N7" s="139">
        <v>3</v>
      </c>
    </row>
    <row r="8" spans="2:14" x14ac:dyDescent="0.25">
      <c r="B8" s="8">
        <v>8</v>
      </c>
      <c r="C8" s="140">
        <v>1245</v>
      </c>
      <c r="D8" s="141">
        <v>834</v>
      </c>
      <c r="E8" s="139">
        <v>604</v>
      </c>
      <c r="F8" s="162">
        <f>((C8-E8)/C8)*100</f>
        <v>51.485943775100409</v>
      </c>
      <c r="G8">
        <f t="shared" ref="G8:G15" si="0">((D8-E8)/D8)*100</f>
        <v>27.577937649880095</v>
      </c>
      <c r="I8">
        <f t="shared" ref="I8:I17" si="1">((M8-N8)/M8)*100</f>
        <v>38.712686567164177</v>
      </c>
      <c r="J8" s="162">
        <f>((L8-N8)/L8)*100</f>
        <v>73.572003218020924</v>
      </c>
      <c r="K8" s="8">
        <v>8</v>
      </c>
      <c r="L8" s="140">
        <v>2486</v>
      </c>
      <c r="M8" s="141">
        <v>1072</v>
      </c>
      <c r="N8" s="139">
        <v>657</v>
      </c>
    </row>
    <row r="9" spans="2:14" x14ac:dyDescent="0.25">
      <c r="B9" s="8">
        <v>16</v>
      </c>
      <c r="C9" s="140">
        <v>4523</v>
      </c>
      <c r="D9" s="141">
        <v>2438</v>
      </c>
      <c r="E9" s="142">
        <v>1350</v>
      </c>
      <c r="F9" s="162">
        <f t="shared" ref="F9:F15" si="2">((C9-E9)/C9)*100</f>
        <v>70.152553614857396</v>
      </c>
      <c r="G9">
        <f t="shared" si="0"/>
        <v>44.626743232157509</v>
      </c>
      <c r="I9">
        <f t="shared" si="1"/>
        <v>47.646383467278994</v>
      </c>
      <c r="J9" s="162">
        <f t="shared" ref="J9:J15" si="3">((L9-N9)/L9)*100</f>
        <v>77.821011673151759</v>
      </c>
      <c r="K9" s="8">
        <v>16</v>
      </c>
      <c r="L9" s="140">
        <v>2056</v>
      </c>
      <c r="M9" s="141">
        <v>871</v>
      </c>
      <c r="N9" s="142">
        <v>456</v>
      </c>
    </row>
    <row r="10" spans="2:14" x14ac:dyDescent="0.25">
      <c r="B10" s="8">
        <v>32</v>
      </c>
      <c r="C10" s="140">
        <v>48672</v>
      </c>
      <c r="D10" s="141">
        <v>14781</v>
      </c>
      <c r="E10" s="142">
        <v>4335</v>
      </c>
      <c r="F10" s="162">
        <f t="shared" si="2"/>
        <v>91.093441814595664</v>
      </c>
      <c r="G10">
        <f t="shared" si="0"/>
        <v>70.671808402679119</v>
      </c>
      <c r="I10">
        <f t="shared" si="1"/>
        <v>70.460107684777284</v>
      </c>
      <c r="J10" s="162">
        <f t="shared" si="3"/>
        <v>89.252960555605014</v>
      </c>
      <c r="K10" s="8">
        <v>32</v>
      </c>
      <c r="L10" s="140">
        <v>11231</v>
      </c>
      <c r="M10" s="141">
        <v>4086</v>
      </c>
      <c r="N10" s="142">
        <v>1207</v>
      </c>
    </row>
    <row r="11" spans="2:14" x14ac:dyDescent="0.25">
      <c r="B11" s="8">
        <v>64</v>
      </c>
      <c r="C11" s="140">
        <v>112671</v>
      </c>
      <c r="D11" s="141">
        <v>57136</v>
      </c>
      <c r="E11" s="142">
        <v>7369</v>
      </c>
      <c r="F11" s="162">
        <f t="shared" si="2"/>
        <v>93.459719004890346</v>
      </c>
      <c r="G11">
        <f t="shared" si="0"/>
        <v>87.102702324278908</v>
      </c>
      <c r="I11">
        <f t="shared" si="1"/>
        <v>78.787878787878782</v>
      </c>
      <c r="J11" s="162">
        <f t="shared" si="3"/>
        <v>91.244698346749757</v>
      </c>
      <c r="K11" s="8">
        <v>64</v>
      </c>
      <c r="L11" s="140">
        <v>23106</v>
      </c>
      <c r="M11" s="141">
        <v>9537</v>
      </c>
      <c r="N11" s="142">
        <v>2023</v>
      </c>
    </row>
    <row r="12" spans="2:14" x14ac:dyDescent="0.25">
      <c r="B12" s="8">
        <v>98</v>
      </c>
      <c r="C12" s="143">
        <v>190234</v>
      </c>
      <c r="D12" s="141">
        <v>73362</v>
      </c>
      <c r="E12" s="142">
        <v>10975</v>
      </c>
      <c r="F12" s="162">
        <f t="shared" si="2"/>
        <v>94.230789448784122</v>
      </c>
      <c r="G12">
        <f t="shared" si="0"/>
        <v>85.039938932962571</v>
      </c>
      <c r="I12">
        <f t="shared" si="1"/>
        <v>76.59248449470995</v>
      </c>
      <c r="J12" s="162">
        <f t="shared" si="3"/>
        <v>89.348208652920277</v>
      </c>
      <c r="K12" s="8">
        <v>98</v>
      </c>
      <c r="L12" s="143">
        <v>30117</v>
      </c>
      <c r="M12" s="141">
        <v>13705</v>
      </c>
      <c r="N12" s="142">
        <v>3208</v>
      </c>
    </row>
    <row r="13" spans="2:14" x14ac:dyDescent="0.25">
      <c r="B13" s="8">
        <v>98.5</v>
      </c>
      <c r="C13" s="140">
        <v>194223</v>
      </c>
      <c r="D13" s="144">
        <v>86322</v>
      </c>
      <c r="E13" s="145">
        <v>11511</v>
      </c>
      <c r="F13" s="162">
        <f t="shared" si="2"/>
        <v>94.073307486754913</v>
      </c>
      <c r="G13">
        <f t="shared" si="0"/>
        <v>86.665044832140126</v>
      </c>
      <c r="I13">
        <f t="shared" si="1"/>
        <v>75.090134382169779</v>
      </c>
      <c r="J13" s="162">
        <f t="shared" si="3"/>
        <v>88.827472656709389</v>
      </c>
      <c r="K13" s="8">
        <v>98.5</v>
      </c>
      <c r="L13" s="143">
        <v>34012</v>
      </c>
      <c r="M13" s="144">
        <v>15255</v>
      </c>
      <c r="N13" s="145">
        <v>3800</v>
      </c>
    </row>
    <row r="14" spans="2:14" x14ac:dyDescent="0.25">
      <c r="B14" s="8">
        <v>99</v>
      </c>
      <c r="C14" s="140">
        <v>204215</v>
      </c>
      <c r="D14" s="144">
        <v>109104</v>
      </c>
      <c r="E14" s="145">
        <v>11705</v>
      </c>
      <c r="F14" s="162">
        <f t="shared" si="2"/>
        <v>94.268295668780453</v>
      </c>
      <c r="G14">
        <f t="shared" si="0"/>
        <v>89.271704062179197</v>
      </c>
      <c r="I14">
        <f t="shared" si="1"/>
        <v>76.24220837043633</v>
      </c>
      <c r="J14" s="162">
        <f t="shared" si="3"/>
        <v>88.567347521782608</v>
      </c>
      <c r="K14" s="8">
        <v>99</v>
      </c>
      <c r="L14" s="143">
        <v>35005</v>
      </c>
      <c r="M14" s="144">
        <v>16845</v>
      </c>
      <c r="N14" s="145">
        <v>4002</v>
      </c>
    </row>
    <row r="15" spans="2:14" x14ac:dyDescent="0.25">
      <c r="B15" s="8">
        <v>99.5</v>
      </c>
      <c r="C15" s="140">
        <v>214295</v>
      </c>
      <c r="D15" s="144">
        <v>1113937</v>
      </c>
      <c r="E15" s="145">
        <v>11903</v>
      </c>
      <c r="F15" s="162">
        <f t="shared" si="2"/>
        <v>94.44550736134768</v>
      </c>
      <c r="G15">
        <f t="shared" si="0"/>
        <v>98.9314476491938</v>
      </c>
      <c r="I15">
        <f t="shared" si="1"/>
        <v>79.604117968866561</v>
      </c>
      <c r="J15" s="162">
        <f t="shared" si="3"/>
        <v>90.389257341051305</v>
      </c>
      <c r="K15" s="8">
        <v>99.5</v>
      </c>
      <c r="L15" s="143">
        <v>42671</v>
      </c>
      <c r="M15" s="144">
        <v>20107</v>
      </c>
      <c r="N15" s="145">
        <v>4101</v>
      </c>
    </row>
    <row r="16" spans="2:14" ht="15.75" thickBot="1" x14ac:dyDescent="0.3">
      <c r="B16" s="9"/>
      <c r="C16" s="44"/>
      <c r="D16" s="67"/>
      <c r="E16" s="34"/>
      <c r="K16" s="9"/>
      <c r="L16" s="44"/>
      <c r="M16" s="67"/>
      <c r="N16" s="34"/>
    </row>
    <row r="17" spans="2:14" x14ac:dyDescent="0.25">
      <c r="F17" s="162">
        <f>SUM(F7:F15)/9</f>
        <v>84.812117851408132</v>
      </c>
      <c r="G17">
        <f>SUM(G7:G15)/9</f>
        <v>73.320814120607935</v>
      </c>
      <c r="I17">
        <f>SUM(I7:I15)/9</f>
        <v>68.126222413697988</v>
      </c>
      <c r="J17" s="162">
        <f>SUM(J7:J15)/9</f>
        <v>86.280328885110123</v>
      </c>
    </row>
    <row r="19" spans="2:14" ht="15.75" thickBot="1" x14ac:dyDescent="0.3">
      <c r="B19" s="10"/>
      <c r="C19" s="56"/>
      <c r="D19" s="57" t="s">
        <v>8</v>
      </c>
      <c r="E19" s="56"/>
      <c r="K19" s="10"/>
      <c r="L19" s="56"/>
      <c r="M19" s="57" t="s">
        <v>9</v>
      </c>
      <c r="N19" s="56"/>
    </row>
    <row r="20" spans="2:14" ht="15.75" thickBot="1" x14ac:dyDescent="0.3">
      <c r="B20" s="10"/>
      <c r="C20" s="182" t="s">
        <v>4</v>
      </c>
      <c r="D20" s="183"/>
      <c r="E20" s="185"/>
      <c r="K20" s="10"/>
      <c r="L20" s="182" t="s">
        <v>4</v>
      </c>
      <c r="M20" s="183"/>
      <c r="N20" s="185"/>
    </row>
    <row r="21" spans="2:14" ht="15.75" thickBot="1" x14ac:dyDescent="0.3">
      <c r="B21" s="14" t="s">
        <v>62</v>
      </c>
      <c r="C21" s="54" t="s">
        <v>64</v>
      </c>
      <c r="D21" s="54" t="s">
        <v>67</v>
      </c>
      <c r="E21" s="129" t="s">
        <v>65</v>
      </c>
      <c r="K21" s="14" t="s">
        <v>62</v>
      </c>
      <c r="L21" s="54" t="s">
        <v>64</v>
      </c>
      <c r="M21" s="62" t="s">
        <v>67</v>
      </c>
      <c r="N21" s="129" t="s">
        <v>65</v>
      </c>
    </row>
    <row r="22" spans="2:14" x14ac:dyDescent="0.25">
      <c r="B22" s="13">
        <v>0.1</v>
      </c>
      <c r="C22" s="137">
        <v>22</v>
      </c>
      <c r="D22" s="137">
        <v>10</v>
      </c>
      <c r="E22" s="139">
        <v>4</v>
      </c>
      <c r="F22" s="162">
        <f>((C22-E22)/C22)*100</f>
        <v>81.818181818181827</v>
      </c>
      <c r="G22">
        <f>((D22-E22)/D22)*100</f>
        <v>60</v>
      </c>
      <c r="K22" s="13">
        <v>0.1</v>
      </c>
      <c r="L22" s="38"/>
      <c r="M22" s="125"/>
      <c r="N22" s="124"/>
    </row>
    <row r="23" spans="2:14" x14ac:dyDescent="0.25">
      <c r="B23" s="8">
        <v>8</v>
      </c>
      <c r="C23" s="140">
        <v>2896</v>
      </c>
      <c r="D23" s="140">
        <v>445</v>
      </c>
      <c r="E23" s="139">
        <v>280</v>
      </c>
      <c r="F23" s="162">
        <f>((C23-E23)/C23)*100</f>
        <v>90.331491712707177</v>
      </c>
      <c r="G23">
        <f t="shared" ref="G23:G30" si="4">((D23-E23)/D23)*100</f>
        <v>37.078651685393261</v>
      </c>
      <c r="K23" s="8">
        <v>8</v>
      </c>
      <c r="L23" s="39"/>
      <c r="M23" s="126"/>
      <c r="N23" s="124"/>
    </row>
    <row r="24" spans="2:14" x14ac:dyDescent="0.25">
      <c r="B24" s="8">
        <v>16</v>
      </c>
      <c r="C24" s="140">
        <v>8563</v>
      </c>
      <c r="D24" s="140">
        <v>3640</v>
      </c>
      <c r="E24" s="142">
        <v>1800</v>
      </c>
      <c r="F24" s="162">
        <f t="shared" ref="F24:F30" si="5">((C24-E24)/C24)*100</f>
        <v>78.97932967417961</v>
      </c>
      <c r="G24">
        <f t="shared" si="4"/>
        <v>50.549450549450547</v>
      </c>
      <c r="K24" s="8">
        <v>16</v>
      </c>
      <c r="L24" s="39"/>
      <c r="M24" s="126"/>
      <c r="N24" s="35"/>
    </row>
    <row r="25" spans="2:14" x14ac:dyDescent="0.25">
      <c r="B25" s="8">
        <v>32</v>
      </c>
      <c r="C25" s="140">
        <v>13567</v>
      </c>
      <c r="D25" s="140">
        <v>5801</v>
      </c>
      <c r="E25" s="142">
        <v>2200</v>
      </c>
      <c r="F25" s="162">
        <f t="shared" si="5"/>
        <v>83.784182206825392</v>
      </c>
      <c r="G25">
        <f t="shared" si="4"/>
        <v>62.075504223409759</v>
      </c>
      <c r="K25" s="8">
        <v>32</v>
      </c>
      <c r="L25" s="39"/>
      <c r="M25" s="126"/>
      <c r="N25" s="35"/>
    </row>
    <row r="26" spans="2:14" x14ac:dyDescent="0.25">
      <c r="B26" s="8">
        <v>64</v>
      </c>
      <c r="C26" s="140">
        <v>30112</v>
      </c>
      <c r="D26" s="140">
        <v>12752</v>
      </c>
      <c r="E26" s="142">
        <v>2609</v>
      </c>
      <c r="F26" s="162">
        <f t="shared" si="5"/>
        <v>91.335680127523915</v>
      </c>
      <c r="G26">
        <f t="shared" si="4"/>
        <v>79.54046424090339</v>
      </c>
      <c r="K26" s="8">
        <v>64</v>
      </c>
      <c r="L26" s="39"/>
      <c r="M26" s="126"/>
      <c r="N26" s="35"/>
    </row>
    <row r="27" spans="2:14" x14ac:dyDescent="0.25">
      <c r="B27" s="8">
        <v>98</v>
      </c>
      <c r="C27" s="143">
        <v>32789</v>
      </c>
      <c r="D27" s="143">
        <v>17542</v>
      </c>
      <c r="E27" s="142">
        <v>5433</v>
      </c>
      <c r="F27" s="162">
        <f t="shared" si="5"/>
        <v>83.430418737991403</v>
      </c>
      <c r="G27">
        <f t="shared" si="4"/>
        <v>69.028617033405538</v>
      </c>
      <c r="K27" s="8">
        <v>98</v>
      </c>
      <c r="L27" s="71"/>
      <c r="M27" s="126"/>
      <c r="N27" s="35"/>
    </row>
    <row r="28" spans="2:14" x14ac:dyDescent="0.25">
      <c r="B28" s="8">
        <v>98.5</v>
      </c>
      <c r="C28" s="143">
        <v>34123</v>
      </c>
      <c r="D28" s="143">
        <v>19667</v>
      </c>
      <c r="E28" s="145">
        <v>6322</v>
      </c>
      <c r="F28" s="162">
        <f t="shared" si="5"/>
        <v>81.472906837030749</v>
      </c>
      <c r="G28">
        <f t="shared" si="4"/>
        <v>67.854782122336914</v>
      </c>
      <c r="K28" s="8">
        <v>98.5</v>
      </c>
      <c r="L28" s="39"/>
      <c r="M28" s="65"/>
      <c r="N28" s="30"/>
    </row>
    <row r="29" spans="2:14" x14ac:dyDescent="0.25">
      <c r="B29" s="8">
        <v>99</v>
      </c>
      <c r="C29" s="143">
        <v>30127</v>
      </c>
      <c r="D29" s="143">
        <v>22740</v>
      </c>
      <c r="E29" s="145">
        <v>6432</v>
      </c>
      <c r="F29" s="162">
        <f t="shared" si="5"/>
        <v>78.650380057755498</v>
      </c>
      <c r="G29">
        <f t="shared" si="4"/>
        <v>71.715039577836421</v>
      </c>
      <c r="K29" s="8">
        <v>99</v>
      </c>
      <c r="L29" s="39"/>
      <c r="M29" s="65"/>
      <c r="N29" s="30"/>
    </row>
    <row r="30" spans="2:14" x14ac:dyDescent="0.25">
      <c r="B30" s="8">
        <v>99.5</v>
      </c>
      <c r="C30" s="143">
        <v>33952</v>
      </c>
      <c r="D30" s="143">
        <v>23330</v>
      </c>
      <c r="E30" s="145">
        <v>8093</v>
      </c>
      <c r="F30" s="162">
        <f t="shared" si="5"/>
        <v>76.163407163053719</v>
      </c>
      <c r="G30">
        <f t="shared" si="4"/>
        <v>65.3107586798114</v>
      </c>
      <c r="K30" s="8">
        <v>99.5</v>
      </c>
      <c r="L30" s="39"/>
      <c r="M30" s="65"/>
      <c r="N30" s="30"/>
    </row>
    <row r="31" spans="2:14" ht="15.75" thickBot="1" x14ac:dyDescent="0.3">
      <c r="B31" s="9"/>
      <c r="C31" s="44"/>
      <c r="D31" s="67"/>
      <c r="E31" s="34"/>
      <c r="K31" s="9"/>
      <c r="L31" s="44"/>
      <c r="M31" s="67"/>
      <c r="N31" s="34"/>
    </row>
    <row r="33" spans="6:7" x14ac:dyDescent="0.25">
      <c r="F33" s="162">
        <f>SUM(F22:F30)/9</f>
        <v>82.8851087039166</v>
      </c>
      <c r="G33">
        <f>SUM(G22:G30)/9</f>
        <v>62.572585345838583</v>
      </c>
    </row>
  </sheetData>
  <mergeCells count="4">
    <mergeCell ref="C5:E5"/>
    <mergeCell ref="L5:N5"/>
    <mergeCell ref="C20:E20"/>
    <mergeCell ref="L20:N20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E34EF-CE9B-4F05-9B17-E285128C6694}">
  <dimension ref="B4:P32"/>
  <sheetViews>
    <sheetView tabSelected="1" workbookViewId="0">
      <selection activeCell="F32" sqref="F32"/>
    </sheetView>
  </sheetViews>
  <sheetFormatPr defaultRowHeight="15" x14ac:dyDescent="0.25"/>
  <cols>
    <col min="2" max="2" width="27.140625" customWidth="1"/>
    <col min="3" max="3" width="11.28515625" customWidth="1"/>
    <col min="4" max="4" width="11.85546875" customWidth="1"/>
    <col min="5" max="5" width="12.42578125" customWidth="1"/>
    <col min="7" max="7" width="9.140625" style="167"/>
    <col min="9" max="10" width="9.140625" style="167"/>
    <col min="11" max="11" width="34.28515625" customWidth="1"/>
    <col min="12" max="12" width="13.7109375" customWidth="1"/>
    <col min="13" max="13" width="13.42578125" customWidth="1"/>
    <col min="14" max="14" width="14.7109375" customWidth="1"/>
  </cols>
  <sheetData>
    <row r="4" spans="2:14" ht="15.75" thickBot="1" x14ac:dyDescent="0.3">
      <c r="B4" s="10"/>
      <c r="C4" s="56"/>
      <c r="D4" s="57" t="s">
        <v>63</v>
      </c>
      <c r="E4" s="56"/>
      <c r="K4" s="10"/>
      <c r="L4" s="56"/>
      <c r="M4" s="57" t="s">
        <v>6</v>
      </c>
      <c r="N4" s="56"/>
    </row>
    <row r="5" spans="2:14" ht="15.75" thickBot="1" x14ac:dyDescent="0.3">
      <c r="B5" s="10"/>
      <c r="C5" s="182" t="s">
        <v>82</v>
      </c>
      <c r="D5" s="183"/>
      <c r="E5" s="185"/>
      <c r="K5" s="10"/>
      <c r="L5" s="182" t="s">
        <v>82</v>
      </c>
      <c r="M5" s="183"/>
      <c r="N5" s="185"/>
    </row>
    <row r="6" spans="2:14" ht="15.75" thickBot="1" x14ac:dyDescent="0.3">
      <c r="B6" s="14" t="s">
        <v>62</v>
      </c>
      <c r="C6" s="54" t="s">
        <v>64</v>
      </c>
      <c r="D6" s="62" t="s">
        <v>67</v>
      </c>
      <c r="E6" s="136" t="s">
        <v>65</v>
      </c>
      <c r="K6" s="14" t="s">
        <v>62</v>
      </c>
      <c r="L6" s="54" t="s">
        <v>64</v>
      </c>
      <c r="M6" s="62" t="s">
        <v>67</v>
      </c>
      <c r="N6" s="136" t="s">
        <v>65</v>
      </c>
    </row>
    <row r="7" spans="2:14" x14ac:dyDescent="0.25">
      <c r="B7" s="13">
        <v>0.1</v>
      </c>
      <c r="C7" s="137">
        <v>22</v>
      </c>
      <c r="D7" s="138">
        <v>12</v>
      </c>
      <c r="E7" s="139">
        <v>4</v>
      </c>
      <c r="F7">
        <f>((C7-E7)/C7)*100</f>
        <v>81.818181818181827</v>
      </c>
      <c r="G7" s="167">
        <f>((D7-E7)/D7)*100</f>
        <v>66.666666666666657</v>
      </c>
      <c r="I7" s="167">
        <f>((M7-N7)/M7)*100</f>
        <v>27.27272727272727</v>
      </c>
      <c r="J7" s="167">
        <f>((L7-N7)/L7)*100</f>
        <v>63.636363636363633</v>
      </c>
      <c r="K7" s="13">
        <v>0.1</v>
      </c>
      <c r="L7" s="38">
        <v>22</v>
      </c>
      <c r="M7" s="125">
        <v>11</v>
      </c>
      <c r="N7" s="124">
        <v>8</v>
      </c>
    </row>
    <row r="8" spans="2:14" x14ac:dyDescent="0.25">
      <c r="B8" s="8">
        <v>8</v>
      </c>
      <c r="C8" s="140">
        <v>28</v>
      </c>
      <c r="D8" s="141">
        <v>21</v>
      </c>
      <c r="E8" s="139">
        <v>6</v>
      </c>
      <c r="F8">
        <f t="shared" ref="F8:F15" si="0">((C8-E8)/C8)*100</f>
        <v>78.571428571428569</v>
      </c>
      <c r="G8" s="167">
        <f t="shared" ref="G8:G15" si="1">((D8-E8)/D8)*100</f>
        <v>71.428571428571431</v>
      </c>
      <c r="I8" s="167">
        <f t="shared" ref="I8:I15" si="2">((M8-N8)/M8)*100</f>
        <v>43.421052631578952</v>
      </c>
      <c r="J8" s="167">
        <f t="shared" ref="J8:J15" si="3">((L8-N8)/L8)*100</f>
        <v>55.208333333333336</v>
      </c>
      <c r="K8" s="8">
        <v>8</v>
      </c>
      <c r="L8" s="39">
        <v>24</v>
      </c>
      <c r="M8" s="126">
        <v>19</v>
      </c>
      <c r="N8" s="124">
        <v>10.75</v>
      </c>
    </row>
    <row r="9" spans="2:14" x14ac:dyDescent="0.25">
      <c r="B9" s="8">
        <v>16</v>
      </c>
      <c r="C9" s="140">
        <v>35</v>
      </c>
      <c r="D9" s="141">
        <v>26</v>
      </c>
      <c r="E9" s="142">
        <v>9</v>
      </c>
      <c r="F9">
        <f t="shared" si="0"/>
        <v>74.285714285714292</v>
      </c>
      <c r="G9" s="167">
        <f t="shared" si="1"/>
        <v>65.384615384615387</v>
      </c>
      <c r="I9" s="167">
        <f t="shared" si="2"/>
        <v>41.17647058823529</v>
      </c>
      <c r="J9" s="167">
        <f t="shared" si="3"/>
        <v>58.333333333333336</v>
      </c>
      <c r="K9" s="8">
        <v>16</v>
      </c>
      <c r="L9" s="39">
        <v>24</v>
      </c>
      <c r="M9" s="126">
        <v>17</v>
      </c>
      <c r="N9" s="35">
        <v>10</v>
      </c>
    </row>
    <row r="10" spans="2:14" x14ac:dyDescent="0.25">
      <c r="B10" s="8">
        <v>32</v>
      </c>
      <c r="C10" s="140">
        <v>31</v>
      </c>
      <c r="D10" s="141">
        <v>29</v>
      </c>
      <c r="E10" s="142">
        <v>10</v>
      </c>
      <c r="F10">
        <f t="shared" si="0"/>
        <v>67.741935483870961</v>
      </c>
      <c r="G10" s="167">
        <f t="shared" si="1"/>
        <v>65.517241379310349</v>
      </c>
      <c r="I10" s="167">
        <f t="shared" si="2"/>
        <v>48</v>
      </c>
      <c r="J10" s="167">
        <f t="shared" si="3"/>
        <v>56.666666666666664</v>
      </c>
      <c r="K10" s="8">
        <v>32</v>
      </c>
      <c r="L10" s="39">
        <v>30</v>
      </c>
      <c r="M10" s="126">
        <v>25</v>
      </c>
      <c r="N10" s="35">
        <v>13</v>
      </c>
    </row>
    <row r="11" spans="2:14" x14ac:dyDescent="0.25">
      <c r="B11" s="8">
        <v>64</v>
      </c>
      <c r="C11" s="39">
        <v>53</v>
      </c>
      <c r="D11" s="126">
        <v>27</v>
      </c>
      <c r="E11" s="35">
        <v>12</v>
      </c>
      <c r="F11">
        <f t="shared" si="0"/>
        <v>77.358490566037744</v>
      </c>
      <c r="G11" s="167">
        <f t="shared" si="1"/>
        <v>55.555555555555557</v>
      </c>
      <c r="I11" s="167">
        <f t="shared" si="2"/>
        <v>42.857142857142854</v>
      </c>
      <c r="J11" s="167">
        <f t="shared" si="3"/>
        <v>67.346938775510196</v>
      </c>
      <c r="K11" s="8">
        <v>64</v>
      </c>
      <c r="L11" s="39">
        <v>49</v>
      </c>
      <c r="M11" s="126">
        <v>28</v>
      </c>
      <c r="N11" s="35">
        <v>16</v>
      </c>
    </row>
    <row r="12" spans="2:14" x14ac:dyDescent="0.25">
      <c r="B12" s="8">
        <v>98</v>
      </c>
      <c r="C12" s="71">
        <v>88</v>
      </c>
      <c r="D12" s="126">
        <v>40</v>
      </c>
      <c r="E12" s="35">
        <v>19</v>
      </c>
      <c r="F12">
        <f t="shared" si="0"/>
        <v>78.409090909090907</v>
      </c>
      <c r="G12" s="167">
        <f t="shared" si="1"/>
        <v>52.5</v>
      </c>
      <c r="I12" s="167">
        <f t="shared" si="2"/>
        <v>30.76923076923077</v>
      </c>
      <c r="J12" s="167">
        <f t="shared" si="3"/>
        <v>53.846153846153847</v>
      </c>
      <c r="K12" s="8">
        <v>98</v>
      </c>
      <c r="L12" s="71">
        <v>39</v>
      </c>
      <c r="M12" s="126">
        <v>26</v>
      </c>
      <c r="N12" s="35">
        <v>18</v>
      </c>
    </row>
    <row r="13" spans="2:14" x14ac:dyDescent="0.25">
      <c r="B13" s="8">
        <v>98.5</v>
      </c>
      <c r="C13" s="39">
        <v>90</v>
      </c>
      <c r="D13" s="65">
        <v>49</v>
      </c>
      <c r="E13" s="30">
        <v>21</v>
      </c>
      <c r="F13">
        <f t="shared" si="0"/>
        <v>76.666666666666671</v>
      </c>
      <c r="G13" s="167">
        <f t="shared" si="1"/>
        <v>57.142857142857139</v>
      </c>
      <c r="I13" s="167">
        <f t="shared" si="2"/>
        <v>12</v>
      </c>
      <c r="J13" s="167">
        <f t="shared" si="3"/>
        <v>46.341463414634148</v>
      </c>
      <c r="K13" s="8">
        <v>98.5</v>
      </c>
      <c r="L13" s="71">
        <v>41</v>
      </c>
      <c r="M13" s="65">
        <v>25</v>
      </c>
      <c r="N13" s="30">
        <v>22</v>
      </c>
    </row>
    <row r="14" spans="2:14" x14ac:dyDescent="0.25">
      <c r="B14" s="8">
        <v>99</v>
      </c>
      <c r="C14" s="39">
        <v>95</v>
      </c>
      <c r="D14" s="65">
        <v>66</v>
      </c>
      <c r="E14" s="30">
        <v>23</v>
      </c>
      <c r="F14">
        <f t="shared" si="0"/>
        <v>75.789473684210535</v>
      </c>
      <c r="G14" s="167">
        <f t="shared" si="1"/>
        <v>65.151515151515156</v>
      </c>
      <c r="I14" s="167">
        <f t="shared" si="2"/>
        <v>17.857142857142858</v>
      </c>
      <c r="J14" s="167">
        <f t="shared" si="3"/>
        <v>53.061224489795919</v>
      </c>
      <c r="K14" s="8">
        <v>99</v>
      </c>
      <c r="L14" s="71">
        <v>49</v>
      </c>
      <c r="M14" s="65">
        <v>28</v>
      </c>
      <c r="N14" s="30">
        <v>23</v>
      </c>
    </row>
    <row r="15" spans="2:14" x14ac:dyDescent="0.25">
      <c r="B15" s="8">
        <v>99.5</v>
      </c>
      <c r="C15" s="39">
        <v>110</v>
      </c>
      <c r="D15" s="65">
        <v>72</v>
      </c>
      <c r="E15" s="30">
        <v>25</v>
      </c>
      <c r="F15">
        <f t="shared" si="0"/>
        <v>77.272727272727266</v>
      </c>
      <c r="G15" s="167">
        <f t="shared" si="1"/>
        <v>65.277777777777786</v>
      </c>
      <c r="I15" s="167">
        <f t="shared" si="2"/>
        <v>20.689655172413794</v>
      </c>
      <c r="J15" s="167">
        <f t="shared" si="3"/>
        <v>55.769230769230774</v>
      </c>
      <c r="K15" s="8">
        <v>99.5</v>
      </c>
      <c r="L15" s="71">
        <v>52</v>
      </c>
      <c r="M15" s="65">
        <v>29</v>
      </c>
      <c r="N15" s="30">
        <v>23</v>
      </c>
    </row>
    <row r="16" spans="2:14" ht="15.75" thickBot="1" x14ac:dyDescent="0.3">
      <c r="B16" s="9"/>
      <c r="C16" s="44"/>
      <c r="D16" s="67"/>
      <c r="E16" s="34"/>
      <c r="K16" s="9"/>
      <c r="L16" s="44"/>
      <c r="M16" s="67"/>
      <c r="N16" s="34"/>
    </row>
    <row r="17" spans="2:16" x14ac:dyDescent="0.25">
      <c r="F17">
        <f>SUM(F7:F15)/9</f>
        <v>76.434856584214302</v>
      </c>
      <c r="G17" s="167">
        <f>SUM(G7:G15)/9</f>
        <v>62.736088942985489</v>
      </c>
      <c r="I17" s="167">
        <f>SUM(I7:I15)/9</f>
        <v>31.560380238719087</v>
      </c>
      <c r="J17" s="167">
        <f>SUM(J7:J15)/9</f>
        <v>56.689967585002435</v>
      </c>
    </row>
    <row r="19" spans="2:16" ht="15.75" thickBot="1" x14ac:dyDescent="0.3">
      <c r="B19" s="10"/>
      <c r="C19" s="56"/>
      <c r="D19" s="57" t="s">
        <v>8</v>
      </c>
      <c r="E19" s="56"/>
      <c r="K19" s="10"/>
      <c r="L19" s="56"/>
      <c r="M19" s="57" t="s">
        <v>8</v>
      </c>
      <c r="N19" s="56"/>
    </row>
    <row r="20" spans="2:16" ht="15.75" thickBot="1" x14ac:dyDescent="0.3">
      <c r="B20" s="10"/>
      <c r="C20" s="182" t="s">
        <v>82</v>
      </c>
      <c r="D20" s="183"/>
      <c r="E20" s="185"/>
      <c r="K20" s="10"/>
      <c r="L20" s="182" t="s">
        <v>82</v>
      </c>
      <c r="M20" s="183"/>
      <c r="N20" s="185"/>
    </row>
    <row r="21" spans="2:16" ht="15.75" thickBot="1" x14ac:dyDescent="0.3">
      <c r="B21" s="14" t="s">
        <v>62</v>
      </c>
      <c r="C21" s="54" t="s">
        <v>64</v>
      </c>
      <c r="D21" s="62" t="s">
        <v>67</v>
      </c>
      <c r="E21" s="136" t="s">
        <v>65</v>
      </c>
      <c r="K21" s="14" t="s">
        <v>62</v>
      </c>
      <c r="L21" s="54" t="s">
        <v>64</v>
      </c>
      <c r="M21" s="62" t="s">
        <v>67</v>
      </c>
      <c r="N21" s="181" t="s">
        <v>65</v>
      </c>
    </row>
    <row r="22" spans="2:16" x14ac:dyDescent="0.25">
      <c r="B22" s="213">
        <v>0.1</v>
      </c>
      <c r="C22" s="214">
        <v>18</v>
      </c>
      <c r="D22" s="215">
        <v>10</v>
      </c>
      <c r="E22" s="216">
        <v>3</v>
      </c>
      <c r="F22" s="167">
        <f>((C22-E22)/C22)*100</f>
        <v>83.333333333333343</v>
      </c>
      <c r="G22" s="167">
        <f>((D22-E22)/D22)*100</f>
        <v>70</v>
      </c>
      <c r="H22" s="31"/>
      <c r="K22" s="213">
        <v>0</v>
      </c>
      <c r="L22" s="214">
        <v>1680000</v>
      </c>
      <c r="M22" s="215">
        <v>1320000</v>
      </c>
      <c r="N22" s="216">
        <v>980000</v>
      </c>
      <c r="O22" s="167">
        <f>((L22-N22)/L22)*100</f>
        <v>41.666666666666671</v>
      </c>
      <c r="P22" s="31">
        <f>((M22-N22)/M22)*100</f>
        <v>25.757575757575758</v>
      </c>
    </row>
    <row r="23" spans="2:16" x14ac:dyDescent="0.25">
      <c r="B23" s="13">
        <v>8</v>
      </c>
      <c r="C23" s="217">
        <v>30</v>
      </c>
      <c r="D23" s="218">
        <v>17</v>
      </c>
      <c r="E23" s="216">
        <v>8</v>
      </c>
      <c r="F23" s="167">
        <f t="shared" ref="F23:F30" si="4">((C23-E23)/C23)*100</f>
        <v>73.333333333333329</v>
      </c>
      <c r="G23" s="167">
        <f t="shared" ref="G23:G30" si="5">((D23-E23)/D23)*100</f>
        <v>52.941176470588239</v>
      </c>
      <c r="H23" s="31"/>
      <c r="K23" s="13">
        <v>512</v>
      </c>
      <c r="L23" s="217">
        <v>720000</v>
      </c>
      <c r="M23" s="218">
        <v>515500</v>
      </c>
      <c r="N23" s="216">
        <v>400000</v>
      </c>
      <c r="O23" s="167">
        <f>((L23-N23)/L23)*100</f>
        <v>44.444444444444443</v>
      </c>
      <c r="P23" s="31">
        <f t="shared" ref="P23:P26" si="6">((M23-N23)/M23)*100</f>
        <v>22.405431619786615</v>
      </c>
    </row>
    <row r="24" spans="2:16" x14ac:dyDescent="0.25">
      <c r="B24" s="8">
        <v>16</v>
      </c>
      <c r="C24" s="217">
        <v>26</v>
      </c>
      <c r="D24" s="218">
        <v>20</v>
      </c>
      <c r="E24" s="219">
        <v>10</v>
      </c>
      <c r="F24" s="167">
        <f t="shared" si="4"/>
        <v>61.53846153846154</v>
      </c>
      <c r="G24" s="167">
        <f t="shared" si="5"/>
        <v>50</v>
      </c>
      <c r="H24" s="31"/>
      <c r="K24" s="8">
        <v>1024</v>
      </c>
      <c r="L24" s="217">
        <v>690000</v>
      </c>
      <c r="M24" s="218">
        <v>360000</v>
      </c>
      <c r="N24" s="219">
        <v>260000</v>
      </c>
      <c r="O24" s="167">
        <f t="shared" ref="O24:O26" si="7">((L24-N24)/L24)*100</f>
        <v>62.318840579710141</v>
      </c>
      <c r="P24" s="31">
        <f t="shared" si="6"/>
        <v>27.777777777777779</v>
      </c>
    </row>
    <row r="25" spans="2:16" x14ac:dyDescent="0.25">
      <c r="B25" s="8">
        <v>32</v>
      </c>
      <c r="C25" s="217">
        <v>25</v>
      </c>
      <c r="D25" s="218">
        <v>23</v>
      </c>
      <c r="E25" s="219">
        <v>12</v>
      </c>
      <c r="F25" s="167">
        <f t="shared" si="4"/>
        <v>52</v>
      </c>
      <c r="G25" s="167">
        <f t="shared" si="5"/>
        <v>47.826086956521742</v>
      </c>
      <c r="H25" s="31"/>
      <c r="K25" s="8">
        <v>1536</v>
      </c>
      <c r="L25" s="217">
        <v>530000</v>
      </c>
      <c r="M25" s="218">
        <v>280000</v>
      </c>
      <c r="N25" s="219">
        <v>220000</v>
      </c>
      <c r="O25" s="167">
        <f t="shared" si="7"/>
        <v>58.490566037735846</v>
      </c>
      <c r="P25" s="31">
        <f t="shared" si="6"/>
        <v>21.428571428571427</v>
      </c>
    </row>
    <row r="26" spans="2:16" x14ac:dyDescent="0.25">
      <c r="B26" s="8">
        <v>64</v>
      </c>
      <c r="C26" s="217">
        <v>28</v>
      </c>
      <c r="D26" s="218">
        <v>24</v>
      </c>
      <c r="E26" s="219">
        <v>14</v>
      </c>
      <c r="F26" s="167">
        <f t="shared" si="4"/>
        <v>50</v>
      </c>
      <c r="G26" s="167">
        <f t="shared" si="5"/>
        <v>41.666666666666671</v>
      </c>
      <c r="H26" s="31"/>
      <c r="K26" s="8">
        <v>2048</v>
      </c>
      <c r="L26" s="217">
        <v>461000</v>
      </c>
      <c r="M26" s="218">
        <v>220000</v>
      </c>
      <c r="N26" s="219">
        <v>192000</v>
      </c>
      <c r="O26" s="167">
        <f t="shared" si="7"/>
        <v>58.35140997830802</v>
      </c>
      <c r="P26" s="31">
        <f t="shared" si="6"/>
        <v>12.727272727272727</v>
      </c>
    </row>
    <row r="27" spans="2:16" x14ac:dyDescent="0.25">
      <c r="B27" s="8">
        <v>98</v>
      </c>
      <c r="C27" s="39">
        <v>42</v>
      </c>
      <c r="D27" s="126">
        <v>28</v>
      </c>
      <c r="E27" s="35">
        <v>17</v>
      </c>
      <c r="F27" s="167">
        <f t="shared" si="4"/>
        <v>59.523809523809526</v>
      </c>
      <c r="G27" s="167">
        <f t="shared" si="5"/>
        <v>39.285714285714285</v>
      </c>
      <c r="H27" s="31"/>
      <c r="K27" s="8"/>
      <c r="L27" s="39"/>
      <c r="M27" s="126"/>
      <c r="N27" s="35"/>
    </row>
    <row r="28" spans="2:16" x14ac:dyDescent="0.25">
      <c r="B28" s="8">
        <v>98.5</v>
      </c>
      <c r="C28" s="71">
        <v>27</v>
      </c>
      <c r="D28" s="126">
        <v>25</v>
      </c>
      <c r="E28" s="35">
        <v>20</v>
      </c>
      <c r="F28" s="167">
        <f t="shared" si="4"/>
        <v>25.925925925925924</v>
      </c>
      <c r="G28" s="167">
        <f t="shared" si="5"/>
        <v>20</v>
      </c>
      <c r="H28" s="31"/>
      <c r="K28" s="8"/>
      <c r="L28" s="71"/>
      <c r="M28" s="126"/>
      <c r="N28" s="35"/>
    </row>
    <row r="29" spans="2:16" x14ac:dyDescent="0.25">
      <c r="B29" s="8">
        <v>99</v>
      </c>
      <c r="C29" s="71">
        <v>38</v>
      </c>
      <c r="D29" s="65">
        <v>23</v>
      </c>
      <c r="E29" s="30">
        <v>19</v>
      </c>
      <c r="F29" s="167">
        <f t="shared" si="4"/>
        <v>50</v>
      </c>
      <c r="G29" s="167">
        <f t="shared" si="5"/>
        <v>17.391304347826086</v>
      </c>
      <c r="H29" s="31"/>
      <c r="K29" s="8"/>
      <c r="L29" s="71"/>
      <c r="M29" s="65"/>
      <c r="N29" s="30"/>
    </row>
    <row r="30" spans="2:16" x14ac:dyDescent="0.25">
      <c r="B30" s="8">
        <v>99.5</v>
      </c>
      <c r="C30" s="71">
        <v>34</v>
      </c>
      <c r="D30" s="65">
        <v>21</v>
      </c>
      <c r="E30" s="30">
        <v>19</v>
      </c>
      <c r="F30" s="167">
        <f t="shared" si="4"/>
        <v>44.117647058823529</v>
      </c>
      <c r="G30" s="167">
        <f t="shared" si="5"/>
        <v>9.5238095238095237</v>
      </c>
      <c r="H30" s="31"/>
      <c r="K30" s="8"/>
      <c r="L30" s="71"/>
      <c r="M30" s="65"/>
      <c r="N30" s="30"/>
    </row>
    <row r="31" spans="2:16" x14ac:dyDescent="0.25">
      <c r="B31" s="8"/>
      <c r="C31" s="71"/>
      <c r="D31" s="65"/>
      <c r="E31" s="30"/>
      <c r="K31" s="8"/>
      <c r="L31" s="71"/>
      <c r="M31" s="65"/>
      <c r="N31" s="30"/>
    </row>
    <row r="32" spans="2:16" ht="15.75" thickBot="1" x14ac:dyDescent="0.3">
      <c r="B32" s="9"/>
      <c r="C32" s="44"/>
      <c r="D32" s="67"/>
      <c r="E32" s="34"/>
      <c r="F32">
        <f>SUM(F22:F30)/9</f>
        <v>55.530278968187467</v>
      </c>
      <c r="G32" s="167">
        <f>SUM(G22:G30)/9</f>
        <v>38.737195361236282</v>
      </c>
      <c r="H32" s="167"/>
      <c r="K32" s="9"/>
      <c r="L32" s="44"/>
      <c r="M32" s="67"/>
      <c r="N32" s="34"/>
      <c r="O32">
        <f>SUM(O22:O26)/5</f>
        <v>53.05438554137303</v>
      </c>
      <c r="P32" s="167">
        <f>SUM(P22:P26)/5</f>
        <v>22.019325862196865</v>
      </c>
    </row>
  </sheetData>
  <mergeCells count="4">
    <mergeCell ref="C5:E5"/>
    <mergeCell ref="L5:N5"/>
    <mergeCell ref="C20:E20"/>
    <mergeCell ref="L20:N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3FB98-8D9F-460C-B0D1-083EF00BF4C9}">
  <dimension ref="A2:R67"/>
  <sheetViews>
    <sheetView topLeftCell="D22" zoomScale="67" zoomScaleNormal="67" workbookViewId="0">
      <selection activeCell="L50" sqref="L50"/>
    </sheetView>
  </sheetViews>
  <sheetFormatPr defaultRowHeight="15" x14ac:dyDescent="0.25"/>
  <cols>
    <col min="1" max="1" width="9.140625" style="22"/>
    <col min="2" max="2" width="28.28515625" style="23" customWidth="1"/>
    <col min="3" max="3" width="19.7109375" style="73" customWidth="1"/>
    <col min="4" max="5" width="17.28515625" style="100" customWidth="1"/>
    <col min="6" max="6" width="17.5703125" style="45" customWidth="1"/>
    <col min="7" max="8" width="11.28515625" style="156" customWidth="1"/>
    <col min="9" max="10" width="9.140625" style="23"/>
    <col min="11" max="11" width="11.28515625" style="22" customWidth="1"/>
    <col min="12" max="12" width="31" style="22" customWidth="1"/>
    <col min="13" max="13" width="18.5703125" style="52" customWidth="1"/>
    <col min="14" max="15" width="18.28515625" style="52" customWidth="1"/>
    <col min="16" max="16" width="18.140625" style="52" customWidth="1"/>
    <col min="17" max="18" width="9.140625" style="160"/>
    <col min="19" max="16384" width="9.140625" style="22"/>
  </cols>
  <sheetData>
    <row r="2" spans="1:16" ht="26.25" x14ac:dyDescent="0.4">
      <c r="D2" s="190" t="s">
        <v>22</v>
      </c>
      <c r="E2" s="190"/>
      <c r="F2" s="190"/>
      <c r="G2" s="190"/>
      <c r="H2" s="190"/>
      <c r="I2" s="190"/>
      <c r="J2" s="190"/>
      <c r="K2" s="190"/>
      <c r="L2" s="190"/>
      <c r="M2" s="190"/>
    </row>
    <row r="4" spans="1:16" ht="21" x14ac:dyDescent="0.35">
      <c r="D4" s="74"/>
      <c r="E4" s="74"/>
      <c r="F4" s="192" t="s">
        <v>19</v>
      </c>
      <c r="G4" s="192"/>
      <c r="H4" s="192"/>
      <c r="I4" s="192"/>
      <c r="J4" s="192"/>
      <c r="K4" s="192"/>
      <c r="L4" s="192"/>
    </row>
    <row r="5" spans="1:16" x14ac:dyDescent="0.25">
      <c r="B5" s="19" t="s">
        <v>31</v>
      </c>
      <c r="C5" s="75"/>
      <c r="D5" s="74"/>
      <c r="E5" s="74"/>
    </row>
    <row r="6" spans="1:16" x14ac:dyDescent="0.25">
      <c r="B6" s="19" t="s">
        <v>32</v>
      </c>
      <c r="C6" s="75"/>
      <c r="D6" s="74"/>
      <c r="E6" s="74"/>
      <c r="F6" s="76"/>
      <c r="G6" s="193" t="s">
        <v>45</v>
      </c>
      <c r="H6" s="193"/>
      <c r="I6" s="193"/>
      <c r="J6" s="193"/>
      <c r="K6" s="193"/>
      <c r="L6" s="193"/>
    </row>
    <row r="7" spans="1:16" x14ac:dyDescent="0.25">
      <c r="B7" s="19" t="s">
        <v>23</v>
      </c>
      <c r="C7" s="75"/>
      <c r="D7" s="74"/>
      <c r="E7" s="74"/>
      <c r="G7" s="156" t="s">
        <v>36</v>
      </c>
      <c r="H7" s="156" t="s">
        <v>37</v>
      </c>
      <c r="I7" s="23" t="s">
        <v>27</v>
      </c>
      <c r="J7" s="23" t="s">
        <v>28</v>
      </c>
      <c r="K7" s="22" t="s">
        <v>29</v>
      </c>
      <c r="L7" s="23" t="s">
        <v>38</v>
      </c>
    </row>
    <row r="8" spans="1:16" x14ac:dyDescent="0.25">
      <c r="B8" s="19" t="s">
        <v>24</v>
      </c>
      <c r="C8" s="75"/>
      <c r="D8" s="74"/>
      <c r="E8" s="74"/>
      <c r="G8" s="156" t="s">
        <v>25</v>
      </c>
      <c r="H8" s="156" t="s">
        <v>39</v>
      </c>
      <c r="I8" s="23">
        <v>12</v>
      </c>
      <c r="J8" s="23">
        <v>6</v>
      </c>
      <c r="K8" s="17">
        <v>3</v>
      </c>
      <c r="L8" s="23">
        <v>5</v>
      </c>
    </row>
    <row r="9" spans="1:16" x14ac:dyDescent="0.25">
      <c r="B9" s="12" t="s">
        <v>34</v>
      </c>
      <c r="C9" s="77"/>
      <c r="D9" s="78"/>
      <c r="E9" s="78"/>
      <c r="F9" s="76"/>
      <c r="G9" s="156" t="s">
        <v>25</v>
      </c>
      <c r="H9" s="156" t="s">
        <v>40</v>
      </c>
      <c r="I9" s="23">
        <v>12</v>
      </c>
      <c r="J9" s="23">
        <v>6</v>
      </c>
      <c r="K9" s="17">
        <v>3</v>
      </c>
      <c r="L9" s="23">
        <v>5</v>
      </c>
    </row>
    <row r="10" spans="1:16" x14ac:dyDescent="0.25">
      <c r="B10" s="191" t="s">
        <v>10</v>
      </c>
      <c r="C10" s="191"/>
      <c r="D10" s="191"/>
      <c r="E10" s="79"/>
      <c r="F10" s="76"/>
      <c r="G10" s="156" t="s">
        <v>25</v>
      </c>
      <c r="H10" s="156" t="s">
        <v>41</v>
      </c>
      <c r="I10" s="23">
        <v>12</v>
      </c>
      <c r="J10" s="23">
        <v>6</v>
      </c>
      <c r="K10" s="17">
        <v>3</v>
      </c>
      <c r="L10" s="23">
        <v>5</v>
      </c>
    </row>
    <row r="11" spans="1:16" x14ac:dyDescent="0.25">
      <c r="B11" s="191" t="s">
        <v>2</v>
      </c>
      <c r="C11" s="191"/>
      <c r="D11" s="191"/>
      <c r="E11" s="79"/>
      <c r="F11" s="76"/>
      <c r="G11" s="156" t="s">
        <v>25</v>
      </c>
      <c r="H11" s="156" t="s">
        <v>42</v>
      </c>
      <c r="I11" s="23">
        <v>12</v>
      </c>
      <c r="J11" s="23">
        <v>6</v>
      </c>
      <c r="K11" s="17">
        <v>3</v>
      </c>
      <c r="L11" s="23">
        <v>5</v>
      </c>
    </row>
    <row r="12" spans="1:16" x14ac:dyDescent="0.25">
      <c r="B12" s="191" t="s">
        <v>1</v>
      </c>
      <c r="C12" s="191"/>
      <c r="D12" s="191"/>
      <c r="E12" s="79"/>
      <c r="F12" s="76"/>
      <c r="G12" s="156" t="s">
        <v>25</v>
      </c>
      <c r="H12" s="156" t="s">
        <v>43</v>
      </c>
      <c r="I12" s="23">
        <v>12</v>
      </c>
      <c r="J12" s="23">
        <v>6</v>
      </c>
      <c r="K12" s="17">
        <v>3</v>
      </c>
      <c r="L12" s="23">
        <v>5</v>
      </c>
    </row>
    <row r="13" spans="1:16" x14ac:dyDescent="0.25">
      <c r="B13" s="191"/>
      <c r="C13" s="191"/>
      <c r="D13" s="191"/>
      <c r="E13" s="79"/>
      <c r="F13" s="76"/>
      <c r="G13" s="156" t="s">
        <v>25</v>
      </c>
      <c r="H13" s="156" t="s">
        <v>44</v>
      </c>
      <c r="I13" s="23">
        <v>12</v>
      </c>
      <c r="J13" s="23">
        <v>6</v>
      </c>
      <c r="K13" s="17">
        <v>3</v>
      </c>
      <c r="L13" s="23">
        <v>5</v>
      </c>
    </row>
    <row r="14" spans="1:16" x14ac:dyDescent="0.25">
      <c r="C14" s="80"/>
      <c r="D14" s="80"/>
      <c r="E14" s="80"/>
      <c r="F14" s="80"/>
    </row>
    <row r="15" spans="1:16" ht="15.75" thickBot="1" x14ac:dyDescent="0.3">
      <c r="B15" s="24"/>
      <c r="C15" s="80"/>
      <c r="D15" s="81" t="s">
        <v>6</v>
      </c>
      <c r="E15" s="81"/>
      <c r="F15" s="80"/>
      <c r="L15" s="25"/>
      <c r="N15" s="36" t="s">
        <v>7</v>
      </c>
      <c r="O15" s="36"/>
    </row>
    <row r="16" spans="1:16" ht="15.75" thickBot="1" x14ac:dyDescent="0.3">
      <c r="A16" s="25"/>
      <c r="B16" s="24"/>
      <c r="C16" s="194" t="s">
        <v>14</v>
      </c>
      <c r="D16" s="195"/>
      <c r="E16" s="196"/>
      <c r="F16" s="197"/>
      <c r="L16" s="24"/>
      <c r="M16" s="182" t="s">
        <v>14</v>
      </c>
      <c r="N16" s="183"/>
      <c r="O16" s="184"/>
      <c r="P16" s="185"/>
    </row>
    <row r="17" spans="2:18" ht="15.75" thickBot="1" x14ac:dyDescent="0.3">
      <c r="B17" s="14" t="s">
        <v>3</v>
      </c>
      <c r="C17" s="82" t="s">
        <v>12</v>
      </c>
      <c r="D17" s="83" t="s">
        <v>13</v>
      </c>
      <c r="E17" s="84" t="s">
        <v>48</v>
      </c>
      <c r="F17" s="85" t="s">
        <v>11</v>
      </c>
      <c r="G17" s="156" t="s">
        <v>70</v>
      </c>
      <c r="H17" s="156" t="s">
        <v>71</v>
      </c>
      <c r="L17" s="14" t="s">
        <v>3</v>
      </c>
      <c r="M17" s="54" t="s">
        <v>12</v>
      </c>
      <c r="N17" s="46" t="s">
        <v>13</v>
      </c>
      <c r="O17" s="37" t="s">
        <v>48</v>
      </c>
      <c r="P17" s="32" t="s">
        <v>11</v>
      </c>
      <c r="Q17" s="160" t="s">
        <v>70</v>
      </c>
      <c r="R17" s="160" t="s">
        <v>72</v>
      </c>
    </row>
    <row r="18" spans="2:18" x14ac:dyDescent="0.25">
      <c r="B18" s="13">
        <v>1</v>
      </c>
      <c r="C18" s="86">
        <v>254</v>
      </c>
      <c r="D18" s="87">
        <v>99</v>
      </c>
      <c r="E18" s="86">
        <v>99</v>
      </c>
      <c r="F18" s="88">
        <v>67</v>
      </c>
      <c r="G18" s="156">
        <f>((C18 -F18)/C18)*100</f>
        <v>73.622047244094489</v>
      </c>
      <c r="H18" s="156">
        <f>((D18 - F18)/D18)*100</f>
        <v>32.323232323232325</v>
      </c>
      <c r="L18" s="13">
        <v>1</v>
      </c>
      <c r="M18" s="69">
        <v>39975</v>
      </c>
      <c r="N18" s="87">
        <v>20000</v>
      </c>
      <c r="O18" s="69">
        <v>7172</v>
      </c>
      <c r="P18" s="99">
        <v>852</v>
      </c>
      <c r="Q18" s="160">
        <f>((M18-P18)/M18)*100</f>
        <v>97.868667917448406</v>
      </c>
      <c r="R18" s="160">
        <f>((N18-P18)/N18)*100</f>
        <v>95.740000000000009</v>
      </c>
    </row>
    <row r="19" spans="2:18" x14ac:dyDescent="0.25">
      <c r="B19" s="8">
        <v>2</v>
      </c>
      <c r="C19" s="89">
        <v>673</v>
      </c>
      <c r="D19" s="90">
        <v>110</v>
      </c>
      <c r="E19" s="89">
        <v>139</v>
      </c>
      <c r="F19" s="91">
        <v>110</v>
      </c>
      <c r="G19" s="156">
        <f t="shared" ref="G19:G23" si="0">((C19 -F19)/C19)*100</f>
        <v>83.655274888558694</v>
      </c>
      <c r="H19" s="156">
        <f t="shared" ref="H19:H23" si="1">((D19 - F19)/D19)*100</f>
        <v>0</v>
      </c>
      <c r="L19" s="8">
        <v>2</v>
      </c>
      <c r="M19" s="71">
        <v>120595</v>
      </c>
      <c r="N19" s="90">
        <v>30000</v>
      </c>
      <c r="O19" s="71">
        <v>22857</v>
      </c>
      <c r="P19" s="101">
        <v>24412</v>
      </c>
      <c r="Q19" s="160">
        <f t="shared" ref="Q19:Q23" si="2">((M19-P19)/M19)*100</f>
        <v>79.75703801981841</v>
      </c>
      <c r="R19" s="160">
        <f t="shared" ref="R19:R23" si="3">((N19-P19)/N19)*100</f>
        <v>18.626666666666665</v>
      </c>
    </row>
    <row r="20" spans="2:18" x14ac:dyDescent="0.25">
      <c r="B20" s="8">
        <v>4</v>
      </c>
      <c r="C20" s="89">
        <v>2887</v>
      </c>
      <c r="D20" s="90">
        <v>230</v>
      </c>
      <c r="E20" s="89">
        <v>301</v>
      </c>
      <c r="F20" s="91">
        <v>230</v>
      </c>
      <c r="G20" s="156">
        <f t="shared" si="0"/>
        <v>92.033252511257359</v>
      </c>
      <c r="H20" s="156">
        <f t="shared" si="1"/>
        <v>0</v>
      </c>
      <c r="L20" s="8">
        <v>4</v>
      </c>
      <c r="M20" s="71">
        <v>375528</v>
      </c>
      <c r="N20" s="90">
        <v>80000</v>
      </c>
      <c r="O20" s="71">
        <v>70043</v>
      </c>
      <c r="P20" s="101">
        <v>75347</v>
      </c>
      <c r="Q20" s="160">
        <f t="shared" si="2"/>
        <v>79.93571717688161</v>
      </c>
      <c r="R20" s="160">
        <f t="shared" si="3"/>
        <v>5.8162500000000001</v>
      </c>
    </row>
    <row r="21" spans="2:18" x14ac:dyDescent="0.25">
      <c r="B21" s="8">
        <v>6</v>
      </c>
      <c r="C21" s="89">
        <v>7027</v>
      </c>
      <c r="D21" s="90">
        <v>280</v>
      </c>
      <c r="E21" s="89">
        <v>380</v>
      </c>
      <c r="F21" s="91">
        <v>248</v>
      </c>
      <c r="G21" s="156">
        <f t="shared" si="0"/>
        <v>96.47075565675253</v>
      </c>
      <c r="H21" s="156">
        <f t="shared" si="1"/>
        <v>11.428571428571429</v>
      </c>
      <c r="L21" s="8">
        <v>6</v>
      </c>
      <c r="M21" s="71">
        <v>664154</v>
      </c>
      <c r="N21" s="90">
        <v>160000</v>
      </c>
      <c r="O21" s="71">
        <v>137463</v>
      </c>
      <c r="P21" s="101">
        <v>144287</v>
      </c>
      <c r="Q21" s="160">
        <f t="shared" si="2"/>
        <v>78.275068734058678</v>
      </c>
      <c r="R21" s="160">
        <f t="shared" si="3"/>
        <v>9.8206249999999997</v>
      </c>
    </row>
    <row r="22" spans="2:18" x14ac:dyDescent="0.25">
      <c r="B22" s="8">
        <v>8</v>
      </c>
      <c r="C22" s="89">
        <v>12970</v>
      </c>
      <c r="D22" s="90">
        <v>450</v>
      </c>
      <c r="E22" s="89">
        <v>450</v>
      </c>
      <c r="F22" s="91">
        <v>302</v>
      </c>
      <c r="G22" s="156">
        <f t="shared" si="0"/>
        <v>97.671549730146495</v>
      </c>
      <c r="H22" s="156">
        <f t="shared" si="1"/>
        <v>32.888888888888893</v>
      </c>
      <c r="L22" s="8">
        <v>8</v>
      </c>
      <c r="M22" s="45">
        <v>784154</v>
      </c>
      <c r="N22" s="90">
        <v>180000</v>
      </c>
      <c r="O22" s="71">
        <v>216624</v>
      </c>
      <c r="P22" s="71">
        <v>153420</v>
      </c>
      <c r="Q22" s="160">
        <f t="shared" si="2"/>
        <v>80.43496558074051</v>
      </c>
      <c r="R22" s="160">
        <f t="shared" si="3"/>
        <v>14.766666666666667</v>
      </c>
    </row>
    <row r="23" spans="2:18" x14ac:dyDescent="0.25">
      <c r="B23" s="8">
        <v>10</v>
      </c>
      <c r="C23" s="89">
        <v>20718</v>
      </c>
      <c r="D23" s="90">
        <v>780</v>
      </c>
      <c r="E23" s="89">
        <v>780</v>
      </c>
      <c r="F23" s="91">
        <v>642</v>
      </c>
      <c r="G23" s="156">
        <f t="shared" si="0"/>
        <v>96.901245293947298</v>
      </c>
      <c r="H23" s="156">
        <f t="shared" si="1"/>
        <v>17.692307692307693</v>
      </c>
      <c r="L23" s="8">
        <v>10</v>
      </c>
      <c r="M23" s="71">
        <v>834415</v>
      </c>
      <c r="N23" s="90">
        <v>220000</v>
      </c>
      <c r="O23" s="71"/>
      <c r="P23" s="101">
        <v>175420</v>
      </c>
      <c r="Q23" s="160">
        <f t="shared" si="2"/>
        <v>78.976887999376814</v>
      </c>
      <c r="R23" s="160">
        <f t="shared" si="3"/>
        <v>20.263636363636365</v>
      </c>
    </row>
    <row r="24" spans="2:18" x14ac:dyDescent="0.25">
      <c r="B24" s="8"/>
      <c r="C24" s="89"/>
      <c r="D24" s="92"/>
      <c r="E24" s="93"/>
      <c r="F24" s="91"/>
      <c r="L24" s="8"/>
      <c r="M24" s="71"/>
      <c r="N24" s="102"/>
      <c r="O24" s="103"/>
      <c r="P24" s="101"/>
    </row>
    <row r="25" spans="2:18" x14ac:dyDescent="0.25">
      <c r="B25" s="8"/>
      <c r="C25" s="89"/>
      <c r="D25" s="92"/>
      <c r="E25" s="93"/>
      <c r="F25" s="91"/>
      <c r="G25" s="156">
        <f>SUM(G18:G23)/6</f>
        <v>90.059020887459482</v>
      </c>
      <c r="H25" s="156">
        <f>SUM(H18:H23)/6</f>
        <v>15.722166722166724</v>
      </c>
      <c r="L25" s="8"/>
      <c r="M25" s="71"/>
      <c r="N25" s="102"/>
      <c r="O25" s="103"/>
      <c r="P25" s="101"/>
    </row>
    <row r="26" spans="2:18" x14ac:dyDescent="0.25">
      <c r="B26" s="8"/>
      <c r="C26" s="89"/>
      <c r="D26" s="92"/>
      <c r="E26" s="93"/>
      <c r="F26" s="91"/>
      <c r="L26" s="8"/>
      <c r="M26" s="71"/>
      <c r="N26" s="102"/>
      <c r="O26" s="103"/>
      <c r="P26" s="101"/>
    </row>
    <row r="27" spans="2:18" ht="15.75" thickBot="1" x14ac:dyDescent="0.3">
      <c r="B27" s="9"/>
      <c r="C27" s="94"/>
      <c r="D27" s="95"/>
      <c r="E27" s="96"/>
      <c r="F27" s="97"/>
      <c r="L27" s="9"/>
      <c r="M27" s="104"/>
      <c r="N27" s="105"/>
      <c r="O27" s="106"/>
      <c r="P27" s="107"/>
    </row>
    <row r="28" spans="2:18" x14ac:dyDescent="0.25">
      <c r="C28" s="80"/>
      <c r="D28" s="80"/>
      <c r="E28" s="80"/>
      <c r="F28" s="80"/>
      <c r="Q28" s="160">
        <f>SUM(Q18:Q23)/6</f>
        <v>82.541390904720728</v>
      </c>
      <c r="R28" s="160">
        <f>SUM(R18:R23)/6</f>
        <v>27.505640782828284</v>
      </c>
    </row>
    <row r="29" spans="2:18" x14ac:dyDescent="0.25">
      <c r="C29" s="80"/>
      <c r="D29" s="80"/>
      <c r="E29" s="80"/>
      <c r="F29" s="80"/>
    </row>
    <row r="30" spans="2:18" x14ac:dyDescent="0.25">
      <c r="C30" s="80"/>
      <c r="D30" s="80"/>
      <c r="E30" s="80"/>
      <c r="F30" s="80"/>
    </row>
    <row r="31" spans="2:18" ht="15.75" thickBot="1" x14ac:dyDescent="0.3">
      <c r="C31" s="80"/>
      <c r="D31" s="81" t="s">
        <v>8</v>
      </c>
      <c r="E31" s="81"/>
      <c r="F31" s="80"/>
      <c r="N31" s="36" t="s">
        <v>9</v>
      </c>
      <c r="O31" s="36"/>
    </row>
    <row r="32" spans="2:18" ht="15.75" thickBot="1" x14ac:dyDescent="0.3">
      <c r="B32" s="24"/>
      <c r="C32" s="194" t="s">
        <v>14</v>
      </c>
      <c r="D32" s="195"/>
      <c r="E32" s="196"/>
      <c r="F32" s="197"/>
      <c r="L32" s="24"/>
      <c r="M32" s="182" t="s">
        <v>14</v>
      </c>
      <c r="N32" s="183"/>
      <c r="O32" s="184"/>
      <c r="P32" s="185"/>
    </row>
    <row r="33" spans="2:18" ht="15.75" thickBot="1" x14ac:dyDescent="0.3">
      <c r="B33" s="14" t="s">
        <v>3</v>
      </c>
      <c r="C33" s="82" t="s">
        <v>12</v>
      </c>
      <c r="D33" s="83" t="s">
        <v>13</v>
      </c>
      <c r="E33" s="84" t="s">
        <v>48</v>
      </c>
      <c r="F33" s="85" t="s">
        <v>11</v>
      </c>
      <c r="L33" s="14" t="s">
        <v>5</v>
      </c>
      <c r="M33" s="54" t="s">
        <v>12</v>
      </c>
      <c r="N33" s="46" t="s">
        <v>13</v>
      </c>
      <c r="O33" s="37" t="s">
        <v>48</v>
      </c>
      <c r="P33" s="32" t="s">
        <v>11</v>
      </c>
    </row>
    <row r="34" spans="2:18" x14ac:dyDescent="0.25">
      <c r="B34" s="13">
        <v>1</v>
      </c>
      <c r="C34" s="86">
        <v>4050</v>
      </c>
      <c r="D34" s="98">
        <v>1000</v>
      </c>
      <c r="E34" s="86">
        <v>706</v>
      </c>
      <c r="F34" s="99">
        <v>706</v>
      </c>
      <c r="G34" s="156">
        <f>((C34 -F34)/C34)*100</f>
        <v>82.567901234567898</v>
      </c>
      <c r="H34" s="156">
        <f>((D34-F34)/D34)*100</f>
        <v>29.4</v>
      </c>
      <c r="K34" s="17"/>
      <c r="L34" s="13">
        <v>2</v>
      </c>
      <c r="M34" s="69">
        <v>13</v>
      </c>
      <c r="N34" s="87">
        <v>13</v>
      </c>
      <c r="O34" s="108">
        <v>13</v>
      </c>
      <c r="P34" s="88">
        <v>18</v>
      </c>
      <c r="Q34" s="160">
        <f>((M34-P34)/M34)*100</f>
        <v>-38.461538461538467</v>
      </c>
      <c r="R34" s="160">
        <f>((N34-P34)/N34)*100</f>
        <v>-38.461538461538467</v>
      </c>
    </row>
    <row r="35" spans="2:18" x14ac:dyDescent="0.25">
      <c r="B35" s="8">
        <v>2</v>
      </c>
      <c r="C35" s="89">
        <v>11492</v>
      </c>
      <c r="D35" s="92">
        <v>2100</v>
      </c>
      <c r="E35" s="89">
        <v>1969</v>
      </c>
      <c r="F35" s="91">
        <v>1969</v>
      </c>
      <c r="G35" s="156">
        <f t="shared" ref="G35:G39" si="4">((C35 -F35)/C35)*100</f>
        <v>82.866341802993375</v>
      </c>
      <c r="H35" s="156">
        <f t="shared" ref="H35:H39" si="5">((D35-F35)/D35)*100</f>
        <v>6.2380952380952381</v>
      </c>
      <c r="K35" s="18"/>
      <c r="L35" s="8">
        <v>4</v>
      </c>
      <c r="M35" s="71">
        <v>24</v>
      </c>
      <c r="N35" s="90">
        <v>24</v>
      </c>
      <c r="O35" s="89">
        <v>13</v>
      </c>
      <c r="P35" s="101">
        <v>20</v>
      </c>
      <c r="Q35" s="160">
        <f t="shared" ref="Q35:Q43" si="6">((M35-P35)/M35)*100</f>
        <v>16.666666666666664</v>
      </c>
      <c r="R35" s="160">
        <f t="shared" ref="R35:R43" si="7">((N35-P35)/N35)*100</f>
        <v>16.666666666666664</v>
      </c>
    </row>
    <row r="36" spans="2:18" x14ac:dyDescent="0.25">
      <c r="B36" s="8">
        <v>4</v>
      </c>
      <c r="C36" s="89">
        <v>25259</v>
      </c>
      <c r="D36" s="92">
        <v>5200</v>
      </c>
      <c r="E36" s="89">
        <v>4682</v>
      </c>
      <c r="F36" s="91">
        <v>4682</v>
      </c>
      <c r="G36" s="156">
        <f t="shared" si="4"/>
        <v>81.464032622035703</v>
      </c>
      <c r="H36" s="156">
        <f t="shared" si="5"/>
        <v>9.9615384615384617</v>
      </c>
      <c r="L36" s="8">
        <v>6</v>
      </c>
      <c r="M36" s="71">
        <v>50</v>
      </c>
      <c r="N36" s="90">
        <v>26</v>
      </c>
      <c r="O36" s="71">
        <v>15</v>
      </c>
      <c r="P36" s="101">
        <v>19</v>
      </c>
      <c r="Q36" s="160">
        <f t="shared" si="6"/>
        <v>62</v>
      </c>
      <c r="R36" s="160">
        <f t="shared" si="7"/>
        <v>26.923076923076923</v>
      </c>
    </row>
    <row r="37" spans="2:18" x14ac:dyDescent="0.25">
      <c r="B37" s="8">
        <v>6</v>
      </c>
      <c r="C37" s="89">
        <v>44012</v>
      </c>
      <c r="D37" s="92">
        <v>8200</v>
      </c>
      <c r="E37" s="89">
        <v>7990</v>
      </c>
      <c r="F37" s="91">
        <v>7990</v>
      </c>
      <c r="G37" s="156">
        <f t="shared" si="4"/>
        <v>81.845860219940008</v>
      </c>
      <c r="H37" s="156">
        <f t="shared" si="5"/>
        <v>2.5609756097560976</v>
      </c>
      <c r="L37" s="8">
        <v>8</v>
      </c>
      <c r="M37" s="71">
        <v>45</v>
      </c>
      <c r="N37" s="90">
        <v>30</v>
      </c>
      <c r="O37" s="71">
        <v>13</v>
      </c>
      <c r="P37" s="91">
        <v>17</v>
      </c>
      <c r="Q37" s="160">
        <f t="shared" si="6"/>
        <v>62.222222222222221</v>
      </c>
      <c r="R37" s="160">
        <f t="shared" si="7"/>
        <v>43.333333333333336</v>
      </c>
    </row>
    <row r="38" spans="2:18" x14ac:dyDescent="0.25">
      <c r="B38" s="8">
        <v>8</v>
      </c>
      <c r="C38" s="89">
        <v>73810</v>
      </c>
      <c r="D38" s="92">
        <v>13204</v>
      </c>
      <c r="E38" s="89">
        <v>13204</v>
      </c>
      <c r="F38" s="91">
        <v>8900</v>
      </c>
      <c r="G38" s="156">
        <f t="shared" si="4"/>
        <v>87.9420132773337</v>
      </c>
      <c r="H38" s="156">
        <f t="shared" si="5"/>
        <v>32.596182974856106</v>
      </c>
      <c r="L38" s="8">
        <v>10</v>
      </c>
      <c r="M38" s="71">
        <v>50</v>
      </c>
      <c r="N38" s="90">
        <v>35</v>
      </c>
      <c r="O38" s="71">
        <v>17</v>
      </c>
      <c r="P38" s="91">
        <v>15</v>
      </c>
      <c r="Q38" s="160">
        <f t="shared" si="6"/>
        <v>70</v>
      </c>
      <c r="R38" s="160">
        <f t="shared" si="7"/>
        <v>57.142857142857139</v>
      </c>
    </row>
    <row r="39" spans="2:18" x14ac:dyDescent="0.25">
      <c r="B39" s="8">
        <v>10</v>
      </c>
      <c r="C39" s="89">
        <v>136804</v>
      </c>
      <c r="D39" s="92">
        <v>16164</v>
      </c>
      <c r="E39" s="89">
        <v>16164</v>
      </c>
      <c r="F39" s="91">
        <v>10000</v>
      </c>
      <c r="G39" s="156">
        <f t="shared" si="4"/>
        <v>92.690272214262734</v>
      </c>
      <c r="H39" s="156">
        <f t="shared" si="5"/>
        <v>38.134125216530563</v>
      </c>
      <c r="L39" s="8">
        <v>12</v>
      </c>
      <c r="M39" s="71">
        <v>26</v>
      </c>
      <c r="N39" s="90">
        <v>22</v>
      </c>
      <c r="O39" s="71">
        <v>22</v>
      </c>
      <c r="P39" s="101">
        <v>19</v>
      </c>
      <c r="Q39" s="160">
        <f t="shared" si="6"/>
        <v>26.923076923076923</v>
      </c>
      <c r="R39" s="160">
        <f t="shared" si="7"/>
        <v>13.636363636363635</v>
      </c>
    </row>
    <row r="40" spans="2:18" x14ac:dyDescent="0.25">
      <c r="B40" s="8"/>
      <c r="C40" s="89"/>
      <c r="D40" s="92"/>
      <c r="E40" s="93"/>
      <c r="F40" s="91"/>
      <c r="L40" s="8">
        <v>14</v>
      </c>
      <c r="M40" s="71">
        <v>26</v>
      </c>
      <c r="N40" s="90">
        <v>26</v>
      </c>
      <c r="O40" s="89">
        <v>14</v>
      </c>
      <c r="P40" s="101">
        <v>22</v>
      </c>
      <c r="Q40" s="160">
        <f t="shared" si="6"/>
        <v>15.384615384615385</v>
      </c>
      <c r="R40" s="160">
        <f t="shared" si="7"/>
        <v>15.384615384615385</v>
      </c>
    </row>
    <row r="41" spans="2:18" x14ac:dyDescent="0.25">
      <c r="B41" s="8"/>
      <c r="C41" s="89"/>
      <c r="D41" s="92"/>
      <c r="E41" s="93"/>
      <c r="F41" s="91"/>
      <c r="L41" s="8">
        <v>16</v>
      </c>
      <c r="M41" s="71">
        <v>38</v>
      </c>
      <c r="N41" s="90">
        <v>30</v>
      </c>
      <c r="O41" s="71">
        <v>36</v>
      </c>
      <c r="P41" s="101">
        <v>19</v>
      </c>
      <c r="Q41" s="160">
        <f t="shared" si="6"/>
        <v>50</v>
      </c>
      <c r="R41" s="160">
        <f t="shared" si="7"/>
        <v>36.666666666666664</v>
      </c>
    </row>
    <row r="42" spans="2:18" x14ac:dyDescent="0.25">
      <c r="B42" s="8"/>
      <c r="C42" s="89"/>
      <c r="D42" s="92"/>
      <c r="E42" s="93"/>
      <c r="F42" s="91"/>
      <c r="L42" s="8">
        <v>18</v>
      </c>
      <c r="M42" s="71">
        <v>33</v>
      </c>
      <c r="N42" s="90">
        <v>38</v>
      </c>
      <c r="O42" s="71">
        <v>41</v>
      </c>
      <c r="P42" s="101">
        <v>20</v>
      </c>
      <c r="Q42" s="160">
        <f t="shared" si="6"/>
        <v>39.393939393939391</v>
      </c>
      <c r="R42" s="160">
        <f t="shared" si="7"/>
        <v>47.368421052631575</v>
      </c>
    </row>
    <row r="43" spans="2:18" ht="15.75" thickBot="1" x14ac:dyDescent="0.3">
      <c r="B43" s="9"/>
      <c r="C43" s="94"/>
      <c r="D43" s="95"/>
      <c r="E43" s="96"/>
      <c r="F43" s="97"/>
      <c r="L43" s="9">
        <v>20</v>
      </c>
      <c r="M43" s="104">
        <v>37</v>
      </c>
      <c r="N43" s="109">
        <v>47</v>
      </c>
      <c r="O43" s="104">
        <v>17</v>
      </c>
      <c r="P43" s="107">
        <v>17</v>
      </c>
      <c r="Q43" s="160">
        <f t="shared" si="6"/>
        <v>54.054054054054056</v>
      </c>
      <c r="R43" s="160">
        <f t="shared" si="7"/>
        <v>63.829787234042556</v>
      </c>
    </row>
    <row r="44" spans="2:18" x14ac:dyDescent="0.25">
      <c r="C44" s="80"/>
      <c r="D44" s="80"/>
      <c r="E44" s="80"/>
      <c r="F44" s="80"/>
      <c r="G44" s="156">
        <f>SUM(G34:G39)/6</f>
        <v>84.896070228522234</v>
      </c>
      <c r="H44" s="156">
        <f>SUM(H34:H39)/6</f>
        <v>19.815152916796077</v>
      </c>
    </row>
    <row r="45" spans="2:18" x14ac:dyDescent="0.25">
      <c r="C45" s="80"/>
      <c r="D45" s="80"/>
      <c r="E45" s="80"/>
      <c r="F45" s="80"/>
    </row>
    <row r="46" spans="2:18" x14ac:dyDescent="0.25">
      <c r="C46" s="80"/>
      <c r="D46" s="80"/>
      <c r="E46" s="80"/>
      <c r="F46" s="80"/>
      <c r="Q46" s="160">
        <f>SUM(Q34:Q43)/6</f>
        <v>59.697172697172697</v>
      </c>
      <c r="R46" s="160">
        <f>SUM(R34:R43)/6</f>
        <v>47.081708263119232</v>
      </c>
    </row>
    <row r="47" spans="2:18" x14ac:dyDescent="0.25">
      <c r="C47" s="80"/>
      <c r="D47" s="80"/>
      <c r="E47" s="80"/>
      <c r="F47" s="80"/>
    </row>
    <row r="48" spans="2:18" x14ac:dyDescent="0.25">
      <c r="C48" s="80"/>
      <c r="D48" s="80"/>
      <c r="E48" s="80"/>
      <c r="F48" s="80"/>
      <c r="G48" s="179" t="s">
        <v>12</v>
      </c>
      <c r="H48" s="156">
        <f>(H25+H44+R28+R46)/4</f>
        <v>27.53116717122758</v>
      </c>
    </row>
    <row r="49" spans="3:8" x14ac:dyDescent="0.25">
      <c r="C49" s="80"/>
      <c r="D49" s="80"/>
      <c r="E49" s="80"/>
      <c r="F49" s="80"/>
      <c r="G49" s="179" t="s">
        <v>13</v>
      </c>
      <c r="H49" s="156">
        <f>(G25+G44+Q28+Q46)/4</f>
        <v>79.29841367946878</v>
      </c>
    </row>
    <row r="50" spans="3:8" x14ac:dyDescent="0.25">
      <c r="C50" s="80"/>
      <c r="D50" s="80"/>
      <c r="E50" s="80"/>
      <c r="F50" s="80"/>
    </row>
    <row r="51" spans="3:8" x14ac:dyDescent="0.25">
      <c r="C51" s="80"/>
      <c r="D51" s="80"/>
      <c r="E51" s="80"/>
      <c r="F51" s="80"/>
    </row>
    <row r="52" spans="3:8" x14ac:dyDescent="0.25">
      <c r="C52" s="80"/>
      <c r="D52" s="80"/>
      <c r="E52" s="80"/>
      <c r="F52" s="80"/>
    </row>
    <row r="53" spans="3:8" x14ac:dyDescent="0.25">
      <c r="C53" s="80"/>
      <c r="D53" s="80"/>
      <c r="E53" s="80"/>
      <c r="F53" s="80"/>
    </row>
    <row r="54" spans="3:8" x14ac:dyDescent="0.25">
      <c r="C54" s="80"/>
      <c r="D54" s="80"/>
      <c r="E54" s="80"/>
      <c r="F54" s="80"/>
    </row>
    <row r="55" spans="3:8" x14ac:dyDescent="0.25">
      <c r="C55" s="80"/>
      <c r="D55" s="80"/>
      <c r="E55" s="80"/>
      <c r="F55" s="80"/>
    </row>
    <row r="56" spans="3:8" x14ac:dyDescent="0.25">
      <c r="C56" s="80"/>
      <c r="D56" s="80"/>
      <c r="E56" s="80"/>
      <c r="F56" s="80"/>
    </row>
    <row r="57" spans="3:8" x14ac:dyDescent="0.25">
      <c r="C57" s="80"/>
      <c r="D57" s="80"/>
      <c r="E57" s="80"/>
      <c r="F57" s="80"/>
    </row>
    <row r="58" spans="3:8" x14ac:dyDescent="0.25">
      <c r="C58" s="80"/>
      <c r="D58" s="80"/>
      <c r="E58" s="80"/>
      <c r="F58" s="80"/>
    </row>
    <row r="59" spans="3:8" x14ac:dyDescent="0.25">
      <c r="C59" s="80"/>
      <c r="D59" s="80"/>
      <c r="E59" s="80"/>
      <c r="F59" s="80"/>
    </row>
    <row r="60" spans="3:8" x14ac:dyDescent="0.25">
      <c r="C60" s="80"/>
      <c r="D60" s="80"/>
      <c r="E60" s="80"/>
      <c r="F60" s="80"/>
    </row>
    <row r="61" spans="3:8" x14ac:dyDescent="0.25">
      <c r="C61" s="80"/>
      <c r="D61" s="80"/>
      <c r="E61" s="80"/>
      <c r="F61" s="80"/>
    </row>
    <row r="62" spans="3:8" x14ac:dyDescent="0.25">
      <c r="C62" s="80"/>
      <c r="D62" s="80"/>
      <c r="E62" s="80"/>
      <c r="F62" s="80"/>
    </row>
    <row r="63" spans="3:8" x14ac:dyDescent="0.25">
      <c r="C63" s="80"/>
      <c r="D63" s="80"/>
      <c r="E63" s="80"/>
      <c r="F63" s="80"/>
    </row>
    <row r="64" spans="3:8" x14ac:dyDescent="0.25">
      <c r="C64" s="80"/>
      <c r="D64" s="80"/>
      <c r="E64" s="80"/>
      <c r="F64" s="80"/>
    </row>
    <row r="65" spans="3:6" x14ac:dyDescent="0.25">
      <c r="C65" s="80"/>
      <c r="D65" s="80"/>
      <c r="E65" s="80"/>
      <c r="F65" s="80"/>
    </row>
    <row r="66" spans="3:6" x14ac:dyDescent="0.25">
      <c r="C66" s="80"/>
      <c r="D66" s="80"/>
      <c r="E66" s="80"/>
      <c r="F66" s="80"/>
    </row>
    <row r="67" spans="3:6" x14ac:dyDescent="0.25">
      <c r="C67" s="80"/>
      <c r="D67" s="80"/>
      <c r="E67" s="80"/>
      <c r="F67" s="80"/>
    </row>
  </sheetData>
  <mergeCells count="11">
    <mergeCell ref="C32:F32"/>
    <mergeCell ref="M32:P32"/>
    <mergeCell ref="F4:L4"/>
    <mergeCell ref="D2:M2"/>
    <mergeCell ref="C16:F16"/>
    <mergeCell ref="M16:P16"/>
    <mergeCell ref="B13:D13"/>
    <mergeCell ref="B10:D10"/>
    <mergeCell ref="B11:D11"/>
    <mergeCell ref="B12:D12"/>
    <mergeCell ref="G6:L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665AF-5C1E-4513-8767-DEE772EEB75E}">
  <dimension ref="A2:O45"/>
  <sheetViews>
    <sheetView topLeftCell="B19" zoomScale="80" zoomScaleNormal="80" workbookViewId="0">
      <selection activeCell="E44" sqref="E44:E45"/>
    </sheetView>
  </sheetViews>
  <sheetFormatPr defaultRowHeight="15" x14ac:dyDescent="0.25"/>
  <cols>
    <col min="2" max="2" width="22.140625" style="1" customWidth="1"/>
    <col min="3" max="3" width="19.7109375" style="56" customWidth="1"/>
    <col min="4" max="5" width="17.28515625" style="56" customWidth="1"/>
    <col min="6" max="6" width="17.5703125" style="56" customWidth="1"/>
    <col min="7" max="7" width="9.140625" style="157"/>
    <col min="8" max="8" width="12.85546875" style="169" customWidth="1"/>
    <col min="9" max="9" width="22.5703125" customWidth="1"/>
    <col min="10" max="10" width="18.5703125" style="31" customWidth="1"/>
    <col min="11" max="12" width="18.28515625" style="31" customWidth="1"/>
    <col min="13" max="13" width="18.140625" style="31" customWidth="1"/>
    <col min="14" max="14" width="9.140625" style="162"/>
    <col min="15" max="15" width="9.140625" style="169"/>
  </cols>
  <sheetData>
    <row r="2" spans="1:15" ht="26.25" x14ac:dyDescent="0.4">
      <c r="D2" s="190" t="s">
        <v>21</v>
      </c>
      <c r="E2" s="190"/>
      <c r="F2" s="190"/>
      <c r="G2" s="190"/>
      <c r="H2" s="190"/>
      <c r="I2" s="190"/>
      <c r="J2" s="190"/>
    </row>
    <row r="4" spans="1:15" ht="21" x14ac:dyDescent="0.35">
      <c r="D4" s="36"/>
      <c r="E4" s="36"/>
      <c r="F4" s="192" t="s">
        <v>20</v>
      </c>
      <c r="G4" s="192"/>
      <c r="H4" s="192"/>
      <c r="I4" s="192"/>
    </row>
    <row r="5" spans="1:15" x14ac:dyDescent="0.25">
      <c r="B5" s="191" t="s">
        <v>10</v>
      </c>
      <c r="C5" s="191"/>
      <c r="D5" s="191"/>
      <c r="E5" s="79"/>
    </row>
    <row r="6" spans="1:15" x14ac:dyDescent="0.25">
      <c r="B6" s="191" t="s">
        <v>16</v>
      </c>
      <c r="C6" s="191"/>
      <c r="D6" s="191"/>
      <c r="E6" s="79"/>
      <c r="F6" s="110"/>
    </row>
    <row r="7" spans="1:15" x14ac:dyDescent="0.25">
      <c r="B7" s="191" t="s">
        <v>1</v>
      </c>
      <c r="C7" s="191"/>
      <c r="D7" s="191"/>
      <c r="E7" s="79"/>
    </row>
    <row r="8" spans="1:15" x14ac:dyDescent="0.25">
      <c r="B8" s="15" t="s">
        <v>31</v>
      </c>
      <c r="C8" s="79"/>
      <c r="D8" s="79"/>
      <c r="E8" s="79"/>
    </row>
    <row r="9" spans="1:15" x14ac:dyDescent="0.25">
      <c r="B9" s="191" t="s">
        <v>32</v>
      </c>
      <c r="C9" s="191"/>
      <c r="D9" s="191"/>
      <c r="E9" s="79"/>
      <c r="F9" s="110"/>
    </row>
    <row r="10" spans="1:15" x14ac:dyDescent="0.25">
      <c r="B10" s="15" t="s">
        <v>33</v>
      </c>
      <c r="C10" s="79"/>
      <c r="D10" s="79"/>
      <c r="E10" s="79"/>
      <c r="F10" s="110"/>
    </row>
    <row r="11" spans="1:15" x14ac:dyDescent="0.25">
      <c r="B11" s="15" t="s">
        <v>34</v>
      </c>
      <c r="C11" s="36"/>
      <c r="D11" s="36"/>
      <c r="E11" s="36"/>
    </row>
    <row r="12" spans="1:15" ht="15.75" thickBot="1" x14ac:dyDescent="0.3">
      <c r="B12" s="10"/>
      <c r="D12" s="36" t="s">
        <v>6</v>
      </c>
      <c r="E12" s="36"/>
      <c r="I12" s="11"/>
      <c r="K12" s="36" t="s">
        <v>7</v>
      </c>
      <c r="L12" s="36"/>
    </row>
    <row r="13" spans="1:15" ht="15.75" thickBot="1" x14ac:dyDescent="0.3">
      <c r="A13" s="11"/>
      <c r="B13" s="10"/>
      <c r="C13" s="198" t="s">
        <v>4</v>
      </c>
      <c r="D13" s="199"/>
      <c r="E13" s="200"/>
      <c r="F13" s="201"/>
      <c r="H13" s="170"/>
      <c r="I13" s="10"/>
      <c r="J13" s="198" t="s">
        <v>4</v>
      </c>
      <c r="K13" s="199"/>
      <c r="L13" s="200"/>
      <c r="M13" s="201"/>
    </row>
    <row r="14" spans="1:15" ht="15.75" thickBot="1" x14ac:dyDescent="0.3">
      <c r="B14" s="27" t="s">
        <v>15</v>
      </c>
      <c r="C14" s="119" t="s">
        <v>12</v>
      </c>
      <c r="D14" s="119" t="s">
        <v>13</v>
      </c>
      <c r="E14" s="119" t="s">
        <v>48</v>
      </c>
      <c r="F14" s="119" t="s">
        <v>11</v>
      </c>
      <c r="G14" s="161" t="s">
        <v>12</v>
      </c>
      <c r="H14" s="171" t="s">
        <v>79</v>
      </c>
      <c r="I14" s="27" t="s">
        <v>15</v>
      </c>
      <c r="J14" s="119" t="s">
        <v>12</v>
      </c>
      <c r="K14" s="54" t="s">
        <v>13</v>
      </c>
      <c r="L14" s="46" t="s">
        <v>48</v>
      </c>
      <c r="M14" s="32" t="s">
        <v>11</v>
      </c>
      <c r="N14" s="162" t="s">
        <v>12</v>
      </c>
      <c r="O14" s="172" t="s">
        <v>80</v>
      </c>
    </row>
    <row r="15" spans="1:15" x14ac:dyDescent="0.25">
      <c r="B15" s="13">
        <v>10</v>
      </c>
      <c r="C15" s="38">
        <v>69738471</v>
      </c>
      <c r="D15" s="120">
        <v>20000000</v>
      </c>
      <c r="E15" s="111">
        <v>11711282</v>
      </c>
      <c r="F15" s="121">
        <v>11714561</v>
      </c>
      <c r="G15" s="157">
        <f>((C15-F15)/C15)*100</f>
        <v>83.202153944556656</v>
      </c>
      <c r="H15" s="169">
        <f>(D15-F15)/D15*100</f>
        <v>41.427194999999998</v>
      </c>
      <c r="I15" s="13">
        <v>10</v>
      </c>
      <c r="J15" s="38">
        <v>126386138706</v>
      </c>
      <c r="K15" s="120">
        <v>135000000000</v>
      </c>
      <c r="L15" s="111">
        <v>17869069445</v>
      </c>
      <c r="M15" s="35">
        <v>17869861677</v>
      </c>
      <c r="N15" s="162">
        <f>((J15-M15)/J15)*100</f>
        <v>85.860900681071556</v>
      </c>
      <c r="O15" s="169">
        <f>(K15-M15)/K15*100</f>
        <v>86.763065424444434</v>
      </c>
    </row>
    <row r="16" spans="1:15" x14ac:dyDescent="0.25">
      <c r="B16" s="8">
        <v>20</v>
      </c>
      <c r="C16" s="39">
        <v>23389099</v>
      </c>
      <c r="D16" s="122">
        <v>20000000</v>
      </c>
      <c r="E16" s="40">
        <v>11613895</v>
      </c>
      <c r="F16" s="117">
        <v>11615342</v>
      </c>
      <c r="G16" s="157">
        <f t="shared" ref="G16:G23" si="0">((C16-F16)/C16)*100</f>
        <v>50.338651352067899</v>
      </c>
      <c r="H16" s="169">
        <f t="shared" ref="H16:H23" si="1">(D16-F16)/D16*100</f>
        <v>41.923290000000001</v>
      </c>
      <c r="I16" s="8">
        <v>20</v>
      </c>
      <c r="J16" s="39">
        <v>126528956111</v>
      </c>
      <c r="K16" s="122">
        <v>138000000000</v>
      </c>
      <c r="L16" s="39">
        <v>17979365357</v>
      </c>
      <c r="M16" s="30">
        <v>17982994307</v>
      </c>
      <c r="N16" s="162">
        <f t="shared" ref="N16:N23" si="2">((J16-M16)/J16)*100</f>
        <v>85.787447506305142</v>
      </c>
      <c r="O16" s="169">
        <f t="shared" ref="O16:O23" si="3">(K16-M16)/K16*100</f>
        <v>86.96884470507247</v>
      </c>
    </row>
    <row r="17" spans="2:15" x14ac:dyDescent="0.25">
      <c r="B17" s="8">
        <v>30</v>
      </c>
      <c r="C17" s="39">
        <v>55208746</v>
      </c>
      <c r="D17" s="122">
        <v>20000000</v>
      </c>
      <c r="E17" s="40">
        <v>11653096</v>
      </c>
      <c r="F17" s="117">
        <v>11623954</v>
      </c>
      <c r="G17" s="157">
        <f t="shared" si="0"/>
        <v>78.945448244740064</v>
      </c>
      <c r="H17" s="169">
        <f t="shared" si="1"/>
        <v>41.880230000000005</v>
      </c>
      <c r="I17" s="8">
        <v>30</v>
      </c>
      <c r="J17" s="39">
        <v>129801481958</v>
      </c>
      <c r="K17" s="122">
        <v>140000000000</v>
      </c>
      <c r="L17" s="40">
        <v>17979365357</v>
      </c>
      <c r="M17" s="30">
        <v>18287786540</v>
      </c>
      <c r="N17" s="162">
        <f t="shared" si="2"/>
        <v>85.910957052156462</v>
      </c>
      <c r="O17" s="169">
        <f t="shared" si="3"/>
        <v>86.937295328571423</v>
      </c>
    </row>
    <row r="18" spans="2:15" x14ac:dyDescent="0.25">
      <c r="B18" s="8">
        <v>40</v>
      </c>
      <c r="C18" s="39">
        <v>26210516</v>
      </c>
      <c r="D18" s="122">
        <v>20000000</v>
      </c>
      <c r="E18" s="40">
        <v>13943601</v>
      </c>
      <c r="F18" s="117">
        <v>13944969</v>
      </c>
      <c r="G18" s="157">
        <f t="shared" si="0"/>
        <v>46.796282072432298</v>
      </c>
      <c r="H18" s="169">
        <f t="shared" si="1"/>
        <v>30.275154999999998</v>
      </c>
      <c r="I18" s="8">
        <v>40</v>
      </c>
      <c r="J18" s="39">
        <v>133921926065</v>
      </c>
      <c r="K18" s="122">
        <v>150000000000</v>
      </c>
      <c r="L18" s="40">
        <v>17949075735</v>
      </c>
      <c r="M18" s="30">
        <v>17954316137</v>
      </c>
      <c r="N18" s="162">
        <f t="shared" si="2"/>
        <v>86.593445401699384</v>
      </c>
      <c r="O18" s="169">
        <f t="shared" si="3"/>
        <v>88.030455908666667</v>
      </c>
    </row>
    <row r="19" spans="2:15" x14ac:dyDescent="0.25">
      <c r="B19" s="8">
        <v>50</v>
      </c>
      <c r="C19" s="39">
        <v>28531217</v>
      </c>
      <c r="D19" s="122">
        <v>20000000</v>
      </c>
      <c r="E19" s="40">
        <v>11626902</v>
      </c>
      <c r="F19" s="117">
        <v>11591312</v>
      </c>
      <c r="G19" s="157">
        <f t="shared" si="0"/>
        <v>59.373229680318232</v>
      </c>
      <c r="H19" s="169">
        <f t="shared" si="1"/>
        <v>42.043439999999997</v>
      </c>
      <c r="I19" s="8">
        <v>50</v>
      </c>
      <c r="J19" s="39">
        <v>130496855291</v>
      </c>
      <c r="K19" s="122">
        <v>155000000000</v>
      </c>
      <c r="L19" s="56">
        <v>18105075333</v>
      </c>
      <c r="M19" s="115">
        <v>18108760011</v>
      </c>
      <c r="N19" s="162">
        <f t="shared" si="2"/>
        <v>86.123221153016615</v>
      </c>
      <c r="O19" s="169">
        <f t="shared" si="3"/>
        <v>88.316929025161301</v>
      </c>
    </row>
    <row r="20" spans="2:15" x14ac:dyDescent="0.25">
      <c r="B20" s="8">
        <v>60</v>
      </c>
      <c r="C20" s="39">
        <v>91826250</v>
      </c>
      <c r="D20" s="122">
        <v>20000000</v>
      </c>
      <c r="E20" s="40">
        <v>12574829</v>
      </c>
      <c r="F20" s="117">
        <v>11591312</v>
      </c>
      <c r="G20" s="157">
        <f t="shared" si="0"/>
        <v>87.376908019221077</v>
      </c>
      <c r="H20" s="169">
        <f t="shared" si="1"/>
        <v>42.043439999999997</v>
      </c>
      <c r="I20" s="8">
        <v>60</v>
      </c>
      <c r="J20" s="39">
        <v>134378198141</v>
      </c>
      <c r="K20" s="122">
        <v>160000000000</v>
      </c>
      <c r="L20" s="40">
        <v>18354809201</v>
      </c>
      <c r="M20" s="39">
        <v>18360787549</v>
      </c>
      <c r="N20" s="162">
        <f t="shared" si="2"/>
        <v>86.336483296394235</v>
      </c>
      <c r="O20" s="169">
        <f t="shared" si="3"/>
        <v>88.524507781875002</v>
      </c>
    </row>
    <row r="21" spans="2:15" x14ac:dyDescent="0.25">
      <c r="B21" s="8">
        <v>70</v>
      </c>
      <c r="C21" s="39">
        <v>62962930</v>
      </c>
      <c r="D21" s="122">
        <v>20000000</v>
      </c>
      <c r="E21" s="40">
        <v>12863728</v>
      </c>
      <c r="F21" s="117">
        <v>12860543</v>
      </c>
      <c r="G21" s="157">
        <f t="shared" si="0"/>
        <v>79.574421012491001</v>
      </c>
      <c r="H21" s="169">
        <f t="shared" si="1"/>
        <v>35.697285000000001</v>
      </c>
      <c r="I21" s="8">
        <v>70</v>
      </c>
      <c r="J21" s="39">
        <v>130799292309</v>
      </c>
      <c r="K21" s="122">
        <v>170000000000</v>
      </c>
      <c r="L21" s="40">
        <v>18486247911</v>
      </c>
      <c r="M21" s="35">
        <v>18490675251</v>
      </c>
      <c r="N21" s="162">
        <f t="shared" si="2"/>
        <v>85.863321639907909</v>
      </c>
      <c r="O21" s="169">
        <f t="shared" si="3"/>
        <v>89.123132205294127</v>
      </c>
    </row>
    <row r="22" spans="2:15" x14ac:dyDescent="0.25">
      <c r="B22" s="8">
        <v>80</v>
      </c>
      <c r="C22" s="39">
        <v>20651551</v>
      </c>
      <c r="D22" s="122">
        <v>20000000</v>
      </c>
      <c r="E22" s="40">
        <v>11503437</v>
      </c>
      <c r="F22" s="117">
        <v>11502794</v>
      </c>
      <c r="G22" s="157">
        <f t="shared" si="0"/>
        <v>44.300580619828509</v>
      </c>
      <c r="H22" s="169">
        <f t="shared" si="1"/>
        <v>42.48603</v>
      </c>
      <c r="I22" s="8">
        <v>80</v>
      </c>
      <c r="J22" s="39">
        <v>134194780044</v>
      </c>
      <c r="K22" s="122">
        <v>175000000000</v>
      </c>
      <c r="L22" s="40">
        <v>18589448361</v>
      </c>
      <c r="M22" s="30">
        <v>18589779198</v>
      </c>
      <c r="N22" s="162">
        <f t="shared" si="2"/>
        <v>86.147166684199831</v>
      </c>
      <c r="O22" s="169">
        <f t="shared" si="3"/>
        <v>89.377269029714284</v>
      </c>
    </row>
    <row r="23" spans="2:15" x14ac:dyDescent="0.25">
      <c r="B23" s="8">
        <v>90</v>
      </c>
      <c r="C23" s="39">
        <v>9817903</v>
      </c>
      <c r="D23" s="122">
        <v>20000000</v>
      </c>
      <c r="E23" s="40">
        <v>9844168</v>
      </c>
      <c r="F23" s="117">
        <v>9844168</v>
      </c>
      <c r="G23" s="157">
        <f t="shared" si="0"/>
        <v>-0.2675214860036812</v>
      </c>
      <c r="H23" s="169">
        <f t="shared" si="1"/>
        <v>50.779160000000005</v>
      </c>
      <c r="I23" s="8">
        <v>90</v>
      </c>
      <c r="J23" s="39">
        <v>135475079246</v>
      </c>
      <c r="K23" s="122">
        <v>180000000000</v>
      </c>
      <c r="L23" s="40">
        <v>18983339793</v>
      </c>
      <c r="M23" s="30">
        <v>18983250262</v>
      </c>
      <c r="N23" s="162">
        <f t="shared" si="2"/>
        <v>85.98764409834402</v>
      </c>
      <c r="O23" s="169">
        <f t="shared" si="3"/>
        <v>89.453749854444439</v>
      </c>
    </row>
    <row r="24" spans="2:15" ht="15.75" thickBot="1" x14ac:dyDescent="0.3">
      <c r="B24" s="9"/>
      <c r="C24" s="44"/>
      <c r="D24" s="50"/>
      <c r="E24" s="41"/>
      <c r="F24" s="116"/>
      <c r="I24" s="9"/>
      <c r="J24" s="44"/>
      <c r="K24" s="50"/>
      <c r="L24" s="41"/>
      <c r="M24" s="34"/>
    </row>
    <row r="26" spans="2:15" x14ac:dyDescent="0.25">
      <c r="G26" s="157">
        <f>SUM(G15:G23)/9</f>
        <v>58.848905939961341</v>
      </c>
      <c r="H26" s="169">
        <f>SUM(H15:H23)/9</f>
        <v>40.950580555555554</v>
      </c>
      <c r="N26" s="162">
        <f>SUM(N15:N23)/9</f>
        <v>86.067843057010577</v>
      </c>
      <c r="O26" s="169">
        <f>SUM(O15:O23)/9</f>
        <v>88.166138807027139</v>
      </c>
    </row>
    <row r="28" spans="2:15" ht="15.75" thickBot="1" x14ac:dyDescent="0.3">
      <c r="D28" s="36" t="s">
        <v>8</v>
      </c>
      <c r="E28" s="36"/>
      <c r="K28" s="36" t="s">
        <v>9</v>
      </c>
      <c r="L28" s="36"/>
    </row>
    <row r="29" spans="2:15" ht="15.75" thickBot="1" x14ac:dyDescent="0.3">
      <c r="B29" s="10"/>
      <c r="C29" s="182" t="s">
        <v>4</v>
      </c>
      <c r="D29" s="183"/>
      <c r="E29" s="184"/>
      <c r="F29" s="185"/>
      <c r="I29" s="10"/>
      <c r="J29" s="182" t="s">
        <v>4</v>
      </c>
      <c r="K29" s="183"/>
      <c r="L29" s="184"/>
      <c r="M29" s="185"/>
    </row>
    <row r="30" spans="2:15" ht="15.75" thickBot="1" x14ac:dyDescent="0.3">
      <c r="B30" s="14" t="s">
        <v>15</v>
      </c>
      <c r="C30" s="54" t="s">
        <v>12</v>
      </c>
      <c r="D30" s="46" t="s">
        <v>13</v>
      </c>
      <c r="E30" s="37" t="s">
        <v>48</v>
      </c>
      <c r="F30" s="32" t="s">
        <v>11</v>
      </c>
      <c r="I30" s="14" t="s">
        <v>15</v>
      </c>
      <c r="J30" s="54" t="s">
        <v>12</v>
      </c>
      <c r="K30" s="46" t="s">
        <v>13</v>
      </c>
      <c r="L30" s="37" t="s">
        <v>48</v>
      </c>
      <c r="M30" s="32" t="s">
        <v>11</v>
      </c>
    </row>
    <row r="31" spans="2:15" x14ac:dyDescent="0.25">
      <c r="B31" s="13">
        <v>10</v>
      </c>
      <c r="C31" s="38">
        <v>13536164305</v>
      </c>
      <c r="D31" s="120">
        <v>18000000000</v>
      </c>
      <c r="E31" s="111">
        <v>2043051158</v>
      </c>
      <c r="F31" s="35">
        <v>2043155013</v>
      </c>
      <c r="G31" s="157">
        <f>((C31-F31)/C31)*100</f>
        <v>84.905952920168843</v>
      </c>
      <c r="H31" s="169">
        <f>(D31-F31)/D31*100</f>
        <v>88.649138816666664</v>
      </c>
      <c r="I31" s="13">
        <v>10</v>
      </c>
      <c r="J31" s="38">
        <v>88220630</v>
      </c>
      <c r="K31" s="120">
        <v>20000</v>
      </c>
      <c r="L31" s="111">
        <v>31507</v>
      </c>
      <c r="M31" s="30">
        <v>31507</v>
      </c>
      <c r="N31" s="162">
        <f>((J31-M31)/J31)*100</f>
        <v>99.964286131259769</v>
      </c>
      <c r="O31" s="169">
        <f>(K31-M31)/K31*100</f>
        <v>-57.535000000000004</v>
      </c>
    </row>
    <row r="32" spans="2:15" x14ac:dyDescent="0.25">
      <c r="B32" s="8">
        <v>20</v>
      </c>
      <c r="C32" s="39">
        <v>13007188271</v>
      </c>
      <c r="D32" s="122">
        <v>19000000000</v>
      </c>
      <c r="E32" s="40">
        <v>1900942296</v>
      </c>
      <c r="F32" s="30">
        <v>1901370214</v>
      </c>
      <c r="G32" s="157">
        <f t="shared" ref="G32:G39" si="4">((C32-F32)/C32)*100</f>
        <v>85.382158123757051</v>
      </c>
      <c r="H32" s="169">
        <f t="shared" ref="H32:H39" si="5">(D32-F32)/D32*100</f>
        <v>89.992788347368418</v>
      </c>
      <c r="I32" s="8">
        <v>20</v>
      </c>
      <c r="J32" s="38">
        <v>88220630</v>
      </c>
      <c r="K32" s="122">
        <v>40000</v>
      </c>
      <c r="L32" s="111">
        <v>31507</v>
      </c>
      <c r="M32" s="30">
        <v>31507</v>
      </c>
      <c r="N32" s="162">
        <f t="shared" ref="N32:N39" si="6">((J32-M32)/J32)*100</f>
        <v>99.964286131259769</v>
      </c>
      <c r="O32" s="169">
        <f t="shared" ref="O32:O39" si="7">(K32-M32)/K32*100</f>
        <v>21.232500000000002</v>
      </c>
    </row>
    <row r="33" spans="2:15" x14ac:dyDescent="0.25">
      <c r="B33" s="8">
        <v>30</v>
      </c>
      <c r="C33" s="39">
        <v>13202859624</v>
      </c>
      <c r="D33" s="122">
        <v>19000000000</v>
      </c>
      <c r="E33" s="40">
        <v>1904826975</v>
      </c>
      <c r="F33" s="30">
        <v>1902550377</v>
      </c>
      <c r="G33" s="157">
        <f t="shared" si="4"/>
        <v>85.589861354417735</v>
      </c>
      <c r="H33" s="169">
        <f t="shared" si="5"/>
        <v>89.986576963157887</v>
      </c>
      <c r="I33" s="8">
        <v>30</v>
      </c>
      <c r="J33" s="38">
        <v>88220630</v>
      </c>
      <c r="K33" s="122">
        <v>40000</v>
      </c>
      <c r="L33" s="111">
        <v>31507</v>
      </c>
      <c r="M33" s="30">
        <v>31507</v>
      </c>
      <c r="N33" s="162">
        <f t="shared" si="6"/>
        <v>99.964286131259769</v>
      </c>
      <c r="O33" s="169">
        <f t="shared" si="7"/>
        <v>21.232500000000002</v>
      </c>
    </row>
    <row r="34" spans="2:15" x14ac:dyDescent="0.25">
      <c r="B34" s="8">
        <v>40</v>
      </c>
      <c r="C34" s="39">
        <v>11696246790</v>
      </c>
      <c r="D34" s="122">
        <v>19000000000</v>
      </c>
      <c r="E34" s="40">
        <v>1781708534</v>
      </c>
      <c r="F34" s="30">
        <v>1782044212</v>
      </c>
      <c r="G34" s="157">
        <f t="shared" si="4"/>
        <v>84.763965364311531</v>
      </c>
      <c r="H34" s="169">
        <f t="shared" si="5"/>
        <v>90.620819936842096</v>
      </c>
      <c r="I34" s="8">
        <v>40</v>
      </c>
      <c r="J34" s="38">
        <v>88220630</v>
      </c>
      <c r="K34" s="122">
        <v>20000</v>
      </c>
      <c r="L34" s="111">
        <v>31507</v>
      </c>
      <c r="M34" s="30">
        <v>31507</v>
      </c>
      <c r="N34" s="162">
        <f t="shared" si="6"/>
        <v>99.964286131259769</v>
      </c>
      <c r="O34" s="169">
        <f t="shared" si="7"/>
        <v>-57.535000000000004</v>
      </c>
    </row>
    <row r="35" spans="2:15" x14ac:dyDescent="0.25">
      <c r="B35" s="8">
        <v>50</v>
      </c>
      <c r="C35" s="39">
        <v>12937624659</v>
      </c>
      <c r="D35" s="122">
        <v>19000000000</v>
      </c>
      <c r="E35" s="40">
        <v>1903989988</v>
      </c>
      <c r="F35" s="30">
        <v>1903249586</v>
      </c>
      <c r="G35" s="157">
        <f t="shared" si="4"/>
        <v>85.289033836083561</v>
      </c>
      <c r="H35" s="169">
        <f t="shared" si="5"/>
        <v>89.982896915789482</v>
      </c>
      <c r="I35" s="8">
        <v>50</v>
      </c>
      <c r="J35" s="38">
        <v>88220630</v>
      </c>
      <c r="K35" s="122">
        <v>10000</v>
      </c>
      <c r="L35" s="111">
        <v>31507</v>
      </c>
      <c r="M35" s="30">
        <v>31507</v>
      </c>
      <c r="N35" s="162">
        <f t="shared" si="6"/>
        <v>99.964286131259769</v>
      </c>
      <c r="O35" s="169">
        <f t="shared" si="7"/>
        <v>-215.07</v>
      </c>
    </row>
    <row r="36" spans="2:15" x14ac:dyDescent="0.25">
      <c r="B36" s="8">
        <v>60</v>
      </c>
      <c r="C36" s="39">
        <v>14475760185</v>
      </c>
      <c r="D36" s="122">
        <v>19000000000</v>
      </c>
      <c r="E36" s="40">
        <v>1876038415</v>
      </c>
      <c r="F36" s="30">
        <v>1876257068</v>
      </c>
      <c r="G36" s="157">
        <f t="shared" si="4"/>
        <v>87.038628410380781</v>
      </c>
      <c r="H36" s="169">
        <f t="shared" si="5"/>
        <v>90.124962799999992</v>
      </c>
      <c r="I36" s="8">
        <v>60</v>
      </c>
      <c r="J36" s="38">
        <v>88220630</v>
      </c>
      <c r="K36" s="122">
        <v>11500</v>
      </c>
      <c r="L36" s="111">
        <v>31507</v>
      </c>
      <c r="M36" s="30">
        <v>31507</v>
      </c>
      <c r="N36" s="162">
        <f t="shared" si="6"/>
        <v>99.964286131259769</v>
      </c>
      <c r="O36" s="169">
        <f t="shared" si="7"/>
        <v>-173.97391304347826</v>
      </c>
    </row>
    <row r="37" spans="2:15" x14ac:dyDescent="0.25">
      <c r="B37" s="8">
        <v>70</v>
      </c>
      <c r="C37" s="39">
        <v>13036483071</v>
      </c>
      <c r="D37" s="122">
        <v>19000000000</v>
      </c>
      <c r="E37" s="40">
        <v>1781279634</v>
      </c>
      <c r="F37" s="30">
        <v>1782039005</v>
      </c>
      <c r="G37" s="157">
        <f t="shared" si="4"/>
        <v>86.330369967923389</v>
      </c>
      <c r="H37" s="169">
        <f t="shared" si="5"/>
        <v>90.620847342105264</v>
      </c>
      <c r="I37" s="8">
        <v>70</v>
      </c>
      <c r="J37" s="38">
        <v>88220630</v>
      </c>
      <c r="K37" s="122">
        <v>10000</v>
      </c>
      <c r="L37" s="111">
        <v>31507</v>
      </c>
      <c r="M37" s="30">
        <v>31507</v>
      </c>
      <c r="N37" s="162">
        <f t="shared" si="6"/>
        <v>99.964286131259769</v>
      </c>
      <c r="O37" s="169">
        <f t="shared" si="7"/>
        <v>-215.07</v>
      </c>
    </row>
    <row r="38" spans="2:15" x14ac:dyDescent="0.25">
      <c r="B38" s="8">
        <v>80</v>
      </c>
      <c r="C38" s="39">
        <v>12913576790</v>
      </c>
      <c r="D38" s="122">
        <v>19000000000</v>
      </c>
      <c r="E38" s="40">
        <v>1990742545</v>
      </c>
      <c r="F38" s="30">
        <v>1990742545</v>
      </c>
      <c r="G38" s="157">
        <f t="shared" si="4"/>
        <v>84.584111920551791</v>
      </c>
      <c r="H38" s="169">
        <f t="shared" si="5"/>
        <v>89.522407657894732</v>
      </c>
      <c r="I38" s="8">
        <v>80</v>
      </c>
      <c r="J38" s="38">
        <v>88220630</v>
      </c>
      <c r="K38" s="122">
        <v>10000</v>
      </c>
      <c r="L38" s="111">
        <v>31507</v>
      </c>
      <c r="M38" s="30">
        <v>31507</v>
      </c>
      <c r="N38" s="162">
        <f t="shared" si="6"/>
        <v>99.964286131259769</v>
      </c>
      <c r="O38" s="169">
        <f t="shared" si="7"/>
        <v>-215.07</v>
      </c>
    </row>
    <row r="39" spans="2:15" x14ac:dyDescent="0.25">
      <c r="B39" s="8">
        <v>90</v>
      </c>
      <c r="C39" s="39">
        <v>14015273869</v>
      </c>
      <c r="D39" s="120">
        <v>18000000000</v>
      </c>
      <c r="E39" s="111">
        <v>1912949697</v>
      </c>
      <c r="F39" s="30">
        <v>1913476004</v>
      </c>
      <c r="G39" s="157">
        <f t="shared" si="4"/>
        <v>86.347209324019232</v>
      </c>
      <c r="H39" s="169">
        <f t="shared" si="5"/>
        <v>89.369577755555554</v>
      </c>
      <c r="I39" s="8">
        <v>90</v>
      </c>
      <c r="J39" s="38">
        <v>88220630</v>
      </c>
      <c r="K39" s="122">
        <v>10000</v>
      </c>
      <c r="L39" s="111">
        <v>31507</v>
      </c>
      <c r="M39" s="30">
        <v>31507</v>
      </c>
      <c r="N39" s="162">
        <f t="shared" si="6"/>
        <v>99.964286131259769</v>
      </c>
      <c r="O39" s="169">
        <f t="shared" si="7"/>
        <v>-215.07</v>
      </c>
    </row>
    <row r="40" spans="2:15" ht="15.75" thickBot="1" x14ac:dyDescent="0.3">
      <c r="B40" s="9"/>
      <c r="C40" s="44"/>
      <c r="D40" s="50"/>
      <c r="E40" s="41"/>
      <c r="F40" s="34"/>
      <c r="I40" s="9"/>
      <c r="J40" s="44"/>
      <c r="K40" s="50"/>
      <c r="L40" s="41"/>
      <c r="M40" s="34"/>
    </row>
    <row r="42" spans="2:15" x14ac:dyDescent="0.25">
      <c r="G42" s="157">
        <f>SUM(G31:G39)/9</f>
        <v>85.581254580179319</v>
      </c>
      <c r="H42" s="169">
        <f>SUM(H31:H39)/9</f>
        <v>89.874446281708899</v>
      </c>
      <c r="N42" s="162">
        <f>SUM(N31:N39)/9</f>
        <v>99.964286131259769</v>
      </c>
      <c r="O42" s="169">
        <f>SUM(O31:O39)/9</f>
        <v>-122.98432367149758</v>
      </c>
    </row>
    <row r="44" spans="2:15" x14ac:dyDescent="0.25">
      <c r="E44" s="36" t="s">
        <v>81</v>
      </c>
      <c r="F44" s="175">
        <f>(G26+G42+N26+N42)/4</f>
        <v>82.615572427102748</v>
      </c>
    </row>
    <row r="45" spans="2:15" x14ac:dyDescent="0.25">
      <c r="E45" s="36" t="s">
        <v>13</v>
      </c>
      <c r="F45" s="175">
        <f>(H26+H42+O26+O42)/4</f>
        <v>24.001710493198502</v>
      </c>
    </row>
  </sheetData>
  <mergeCells count="10">
    <mergeCell ref="C29:F29"/>
    <mergeCell ref="J29:M29"/>
    <mergeCell ref="F4:I4"/>
    <mergeCell ref="C13:F13"/>
    <mergeCell ref="D2:J2"/>
    <mergeCell ref="B7:D7"/>
    <mergeCell ref="B9:D9"/>
    <mergeCell ref="J13:M13"/>
    <mergeCell ref="B5:D5"/>
    <mergeCell ref="B6:D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DB46B-D5D2-4F7C-833B-356DADB50703}">
  <dimension ref="A2:P47"/>
  <sheetViews>
    <sheetView topLeftCell="C22" zoomScale="80" zoomScaleNormal="80" workbookViewId="0">
      <selection activeCell="G48" sqref="G48"/>
    </sheetView>
  </sheetViews>
  <sheetFormatPr defaultRowHeight="15" x14ac:dyDescent="0.25"/>
  <cols>
    <col min="2" max="2" width="22.140625" style="1" customWidth="1"/>
    <col min="3" max="3" width="19.7109375" style="56" customWidth="1"/>
    <col min="4" max="5" width="17.28515625" style="56" customWidth="1"/>
    <col min="6" max="6" width="17.5703125" style="56" customWidth="1"/>
    <col min="7" max="7" width="9.140625" style="163"/>
    <col min="8" max="8" width="9.140625" style="162"/>
    <col min="10" max="10" width="22.5703125" customWidth="1"/>
    <col min="11" max="11" width="18.5703125" style="31" customWidth="1"/>
    <col min="12" max="13" width="18.28515625" style="31" customWidth="1"/>
    <col min="14" max="14" width="18.140625" style="31" customWidth="1"/>
    <col min="15" max="16" width="9.140625" style="157"/>
  </cols>
  <sheetData>
    <row r="2" spans="1:16" ht="26.25" x14ac:dyDescent="0.4">
      <c r="D2" s="190" t="s">
        <v>21</v>
      </c>
      <c r="E2" s="190"/>
      <c r="F2" s="190"/>
      <c r="G2" s="190"/>
      <c r="H2" s="190"/>
      <c r="I2" s="190"/>
      <c r="J2" s="190"/>
      <c r="K2" s="190"/>
    </row>
    <row r="4" spans="1:16" ht="21" x14ac:dyDescent="0.35">
      <c r="D4" s="36"/>
      <c r="E4" s="36"/>
      <c r="F4" s="192" t="s">
        <v>19</v>
      </c>
      <c r="G4" s="192"/>
      <c r="H4" s="192"/>
      <c r="I4" s="192"/>
      <c r="J4" s="192"/>
    </row>
    <row r="6" spans="1:16" x14ac:dyDescent="0.25">
      <c r="B6" s="12"/>
      <c r="C6" s="110"/>
      <c r="D6" s="110"/>
      <c r="E6" s="110"/>
      <c r="F6" s="110"/>
    </row>
    <row r="7" spans="1:16" x14ac:dyDescent="0.25">
      <c r="B7" s="191" t="s">
        <v>10</v>
      </c>
      <c r="C7" s="191"/>
      <c r="D7" s="191"/>
      <c r="E7" s="79"/>
    </row>
    <row r="8" spans="1:16" x14ac:dyDescent="0.25">
      <c r="B8" s="191" t="s">
        <v>16</v>
      </c>
      <c r="C8" s="191"/>
      <c r="D8" s="191"/>
      <c r="E8" s="79"/>
    </row>
    <row r="9" spans="1:16" x14ac:dyDescent="0.25">
      <c r="B9" s="191" t="s">
        <v>1</v>
      </c>
      <c r="C9" s="191"/>
      <c r="D9" s="191"/>
      <c r="E9" s="79"/>
      <c r="F9" s="110"/>
    </row>
    <row r="10" spans="1:16" x14ac:dyDescent="0.25">
      <c r="B10" s="15" t="s">
        <v>31</v>
      </c>
      <c r="C10" s="79"/>
      <c r="D10" s="79"/>
      <c r="E10" s="79"/>
      <c r="F10" s="110"/>
    </row>
    <row r="11" spans="1:16" x14ac:dyDescent="0.25">
      <c r="B11" s="191" t="s">
        <v>32</v>
      </c>
      <c r="C11" s="191"/>
      <c r="D11" s="191"/>
      <c r="E11" s="79"/>
      <c r="F11" s="110"/>
    </row>
    <row r="12" spans="1:16" x14ac:dyDescent="0.25">
      <c r="B12" s="15" t="s">
        <v>33</v>
      </c>
      <c r="C12" s="79"/>
      <c r="D12" s="79"/>
      <c r="E12" s="79"/>
      <c r="F12" s="110"/>
    </row>
    <row r="13" spans="1:16" x14ac:dyDescent="0.25">
      <c r="B13" s="15" t="s">
        <v>34</v>
      </c>
      <c r="C13" s="36"/>
      <c r="D13" s="36"/>
      <c r="E13" s="36"/>
    </row>
    <row r="14" spans="1:16" ht="15.75" thickBot="1" x14ac:dyDescent="0.3">
      <c r="B14" s="10"/>
      <c r="D14" s="36" t="s">
        <v>6</v>
      </c>
      <c r="E14" s="36"/>
      <c r="J14" s="11"/>
      <c r="L14" s="36" t="s">
        <v>7</v>
      </c>
      <c r="M14" s="36"/>
    </row>
    <row r="15" spans="1:16" ht="15.75" thickBot="1" x14ac:dyDescent="0.3">
      <c r="A15" s="11"/>
      <c r="B15" s="10"/>
      <c r="C15" s="182" t="s">
        <v>14</v>
      </c>
      <c r="D15" s="183"/>
      <c r="E15" s="184"/>
      <c r="F15" s="185"/>
      <c r="G15" s="163" t="s">
        <v>12</v>
      </c>
      <c r="H15" s="164" t="s">
        <v>73</v>
      </c>
      <c r="I15" s="11"/>
      <c r="J15" s="10"/>
      <c r="K15" s="182" t="s">
        <v>14</v>
      </c>
      <c r="L15" s="183"/>
      <c r="M15" s="184"/>
      <c r="N15" s="185"/>
    </row>
    <row r="16" spans="1:16" ht="15.75" thickBot="1" x14ac:dyDescent="0.3">
      <c r="B16" s="14" t="s">
        <v>15</v>
      </c>
      <c r="C16" s="54" t="s">
        <v>12</v>
      </c>
      <c r="D16" s="46" t="s">
        <v>13</v>
      </c>
      <c r="E16" s="37" t="s">
        <v>48</v>
      </c>
      <c r="F16" s="32" t="s">
        <v>11</v>
      </c>
      <c r="J16" s="14" t="s">
        <v>15</v>
      </c>
      <c r="K16" s="54" t="s">
        <v>12</v>
      </c>
      <c r="L16" s="46" t="s">
        <v>13</v>
      </c>
      <c r="M16" s="37" t="s">
        <v>48</v>
      </c>
      <c r="N16" s="32" t="s">
        <v>11</v>
      </c>
      <c r="O16" s="159" t="s">
        <v>12</v>
      </c>
      <c r="P16" s="159" t="s">
        <v>73</v>
      </c>
    </row>
    <row r="17" spans="2:16" x14ac:dyDescent="0.25">
      <c r="B17" s="13">
        <v>10</v>
      </c>
      <c r="C17" s="38">
        <v>160</v>
      </c>
      <c r="D17" s="112">
        <v>102</v>
      </c>
      <c r="E17" s="111">
        <v>39</v>
      </c>
      <c r="F17" s="35">
        <v>73</v>
      </c>
      <c r="G17" s="163">
        <f>((C17-F17)/C17)*100</f>
        <v>54.374999999999993</v>
      </c>
      <c r="H17" s="162">
        <f>((D17-F17)/D17)*100</f>
        <v>28.431372549019606</v>
      </c>
      <c r="I17" s="31"/>
      <c r="J17" s="13">
        <v>10</v>
      </c>
      <c r="K17" s="38">
        <v>36919</v>
      </c>
      <c r="L17" s="112">
        <v>7200</v>
      </c>
      <c r="M17" s="111">
        <v>6891</v>
      </c>
      <c r="N17" s="35">
        <v>7455</v>
      </c>
      <c r="O17" s="157">
        <f>((K17-N17)/K17)*100</f>
        <v>79.80714537230152</v>
      </c>
      <c r="P17" s="157">
        <f>((L17-N17)/L17)*100</f>
        <v>-3.5416666666666665</v>
      </c>
    </row>
    <row r="18" spans="2:16" x14ac:dyDescent="0.25">
      <c r="B18" s="8">
        <v>20</v>
      </c>
      <c r="C18" s="39">
        <v>154</v>
      </c>
      <c r="D18" s="112">
        <v>123</v>
      </c>
      <c r="E18" s="111">
        <v>46</v>
      </c>
      <c r="F18" s="30">
        <v>80</v>
      </c>
      <c r="G18" s="163">
        <f t="shared" ref="G18:G25" si="0">((C18-F18)/C18)*100</f>
        <v>48.051948051948052</v>
      </c>
      <c r="H18" s="162">
        <f t="shared" ref="H18:H25" si="1">((D18-F18)/D18)*100</f>
        <v>34.959349593495936</v>
      </c>
      <c r="I18" s="31"/>
      <c r="J18" s="8">
        <v>20</v>
      </c>
      <c r="K18" s="39">
        <v>36922</v>
      </c>
      <c r="L18" s="113">
        <v>7200</v>
      </c>
      <c r="M18" s="40">
        <v>6941</v>
      </c>
      <c r="N18" s="30">
        <v>7361</v>
      </c>
      <c r="O18" s="157">
        <f t="shared" ref="O18:O25" si="2">((K18-N18)/K18)*100</f>
        <v>80.063376848491416</v>
      </c>
      <c r="P18" s="157">
        <f t="shared" ref="P18:P25" si="3">((L18-N18)/L18)*100</f>
        <v>-2.2361111111111107</v>
      </c>
    </row>
    <row r="19" spans="2:16" x14ac:dyDescent="0.25">
      <c r="B19" s="8">
        <v>30</v>
      </c>
      <c r="C19" s="39">
        <v>161</v>
      </c>
      <c r="D19" s="112">
        <v>135</v>
      </c>
      <c r="E19" s="111">
        <v>35</v>
      </c>
      <c r="F19" s="30">
        <v>72</v>
      </c>
      <c r="G19" s="163">
        <f t="shared" si="0"/>
        <v>55.279503105590067</v>
      </c>
      <c r="H19" s="162">
        <f t="shared" si="1"/>
        <v>46.666666666666664</v>
      </c>
      <c r="I19" s="31"/>
      <c r="J19" s="8">
        <v>30</v>
      </c>
      <c r="K19" s="39">
        <v>37876</v>
      </c>
      <c r="L19" s="113">
        <v>7200</v>
      </c>
      <c r="M19" s="40">
        <v>6886</v>
      </c>
      <c r="N19" s="30">
        <v>7469</v>
      </c>
      <c r="O19" s="157">
        <f t="shared" si="2"/>
        <v>80.280388636603647</v>
      </c>
      <c r="P19" s="157">
        <f t="shared" si="3"/>
        <v>-3.7361111111111107</v>
      </c>
    </row>
    <row r="20" spans="2:16" x14ac:dyDescent="0.25">
      <c r="B20" s="8">
        <v>40</v>
      </c>
      <c r="C20" s="39">
        <v>179</v>
      </c>
      <c r="D20" s="112">
        <v>155</v>
      </c>
      <c r="E20" s="111">
        <v>38</v>
      </c>
      <c r="F20" s="30">
        <v>74</v>
      </c>
      <c r="G20" s="163">
        <f t="shared" si="0"/>
        <v>58.659217877094974</v>
      </c>
      <c r="H20" s="162">
        <f t="shared" si="1"/>
        <v>52.258064516129032</v>
      </c>
      <c r="I20" s="31"/>
      <c r="J20" s="8">
        <v>40</v>
      </c>
      <c r="K20" s="39">
        <v>40456</v>
      </c>
      <c r="L20" s="113">
        <v>7000</v>
      </c>
      <c r="M20" s="40">
        <v>6822</v>
      </c>
      <c r="N20" s="30">
        <v>7326</v>
      </c>
      <c r="O20" s="157">
        <f t="shared" si="2"/>
        <v>81.89143761123195</v>
      </c>
      <c r="P20" s="157">
        <f t="shared" si="3"/>
        <v>-4.6571428571428566</v>
      </c>
    </row>
    <row r="21" spans="2:16" x14ac:dyDescent="0.25">
      <c r="B21" s="8">
        <v>50</v>
      </c>
      <c r="C21" s="39">
        <v>172</v>
      </c>
      <c r="D21" s="112">
        <v>147</v>
      </c>
      <c r="E21" s="111">
        <v>40</v>
      </c>
      <c r="F21" s="30">
        <v>67</v>
      </c>
      <c r="G21" s="163">
        <f t="shared" si="0"/>
        <v>61.046511627906973</v>
      </c>
      <c r="H21" s="162">
        <f t="shared" si="1"/>
        <v>54.421768707482997</v>
      </c>
      <c r="I21" s="31"/>
      <c r="J21" s="8">
        <v>50</v>
      </c>
      <c r="K21" s="39">
        <v>39292</v>
      </c>
      <c r="L21" s="113">
        <v>7500</v>
      </c>
      <c r="M21" s="56">
        <v>7117</v>
      </c>
      <c r="N21" s="30">
        <v>7388</v>
      </c>
      <c r="O21" s="157">
        <f t="shared" si="2"/>
        <v>81.197190267738989</v>
      </c>
      <c r="P21" s="157">
        <f t="shared" si="3"/>
        <v>1.4933333333333334</v>
      </c>
    </row>
    <row r="22" spans="2:16" x14ac:dyDescent="0.25">
      <c r="B22" s="8">
        <v>60</v>
      </c>
      <c r="C22" s="39">
        <v>162</v>
      </c>
      <c r="D22" s="112">
        <v>115</v>
      </c>
      <c r="E22" s="111">
        <v>40</v>
      </c>
      <c r="F22" s="30">
        <v>67</v>
      </c>
      <c r="G22" s="163">
        <f t="shared" si="0"/>
        <v>58.641975308641982</v>
      </c>
      <c r="H22" s="162">
        <f t="shared" si="1"/>
        <v>41.739130434782609</v>
      </c>
      <c r="I22" s="31"/>
      <c r="J22" s="8">
        <v>60</v>
      </c>
      <c r="K22" s="39">
        <v>38923</v>
      </c>
      <c r="L22" s="113">
        <v>7700</v>
      </c>
      <c r="M22" s="40">
        <v>7047</v>
      </c>
      <c r="N22" s="30">
        <v>7560</v>
      </c>
      <c r="O22" s="157">
        <f t="shared" si="2"/>
        <v>80.577036713511291</v>
      </c>
      <c r="P22" s="157">
        <f t="shared" si="3"/>
        <v>1.8181818181818181</v>
      </c>
    </row>
    <row r="23" spans="2:16" x14ac:dyDescent="0.25">
      <c r="B23" s="8">
        <v>70</v>
      </c>
      <c r="C23" s="39">
        <v>160</v>
      </c>
      <c r="D23" s="112">
        <v>136</v>
      </c>
      <c r="E23" s="111">
        <v>40</v>
      </c>
      <c r="F23" s="30">
        <v>71</v>
      </c>
      <c r="G23" s="163">
        <f t="shared" si="0"/>
        <v>55.625</v>
      </c>
      <c r="H23" s="162">
        <f t="shared" si="1"/>
        <v>47.794117647058826</v>
      </c>
      <c r="I23" s="31"/>
      <c r="J23" s="8">
        <v>70</v>
      </c>
      <c r="K23" s="39">
        <v>39805</v>
      </c>
      <c r="L23" s="113">
        <v>8000</v>
      </c>
      <c r="M23" s="40">
        <v>57083</v>
      </c>
      <c r="N23" s="30">
        <v>8197</v>
      </c>
      <c r="O23" s="157">
        <f t="shared" si="2"/>
        <v>79.407109659590503</v>
      </c>
      <c r="P23" s="157">
        <f t="shared" si="3"/>
        <v>-2.4624999999999999</v>
      </c>
    </row>
    <row r="24" spans="2:16" x14ac:dyDescent="0.25">
      <c r="B24" s="8">
        <v>80</v>
      </c>
      <c r="C24" s="39">
        <v>150</v>
      </c>
      <c r="D24" s="112">
        <v>125</v>
      </c>
      <c r="E24" s="111">
        <v>37</v>
      </c>
      <c r="F24" s="30">
        <v>70</v>
      </c>
      <c r="G24" s="163">
        <f t="shared" si="0"/>
        <v>53.333333333333336</v>
      </c>
      <c r="H24" s="162">
        <f t="shared" si="1"/>
        <v>44</v>
      </c>
      <c r="I24" s="31"/>
      <c r="J24" s="8">
        <v>80</v>
      </c>
      <c r="K24" s="39">
        <v>38836</v>
      </c>
      <c r="L24" s="113">
        <v>8500</v>
      </c>
      <c r="M24" s="40">
        <v>7113</v>
      </c>
      <c r="N24" s="30">
        <v>7721</v>
      </c>
      <c r="O24" s="157">
        <f t="shared" si="2"/>
        <v>80.118961788031726</v>
      </c>
      <c r="P24" s="157">
        <f t="shared" si="3"/>
        <v>9.1647058823529406</v>
      </c>
    </row>
    <row r="25" spans="2:16" x14ac:dyDescent="0.25">
      <c r="B25" s="8">
        <v>90</v>
      </c>
      <c r="C25" s="39">
        <v>146</v>
      </c>
      <c r="D25" s="112">
        <v>127</v>
      </c>
      <c r="E25" s="111">
        <v>35</v>
      </c>
      <c r="F25" s="30">
        <v>61</v>
      </c>
      <c r="G25" s="163">
        <f t="shared" si="0"/>
        <v>58.219178082191782</v>
      </c>
      <c r="H25" s="162">
        <f t="shared" si="1"/>
        <v>51.968503937007867</v>
      </c>
      <c r="I25" s="31"/>
      <c r="J25" s="8">
        <v>90</v>
      </c>
      <c r="K25" s="39">
        <v>38473</v>
      </c>
      <c r="L25" s="113">
        <v>9300</v>
      </c>
      <c r="M25" s="40">
        <v>7191</v>
      </c>
      <c r="N25" s="30">
        <v>7866</v>
      </c>
      <c r="O25" s="157">
        <f t="shared" si="2"/>
        <v>79.554492761157178</v>
      </c>
      <c r="P25" s="157">
        <f t="shared" si="3"/>
        <v>15.419354838709678</v>
      </c>
    </row>
    <row r="26" spans="2:16" ht="15.75" thickBot="1" x14ac:dyDescent="0.3">
      <c r="B26" s="9"/>
      <c r="C26" s="44"/>
      <c r="D26" s="50"/>
      <c r="E26" s="41"/>
      <c r="F26" s="34"/>
      <c r="J26" s="9"/>
      <c r="K26" s="44"/>
      <c r="L26" s="50"/>
      <c r="M26" s="41"/>
      <c r="N26" s="34"/>
    </row>
    <row r="28" spans="2:16" x14ac:dyDescent="0.25">
      <c r="G28" s="163">
        <f>SUM(G17:G25)/9</f>
        <v>55.91462970963412</v>
      </c>
      <c r="H28" s="162">
        <f>SUM(H17:H25)/9</f>
        <v>44.693219339071511</v>
      </c>
      <c r="O28" s="157">
        <f>SUM(O17:O25)/9</f>
        <v>80.321904406517589</v>
      </c>
      <c r="P28" s="157">
        <f>SUM(P17:P25)/9</f>
        <v>1.2513382362828918</v>
      </c>
    </row>
    <row r="30" spans="2:16" ht="15.75" thickBot="1" x14ac:dyDescent="0.3">
      <c r="D30" s="36" t="s">
        <v>8</v>
      </c>
      <c r="E30" s="36"/>
      <c r="L30" s="36" t="s">
        <v>9</v>
      </c>
      <c r="M30" s="36"/>
    </row>
    <row r="31" spans="2:16" ht="15.75" thickBot="1" x14ac:dyDescent="0.3">
      <c r="B31" s="10"/>
      <c r="C31" s="182" t="s">
        <v>14</v>
      </c>
      <c r="D31" s="183"/>
      <c r="E31" s="184"/>
      <c r="F31" s="185"/>
      <c r="J31" s="10"/>
      <c r="K31" s="182" t="s">
        <v>14</v>
      </c>
      <c r="L31" s="183"/>
      <c r="M31" s="184"/>
      <c r="N31" s="185"/>
    </row>
    <row r="32" spans="2:16" ht="15.75" thickBot="1" x14ac:dyDescent="0.3">
      <c r="B32" s="14" t="s">
        <v>15</v>
      </c>
      <c r="C32" s="54" t="s">
        <v>12</v>
      </c>
      <c r="D32" s="46" t="s">
        <v>13</v>
      </c>
      <c r="E32" s="37" t="s">
        <v>48</v>
      </c>
      <c r="F32" s="32" t="s">
        <v>11</v>
      </c>
      <c r="J32" s="14" t="s">
        <v>15</v>
      </c>
      <c r="K32" s="54" t="s">
        <v>12</v>
      </c>
      <c r="L32" s="46" t="s">
        <v>13</v>
      </c>
      <c r="M32" s="37" t="s">
        <v>48</v>
      </c>
      <c r="N32" s="32" t="s">
        <v>11</v>
      </c>
    </row>
    <row r="33" spans="2:16" x14ac:dyDescent="0.25">
      <c r="B33" s="13">
        <v>10</v>
      </c>
      <c r="C33" s="38">
        <v>4528</v>
      </c>
      <c r="D33" s="112">
        <v>1400</v>
      </c>
      <c r="E33" s="111">
        <v>778</v>
      </c>
      <c r="F33" s="35">
        <v>921</v>
      </c>
      <c r="G33" s="163">
        <f>((C33-F33)/C33)*100</f>
        <v>79.659893992932865</v>
      </c>
      <c r="H33" s="162">
        <f>((D33-F33)/D33)*100</f>
        <v>34.214285714285715</v>
      </c>
      <c r="J33" s="13">
        <v>10</v>
      </c>
      <c r="K33" s="38">
        <v>45</v>
      </c>
      <c r="L33" s="114">
        <v>38</v>
      </c>
      <c r="M33" s="111">
        <v>18</v>
      </c>
      <c r="N33" s="35">
        <v>33</v>
      </c>
      <c r="O33" s="157">
        <f>((K33-N33)/K33)*100</f>
        <v>26.666666666666668</v>
      </c>
      <c r="P33" s="157">
        <f>((L33-N33)/L33)*100</f>
        <v>13.157894736842104</v>
      </c>
    </row>
    <row r="34" spans="2:16" x14ac:dyDescent="0.25">
      <c r="B34" s="8">
        <v>20</v>
      </c>
      <c r="C34" s="39">
        <v>4314</v>
      </c>
      <c r="D34" s="113">
        <v>1500</v>
      </c>
      <c r="E34" s="40">
        <v>727</v>
      </c>
      <c r="F34" s="30">
        <v>867</v>
      </c>
      <c r="G34" s="163">
        <f t="shared" ref="G34:G41" si="4">((C34-F34)/C34)*100</f>
        <v>79.902642559109864</v>
      </c>
      <c r="H34" s="162">
        <f t="shared" ref="H34:H41" si="5">((D34-F34)/D34)*100</f>
        <v>42.199999999999996</v>
      </c>
      <c r="J34" s="8">
        <v>20</v>
      </c>
      <c r="K34" s="39">
        <v>47</v>
      </c>
      <c r="L34" s="114">
        <v>42</v>
      </c>
      <c r="M34" s="40">
        <v>18</v>
      </c>
      <c r="N34" s="30">
        <v>35</v>
      </c>
      <c r="O34" s="157">
        <f t="shared" ref="O34:O41" si="6">((K34-N34)/K34)*100</f>
        <v>25.531914893617021</v>
      </c>
      <c r="P34" s="157">
        <f t="shared" ref="P34:P41" si="7">((L34-N34)/L34)*100</f>
        <v>16.666666666666664</v>
      </c>
    </row>
    <row r="35" spans="2:16" x14ac:dyDescent="0.25">
      <c r="B35" s="8">
        <v>30</v>
      </c>
      <c r="C35" s="39">
        <v>4479</v>
      </c>
      <c r="D35" s="113">
        <v>1600</v>
      </c>
      <c r="E35" s="40">
        <v>727</v>
      </c>
      <c r="F35" s="30">
        <v>926</v>
      </c>
      <c r="G35" s="163">
        <f t="shared" si="4"/>
        <v>79.32574235320385</v>
      </c>
      <c r="H35" s="162">
        <f t="shared" si="5"/>
        <v>42.125</v>
      </c>
      <c r="J35" s="8">
        <v>30</v>
      </c>
      <c r="K35" s="39">
        <v>50</v>
      </c>
      <c r="L35" s="114">
        <v>35</v>
      </c>
      <c r="M35" s="40">
        <v>17</v>
      </c>
      <c r="N35" s="30">
        <v>32</v>
      </c>
      <c r="O35" s="157">
        <f t="shared" si="6"/>
        <v>36</v>
      </c>
      <c r="P35" s="157">
        <f t="shared" si="7"/>
        <v>8.5714285714285712</v>
      </c>
    </row>
    <row r="36" spans="2:16" x14ac:dyDescent="0.25">
      <c r="B36" s="8">
        <v>40</v>
      </c>
      <c r="C36" s="39">
        <v>3914</v>
      </c>
      <c r="D36" s="113">
        <v>1650</v>
      </c>
      <c r="E36" s="40">
        <v>669</v>
      </c>
      <c r="F36" s="30">
        <v>823</v>
      </c>
      <c r="G36" s="163">
        <f t="shared" si="4"/>
        <v>78.972917731221258</v>
      </c>
      <c r="H36" s="162">
        <f t="shared" si="5"/>
        <v>50.121212121212125</v>
      </c>
      <c r="J36" s="8">
        <v>40</v>
      </c>
      <c r="K36" s="39">
        <v>45</v>
      </c>
      <c r="L36" s="114">
        <v>35</v>
      </c>
      <c r="M36" s="40">
        <v>17</v>
      </c>
      <c r="N36" s="30">
        <v>32</v>
      </c>
      <c r="O36" s="157">
        <f t="shared" si="6"/>
        <v>28.888888888888886</v>
      </c>
      <c r="P36" s="157">
        <f t="shared" si="7"/>
        <v>8.5714285714285712</v>
      </c>
    </row>
    <row r="37" spans="2:16" x14ac:dyDescent="0.25">
      <c r="B37" s="8">
        <v>50</v>
      </c>
      <c r="C37" s="39">
        <v>4428</v>
      </c>
      <c r="D37" s="113">
        <v>1700</v>
      </c>
      <c r="E37" s="40">
        <v>740</v>
      </c>
      <c r="F37" s="30">
        <v>900</v>
      </c>
      <c r="G37" s="163">
        <f t="shared" si="4"/>
        <v>79.674796747967477</v>
      </c>
      <c r="H37" s="162">
        <f t="shared" si="5"/>
        <v>47.058823529411761</v>
      </c>
      <c r="J37" s="8">
        <v>50</v>
      </c>
      <c r="K37" s="39">
        <v>43</v>
      </c>
      <c r="L37" s="114">
        <v>40</v>
      </c>
      <c r="M37" s="40">
        <v>14</v>
      </c>
      <c r="N37" s="30">
        <v>36</v>
      </c>
      <c r="O37" s="157">
        <f t="shared" si="6"/>
        <v>16.279069767441861</v>
      </c>
      <c r="P37" s="157">
        <f t="shared" si="7"/>
        <v>10</v>
      </c>
    </row>
    <row r="38" spans="2:16" x14ac:dyDescent="0.25">
      <c r="B38" s="8">
        <v>60</v>
      </c>
      <c r="C38" s="39">
        <v>4806</v>
      </c>
      <c r="D38" s="113">
        <v>1750</v>
      </c>
      <c r="E38" s="40">
        <v>720</v>
      </c>
      <c r="F38" s="30">
        <v>854</v>
      </c>
      <c r="G38" s="163">
        <f t="shared" si="4"/>
        <v>82.230545151893466</v>
      </c>
      <c r="H38" s="162">
        <f t="shared" si="5"/>
        <v>51.2</v>
      </c>
      <c r="J38" s="8">
        <v>60</v>
      </c>
      <c r="K38" s="39">
        <v>47</v>
      </c>
      <c r="L38" s="114">
        <v>38</v>
      </c>
      <c r="M38" s="40">
        <v>15</v>
      </c>
      <c r="N38" s="30">
        <v>32</v>
      </c>
      <c r="O38" s="157">
        <f t="shared" si="6"/>
        <v>31.914893617021278</v>
      </c>
      <c r="P38" s="157">
        <f t="shared" si="7"/>
        <v>15.789473684210526</v>
      </c>
    </row>
    <row r="39" spans="2:16" x14ac:dyDescent="0.25">
      <c r="B39" s="8">
        <v>70</v>
      </c>
      <c r="C39" s="39">
        <v>4405</v>
      </c>
      <c r="D39" s="113">
        <v>1800</v>
      </c>
      <c r="E39" s="40">
        <v>723</v>
      </c>
      <c r="F39" s="30">
        <v>801</v>
      </c>
      <c r="G39" s="163">
        <f t="shared" si="4"/>
        <v>81.8161180476731</v>
      </c>
      <c r="H39" s="162">
        <f t="shared" si="5"/>
        <v>55.500000000000007</v>
      </c>
      <c r="J39" s="8">
        <v>70</v>
      </c>
      <c r="K39" s="39">
        <v>43</v>
      </c>
      <c r="L39" s="114">
        <v>37</v>
      </c>
      <c r="M39" s="40">
        <v>12</v>
      </c>
      <c r="N39" s="30">
        <v>33</v>
      </c>
      <c r="O39" s="157">
        <f t="shared" si="6"/>
        <v>23.255813953488371</v>
      </c>
      <c r="P39" s="157">
        <f t="shared" si="7"/>
        <v>10.810810810810811</v>
      </c>
    </row>
    <row r="40" spans="2:16" x14ac:dyDescent="0.25">
      <c r="B40" s="8">
        <v>80</v>
      </c>
      <c r="C40" s="39">
        <v>4262</v>
      </c>
      <c r="D40" s="113">
        <v>1900</v>
      </c>
      <c r="E40" s="40">
        <v>795</v>
      </c>
      <c r="F40" s="30">
        <v>895</v>
      </c>
      <c r="G40" s="163">
        <f t="shared" si="4"/>
        <v>79.00046926325669</v>
      </c>
      <c r="H40" s="162">
        <f t="shared" si="5"/>
        <v>52.89473684210526</v>
      </c>
      <c r="J40" s="8">
        <v>80</v>
      </c>
      <c r="K40" s="39">
        <v>46</v>
      </c>
      <c r="L40" s="114">
        <v>40</v>
      </c>
      <c r="M40" s="40">
        <v>11</v>
      </c>
      <c r="N40" s="30">
        <v>34</v>
      </c>
      <c r="O40" s="157">
        <f t="shared" si="6"/>
        <v>26.086956521739129</v>
      </c>
      <c r="P40" s="157">
        <f t="shared" si="7"/>
        <v>15</v>
      </c>
    </row>
    <row r="41" spans="2:16" x14ac:dyDescent="0.25">
      <c r="B41" s="8">
        <v>90</v>
      </c>
      <c r="C41" s="39">
        <v>4576</v>
      </c>
      <c r="D41" s="113">
        <v>1800</v>
      </c>
      <c r="E41" s="40">
        <v>727</v>
      </c>
      <c r="F41" s="30">
        <v>876</v>
      </c>
      <c r="G41" s="163">
        <f t="shared" si="4"/>
        <v>80.85664335664336</v>
      </c>
      <c r="H41" s="162">
        <f t="shared" si="5"/>
        <v>51.333333333333329</v>
      </c>
      <c r="J41" s="8">
        <v>90</v>
      </c>
      <c r="K41" s="39">
        <v>54</v>
      </c>
      <c r="L41" s="114">
        <v>43</v>
      </c>
      <c r="M41" s="40">
        <v>13</v>
      </c>
      <c r="N41" s="30">
        <v>35</v>
      </c>
      <c r="O41" s="157">
        <f t="shared" si="6"/>
        <v>35.185185185185183</v>
      </c>
      <c r="P41" s="157">
        <f t="shared" si="7"/>
        <v>18.604651162790699</v>
      </c>
    </row>
    <row r="42" spans="2:16" ht="15.75" thickBot="1" x14ac:dyDescent="0.3">
      <c r="B42" s="9"/>
      <c r="C42" s="44"/>
      <c r="D42" s="50"/>
      <c r="E42" s="41"/>
      <c r="F42" s="34"/>
      <c r="J42" s="9"/>
      <c r="K42" s="44"/>
      <c r="L42" s="50"/>
      <c r="M42" s="41"/>
      <c r="N42" s="34"/>
    </row>
    <row r="44" spans="2:16" x14ac:dyDescent="0.25">
      <c r="G44" s="163">
        <f>SUM(G33:G41)/9</f>
        <v>80.159974355989107</v>
      </c>
      <c r="H44" s="162">
        <f>SUM(H33:H41)/9</f>
        <v>47.405265726705352</v>
      </c>
      <c r="O44" s="157">
        <f>SUM(O33:O41)/9</f>
        <v>27.756598832672044</v>
      </c>
      <c r="P44" s="157">
        <f>SUM(P33:P41)/9</f>
        <v>13.019150467130881</v>
      </c>
    </row>
    <row r="46" spans="2:16" x14ac:dyDescent="0.25">
      <c r="F46" s="36" t="s">
        <v>12</v>
      </c>
      <c r="G46" s="166">
        <f>(G28+G44+O28+O44)/4</f>
        <v>61.038276826203209</v>
      </c>
    </row>
    <row r="47" spans="2:16" x14ac:dyDescent="0.25">
      <c r="F47" s="36" t="s">
        <v>13</v>
      </c>
      <c r="G47" s="166">
        <f>(H28+H44+P28+P44)/4</f>
        <v>26.592243442297658</v>
      </c>
    </row>
  </sheetData>
  <mergeCells count="10">
    <mergeCell ref="D2:K2"/>
    <mergeCell ref="B7:D7"/>
    <mergeCell ref="B8:D8"/>
    <mergeCell ref="B9:D9"/>
    <mergeCell ref="B11:D11"/>
    <mergeCell ref="C31:F31"/>
    <mergeCell ref="K31:N31"/>
    <mergeCell ref="F4:J4"/>
    <mergeCell ref="K15:N15"/>
    <mergeCell ref="C15:F1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D90AE-FCA4-46A0-BB19-BAAEA4855BDA}">
  <dimension ref="A2:T42"/>
  <sheetViews>
    <sheetView topLeftCell="A15" zoomScale="64" zoomScaleNormal="64" workbookViewId="0">
      <selection activeCell="O43" sqref="O43"/>
    </sheetView>
  </sheetViews>
  <sheetFormatPr defaultRowHeight="15" x14ac:dyDescent="0.25"/>
  <cols>
    <col min="2" max="2" width="22.140625" style="1" customWidth="1"/>
    <col min="3" max="3" width="19.7109375" style="56" customWidth="1"/>
    <col min="4" max="5" width="17.28515625" style="56" customWidth="1"/>
    <col min="6" max="6" width="17.5703125" style="56" customWidth="1"/>
    <col min="7" max="7" width="10" style="1" customWidth="1"/>
    <col min="8" max="10" width="9.140625" style="1"/>
    <col min="11" max="11" width="11.5703125" customWidth="1"/>
    <col min="12" max="12" width="22.5703125" customWidth="1"/>
    <col min="13" max="13" width="18.5703125" style="31" customWidth="1"/>
    <col min="14" max="15" width="18.28515625" style="31" customWidth="1"/>
    <col min="16" max="16" width="18.140625" style="31" customWidth="1"/>
    <col min="17" max="18" width="9.140625" style="157"/>
    <col min="19" max="20" width="9.140625" style="169"/>
  </cols>
  <sheetData>
    <row r="2" spans="1:20" ht="26.25" x14ac:dyDescent="0.4">
      <c r="D2" s="190" t="s">
        <v>17</v>
      </c>
      <c r="E2" s="190"/>
      <c r="F2" s="190"/>
      <c r="G2" s="190"/>
      <c r="H2" s="190"/>
      <c r="I2" s="190"/>
      <c r="J2" s="190"/>
      <c r="K2" s="190"/>
      <c r="L2" s="190"/>
      <c r="M2" s="190"/>
    </row>
    <row r="4" spans="1:20" ht="21" x14ac:dyDescent="0.35">
      <c r="B4" s="1" t="s">
        <v>46</v>
      </c>
      <c r="D4" s="36"/>
      <c r="E4" s="36"/>
      <c r="F4" s="192" t="s">
        <v>20</v>
      </c>
      <c r="G4" s="192"/>
      <c r="H4" s="192"/>
      <c r="I4" s="192"/>
      <c r="J4" s="192"/>
      <c r="K4" s="192"/>
      <c r="L4" s="192"/>
    </row>
    <row r="5" spans="1:20" x14ac:dyDescent="0.25">
      <c r="B5" s="191" t="s">
        <v>10</v>
      </c>
      <c r="C5" s="191"/>
      <c r="D5" s="191"/>
      <c r="E5" s="79"/>
    </row>
    <row r="6" spans="1:20" x14ac:dyDescent="0.25">
      <c r="B6" s="191" t="s">
        <v>16</v>
      </c>
      <c r="C6" s="191"/>
      <c r="D6" s="191"/>
      <c r="E6" s="79"/>
      <c r="F6" s="110"/>
    </row>
    <row r="7" spans="1:20" x14ac:dyDescent="0.25">
      <c r="B7" s="191" t="s">
        <v>1</v>
      </c>
      <c r="C7" s="191"/>
      <c r="D7" s="191"/>
      <c r="E7" s="79"/>
    </row>
    <row r="8" spans="1:20" x14ac:dyDescent="0.25">
      <c r="B8" s="191"/>
      <c r="C8" s="191"/>
      <c r="D8" s="191"/>
      <c r="E8" s="79"/>
    </row>
    <row r="9" spans="1:20" ht="15.75" thickBot="1" x14ac:dyDescent="0.3">
      <c r="B9" s="10"/>
      <c r="D9" s="36" t="s">
        <v>6</v>
      </c>
      <c r="E9" s="36"/>
      <c r="L9" s="11"/>
      <c r="N9" s="36" t="s">
        <v>7</v>
      </c>
      <c r="O9" s="36"/>
    </row>
    <row r="10" spans="1:20" ht="15.75" thickBot="1" x14ac:dyDescent="0.3">
      <c r="A10" s="11"/>
      <c r="B10" s="10"/>
      <c r="C10" s="182" t="s">
        <v>4</v>
      </c>
      <c r="D10" s="183"/>
      <c r="E10" s="184"/>
      <c r="F10" s="185"/>
      <c r="G10" s="3" t="s">
        <v>0</v>
      </c>
      <c r="H10" s="3" t="s">
        <v>27</v>
      </c>
      <c r="I10" s="3" t="s">
        <v>28</v>
      </c>
      <c r="J10" s="3" t="s">
        <v>29</v>
      </c>
      <c r="K10" s="17" t="s">
        <v>30</v>
      </c>
      <c r="L10" s="10"/>
      <c r="M10" s="182" t="s">
        <v>4</v>
      </c>
      <c r="N10" s="183"/>
      <c r="O10" s="184"/>
      <c r="P10" s="185"/>
      <c r="Q10" s="202" t="s">
        <v>12</v>
      </c>
      <c r="R10" s="203"/>
      <c r="S10" s="204" t="s">
        <v>13</v>
      </c>
      <c r="T10" s="204"/>
    </row>
    <row r="11" spans="1:20" ht="15.75" thickBot="1" x14ac:dyDescent="0.3">
      <c r="B11" s="14" t="s">
        <v>0</v>
      </c>
      <c r="C11" s="54" t="s">
        <v>12</v>
      </c>
      <c r="D11" s="46" t="s">
        <v>13</v>
      </c>
      <c r="E11" s="37" t="s">
        <v>48</v>
      </c>
      <c r="F11" s="32" t="s">
        <v>11</v>
      </c>
      <c r="L11" s="14" t="s">
        <v>0</v>
      </c>
      <c r="M11" s="54" t="s">
        <v>12</v>
      </c>
      <c r="N11" s="46" t="s">
        <v>13</v>
      </c>
      <c r="O11" s="37" t="s">
        <v>48</v>
      </c>
      <c r="P11" s="119" t="s">
        <v>11</v>
      </c>
      <c r="Q11" s="159" t="s">
        <v>74</v>
      </c>
      <c r="R11" s="159" t="s">
        <v>75</v>
      </c>
      <c r="S11" s="172" t="s">
        <v>74</v>
      </c>
      <c r="T11" s="172" t="s">
        <v>75</v>
      </c>
    </row>
    <row r="12" spans="1:20" x14ac:dyDescent="0.25">
      <c r="B12" s="13">
        <v>3</v>
      </c>
      <c r="C12" s="38">
        <v>1078428</v>
      </c>
      <c r="D12" s="47">
        <v>1000000000</v>
      </c>
      <c r="E12" s="111">
        <v>2154509</v>
      </c>
      <c r="F12" s="118">
        <v>978428</v>
      </c>
      <c r="G12" s="1">
        <v>3</v>
      </c>
      <c r="H12" s="1">
        <v>30</v>
      </c>
      <c r="I12" s="1">
        <v>15</v>
      </c>
      <c r="J12" s="1">
        <v>9</v>
      </c>
      <c r="K12" s="20">
        <v>13</v>
      </c>
      <c r="L12" s="13">
        <v>3</v>
      </c>
      <c r="M12" s="38">
        <v>30732743</v>
      </c>
      <c r="N12" s="47">
        <v>10000000000</v>
      </c>
      <c r="O12" s="111">
        <v>9271524</v>
      </c>
      <c r="P12" s="118">
        <v>9478257</v>
      </c>
      <c r="Q12" s="162">
        <f>((C12-F12)/C12)*100</f>
        <v>9.2727562711650666</v>
      </c>
      <c r="R12" s="157">
        <f>((M12-P12)/M12)*100</f>
        <v>69.159091982124735</v>
      </c>
      <c r="S12" s="169">
        <f>(D12-F12)/D12*100</f>
        <v>99.902157199999991</v>
      </c>
      <c r="T12" s="169">
        <f>(N12-P12)/N12*100</f>
        <v>99.905217430000008</v>
      </c>
    </row>
    <row r="13" spans="1:20" x14ac:dyDescent="0.25">
      <c r="B13" s="8">
        <v>6</v>
      </c>
      <c r="C13" s="39">
        <v>2842115</v>
      </c>
      <c r="D13" s="48">
        <v>2000000000</v>
      </c>
      <c r="E13" s="40">
        <v>4663218</v>
      </c>
      <c r="F13" s="115">
        <v>2464648</v>
      </c>
      <c r="G13" s="1">
        <v>6</v>
      </c>
      <c r="H13" s="1">
        <v>20</v>
      </c>
      <c r="I13" s="1">
        <v>10</v>
      </c>
      <c r="J13" s="1">
        <v>6</v>
      </c>
      <c r="K13" s="20">
        <v>9</v>
      </c>
      <c r="L13" s="8">
        <v>6</v>
      </c>
      <c r="M13" s="39">
        <v>4096209150</v>
      </c>
      <c r="N13" s="48">
        <v>20000000000</v>
      </c>
      <c r="O13" s="40">
        <v>924504178</v>
      </c>
      <c r="P13" s="35">
        <v>924963900</v>
      </c>
      <c r="Q13" s="162">
        <f t="shared" ref="Q13:Q16" si="0">((C13-F13)/C13)*100</f>
        <v>13.281200795886161</v>
      </c>
      <c r="R13" s="157">
        <f t="shared" ref="R13:R16" si="1">((M13-P13)/M13)*100</f>
        <v>77.419026565086398</v>
      </c>
      <c r="S13" s="169">
        <f t="shared" ref="S13:S16" si="2">(D13-F13)/D13*100</f>
        <v>99.876767600000008</v>
      </c>
      <c r="T13" s="169">
        <f t="shared" ref="T13:T16" si="3">(N13-P13)/N13*100</f>
        <v>95.375180499999999</v>
      </c>
    </row>
    <row r="14" spans="1:20" x14ac:dyDescent="0.25">
      <c r="B14" s="8">
        <v>10</v>
      </c>
      <c r="C14" s="39">
        <v>36569348</v>
      </c>
      <c r="D14" s="48">
        <v>3000000000</v>
      </c>
      <c r="E14" s="40">
        <v>12724958</v>
      </c>
      <c r="F14" s="30">
        <v>12681153</v>
      </c>
      <c r="G14" s="1">
        <v>10</v>
      </c>
      <c r="H14" s="1">
        <v>12</v>
      </c>
      <c r="I14" s="1">
        <v>6</v>
      </c>
      <c r="J14" s="1">
        <v>3</v>
      </c>
      <c r="K14" s="20">
        <v>5</v>
      </c>
      <c r="L14" s="8">
        <v>10</v>
      </c>
      <c r="M14" s="39">
        <v>127224010659</v>
      </c>
      <c r="N14" s="48">
        <v>180000000000</v>
      </c>
      <c r="O14" s="40">
        <v>18395782714</v>
      </c>
      <c r="P14" s="30">
        <v>18399164891</v>
      </c>
      <c r="Q14" s="157">
        <f t="shared" si="0"/>
        <v>65.322999469391689</v>
      </c>
      <c r="R14" s="157">
        <f t="shared" si="1"/>
        <v>85.537977622545242</v>
      </c>
      <c r="S14" s="169">
        <f t="shared" si="2"/>
        <v>99.577294899999998</v>
      </c>
      <c r="T14" s="169">
        <f t="shared" si="3"/>
        <v>89.778241727222223</v>
      </c>
    </row>
    <row r="15" spans="1:20" x14ac:dyDescent="0.25">
      <c r="B15" s="8">
        <v>15</v>
      </c>
      <c r="C15" s="39">
        <v>151082232</v>
      </c>
      <c r="D15" s="48">
        <v>5000000000</v>
      </c>
      <c r="E15" s="40">
        <v>55882975</v>
      </c>
      <c r="F15" s="35">
        <v>55853826</v>
      </c>
      <c r="G15" s="1">
        <v>15</v>
      </c>
      <c r="H15" s="1">
        <v>8</v>
      </c>
      <c r="I15" s="1">
        <v>4</v>
      </c>
      <c r="J15" s="1">
        <v>2</v>
      </c>
      <c r="K15" s="20">
        <v>3</v>
      </c>
      <c r="L15" s="8">
        <v>15</v>
      </c>
      <c r="M15" s="39">
        <v>363764740123</v>
      </c>
      <c r="N15" s="48">
        <v>460000000000</v>
      </c>
      <c r="O15" s="40">
        <v>39725553469</v>
      </c>
      <c r="P15" s="30">
        <v>39727730735</v>
      </c>
      <c r="Q15" s="157">
        <f t="shared" si="0"/>
        <v>63.030844024067633</v>
      </c>
      <c r="R15" s="157">
        <f t="shared" si="1"/>
        <v>89.078729642249868</v>
      </c>
      <c r="S15" s="169">
        <f t="shared" si="2"/>
        <v>98.882923480000002</v>
      </c>
      <c r="T15" s="169">
        <f t="shared" si="3"/>
        <v>91.363536796739126</v>
      </c>
    </row>
    <row r="16" spans="1:20" x14ac:dyDescent="0.25">
      <c r="B16" s="8">
        <v>20</v>
      </c>
      <c r="C16" s="39">
        <v>1433170614</v>
      </c>
      <c r="D16" s="48">
        <v>35000000000</v>
      </c>
      <c r="E16" s="40">
        <v>241966223</v>
      </c>
      <c r="F16" s="30">
        <v>241900789</v>
      </c>
      <c r="G16" s="1">
        <v>20</v>
      </c>
      <c r="H16" s="1">
        <v>6</v>
      </c>
      <c r="I16" s="1">
        <v>3</v>
      </c>
      <c r="J16" s="1">
        <v>1</v>
      </c>
      <c r="K16" s="20">
        <v>2</v>
      </c>
      <c r="L16" s="8">
        <v>20</v>
      </c>
      <c r="M16" s="39">
        <v>463280790494</v>
      </c>
      <c r="N16" s="48">
        <v>500000000000</v>
      </c>
      <c r="O16" s="40">
        <v>42465971270</v>
      </c>
      <c r="P16" s="115">
        <v>42467288959</v>
      </c>
      <c r="Q16" s="157">
        <f t="shared" si="0"/>
        <v>83.1212846093145</v>
      </c>
      <c r="R16" s="157">
        <f t="shared" si="1"/>
        <v>90.833358552657288</v>
      </c>
      <c r="S16" s="169">
        <f t="shared" si="2"/>
        <v>99.308854888571432</v>
      </c>
      <c r="T16" s="169">
        <f t="shared" si="3"/>
        <v>91.506542208200003</v>
      </c>
    </row>
    <row r="17" spans="2:20" x14ac:dyDescent="0.25">
      <c r="B17" s="8"/>
      <c r="C17" s="39"/>
      <c r="D17" s="49"/>
      <c r="E17" s="40"/>
      <c r="F17" s="30"/>
      <c r="L17" s="8"/>
      <c r="M17" s="39"/>
      <c r="N17" s="49"/>
      <c r="O17" s="40"/>
      <c r="P17" s="30"/>
    </row>
    <row r="18" spans="2:20" x14ac:dyDescent="0.25">
      <c r="B18" s="8"/>
      <c r="C18" s="39"/>
      <c r="D18" s="49"/>
      <c r="E18" s="40"/>
      <c r="F18" s="30"/>
      <c r="L18" s="8"/>
      <c r="M18" s="39"/>
      <c r="N18" s="49"/>
      <c r="O18" s="40"/>
      <c r="P18" s="30"/>
    </row>
    <row r="19" spans="2:20" x14ac:dyDescent="0.25">
      <c r="B19" s="8"/>
      <c r="C19" s="39"/>
      <c r="D19" s="49"/>
      <c r="E19" s="40"/>
      <c r="F19" s="30"/>
      <c r="L19" s="8"/>
      <c r="M19" s="39"/>
      <c r="N19" s="49"/>
      <c r="O19" s="40"/>
      <c r="P19" s="30"/>
    </row>
    <row r="20" spans="2:20" x14ac:dyDescent="0.25">
      <c r="B20" s="8"/>
      <c r="C20" s="39"/>
      <c r="D20" s="49"/>
      <c r="E20" s="40"/>
      <c r="F20" s="30"/>
      <c r="L20" s="8"/>
      <c r="M20" s="39"/>
      <c r="N20" s="49"/>
      <c r="O20" s="40"/>
      <c r="P20" s="30"/>
    </row>
    <row r="21" spans="2:20" ht="15.75" thickBot="1" x14ac:dyDescent="0.3">
      <c r="B21" s="9"/>
      <c r="C21" s="44"/>
      <c r="D21" s="50"/>
      <c r="E21" s="41"/>
      <c r="F21" s="34"/>
      <c r="L21" s="9"/>
      <c r="M21" s="44"/>
      <c r="N21" s="50"/>
      <c r="O21" s="41"/>
      <c r="P21" s="34"/>
    </row>
    <row r="22" spans="2:20" x14ac:dyDescent="0.25">
      <c r="Q22" s="157">
        <f>SUM(Q12:Q16)/5</f>
        <v>46.805817033965013</v>
      </c>
      <c r="R22" s="157">
        <f>SUM(R12:R16)/5</f>
        <v>82.405636872932703</v>
      </c>
      <c r="S22" s="169">
        <f>SUM(S12:S16)/5</f>
        <v>99.509599613714286</v>
      </c>
      <c r="T22" s="169">
        <f>SUM(T12:T16)/5</f>
        <v>93.585743732432277</v>
      </c>
    </row>
    <row r="25" spans="2:20" ht="15.75" thickBot="1" x14ac:dyDescent="0.3">
      <c r="D25" s="36" t="s">
        <v>8</v>
      </c>
      <c r="E25" s="36"/>
      <c r="N25" s="36" t="s">
        <v>9</v>
      </c>
      <c r="O25" s="36"/>
    </row>
    <row r="26" spans="2:20" ht="15.75" thickBot="1" x14ac:dyDescent="0.3">
      <c r="B26" s="10"/>
      <c r="C26" s="182" t="s">
        <v>4</v>
      </c>
      <c r="D26" s="183"/>
      <c r="E26" s="184"/>
      <c r="F26" s="185"/>
      <c r="G26" s="3" t="s">
        <v>0</v>
      </c>
      <c r="H26" s="3" t="s">
        <v>27</v>
      </c>
      <c r="I26" s="3" t="s">
        <v>28</v>
      </c>
      <c r="J26" s="3" t="s">
        <v>29</v>
      </c>
      <c r="K26" s="17" t="s">
        <v>30</v>
      </c>
      <c r="L26" s="10"/>
      <c r="M26" s="182" t="s">
        <v>4</v>
      </c>
      <c r="N26" s="183"/>
      <c r="O26" s="184"/>
      <c r="P26" s="185"/>
      <c r="Q26" s="159" t="s">
        <v>76</v>
      </c>
      <c r="R26" s="159" t="s">
        <v>77</v>
      </c>
      <c r="S26" s="172" t="s">
        <v>76</v>
      </c>
      <c r="T26" s="172" t="s">
        <v>77</v>
      </c>
    </row>
    <row r="27" spans="2:20" ht="15.75" thickBot="1" x14ac:dyDescent="0.3">
      <c r="B27" s="14" t="s">
        <v>0</v>
      </c>
      <c r="C27" s="54" t="s">
        <v>12</v>
      </c>
      <c r="D27" s="46" t="s">
        <v>13</v>
      </c>
      <c r="E27" s="37" t="s">
        <v>48</v>
      </c>
      <c r="F27" s="32" t="s">
        <v>11</v>
      </c>
      <c r="L27" s="14" t="s">
        <v>0</v>
      </c>
      <c r="M27" s="54" t="s">
        <v>12</v>
      </c>
      <c r="N27" s="46" t="s">
        <v>13</v>
      </c>
      <c r="O27" s="37" t="s">
        <v>48</v>
      </c>
      <c r="P27" s="32" t="s">
        <v>11</v>
      </c>
    </row>
    <row r="28" spans="2:20" x14ac:dyDescent="0.25">
      <c r="B28" s="13">
        <v>3</v>
      </c>
      <c r="C28" s="38">
        <v>3296183</v>
      </c>
      <c r="D28" s="47">
        <v>10000000000</v>
      </c>
      <c r="E28" s="111">
        <v>2544791</v>
      </c>
      <c r="F28" s="118">
        <v>3206666</v>
      </c>
      <c r="G28" s="1">
        <v>6</v>
      </c>
      <c r="H28" s="1">
        <v>20</v>
      </c>
      <c r="I28" s="1">
        <v>10</v>
      </c>
      <c r="J28" s="1">
        <v>6</v>
      </c>
      <c r="K28" s="20">
        <v>13</v>
      </c>
      <c r="L28" s="13">
        <v>6</v>
      </c>
      <c r="M28" s="38">
        <v>19086214</v>
      </c>
      <c r="N28" s="47">
        <v>40000</v>
      </c>
      <c r="O28" s="111">
        <v>3616</v>
      </c>
      <c r="P28" s="35">
        <v>3616</v>
      </c>
      <c r="Q28" s="157">
        <f>((C28-F28)/C28)*100</f>
        <v>2.7157776130754878</v>
      </c>
      <c r="R28" s="157">
        <f>((M28-P28)/M28)*100</f>
        <v>99.981054388261597</v>
      </c>
      <c r="S28" s="169">
        <f>(D28-F28)/D28*100</f>
        <v>99.967933340000002</v>
      </c>
      <c r="T28" s="169">
        <f>(N28-P28)/N28*100</f>
        <v>90.96</v>
      </c>
    </row>
    <row r="29" spans="2:20" x14ac:dyDescent="0.25">
      <c r="B29" s="8">
        <v>6</v>
      </c>
      <c r="C29" s="39">
        <v>138011381</v>
      </c>
      <c r="D29" s="48">
        <v>10000000000</v>
      </c>
      <c r="E29" s="40">
        <v>58099594</v>
      </c>
      <c r="F29" s="35">
        <v>54631286</v>
      </c>
      <c r="G29" s="1">
        <v>10</v>
      </c>
      <c r="H29" s="1">
        <v>12</v>
      </c>
      <c r="I29" s="1">
        <v>6</v>
      </c>
      <c r="J29" s="1">
        <v>3</v>
      </c>
      <c r="K29" s="20">
        <v>5</v>
      </c>
      <c r="L29" s="8">
        <v>10</v>
      </c>
      <c r="M29" s="39">
        <v>36807508</v>
      </c>
      <c r="N29" s="48">
        <v>50000</v>
      </c>
      <c r="O29" s="40">
        <v>3716</v>
      </c>
      <c r="P29" s="30">
        <v>3716</v>
      </c>
      <c r="Q29" s="157">
        <f t="shared" ref="Q29:Q32" si="4">((C29-F29)/C29)*100</f>
        <v>60.415376178287794</v>
      </c>
      <c r="R29" s="157">
        <f t="shared" ref="R29:R31" si="5">((M29-P29)/M29)*100</f>
        <v>99.989904233668852</v>
      </c>
      <c r="S29" s="169">
        <f t="shared" ref="S29:S32" si="6">(D29-F29)/D29*100</f>
        <v>99.45368714</v>
      </c>
      <c r="T29" s="169">
        <f t="shared" ref="T29:T31" si="7">(N29-P29)/N29*100</f>
        <v>92.567999999999998</v>
      </c>
    </row>
    <row r="30" spans="2:20" x14ac:dyDescent="0.25">
      <c r="B30" s="8">
        <v>10</v>
      </c>
      <c r="C30" s="39">
        <v>11968260092</v>
      </c>
      <c r="D30" s="48">
        <v>20000000000</v>
      </c>
      <c r="E30" s="40">
        <v>1892664054</v>
      </c>
      <c r="F30" s="30">
        <v>1892952498</v>
      </c>
      <c r="G30" s="1">
        <v>15</v>
      </c>
      <c r="H30" s="1">
        <v>8</v>
      </c>
      <c r="I30" s="1">
        <v>4</v>
      </c>
      <c r="J30" s="1">
        <v>2</v>
      </c>
      <c r="K30" s="20">
        <v>3</v>
      </c>
      <c r="L30" s="8">
        <v>15</v>
      </c>
      <c r="M30" s="39">
        <v>37239588</v>
      </c>
      <c r="N30" s="48">
        <v>60000</v>
      </c>
      <c r="O30" s="40">
        <v>4352</v>
      </c>
      <c r="P30" s="30">
        <v>4352</v>
      </c>
      <c r="Q30" s="157">
        <f t="shared" si="4"/>
        <v>84.18356149140412</v>
      </c>
      <c r="R30" s="157">
        <f t="shared" si="5"/>
        <v>99.98831351195399</v>
      </c>
      <c r="S30" s="169">
        <f t="shared" si="6"/>
        <v>90.535237510000002</v>
      </c>
      <c r="T30" s="169">
        <f t="shared" si="7"/>
        <v>92.74666666666667</v>
      </c>
    </row>
    <row r="31" spans="2:20" x14ac:dyDescent="0.25">
      <c r="B31" s="8">
        <v>15</v>
      </c>
      <c r="C31" s="39">
        <v>194638491127</v>
      </c>
      <c r="D31" s="48">
        <v>200000000000</v>
      </c>
      <c r="E31" s="40">
        <v>19828341172</v>
      </c>
      <c r="F31" s="30">
        <v>19828814034</v>
      </c>
      <c r="G31" s="1">
        <v>17</v>
      </c>
      <c r="H31" s="1">
        <v>7</v>
      </c>
      <c r="I31" s="1">
        <v>3</v>
      </c>
      <c r="J31" s="1">
        <v>1</v>
      </c>
      <c r="K31" s="20">
        <v>2</v>
      </c>
      <c r="L31" s="8">
        <v>17</v>
      </c>
      <c r="M31" s="39">
        <v>88220630</v>
      </c>
      <c r="N31" s="48">
        <v>70000</v>
      </c>
      <c r="O31" s="40">
        <v>4352</v>
      </c>
      <c r="P31" s="30">
        <v>4352</v>
      </c>
      <c r="Q31" s="157">
        <f t="shared" si="4"/>
        <v>89.812490880304935</v>
      </c>
      <c r="R31" s="157">
        <f t="shared" si="5"/>
        <v>99.995066913487236</v>
      </c>
      <c r="S31" s="169">
        <f t="shared" si="6"/>
        <v>90.085592982999998</v>
      </c>
      <c r="T31" s="169">
        <f t="shared" si="7"/>
        <v>93.782857142857139</v>
      </c>
    </row>
    <row r="32" spans="2:20" x14ac:dyDescent="0.25">
      <c r="B32" s="8">
        <v>20</v>
      </c>
      <c r="C32" s="39">
        <v>436337803627</v>
      </c>
      <c r="D32" s="48">
        <v>440000000000</v>
      </c>
      <c r="E32" s="40">
        <v>38946216752</v>
      </c>
      <c r="F32" s="30">
        <v>38945333528</v>
      </c>
      <c r="K32" s="20"/>
      <c r="L32" s="8"/>
      <c r="M32" s="39"/>
      <c r="N32" s="49"/>
      <c r="O32" s="40"/>
      <c r="P32" s="30"/>
      <c r="Q32" s="157">
        <f t="shared" si="4"/>
        <v>91.074499343336271</v>
      </c>
      <c r="S32" s="169">
        <f t="shared" si="6"/>
        <v>91.148787834545459</v>
      </c>
    </row>
    <row r="33" spans="2:20" x14ac:dyDescent="0.25">
      <c r="B33" s="8"/>
      <c r="C33" s="39"/>
      <c r="D33" s="49"/>
      <c r="E33" s="40"/>
      <c r="F33" s="30"/>
      <c r="L33" s="8"/>
      <c r="M33" s="39"/>
      <c r="N33" s="49"/>
      <c r="O33" s="40"/>
      <c r="P33" s="30"/>
    </row>
    <row r="34" spans="2:20" x14ac:dyDescent="0.25">
      <c r="B34" s="8"/>
      <c r="C34" s="39"/>
      <c r="D34" s="49"/>
      <c r="E34" s="40"/>
      <c r="F34" s="30"/>
      <c r="L34" s="8"/>
      <c r="M34" s="39"/>
      <c r="N34" s="49"/>
      <c r="O34" s="40"/>
      <c r="P34" s="30"/>
    </row>
    <row r="35" spans="2:20" x14ac:dyDescent="0.25">
      <c r="B35" s="8"/>
      <c r="C35" s="39"/>
      <c r="D35" s="49"/>
      <c r="E35" s="40"/>
      <c r="F35" s="30"/>
      <c r="L35" s="8"/>
      <c r="M35" s="39"/>
      <c r="N35" s="49"/>
      <c r="O35" s="40"/>
      <c r="P35" s="30"/>
    </row>
    <row r="36" spans="2:20" x14ac:dyDescent="0.25">
      <c r="B36" s="8"/>
      <c r="C36" s="39"/>
      <c r="D36" s="49"/>
      <c r="E36" s="40"/>
      <c r="F36" s="30"/>
      <c r="L36" s="8"/>
      <c r="M36" s="39"/>
      <c r="N36" s="49"/>
      <c r="O36" s="40"/>
      <c r="P36" s="30"/>
    </row>
    <row r="37" spans="2:20" ht="15.75" thickBot="1" x14ac:dyDescent="0.3">
      <c r="B37" s="9"/>
      <c r="C37" s="44"/>
      <c r="D37" s="50"/>
      <c r="E37" s="41"/>
      <c r="F37" s="34"/>
      <c r="L37" s="9"/>
      <c r="M37" s="44"/>
      <c r="N37" s="50"/>
      <c r="O37" s="41"/>
      <c r="P37" s="34"/>
    </row>
    <row r="38" spans="2:20" x14ac:dyDescent="0.25">
      <c r="Q38" s="157">
        <f>SUM(Q28:Q32)/5</f>
        <v>65.640341101281734</v>
      </c>
      <c r="R38" s="157">
        <f>SUM(R28:R31)/4</f>
        <v>99.988584761842915</v>
      </c>
      <c r="S38" s="169">
        <f>SUM(S28:S32)/5</f>
        <v>94.238247761509086</v>
      </c>
      <c r="T38" s="169">
        <f>SUM(T28:T31)/4</f>
        <v>92.514380952380961</v>
      </c>
    </row>
    <row r="41" spans="2:20" x14ac:dyDescent="0.25">
      <c r="O41" s="31" t="s">
        <v>13</v>
      </c>
      <c r="P41" s="169">
        <f>(S22+T22+S38+T38)/4</f>
        <v>94.961993015009156</v>
      </c>
    </row>
    <row r="42" spans="2:20" x14ac:dyDescent="0.25">
      <c r="O42" s="31" t="s">
        <v>12</v>
      </c>
      <c r="P42" s="169">
        <f>(Q22+Q38+R22+R38)/4</f>
        <v>73.710094942505592</v>
      </c>
    </row>
  </sheetData>
  <mergeCells count="12">
    <mergeCell ref="Q10:R10"/>
    <mergeCell ref="S10:T10"/>
    <mergeCell ref="C26:F26"/>
    <mergeCell ref="M26:P26"/>
    <mergeCell ref="F4:L4"/>
    <mergeCell ref="D2:M2"/>
    <mergeCell ref="B7:D7"/>
    <mergeCell ref="C10:F10"/>
    <mergeCell ref="M10:P10"/>
    <mergeCell ref="B5:D5"/>
    <mergeCell ref="B6:D6"/>
    <mergeCell ref="B8:D8"/>
  </mergeCells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440A3-D14B-4F26-B465-B60F4A80B3E1}">
  <dimension ref="A2:T42"/>
  <sheetViews>
    <sheetView zoomScale="77" zoomScaleNormal="77" workbookViewId="0">
      <selection activeCell="P41" sqref="P41:P42"/>
    </sheetView>
  </sheetViews>
  <sheetFormatPr defaultRowHeight="15" x14ac:dyDescent="0.25"/>
  <cols>
    <col min="2" max="2" width="22.140625" style="1" customWidth="1"/>
    <col min="3" max="3" width="19.7109375" style="56" customWidth="1"/>
    <col min="4" max="5" width="17.28515625" style="56" customWidth="1"/>
    <col min="6" max="6" width="17.5703125" style="56" customWidth="1"/>
    <col min="7" max="7" width="10" style="1" customWidth="1"/>
    <col min="8" max="8" width="9.7109375" style="1" customWidth="1"/>
    <col min="12" max="12" width="22.5703125" customWidth="1"/>
    <col min="13" max="13" width="18.5703125" style="31" customWidth="1"/>
    <col min="14" max="15" width="18.28515625" style="31" customWidth="1"/>
    <col min="16" max="16" width="18.140625" style="31" customWidth="1"/>
    <col min="17" max="20" width="9.140625" style="162"/>
  </cols>
  <sheetData>
    <row r="2" spans="1:20" ht="26.25" x14ac:dyDescent="0.4">
      <c r="D2" s="190" t="s">
        <v>17</v>
      </c>
      <c r="E2" s="190"/>
      <c r="F2" s="190"/>
      <c r="G2" s="190"/>
      <c r="H2" s="190"/>
      <c r="I2" s="190"/>
      <c r="J2" s="190"/>
      <c r="K2" s="190"/>
      <c r="L2" s="190"/>
      <c r="M2" s="190"/>
    </row>
    <row r="4" spans="1:20" ht="21" x14ac:dyDescent="0.35">
      <c r="D4" s="36"/>
      <c r="E4" s="36"/>
      <c r="F4" s="192" t="s">
        <v>18</v>
      </c>
      <c r="G4" s="192"/>
      <c r="H4" s="192"/>
      <c r="I4" s="192"/>
      <c r="J4" s="192"/>
      <c r="K4" s="192"/>
      <c r="L4" s="192"/>
    </row>
    <row r="6" spans="1:20" x14ac:dyDescent="0.25">
      <c r="B6" s="12"/>
      <c r="C6" s="110"/>
      <c r="D6" s="110"/>
      <c r="E6" s="110"/>
      <c r="F6" s="110"/>
      <c r="G6" s="2"/>
      <c r="H6" s="2"/>
    </row>
    <row r="7" spans="1:20" x14ac:dyDescent="0.25">
      <c r="B7" s="191" t="s">
        <v>10</v>
      </c>
      <c r="C7" s="191"/>
      <c r="D7" s="191"/>
      <c r="E7" s="79"/>
    </row>
    <row r="8" spans="1:20" x14ac:dyDescent="0.25">
      <c r="B8" s="191" t="s">
        <v>16</v>
      </c>
      <c r="C8" s="191"/>
      <c r="D8" s="191"/>
      <c r="E8" s="79"/>
    </row>
    <row r="9" spans="1:20" x14ac:dyDescent="0.25">
      <c r="B9" s="191" t="s">
        <v>1</v>
      </c>
      <c r="C9" s="191"/>
      <c r="D9" s="191"/>
      <c r="E9" s="79"/>
      <c r="F9" s="110"/>
      <c r="G9" s="2"/>
      <c r="H9" s="2"/>
    </row>
    <row r="10" spans="1:20" x14ac:dyDescent="0.25">
      <c r="B10" s="191"/>
      <c r="C10" s="191"/>
      <c r="D10" s="191"/>
      <c r="E10" s="79"/>
      <c r="F10" s="110"/>
      <c r="G10" s="2"/>
      <c r="H10" s="2"/>
    </row>
    <row r="12" spans="1:20" ht="15.75" thickBot="1" x14ac:dyDescent="0.3">
      <c r="B12" s="10"/>
      <c r="D12" s="36" t="s">
        <v>6</v>
      </c>
      <c r="E12" s="36"/>
      <c r="L12" s="11"/>
      <c r="N12" s="36" t="s">
        <v>7</v>
      </c>
      <c r="O12" s="36"/>
    </row>
    <row r="13" spans="1:20" ht="15.75" thickBot="1" x14ac:dyDescent="0.3">
      <c r="A13" s="11"/>
      <c r="B13" s="10"/>
      <c r="C13" s="182" t="s">
        <v>14</v>
      </c>
      <c r="D13" s="183"/>
      <c r="E13" s="184"/>
      <c r="F13" s="185"/>
      <c r="G13" s="21"/>
      <c r="H13" s="21"/>
      <c r="K13" s="11"/>
      <c r="L13" s="10"/>
      <c r="M13" s="182" t="s">
        <v>14</v>
      </c>
      <c r="N13" s="183"/>
      <c r="O13" s="184"/>
      <c r="P13" s="185"/>
      <c r="Q13" s="205" t="s">
        <v>74</v>
      </c>
      <c r="R13" s="206"/>
      <c r="S13" s="206" t="s">
        <v>75</v>
      </c>
      <c r="T13" s="206"/>
    </row>
    <row r="14" spans="1:20" ht="15.75" thickBot="1" x14ac:dyDescent="0.3">
      <c r="B14" s="14" t="s">
        <v>0</v>
      </c>
      <c r="C14" s="54" t="s">
        <v>12</v>
      </c>
      <c r="D14" s="46" t="s">
        <v>13</v>
      </c>
      <c r="E14" s="37" t="s">
        <v>48</v>
      </c>
      <c r="F14" s="32" t="s">
        <v>11</v>
      </c>
      <c r="G14" s="3" t="s">
        <v>0</v>
      </c>
      <c r="H14" s="3" t="s">
        <v>27</v>
      </c>
      <c r="I14" s="3" t="s">
        <v>28</v>
      </c>
      <c r="J14" s="3" t="s">
        <v>29</v>
      </c>
      <c r="K14" s="17" t="s">
        <v>30</v>
      </c>
      <c r="L14" s="14" t="s">
        <v>0</v>
      </c>
      <c r="M14" s="54" t="s">
        <v>12</v>
      </c>
      <c r="N14" s="46" t="s">
        <v>13</v>
      </c>
      <c r="O14" s="37" t="s">
        <v>48</v>
      </c>
      <c r="P14" s="32" t="s">
        <v>11</v>
      </c>
      <c r="Q14" s="165" t="s">
        <v>12</v>
      </c>
      <c r="R14" s="165" t="s">
        <v>78</v>
      </c>
      <c r="S14" s="165" t="s">
        <v>12</v>
      </c>
      <c r="T14" s="165" t="s">
        <v>78</v>
      </c>
    </row>
    <row r="15" spans="1:20" x14ac:dyDescent="0.25">
      <c r="B15" s="13">
        <v>3</v>
      </c>
      <c r="C15" s="38">
        <v>263</v>
      </c>
      <c r="D15" s="112">
        <v>100</v>
      </c>
      <c r="E15" s="35">
        <v>17</v>
      </c>
      <c r="F15" s="35">
        <v>54</v>
      </c>
      <c r="I15" s="1"/>
      <c r="J15" s="1"/>
      <c r="L15" s="13">
        <v>3</v>
      </c>
      <c r="M15" s="38">
        <v>142</v>
      </c>
      <c r="N15" s="112">
        <v>1000</v>
      </c>
      <c r="O15" s="35">
        <v>46</v>
      </c>
      <c r="P15" s="30">
        <v>84</v>
      </c>
      <c r="Q15" s="162">
        <f>((C15-F15)/C15)*100</f>
        <v>79.467680608365015</v>
      </c>
      <c r="R15" s="162">
        <f>((D15-F15)/D15)*100</f>
        <v>46</v>
      </c>
      <c r="S15" s="162">
        <f>((M15-P15)/M15)*100</f>
        <v>40.845070422535215</v>
      </c>
      <c r="T15" s="162">
        <f>((N15-P15)/N15)*100</f>
        <v>91.600000000000009</v>
      </c>
    </row>
    <row r="16" spans="1:20" x14ac:dyDescent="0.25">
      <c r="B16" s="8">
        <v>6</v>
      </c>
      <c r="C16" s="39">
        <v>170</v>
      </c>
      <c r="D16" s="113">
        <v>100</v>
      </c>
      <c r="E16" s="30">
        <v>36</v>
      </c>
      <c r="F16" s="30">
        <v>60</v>
      </c>
      <c r="G16" s="1">
        <v>3</v>
      </c>
      <c r="H16" s="1">
        <v>30</v>
      </c>
      <c r="I16" s="1">
        <v>15</v>
      </c>
      <c r="J16" s="1">
        <v>9</v>
      </c>
      <c r="K16" s="20">
        <v>13</v>
      </c>
      <c r="L16" s="8">
        <v>6</v>
      </c>
      <c r="M16" s="39">
        <v>1363</v>
      </c>
      <c r="N16" s="113">
        <v>1000</v>
      </c>
      <c r="O16" s="30">
        <v>364</v>
      </c>
      <c r="P16" s="30">
        <v>463</v>
      </c>
      <c r="Q16" s="162">
        <f t="shared" ref="Q16:Q19" si="0">((C16-F16)/C16)*100</f>
        <v>64.705882352941174</v>
      </c>
      <c r="R16" s="162">
        <f t="shared" ref="R16:R19" si="1">((D16-F16)/D16)*100</f>
        <v>40</v>
      </c>
      <c r="S16" s="162">
        <f t="shared" ref="S16:S19" si="2">((M16-P16)/M16)*100</f>
        <v>66.030814380044021</v>
      </c>
      <c r="T16" s="162">
        <f t="shared" ref="T16:T19" si="3">((N16-P16)/N16)*100</f>
        <v>53.7</v>
      </c>
    </row>
    <row r="17" spans="2:20" x14ac:dyDescent="0.25">
      <c r="B17" s="8">
        <v>10</v>
      </c>
      <c r="C17" s="39">
        <v>186</v>
      </c>
      <c r="D17" s="113">
        <v>150</v>
      </c>
      <c r="E17" s="30">
        <v>53</v>
      </c>
      <c r="F17" s="30">
        <v>90</v>
      </c>
      <c r="G17" s="1">
        <v>6</v>
      </c>
      <c r="H17" s="1">
        <v>20</v>
      </c>
      <c r="I17" s="1">
        <v>10</v>
      </c>
      <c r="J17" s="1">
        <v>6</v>
      </c>
      <c r="K17" s="20">
        <v>9</v>
      </c>
      <c r="L17" s="8">
        <v>10</v>
      </c>
      <c r="M17" s="39">
        <v>36681</v>
      </c>
      <c r="N17" s="113">
        <v>8000</v>
      </c>
      <c r="O17" s="30">
        <v>7225</v>
      </c>
      <c r="P17" s="30">
        <v>7586</v>
      </c>
      <c r="Q17" s="162">
        <f t="shared" si="0"/>
        <v>51.612903225806448</v>
      </c>
      <c r="R17" s="162">
        <f t="shared" si="1"/>
        <v>40</v>
      </c>
      <c r="S17" s="162">
        <f t="shared" si="2"/>
        <v>79.318993484365208</v>
      </c>
      <c r="T17" s="162">
        <f t="shared" si="3"/>
        <v>5.1749999999999998</v>
      </c>
    </row>
    <row r="18" spans="2:20" x14ac:dyDescent="0.25">
      <c r="B18" s="8">
        <v>15</v>
      </c>
      <c r="C18" s="39">
        <v>278</v>
      </c>
      <c r="D18" s="113">
        <v>200</v>
      </c>
      <c r="E18" s="30">
        <v>81</v>
      </c>
      <c r="F18" s="30">
        <v>119</v>
      </c>
      <c r="G18" s="1">
        <v>10</v>
      </c>
      <c r="H18" s="1">
        <v>12</v>
      </c>
      <c r="I18" s="1">
        <v>6</v>
      </c>
      <c r="J18" s="1">
        <v>3</v>
      </c>
      <c r="K18" s="20">
        <v>5</v>
      </c>
      <c r="L18" s="8">
        <v>15</v>
      </c>
      <c r="M18" s="39">
        <v>133565</v>
      </c>
      <c r="N18" s="113">
        <v>20000</v>
      </c>
      <c r="O18" s="30">
        <v>16261</v>
      </c>
      <c r="P18" s="30">
        <v>16656</v>
      </c>
      <c r="Q18" s="162">
        <f t="shared" si="0"/>
        <v>57.194244604316545</v>
      </c>
      <c r="R18" s="162">
        <f t="shared" si="1"/>
        <v>40.5</v>
      </c>
      <c r="S18" s="162">
        <f t="shared" si="2"/>
        <v>87.529667203234382</v>
      </c>
      <c r="T18" s="162">
        <f t="shared" si="3"/>
        <v>16.72</v>
      </c>
    </row>
    <row r="19" spans="2:20" x14ac:dyDescent="0.25">
      <c r="B19" s="8">
        <v>20</v>
      </c>
      <c r="C19" s="39">
        <v>869</v>
      </c>
      <c r="D19" s="113">
        <v>1600</v>
      </c>
      <c r="E19" s="30">
        <v>151</v>
      </c>
      <c r="F19" s="30">
        <v>228</v>
      </c>
      <c r="G19" s="1">
        <v>15</v>
      </c>
      <c r="H19" s="1">
        <v>8</v>
      </c>
      <c r="I19" s="1">
        <v>4</v>
      </c>
      <c r="J19" s="1">
        <v>2</v>
      </c>
      <c r="K19" s="20">
        <v>3</v>
      </c>
      <c r="L19" s="8">
        <v>20</v>
      </c>
      <c r="M19" s="39">
        <v>205800</v>
      </c>
      <c r="N19" s="113">
        <v>22000</v>
      </c>
      <c r="O19" s="30">
        <v>18357</v>
      </c>
      <c r="P19" s="30">
        <v>18248</v>
      </c>
      <c r="Q19" s="162">
        <f t="shared" si="0"/>
        <v>73.76294591484465</v>
      </c>
      <c r="R19" s="162">
        <f t="shared" si="1"/>
        <v>85.75</v>
      </c>
      <c r="S19" s="162">
        <f t="shared" si="2"/>
        <v>91.133138969873656</v>
      </c>
      <c r="T19" s="162">
        <f t="shared" si="3"/>
        <v>17.054545454545455</v>
      </c>
    </row>
    <row r="20" spans="2:20" x14ac:dyDescent="0.25">
      <c r="B20" s="8"/>
      <c r="C20" s="39"/>
      <c r="D20" s="49"/>
      <c r="E20" s="40"/>
      <c r="F20" s="30"/>
      <c r="G20" s="1">
        <v>20</v>
      </c>
      <c r="H20" s="1">
        <v>6</v>
      </c>
      <c r="I20" s="1">
        <v>3</v>
      </c>
      <c r="J20" s="1">
        <v>1</v>
      </c>
      <c r="K20" s="20">
        <v>2</v>
      </c>
      <c r="L20" s="8"/>
      <c r="M20" s="39"/>
      <c r="N20" s="49"/>
      <c r="O20" s="40"/>
      <c r="P20" s="30"/>
    </row>
    <row r="21" spans="2:20" x14ac:dyDescent="0.25">
      <c r="B21" s="8"/>
      <c r="C21" s="39"/>
      <c r="D21" s="49"/>
      <c r="E21" s="40"/>
      <c r="F21" s="30"/>
      <c r="G21" s="10"/>
      <c r="H21" s="10"/>
      <c r="L21" s="8"/>
      <c r="M21" s="39"/>
      <c r="N21" s="49"/>
      <c r="O21" s="40"/>
      <c r="P21" s="30"/>
    </row>
    <row r="22" spans="2:20" x14ac:dyDescent="0.25">
      <c r="B22" s="8"/>
      <c r="C22" s="39"/>
      <c r="D22" s="49"/>
      <c r="E22" s="40"/>
      <c r="F22" s="30"/>
      <c r="G22" s="10"/>
      <c r="H22" s="10"/>
      <c r="L22" s="8"/>
      <c r="M22" s="39"/>
      <c r="N22" s="49"/>
      <c r="O22" s="40"/>
      <c r="P22" s="30"/>
    </row>
    <row r="23" spans="2:20" x14ac:dyDescent="0.25">
      <c r="B23" s="8"/>
      <c r="C23" s="39"/>
      <c r="D23" s="49"/>
      <c r="E23" s="40"/>
      <c r="F23" s="30"/>
      <c r="G23" s="10"/>
      <c r="H23" s="10"/>
      <c r="L23" s="8"/>
      <c r="M23" s="39"/>
      <c r="N23" s="49"/>
      <c r="O23" s="40"/>
      <c r="P23" s="30"/>
    </row>
    <row r="24" spans="2:20" ht="15.75" thickBot="1" x14ac:dyDescent="0.3">
      <c r="B24" s="9"/>
      <c r="C24" s="44"/>
      <c r="D24" s="50"/>
      <c r="E24" s="41"/>
      <c r="F24" s="34"/>
      <c r="G24" s="10"/>
      <c r="H24" s="10"/>
      <c r="L24" s="9"/>
      <c r="M24" s="44"/>
      <c r="N24" s="50"/>
      <c r="O24" s="41"/>
      <c r="P24" s="34"/>
    </row>
    <row r="25" spans="2:20" x14ac:dyDescent="0.25">
      <c r="Q25" s="162">
        <f>SUM(Q15:Q19)/5</f>
        <v>65.348731341254762</v>
      </c>
      <c r="R25" s="162">
        <f>SUM(R15:R19)/5</f>
        <v>50.45</v>
      </c>
      <c r="S25" s="162">
        <f>SUM(S15:S19)/5</f>
        <v>72.971536892010505</v>
      </c>
      <c r="T25" s="162">
        <f>SUM(T15:T19)/5</f>
        <v>36.849909090909094</v>
      </c>
    </row>
    <row r="28" spans="2:20" ht="15.75" thickBot="1" x14ac:dyDescent="0.3">
      <c r="D28" s="36" t="s">
        <v>8</v>
      </c>
      <c r="E28" s="36"/>
      <c r="N28" s="36" t="s">
        <v>9</v>
      </c>
      <c r="O28" s="36"/>
    </row>
    <row r="29" spans="2:20" ht="15.75" thickBot="1" x14ac:dyDescent="0.3">
      <c r="B29" s="10"/>
      <c r="C29" s="182" t="s">
        <v>14</v>
      </c>
      <c r="D29" s="183"/>
      <c r="E29" s="184"/>
      <c r="F29" s="185"/>
      <c r="G29" s="21"/>
      <c r="H29" s="21"/>
      <c r="L29" s="10"/>
      <c r="M29" s="182" t="s">
        <v>14</v>
      </c>
      <c r="N29" s="183"/>
      <c r="O29" s="184"/>
      <c r="P29" s="185"/>
    </row>
    <row r="30" spans="2:20" ht="15.75" thickBot="1" x14ac:dyDescent="0.3">
      <c r="B30" s="14" t="s">
        <v>0</v>
      </c>
      <c r="C30" s="54" t="s">
        <v>12</v>
      </c>
      <c r="D30" s="46" t="s">
        <v>13</v>
      </c>
      <c r="E30" s="37" t="s">
        <v>48</v>
      </c>
      <c r="F30" s="32" t="s">
        <v>11</v>
      </c>
      <c r="G30" s="3" t="s">
        <v>47</v>
      </c>
      <c r="H30" s="3" t="s">
        <v>27</v>
      </c>
      <c r="I30" s="3" t="s">
        <v>28</v>
      </c>
      <c r="J30" s="3" t="s">
        <v>29</v>
      </c>
      <c r="K30" s="17" t="s">
        <v>30</v>
      </c>
      <c r="L30" s="14" t="s">
        <v>0</v>
      </c>
      <c r="M30" s="54" t="s">
        <v>12</v>
      </c>
      <c r="N30" s="46" t="s">
        <v>13</v>
      </c>
      <c r="O30" s="37" t="s">
        <v>48</v>
      </c>
      <c r="P30" s="32" t="s">
        <v>11</v>
      </c>
      <c r="Q30" s="205" t="s">
        <v>76</v>
      </c>
      <c r="R30" s="206"/>
      <c r="S30" s="206" t="s">
        <v>77</v>
      </c>
      <c r="T30" s="206"/>
    </row>
    <row r="31" spans="2:20" x14ac:dyDescent="0.25">
      <c r="B31" s="13">
        <v>3</v>
      </c>
      <c r="C31" s="38">
        <v>211</v>
      </c>
      <c r="D31" s="112">
        <v>1000</v>
      </c>
      <c r="E31" s="111">
        <v>23</v>
      </c>
      <c r="F31" s="35">
        <v>85</v>
      </c>
      <c r="I31" s="1"/>
      <c r="J31" s="1"/>
      <c r="L31" s="13">
        <v>6</v>
      </c>
      <c r="M31" s="38">
        <v>21</v>
      </c>
      <c r="N31" s="112">
        <v>19</v>
      </c>
      <c r="O31" s="111">
        <v>15</v>
      </c>
      <c r="P31" s="35">
        <v>17</v>
      </c>
      <c r="Q31" s="162">
        <f>((C31-F31)/C31)*100</f>
        <v>59.715639810426538</v>
      </c>
      <c r="R31" s="162">
        <f>((D31-F31)/D31)*100</f>
        <v>91.5</v>
      </c>
      <c r="S31" s="162">
        <f>((M31-P31)/M31)*100</f>
        <v>19.047619047619047</v>
      </c>
      <c r="T31" s="162">
        <f>((N31-P31)/N31)*100</f>
        <v>10.526315789473683</v>
      </c>
    </row>
    <row r="32" spans="2:20" x14ac:dyDescent="0.25">
      <c r="B32" s="8">
        <v>6</v>
      </c>
      <c r="C32" s="39">
        <v>241</v>
      </c>
      <c r="D32" s="113">
        <v>1000</v>
      </c>
      <c r="E32" s="111">
        <v>60</v>
      </c>
      <c r="F32" s="30">
        <v>194</v>
      </c>
      <c r="G32" s="1">
        <v>6</v>
      </c>
      <c r="H32" s="1">
        <v>20</v>
      </c>
      <c r="I32" s="1">
        <v>10</v>
      </c>
      <c r="J32" s="1">
        <v>6</v>
      </c>
      <c r="K32" s="20">
        <v>13</v>
      </c>
      <c r="L32" s="8">
        <v>10</v>
      </c>
      <c r="M32" s="39">
        <v>30</v>
      </c>
      <c r="N32" s="112">
        <v>28</v>
      </c>
      <c r="O32" s="111">
        <v>25</v>
      </c>
      <c r="P32" s="30">
        <v>17</v>
      </c>
      <c r="Q32" s="162">
        <f t="shared" ref="Q32:Q35" si="4">((C32-F32)/C32)*100</f>
        <v>19.502074688796682</v>
      </c>
      <c r="R32" s="162">
        <f t="shared" ref="R32:R35" si="5">((D32-F32)/D32)*100</f>
        <v>80.600000000000009</v>
      </c>
      <c r="S32" s="162">
        <f t="shared" ref="S32:S34" si="6">((M32-P32)/M32)*100</f>
        <v>43.333333333333336</v>
      </c>
      <c r="T32" s="162">
        <f t="shared" ref="T32:T34" si="7">((N32-P32)/N32)*100</f>
        <v>39.285714285714285</v>
      </c>
    </row>
    <row r="33" spans="2:20" x14ac:dyDescent="0.25">
      <c r="B33" s="8">
        <v>10</v>
      </c>
      <c r="C33" s="39">
        <v>4039</v>
      </c>
      <c r="D33" s="113">
        <v>2000</v>
      </c>
      <c r="E33" s="111">
        <v>748</v>
      </c>
      <c r="F33" s="30">
        <v>906</v>
      </c>
      <c r="G33" s="1">
        <v>10</v>
      </c>
      <c r="H33" s="1">
        <v>12</v>
      </c>
      <c r="I33" s="1">
        <v>6</v>
      </c>
      <c r="J33" s="1">
        <v>3</v>
      </c>
      <c r="K33" s="20">
        <v>5</v>
      </c>
      <c r="L33" s="8">
        <v>15</v>
      </c>
      <c r="M33" s="39">
        <v>43</v>
      </c>
      <c r="N33" s="112">
        <v>38</v>
      </c>
      <c r="O33" s="111">
        <v>29</v>
      </c>
      <c r="P33" s="30">
        <v>27</v>
      </c>
      <c r="Q33" s="162">
        <f t="shared" si="4"/>
        <v>77.568705125030945</v>
      </c>
      <c r="R33" s="162">
        <f t="shared" si="5"/>
        <v>54.7</v>
      </c>
      <c r="S33" s="162">
        <f t="shared" si="6"/>
        <v>37.209302325581397</v>
      </c>
      <c r="T33" s="162">
        <f t="shared" si="7"/>
        <v>28.947368421052634</v>
      </c>
    </row>
    <row r="34" spans="2:20" x14ac:dyDescent="0.25">
      <c r="B34" s="8">
        <v>15</v>
      </c>
      <c r="C34" s="39">
        <v>72271</v>
      </c>
      <c r="D34" s="113">
        <v>8000</v>
      </c>
      <c r="E34" s="111">
        <v>8464</v>
      </c>
      <c r="F34" s="30">
        <v>8000</v>
      </c>
      <c r="G34" s="1">
        <v>15</v>
      </c>
      <c r="H34" s="1">
        <v>8</v>
      </c>
      <c r="I34" s="1">
        <v>4</v>
      </c>
      <c r="J34" s="1">
        <v>2</v>
      </c>
      <c r="K34" s="20">
        <v>3</v>
      </c>
      <c r="L34" s="8">
        <v>17</v>
      </c>
      <c r="M34" s="39">
        <v>53</v>
      </c>
      <c r="N34" s="112">
        <v>30</v>
      </c>
      <c r="O34" s="111">
        <v>24</v>
      </c>
      <c r="P34" s="30">
        <v>38</v>
      </c>
      <c r="Q34" s="162">
        <f t="shared" si="4"/>
        <v>88.930553057242875</v>
      </c>
      <c r="R34" s="162">
        <f t="shared" si="5"/>
        <v>0</v>
      </c>
      <c r="S34" s="162">
        <f t="shared" si="6"/>
        <v>28.30188679245283</v>
      </c>
      <c r="T34" s="162">
        <f t="shared" si="7"/>
        <v>-26.666666666666668</v>
      </c>
    </row>
    <row r="35" spans="2:20" x14ac:dyDescent="0.25">
      <c r="B35" s="8">
        <v>20</v>
      </c>
      <c r="C35" s="39">
        <v>200418</v>
      </c>
      <c r="D35" s="113">
        <v>20000</v>
      </c>
      <c r="E35" s="111">
        <v>16634</v>
      </c>
      <c r="F35" s="30">
        <v>17058</v>
      </c>
      <c r="G35" s="1">
        <v>17</v>
      </c>
      <c r="H35" s="1">
        <v>7</v>
      </c>
      <c r="I35" s="1">
        <v>3</v>
      </c>
      <c r="J35" s="1">
        <v>1</v>
      </c>
      <c r="K35" s="20">
        <v>2</v>
      </c>
      <c r="L35" s="8"/>
      <c r="M35" s="39"/>
      <c r="N35" s="49"/>
      <c r="O35" s="40"/>
      <c r="P35" s="30"/>
      <c r="Q35" s="162">
        <f t="shared" si="4"/>
        <v>91.488788432176747</v>
      </c>
      <c r="R35" s="162">
        <f t="shared" si="5"/>
        <v>14.71</v>
      </c>
    </row>
    <row r="36" spans="2:20" x14ac:dyDescent="0.25">
      <c r="B36" s="8"/>
      <c r="C36" s="39"/>
      <c r="D36" s="49"/>
      <c r="E36" s="40"/>
      <c r="F36" s="30"/>
      <c r="I36" s="1"/>
      <c r="J36" s="1"/>
      <c r="L36" s="8"/>
      <c r="M36" s="39"/>
      <c r="N36" s="49"/>
      <c r="O36" s="40"/>
      <c r="P36" s="30"/>
    </row>
    <row r="37" spans="2:20" x14ac:dyDescent="0.25">
      <c r="B37" s="8"/>
      <c r="C37" s="39"/>
      <c r="D37" s="49"/>
      <c r="E37" s="40"/>
      <c r="F37" s="30"/>
      <c r="G37" s="10"/>
      <c r="H37" s="10"/>
      <c r="L37" s="8"/>
      <c r="M37" s="39"/>
      <c r="N37" s="49"/>
      <c r="O37" s="40"/>
      <c r="P37" s="30"/>
      <c r="Q37" s="162">
        <f>SUM(Q31:Q35)/5</f>
        <v>67.441152222734758</v>
      </c>
      <c r="R37" s="162">
        <f>SUM(R31:R35)/5</f>
        <v>48.302000000000007</v>
      </c>
      <c r="S37" s="162">
        <f>SUM(S31:S34)/4</f>
        <v>31.973035374746654</v>
      </c>
      <c r="T37" s="162">
        <f>SUM(T31:T34)/4</f>
        <v>13.023182957393484</v>
      </c>
    </row>
    <row r="38" spans="2:20" x14ac:dyDescent="0.25">
      <c r="B38" s="8"/>
      <c r="C38" s="39"/>
      <c r="D38" s="49"/>
      <c r="E38" s="40"/>
      <c r="F38" s="30"/>
      <c r="G38" s="10"/>
      <c r="H38" s="10"/>
      <c r="L38" s="8"/>
      <c r="M38" s="39"/>
      <c r="N38" s="49"/>
      <c r="O38" s="40"/>
      <c r="P38" s="30"/>
    </row>
    <row r="39" spans="2:20" x14ac:dyDescent="0.25">
      <c r="B39" s="8"/>
      <c r="C39" s="39"/>
      <c r="D39" s="49"/>
      <c r="E39" s="40"/>
      <c r="F39" s="30"/>
      <c r="G39" s="10"/>
      <c r="H39" s="10"/>
      <c r="L39" s="8"/>
      <c r="M39" s="39"/>
      <c r="N39" s="49"/>
      <c r="O39" s="40"/>
      <c r="P39" s="30"/>
    </row>
    <row r="40" spans="2:20" ht="15.75" thickBot="1" x14ac:dyDescent="0.3">
      <c r="B40" s="9"/>
      <c r="C40" s="44"/>
      <c r="D40" s="50"/>
      <c r="E40" s="41"/>
      <c r="F40" s="34"/>
      <c r="G40" s="10"/>
      <c r="H40" s="10"/>
      <c r="L40" s="9"/>
      <c r="M40" s="44"/>
      <c r="N40" s="50"/>
      <c r="O40" s="41"/>
      <c r="P40" s="34"/>
    </row>
    <row r="41" spans="2:20" x14ac:dyDescent="0.25">
      <c r="P41" s="180" t="s">
        <v>12</v>
      </c>
      <c r="Q41" s="162">
        <f>(Q25+Q37+S25+S37)/4</f>
        <v>59.433613957686667</v>
      </c>
    </row>
    <row r="42" spans="2:20" x14ac:dyDescent="0.25">
      <c r="P42" s="180" t="s">
        <v>13</v>
      </c>
      <c r="Q42" s="162">
        <f>(R25+R37+T25+T37)/4</f>
        <v>37.156273012075644</v>
      </c>
    </row>
  </sheetData>
  <mergeCells count="14">
    <mergeCell ref="B10:D10"/>
    <mergeCell ref="C13:F13"/>
    <mergeCell ref="M13:P13"/>
    <mergeCell ref="F4:L4"/>
    <mergeCell ref="D2:M2"/>
    <mergeCell ref="B7:D7"/>
    <mergeCell ref="B8:D8"/>
    <mergeCell ref="B9:D9"/>
    <mergeCell ref="Q13:R13"/>
    <mergeCell ref="S13:T13"/>
    <mergeCell ref="Q30:R30"/>
    <mergeCell ref="S30:T30"/>
    <mergeCell ref="C29:F29"/>
    <mergeCell ref="M29:P29"/>
  </mergeCells>
  <pageMargins left="0.7" right="0.7" top="0.75" bottom="0.75" header="0.3" footer="0.3"/>
  <pageSetup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3CFEC-743E-44CF-B393-E7B5BBFA0CFA}">
  <dimension ref="A2:J36"/>
  <sheetViews>
    <sheetView topLeftCell="A4" workbookViewId="0">
      <selection activeCell="F21" sqref="F21"/>
    </sheetView>
  </sheetViews>
  <sheetFormatPr defaultRowHeight="15" x14ac:dyDescent="0.25"/>
  <cols>
    <col min="2" max="2" width="22.140625" style="1" customWidth="1"/>
    <col min="3" max="3" width="36.140625" style="1" customWidth="1"/>
    <col min="4" max="4" width="37.140625" style="1" customWidth="1"/>
    <col min="7" max="7" width="22.5703125" customWidth="1"/>
    <col min="8" max="8" width="18.5703125" customWidth="1"/>
    <col min="9" max="9" width="18.28515625" customWidth="1"/>
    <col min="10" max="10" width="18.140625" customWidth="1"/>
  </cols>
  <sheetData>
    <row r="2" spans="1:10" ht="26.25" x14ac:dyDescent="0.4">
      <c r="D2" s="190" t="s">
        <v>49</v>
      </c>
      <c r="E2" s="190"/>
      <c r="F2" s="190"/>
      <c r="G2" s="190"/>
      <c r="H2" s="190"/>
    </row>
    <row r="4" spans="1:10" ht="21" x14ac:dyDescent="0.35">
      <c r="D4" s="3"/>
      <c r="E4" s="192"/>
      <c r="F4" s="192"/>
      <c r="G4" s="192"/>
    </row>
    <row r="6" spans="1:10" x14ac:dyDescent="0.25">
      <c r="B6" s="12"/>
      <c r="C6" s="2"/>
      <c r="D6" s="2"/>
    </row>
    <row r="7" spans="1:10" x14ac:dyDescent="0.25">
      <c r="B7" s="191" t="s">
        <v>59</v>
      </c>
      <c r="C7" s="191"/>
      <c r="D7" s="191"/>
    </row>
    <row r="8" spans="1:10" x14ac:dyDescent="0.25">
      <c r="B8" s="191" t="s">
        <v>60</v>
      </c>
      <c r="C8" s="191"/>
      <c r="D8" s="191"/>
    </row>
    <row r="9" spans="1:10" x14ac:dyDescent="0.25">
      <c r="B9" s="12" t="s">
        <v>61</v>
      </c>
      <c r="C9" s="12"/>
      <c r="D9" s="12"/>
    </row>
    <row r="10" spans="1:10" x14ac:dyDescent="0.25">
      <c r="B10" s="191"/>
      <c r="C10" s="191"/>
      <c r="D10" s="191"/>
    </row>
    <row r="12" spans="1:10" ht="15.75" thickBot="1" x14ac:dyDescent="0.3">
      <c r="B12" s="10"/>
      <c r="D12" s="3" t="s">
        <v>6</v>
      </c>
      <c r="G12" s="11"/>
      <c r="I12" s="3"/>
    </row>
    <row r="13" spans="1:10" ht="15.75" thickBot="1" x14ac:dyDescent="0.3">
      <c r="A13" s="11"/>
      <c r="B13" s="10"/>
      <c r="C13" s="186" t="s">
        <v>14</v>
      </c>
      <c r="D13" s="187"/>
      <c r="F13" s="11"/>
      <c r="G13" s="10"/>
      <c r="H13" s="193"/>
      <c r="I13" s="193"/>
      <c r="J13" s="193"/>
    </row>
    <row r="14" spans="1:10" ht="15.75" thickBot="1" x14ac:dyDescent="0.3">
      <c r="B14" s="14" t="s">
        <v>50</v>
      </c>
      <c r="C14" s="207" t="s">
        <v>56</v>
      </c>
      <c r="D14" s="208"/>
      <c r="G14" s="26"/>
      <c r="H14" s="26"/>
      <c r="I14" s="26"/>
      <c r="J14" s="26"/>
    </row>
    <row r="15" spans="1:10" x14ac:dyDescent="0.25">
      <c r="B15" s="13" t="s">
        <v>51</v>
      </c>
      <c r="C15" s="4" t="s">
        <v>57</v>
      </c>
      <c r="D15" s="6" t="s">
        <v>9</v>
      </c>
      <c r="G15" s="26"/>
      <c r="H15" s="10"/>
      <c r="I15" s="10"/>
      <c r="J15" s="10"/>
    </row>
    <row r="16" spans="1:10" x14ac:dyDescent="0.25">
      <c r="B16" s="8" t="s">
        <v>52</v>
      </c>
      <c r="C16" s="28">
        <v>100000</v>
      </c>
      <c r="D16" s="29">
        <v>21961</v>
      </c>
      <c r="G16" s="26"/>
      <c r="H16" s="10"/>
      <c r="I16" s="10"/>
      <c r="J16" s="10"/>
    </row>
    <row r="17" spans="2:10" x14ac:dyDescent="0.25">
      <c r="B17" s="8" t="s">
        <v>53</v>
      </c>
      <c r="C17" s="209">
        <v>50</v>
      </c>
      <c r="D17" s="210"/>
      <c r="G17" s="26"/>
      <c r="H17" s="10"/>
      <c r="I17" s="10"/>
      <c r="J17" s="10"/>
    </row>
    <row r="18" spans="2:10" x14ac:dyDescent="0.25">
      <c r="B18" s="8" t="s">
        <v>54</v>
      </c>
      <c r="C18" s="5">
        <v>3</v>
      </c>
      <c r="D18" s="7">
        <v>17</v>
      </c>
      <c r="G18" s="26"/>
      <c r="H18" s="10"/>
      <c r="I18" s="10"/>
      <c r="J18" s="10"/>
    </row>
    <row r="19" spans="2:10" ht="15.75" thickBot="1" x14ac:dyDescent="0.3">
      <c r="B19" s="9" t="s">
        <v>55</v>
      </c>
      <c r="C19" s="211" t="s">
        <v>58</v>
      </c>
      <c r="D19" s="212"/>
      <c r="G19" s="26"/>
      <c r="H19" s="10"/>
      <c r="I19" s="10"/>
      <c r="J19" s="10"/>
    </row>
    <row r="22" spans="2:10" x14ac:dyDescent="0.25">
      <c r="B22" s="10"/>
      <c r="C22" s="10"/>
      <c r="D22" s="10"/>
      <c r="E22" s="11"/>
      <c r="F22" s="11"/>
      <c r="G22" s="11"/>
      <c r="H22" s="11"/>
      <c r="I22" s="11"/>
      <c r="J22" s="11"/>
    </row>
    <row r="23" spans="2:10" x14ac:dyDescent="0.25">
      <c r="B23" s="10"/>
      <c r="C23" s="10"/>
      <c r="D23" s="26"/>
      <c r="E23" s="11"/>
      <c r="F23" s="11"/>
      <c r="G23" s="11"/>
      <c r="H23" s="11"/>
      <c r="I23" s="26"/>
      <c r="J23" s="11"/>
    </row>
    <row r="24" spans="2:10" x14ac:dyDescent="0.25">
      <c r="B24" s="10"/>
      <c r="C24" s="193"/>
      <c r="D24" s="193"/>
      <c r="E24" s="11"/>
      <c r="F24" s="11"/>
      <c r="G24" s="10"/>
      <c r="H24" s="193"/>
      <c r="I24" s="193"/>
      <c r="J24" s="193"/>
    </row>
    <row r="25" spans="2:10" x14ac:dyDescent="0.25">
      <c r="B25" s="26"/>
      <c r="C25" s="26"/>
      <c r="D25" s="26"/>
      <c r="E25" s="11"/>
      <c r="F25" s="11"/>
      <c r="G25" s="26"/>
      <c r="H25" s="26"/>
      <c r="I25" s="26"/>
      <c r="J25" s="26"/>
    </row>
    <row r="26" spans="2:10" x14ac:dyDescent="0.25">
      <c r="B26" s="26"/>
      <c r="C26" s="10"/>
      <c r="D26" s="10"/>
      <c r="E26" s="11"/>
      <c r="F26" s="11"/>
      <c r="G26" s="26"/>
      <c r="H26" s="10"/>
      <c r="I26" s="10"/>
      <c r="J26" s="10"/>
    </row>
    <row r="27" spans="2:10" x14ac:dyDescent="0.25">
      <c r="B27" s="26"/>
      <c r="C27" s="10"/>
      <c r="D27" s="10"/>
      <c r="E27" s="11"/>
      <c r="F27" s="11"/>
      <c r="G27" s="26"/>
      <c r="H27" s="10"/>
      <c r="I27" s="10"/>
      <c r="J27" s="10"/>
    </row>
    <row r="28" spans="2:10" x14ac:dyDescent="0.25">
      <c r="B28" s="26"/>
      <c r="C28" s="10"/>
      <c r="D28" s="10"/>
      <c r="E28" s="11"/>
      <c r="F28" s="11"/>
      <c r="G28" s="26"/>
      <c r="H28" s="10"/>
      <c r="I28" s="10"/>
      <c r="J28" s="10"/>
    </row>
    <row r="29" spans="2:10" x14ac:dyDescent="0.25">
      <c r="B29" s="26"/>
      <c r="C29" s="10"/>
      <c r="D29" s="10"/>
      <c r="E29" s="11"/>
      <c r="F29" s="11"/>
      <c r="G29" s="26"/>
      <c r="H29" s="10"/>
      <c r="I29" s="10"/>
      <c r="J29" s="10"/>
    </row>
    <row r="30" spans="2:10" x14ac:dyDescent="0.25">
      <c r="B30" s="26"/>
      <c r="C30" s="10"/>
      <c r="D30" s="10"/>
      <c r="E30" s="11"/>
      <c r="F30" s="11"/>
      <c r="G30" s="26"/>
      <c r="H30" s="10"/>
      <c r="I30" s="10"/>
      <c r="J30" s="10"/>
    </row>
    <row r="31" spans="2:10" x14ac:dyDescent="0.25">
      <c r="B31" s="26"/>
      <c r="C31" s="10"/>
      <c r="D31" s="10"/>
      <c r="E31" s="11"/>
      <c r="F31" s="11"/>
      <c r="G31" s="26"/>
      <c r="H31" s="10"/>
      <c r="I31" s="10"/>
      <c r="J31" s="10"/>
    </row>
    <row r="32" spans="2:10" x14ac:dyDescent="0.25">
      <c r="B32" s="26"/>
      <c r="C32" s="10"/>
      <c r="D32" s="10"/>
      <c r="E32" s="11"/>
      <c r="F32" s="11"/>
      <c r="G32" s="26"/>
      <c r="H32" s="10"/>
      <c r="I32" s="10"/>
      <c r="J32" s="10"/>
    </row>
    <row r="33" spans="2:10" x14ac:dyDescent="0.25">
      <c r="B33" s="26"/>
      <c r="C33" s="10"/>
      <c r="D33" s="10"/>
      <c r="E33" s="11"/>
      <c r="F33" s="11"/>
      <c r="G33" s="26"/>
      <c r="H33" s="10"/>
      <c r="I33" s="10"/>
      <c r="J33" s="10"/>
    </row>
    <row r="34" spans="2:10" x14ac:dyDescent="0.25">
      <c r="B34" s="26"/>
      <c r="C34" s="10"/>
      <c r="D34" s="10"/>
      <c r="E34" s="11"/>
      <c r="F34" s="11"/>
      <c r="G34" s="26"/>
      <c r="H34" s="10"/>
      <c r="I34" s="10"/>
      <c r="J34" s="10"/>
    </row>
    <row r="35" spans="2:10" x14ac:dyDescent="0.25">
      <c r="B35" s="26"/>
      <c r="C35" s="10"/>
      <c r="D35" s="10"/>
      <c r="E35" s="11"/>
      <c r="F35" s="11"/>
      <c r="G35" s="26"/>
      <c r="H35" s="10"/>
      <c r="I35" s="10"/>
      <c r="J35" s="10"/>
    </row>
    <row r="36" spans="2:10" x14ac:dyDescent="0.25">
      <c r="B36" s="10"/>
      <c r="C36" s="10"/>
      <c r="D36" s="10"/>
      <c r="E36" s="11"/>
      <c r="F36" s="11"/>
      <c r="G36" s="11"/>
      <c r="H36" s="11"/>
      <c r="I36" s="11"/>
      <c r="J36" s="11"/>
    </row>
  </sheetData>
  <mergeCells count="12">
    <mergeCell ref="C13:D13"/>
    <mergeCell ref="H13:J13"/>
    <mergeCell ref="C24:D24"/>
    <mergeCell ref="H24:J24"/>
    <mergeCell ref="D2:H2"/>
    <mergeCell ref="E4:G4"/>
    <mergeCell ref="B7:D7"/>
    <mergeCell ref="B8:D8"/>
    <mergeCell ref="B10:D10"/>
    <mergeCell ref="C14:D14"/>
    <mergeCell ref="C17:D17"/>
    <mergeCell ref="C19:D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4FA8-B2D9-421A-93A7-966103A6AD3D}">
  <dimension ref="B4:N36"/>
  <sheetViews>
    <sheetView topLeftCell="A22" workbookViewId="0">
      <selection activeCell="H37" sqref="H37"/>
    </sheetView>
  </sheetViews>
  <sheetFormatPr defaultRowHeight="15" x14ac:dyDescent="0.25"/>
  <cols>
    <col min="2" max="2" width="27.140625" customWidth="1"/>
    <col min="3" max="3" width="11.28515625" customWidth="1"/>
    <col min="4" max="4" width="11.85546875" style="135" customWidth="1"/>
    <col min="5" max="5" width="12.42578125" customWidth="1"/>
    <col min="6" max="7" width="9.140625" style="162"/>
    <col min="9" max="9" width="34.28515625" customWidth="1"/>
    <col min="10" max="10" width="12.140625" customWidth="1"/>
    <col min="11" max="11" width="17.5703125" style="135" customWidth="1"/>
    <col min="12" max="12" width="13.7109375" customWidth="1"/>
    <col min="13" max="14" width="9.140625" style="162"/>
  </cols>
  <sheetData>
    <row r="4" spans="2:14" ht="15.75" thickBot="1" x14ac:dyDescent="0.3">
      <c r="B4" s="10"/>
      <c r="C4" s="56"/>
      <c r="D4" s="130" t="s">
        <v>63</v>
      </c>
      <c r="E4" s="56"/>
      <c r="I4" s="10"/>
      <c r="J4" s="56"/>
      <c r="K4" s="130" t="s">
        <v>6</v>
      </c>
      <c r="L4" s="56"/>
    </row>
    <row r="5" spans="2:14" ht="15.75" thickBot="1" x14ac:dyDescent="0.3">
      <c r="B5" s="10"/>
      <c r="C5" s="182" t="s">
        <v>19</v>
      </c>
      <c r="D5" s="183"/>
      <c r="E5" s="185"/>
      <c r="I5" s="10"/>
      <c r="J5" s="182" t="s">
        <v>19</v>
      </c>
      <c r="K5" s="183"/>
      <c r="L5" s="185"/>
    </row>
    <row r="6" spans="2:14" ht="15.75" thickBot="1" x14ac:dyDescent="0.3">
      <c r="B6" s="14" t="s">
        <v>62</v>
      </c>
      <c r="C6" s="54" t="s">
        <v>64</v>
      </c>
      <c r="D6" s="131" t="s">
        <v>66</v>
      </c>
      <c r="E6" s="123" t="s">
        <v>67</v>
      </c>
      <c r="I6" s="14" t="s">
        <v>62</v>
      </c>
      <c r="J6" s="54" t="s">
        <v>64</v>
      </c>
      <c r="K6" s="131" t="s">
        <v>66</v>
      </c>
      <c r="L6" s="123" t="s">
        <v>67</v>
      </c>
    </row>
    <row r="7" spans="2:14" x14ac:dyDescent="0.25">
      <c r="B7" s="13">
        <v>0.1</v>
      </c>
      <c r="C7" s="38">
        <v>22</v>
      </c>
      <c r="D7" s="132">
        <v>21</v>
      </c>
      <c r="E7" s="124">
        <v>20</v>
      </c>
      <c r="F7" s="162">
        <f>((C7-E7)/C7)*100</f>
        <v>9.0909090909090917</v>
      </c>
      <c r="G7" s="162">
        <f>((D7-E7)/D7)*100</f>
        <v>4.7619047619047619</v>
      </c>
      <c r="I7" s="13">
        <v>0.1</v>
      </c>
      <c r="J7" s="38">
        <v>18</v>
      </c>
      <c r="K7" s="132">
        <v>22</v>
      </c>
      <c r="L7" s="124">
        <v>18</v>
      </c>
      <c r="M7" s="162">
        <f>((J7-L7)/J7)*100</f>
        <v>0</v>
      </c>
      <c r="N7" s="162">
        <f>((K7-L7)/K7)*100</f>
        <v>18.181818181818183</v>
      </c>
    </row>
    <row r="8" spans="2:14" x14ac:dyDescent="0.25">
      <c r="B8" s="8">
        <v>8</v>
      </c>
      <c r="C8" s="39">
        <v>25</v>
      </c>
      <c r="D8" s="133">
        <v>23</v>
      </c>
      <c r="E8" s="124">
        <v>22</v>
      </c>
      <c r="F8" s="162">
        <f t="shared" ref="F8:F15" si="0">((C8-E8)/C8)*100</f>
        <v>12</v>
      </c>
      <c r="G8" s="162">
        <f t="shared" ref="G8:G15" si="1">((D8-E8)/D8)*100</f>
        <v>4.3478260869565215</v>
      </c>
      <c r="I8" s="8">
        <v>8</v>
      </c>
      <c r="J8" s="39">
        <v>24</v>
      </c>
      <c r="K8" s="133">
        <v>22</v>
      </c>
      <c r="L8" s="124">
        <v>22</v>
      </c>
      <c r="M8" s="162">
        <f t="shared" ref="M8:M15" si="2">((J8-L8)/J8)*100</f>
        <v>8.3333333333333321</v>
      </c>
      <c r="N8" s="162">
        <f t="shared" ref="N8:N15" si="3">((K8-L8)/K8)*100</f>
        <v>0</v>
      </c>
    </row>
    <row r="9" spans="2:14" x14ac:dyDescent="0.25">
      <c r="B9" s="8">
        <v>16</v>
      </c>
      <c r="C9" s="127">
        <v>23</v>
      </c>
      <c r="D9" s="133">
        <v>22</v>
      </c>
      <c r="E9" s="35">
        <v>22</v>
      </c>
      <c r="F9" s="162">
        <f t="shared" si="0"/>
        <v>4.3478260869565215</v>
      </c>
      <c r="G9" s="162">
        <f t="shared" si="1"/>
        <v>0</v>
      </c>
      <c r="I9" s="8">
        <v>16</v>
      </c>
      <c r="J9" s="39">
        <v>24</v>
      </c>
      <c r="K9" s="133">
        <v>23</v>
      </c>
      <c r="L9" s="35">
        <v>19</v>
      </c>
      <c r="M9" s="162">
        <f t="shared" si="2"/>
        <v>20.833333333333336</v>
      </c>
      <c r="N9" s="162">
        <f t="shared" si="3"/>
        <v>17.391304347826086</v>
      </c>
    </row>
    <row r="10" spans="2:14" x14ac:dyDescent="0.25">
      <c r="B10" s="8">
        <v>32</v>
      </c>
      <c r="C10" s="39">
        <v>25</v>
      </c>
      <c r="D10" s="133">
        <v>23</v>
      </c>
      <c r="E10" s="35">
        <v>19</v>
      </c>
      <c r="F10" s="162">
        <f t="shared" si="0"/>
        <v>24</v>
      </c>
      <c r="G10" s="162">
        <f t="shared" si="1"/>
        <v>17.391304347826086</v>
      </c>
      <c r="I10" s="8">
        <v>32</v>
      </c>
      <c r="J10" s="39">
        <v>30</v>
      </c>
      <c r="K10" s="133">
        <v>25</v>
      </c>
      <c r="L10" s="35">
        <v>17</v>
      </c>
      <c r="M10" s="162">
        <f t="shared" si="2"/>
        <v>43.333333333333336</v>
      </c>
      <c r="N10" s="162">
        <f t="shared" si="3"/>
        <v>32</v>
      </c>
    </row>
    <row r="11" spans="2:14" x14ac:dyDescent="0.25">
      <c r="B11" s="8">
        <v>64</v>
      </c>
      <c r="C11" s="39">
        <v>24</v>
      </c>
      <c r="D11" s="133">
        <v>22</v>
      </c>
      <c r="E11" s="35">
        <v>17</v>
      </c>
      <c r="F11" s="162">
        <f t="shared" si="0"/>
        <v>29.166666666666668</v>
      </c>
      <c r="G11" s="162">
        <f t="shared" si="1"/>
        <v>22.727272727272727</v>
      </c>
      <c r="I11" s="8">
        <v>64</v>
      </c>
      <c r="J11" s="39">
        <v>34</v>
      </c>
      <c r="K11" s="133">
        <v>28</v>
      </c>
      <c r="L11" s="35">
        <v>18</v>
      </c>
      <c r="M11" s="162">
        <f t="shared" si="2"/>
        <v>47.058823529411761</v>
      </c>
      <c r="N11" s="162">
        <f t="shared" si="3"/>
        <v>35.714285714285715</v>
      </c>
    </row>
    <row r="12" spans="2:14" x14ac:dyDescent="0.25">
      <c r="B12" s="8">
        <v>98</v>
      </c>
      <c r="C12" s="128">
        <v>21</v>
      </c>
      <c r="D12" s="133">
        <v>20</v>
      </c>
      <c r="E12" s="35">
        <v>17</v>
      </c>
      <c r="F12" s="162">
        <f t="shared" si="0"/>
        <v>19.047619047619047</v>
      </c>
      <c r="G12" s="162">
        <f t="shared" si="1"/>
        <v>15</v>
      </c>
      <c r="I12" s="8">
        <v>98</v>
      </c>
      <c r="J12" s="71">
        <v>19</v>
      </c>
      <c r="K12" s="133">
        <v>17</v>
      </c>
      <c r="L12" s="35">
        <v>15</v>
      </c>
      <c r="M12" s="162">
        <f t="shared" si="2"/>
        <v>21.052631578947366</v>
      </c>
      <c r="N12" s="162">
        <f t="shared" si="3"/>
        <v>11.76470588235294</v>
      </c>
    </row>
    <row r="13" spans="2:14" x14ac:dyDescent="0.25">
      <c r="B13" s="8">
        <v>98.5</v>
      </c>
      <c r="C13" s="39">
        <v>29</v>
      </c>
      <c r="D13" s="133">
        <v>25</v>
      </c>
      <c r="E13" s="30">
        <v>22</v>
      </c>
      <c r="F13" s="162">
        <f t="shared" si="0"/>
        <v>24.137931034482758</v>
      </c>
      <c r="G13" s="162">
        <f t="shared" si="1"/>
        <v>12</v>
      </c>
      <c r="I13" s="8">
        <v>98.5</v>
      </c>
      <c r="J13" s="71">
        <v>25</v>
      </c>
      <c r="K13" s="133">
        <v>23</v>
      </c>
      <c r="L13" s="30">
        <v>20</v>
      </c>
      <c r="M13" s="162">
        <f t="shared" si="2"/>
        <v>20</v>
      </c>
      <c r="N13" s="162">
        <f t="shared" si="3"/>
        <v>13.043478260869565</v>
      </c>
    </row>
    <row r="14" spans="2:14" x14ac:dyDescent="0.25">
      <c r="B14" s="8">
        <v>99</v>
      </c>
      <c r="C14" s="39">
        <v>24</v>
      </c>
      <c r="D14" s="133">
        <v>22</v>
      </c>
      <c r="E14" s="30">
        <v>21</v>
      </c>
      <c r="F14" s="162">
        <f t="shared" si="0"/>
        <v>12.5</v>
      </c>
      <c r="G14" s="162">
        <f t="shared" si="1"/>
        <v>4.5454545454545459</v>
      </c>
      <c r="I14" s="8">
        <v>99</v>
      </c>
      <c r="J14" s="71">
        <v>22</v>
      </c>
      <c r="K14" s="133">
        <v>21</v>
      </c>
      <c r="L14" s="30">
        <v>21</v>
      </c>
      <c r="M14" s="162">
        <f t="shared" si="2"/>
        <v>4.5454545454545459</v>
      </c>
      <c r="N14" s="162">
        <f t="shared" si="3"/>
        <v>0</v>
      </c>
    </row>
    <row r="15" spans="2:14" x14ac:dyDescent="0.25">
      <c r="B15" s="8">
        <v>99.5</v>
      </c>
      <c r="C15" s="39">
        <v>30</v>
      </c>
      <c r="D15" s="133">
        <v>25</v>
      </c>
      <c r="E15" s="30">
        <v>18</v>
      </c>
      <c r="F15" s="162">
        <f t="shared" si="0"/>
        <v>40</v>
      </c>
      <c r="G15" s="162">
        <f t="shared" si="1"/>
        <v>28.000000000000004</v>
      </c>
      <c r="I15" s="8">
        <v>99.5</v>
      </c>
      <c r="J15" s="71">
        <v>28</v>
      </c>
      <c r="K15" s="133">
        <v>23</v>
      </c>
      <c r="L15" s="30">
        <v>19</v>
      </c>
      <c r="M15" s="162">
        <f t="shared" si="2"/>
        <v>32.142857142857146</v>
      </c>
      <c r="N15" s="162">
        <f t="shared" si="3"/>
        <v>17.391304347826086</v>
      </c>
    </row>
    <row r="16" spans="2:14" ht="15.75" thickBot="1" x14ac:dyDescent="0.3">
      <c r="B16" s="9"/>
      <c r="C16" s="44"/>
      <c r="D16" s="134"/>
      <c r="E16" s="34"/>
      <c r="I16" s="9"/>
      <c r="J16" s="44"/>
      <c r="K16" s="134"/>
      <c r="L16" s="34"/>
    </row>
    <row r="17" spans="2:14" x14ac:dyDescent="0.25">
      <c r="M17" s="162">
        <f>SUM(M7:M15)/9</f>
        <v>21.922196310741199</v>
      </c>
      <c r="N17" s="162">
        <f>SUM(N7:N15)/9</f>
        <v>16.165210748330953</v>
      </c>
    </row>
    <row r="18" spans="2:14" x14ac:dyDescent="0.25">
      <c r="F18" s="162">
        <f>SUM(F7:F15)/9</f>
        <v>19.365661325181563</v>
      </c>
      <c r="G18" s="162">
        <f>SUM(G7:G15)/9</f>
        <v>12.085973607712738</v>
      </c>
    </row>
    <row r="19" spans="2:14" ht="15.75" thickBot="1" x14ac:dyDescent="0.3">
      <c r="B19" s="10"/>
      <c r="C19" s="56"/>
      <c r="D19" s="130" t="s">
        <v>8</v>
      </c>
      <c r="E19" s="56"/>
      <c r="I19" s="10"/>
      <c r="J19" s="56"/>
      <c r="K19" s="130" t="s">
        <v>9</v>
      </c>
      <c r="L19" s="56"/>
    </row>
    <row r="20" spans="2:14" ht="15.75" thickBot="1" x14ac:dyDescent="0.3">
      <c r="B20" s="10"/>
      <c r="C20" s="182" t="s">
        <v>19</v>
      </c>
      <c r="D20" s="183"/>
      <c r="E20" s="185"/>
      <c r="I20" s="10"/>
      <c r="J20" s="182" t="s">
        <v>19</v>
      </c>
      <c r="K20" s="183"/>
      <c r="L20" s="185"/>
    </row>
    <row r="21" spans="2:14" ht="15.75" thickBot="1" x14ac:dyDescent="0.3">
      <c r="B21" s="14" t="s">
        <v>62</v>
      </c>
      <c r="C21" s="54" t="s">
        <v>64</v>
      </c>
      <c r="D21" s="131" t="s">
        <v>66</v>
      </c>
      <c r="E21" s="123" t="s">
        <v>67</v>
      </c>
      <c r="I21" s="14" t="s">
        <v>62</v>
      </c>
      <c r="J21" s="54" t="s">
        <v>64</v>
      </c>
      <c r="K21" s="131" t="s">
        <v>66</v>
      </c>
      <c r="L21" s="123" t="s">
        <v>65</v>
      </c>
    </row>
    <row r="22" spans="2:14" x14ac:dyDescent="0.25">
      <c r="B22" s="13">
        <v>0.1</v>
      </c>
      <c r="C22" s="38">
        <v>18</v>
      </c>
      <c r="D22" s="132">
        <v>15</v>
      </c>
      <c r="E22" s="124">
        <v>13</v>
      </c>
      <c r="F22" s="162">
        <f>((C22-E22)/C22)*100</f>
        <v>27.777777777777779</v>
      </c>
      <c r="G22" s="162">
        <f>((D22-E22)/D22)*100</f>
        <v>13.333333333333334</v>
      </c>
      <c r="I22" s="13">
        <v>0.1</v>
      </c>
      <c r="J22" s="38">
        <v>8</v>
      </c>
      <c r="K22" s="132">
        <v>4</v>
      </c>
      <c r="L22" s="124">
        <v>4</v>
      </c>
      <c r="M22" s="162">
        <f>((J22-L22)/J22)*100</f>
        <v>50</v>
      </c>
      <c r="N22" s="162">
        <f>((K22-L22)/K22)*100</f>
        <v>0</v>
      </c>
    </row>
    <row r="23" spans="2:14" x14ac:dyDescent="0.25">
      <c r="B23" s="8">
        <v>8</v>
      </c>
      <c r="C23" s="39">
        <v>30</v>
      </c>
      <c r="D23" s="133">
        <v>17</v>
      </c>
      <c r="E23" s="124">
        <v>18</v>
      </c>
      <c r="F23" s="162">
        <f t="shared" ref="F23:F30" si="4">((C23-E23)/C23)*100</f>
        <v>40</v>
      </c>
      <c r="G23" s="162">
        <f t="shared" ref="G23:G30" si="5">((D23-E23)/D23)*100</f>
        <v>-5.8823529411764701</v>
      </c>
      <c r="I23" s="8">
        <v>8</v>
      </c>
      <c r="J23" s="39">
        <v>10</v>
      </c>
      <c r="K23" s="133">
        <v>8</v>
      </c>
      <c r="L23" s="124">
        <v>6</v>
      </c>
      <c r="M23" s="162">
        <f t="shared" ref="M23:M30" si="6">((J23-L23)/J23)*100</f>
        <v>40</v>
      </c>
      <c r="N23" s="162">
        <f t="shared" ref="N23:N30" si="7">((K23-L23)/K23)*100</f>
        <v>25</v>
      </c>
    </row>
    <row r="24" spans="2:14" x14ac:dyDescent="0.25">
      <c r="B24" s="8">
        <v>16</v>
      </c>
      <c r="C24" s="39">
        <v>26</v>
      </c>
      <c r="D24" s="133">
        <v>20</v>
      </c>
      <c r="E24" s="35">
        <v>16</v>
      </c>
      <c r="F24" s="162">
        <f t="shared" si="4"/>
        <v>38.461538461538467</v>
      </c>
      <c r="G24" s="162">
        <f t="shared" si="5"/>
        <v>20</v>
      </c>
      <c r="I24" s="8">
        <v>16</v>
      </c>
      <c r="J24" s="39">
        <v>12</v>
      </c>
      <c r="K24" s="133">
        <v>12</v>
      </c>
      <c r="L24" s="35">
        <v>10</v>
      </c>
      <c r="M24" s="162">
        <f t="shared" si="6"/>
        <v>16.666666666666664</v>
      </c>
      <c r="N24" s="162">
        <f t="shared" si="7"/>
        <v>16.666666666666664</v>
      </c>
    </row>
    <row r="25" spans="2:14" x14ac:dyDescent="0.25">
      <c r="B25" s="8">
        <v>32</v>
      </c>
      <c r="C25" s="39">
        <v>25</v>
      </c>
      <c r="D25" s="133">
        <v>22</v>
      </c>
      <c r="E25" s="35">
        <v>14</v>
      </c>
      <c r="F25" s="162">
        <f t="shared" si="4"/>
        <v>44</v>
      </c>
      <c r="G25" s="162">
        <f t="shared" si="5"/>
        <v>36.363636363636367</v>
      </c>
      <c r="I25" s="8">
        <v>32</v>
      </c>
      <c r="J25" s="39">
        <v>13</v>
      </c>
      <c r="K25" s="133">
        <v>14</v>
      </c>
      <c r="L25" s="35">
        <v>10</v>
      </c>
      <c r="M25" s="162">
        <f t="shared" si="6"/>
        <v>23.076923076923077</v>
      </c>
      <c r="N25" s="162">
        <f t="shared" si="7"/>
        <v>28.571428571428569</v>
      </c>
    </row>
    <row r="26" spans="2:14" x14ac:dyDescent="0.25">
      <c r="B26" s="8">
        <v>64</v>
      </c>
      <c r="C26" s="39">
        <v>28</v>
      </c>
      <c r="D26" s="133">
        <v>24</v>
      </c>
      <c r="E26" s="35">
        <v>17</v>
      </c>
      <c r="F26" s="162">
        <f t="shared" si="4"/>
        <v>39.285714285714285</v>
      </c>
      <c r="G26" s="162">
        <f t="shared" si="5"/>
        <v>29.166666666666668</v>
      </c>
      <c r="I26" s="8">
        <v>64</v>
      </c>
      <c r="J26" s="39">
        <v>17</v>
      </c>
      <c r="K26" s="133">
        <v>18</v>
      </c>
      <c r="L26" s="35">
        <v>11</v>
      </c>
      <c r="M26" s="162">
        <f t="shared" si="6"/>
        <v>35.294117647058826</v>
      </c>
      <c r="N26" s="162">
        <f t="shared" si="7"/>
        <v>38.888888888888893</v>
      </c>
    </row>
    <row r="27" spans="2:14" x14ac:dyDescent="0.25">
      <c r="B27" s="8">
        <v>98</v>
      </c>
      <c r="C27" s="71">
        <v>37</v>
      </c>
      <c r="D27" s="133">
        <v>28</v>
      </c>
      <c r="E27" s="35">
        <v>16</v>
      </c>
      <c r="F27" s="162">
        <f t="shared" si="4"/>
        <v>56.756756756756758</v>
      </c>
      <c r="G27" s="162">
        <f t="shared" si="5"/>
        <v>42.857142857142854</v>
      </c>
      <c r="I27" s="8">
        <v>98</v>
      </c>
      <c r="J27" s="71">
        <v>20</v>
      </c>
      <c r="K27" s="133">
        <v>20</v>
      </c>
      <c r="L27" s="35">
        <v>13</v>
      </c>
      <c r="M27" s="162">
        <f t="shared" si="6"/>
        <v>35</v>
      </c>
      <c r="N27" s="162">
        <f t="shared" si="7"/>
        <v>35</v>
      </c>
    </row>
    <row r="28" spans="2:14" x14ac:dyDescent="0.25">
      <c r="B28" s="8">
        <v>98.5</v>
      </c>
      <c r="C28" s="71">
        <v>27</v>
      </c>
      <c r="D28" s="133">
        <v>25</v>
      </c>
      <c r="E28" s="30">
        <v>21</v>
      </c>
      <c r="F28" s="162">
        <f t="shared" si="4"/>
        <v>22.222222222222221</v>
      </c>
      <c r="G28" s="162">
        <f t="shared" si="5"/>
        <v>16</v>
      </c>
      <c r="I28" s="8">
        <v>98.5</v>
      </c>
      <c r="J28" s="71">
        <v>17</v>
      </c>
      <c r="K28" s="133">
        <v>18</v>
      </c>
      <c r="L28" s="30">
        <v>13</v>
      </c>
      <c r="M28" s="162">
        <f t="shared" si="6"/>
        <v>23.52941176470588</v>
      </c>
      <c r="N28" s="162">
        <f t="shared" si="7"/>
        <v>27.777777777777779</v>
      </c>
    </row>
    <row r="29" spans="2:14" x14ac:dyDescent="0.25">
      <c r="B29" s="8">
        <v>99</v>
      </c>
      <c r="C29" s="71">
        <v>25</v>
      </c>
      <c r="D29" s="133">
        <v>22</v>
      </c>
      <c r="E29" s="30">
        <v>15</v>
      </c>
      <c r="F29" s="162">
        <f t="shared" si="4"/>
        <v>40</v>
      </c>
      <c r="G29" s="162">
        <f t="shared" si="5"/>
        <v>31.818181818181817</v>
      </c>
      <c r="I29" s="8">
        <v>99</v>
      </c>
      <c r="J29" s="71">
        <v>14</v>
      </c>
      <c r="K29" s="133">
        <v>15</v>
      </c>
      <c r="L29" s="30">
        <v>11</v>
      </c>
      <c r="M29" s="162">
        <f t="shared" si="6"/>
        <v>21.428571428571427</v>
      </c>
      <c r="N29" s="162">
        <f t="shared" si="7"/>
        <v>26.666666666666668</v>
      </c>
    </row>
    <row r="30" spans="2:14" x14ac:dyDescent="0.25">
      <c r="B30" s="8">
        <v>99.5</v>
      </c>
      <c r="C30" s="71">
        <v>24</v>
      </c>
      <c r="D30" s="133">
        <v>20</v>
      </c>
      <c r="E30" s="30">
        <v>18</v>
      </c>
      <c r="F30" s="162">
        <f t="shared" si="4"/>
        <v>25</v>
      </c>
      <c r="G30" s="162">
        <f t="shared" si="5"/>
        <v>10</v>
      </c>
      <c r="I30" s="8">
        <v>99.5</v>
      </c>
      <c r="J30" s="71">
        <v>18</v>
      </c>
      <c r="K30" s="133">
        <v>17</v>
      </c>
      <c r="L30" s="30">
        <v>13</v>
      </c>
      <c r="M30" s="162">
        <f t="shared" si="6"/>
        <v>27.777777777777779</v>
      </c>
      <c r="N30" s="162">
        <f t="shared" si="7"/>
        <v>23.52941176470588</v>
      </c>
    </row>
    <row r="31" spans="2:14" ht="15.75" thickBot="1" x14ac:dyDescent="0.3">
      <c r="B31" s="9"/>
      <c r="C31" s="44"/>
      <c r="D31" s="134"/>
      <c r="E31" s="34"/>
      <c r="I31" s="9"/>
      <c r="J31" s="44"/>
      <c r="K31" s="134"/>
      <c r="L31" s="34"/>
    </row>
    <row r="32" spans="2:14" x14ac:dyDescent="0.25">
      <c r="F32" s="162">
        <f>SUM(F22:F30)/9</f>
        <v>37.056001056001058</v>
      </c>
      <c r="G32" s="162">
        <f>SUM(G22:G30)/9</f>
        <v>21.517400899753838</v>
      </c>
      <c r="M32" s="162">
        <f>SUM(M22:M30)/9</f>
        <v>30.308163151300406</v>
      </c>
      <c r="N32" s="162">
        <f>SUM(N22:N30)/9</f>
        <v>24.677871148459381</v>
      </c>
    </row>
    <row r="36" spans="6:8" x14ac:dyDescent="0.25">
      <c r="F36" s="162">
        <f>(F18+F32+M32+M17)/4</f>
        <v>27.163005460806058</v>
      </c>
      <c r="H36">
        <f>(G32+N32+G18+N17)/4</f>
        <v>18.611614101064227</v>
      </c>
    </row>
  </sheetData>
  <mergeCells count="4">
    <mergeCell ref="C5:E5"/>
    <mergeCell ref="J5:L5"/>
    <mergeCell ref="C20:E20"/>
    <mergeCell ref="J20:L2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1AF28-E388-4694-8C46-2DD90FCA9148}">
  <dimension ref="B4:L36"/>
  <sheetViews>
    <sheetView topLeftCell="A13" workbookViewId="0">
      <selection activeCell="F36" sqref="F36"/>
    </sheetView>
  </sheetViews>
  <sheetFormatPr defaultRowHeight="15" x14ac:dyDescent="0.25"/>
  <cols>
    <col min="2" max="2" width="27.140625" customWidth="1"/>
    <col min="3" max="3" width="11.28515625" customWidth="1"/>
    <col min="4" max="4" width="11.85546875" customWidth="1"/>
    <col min="5" max="5" width="12.42578125" customWidth="1"/>
    <col min="6" max="6" width="9.140625" style="162"/>
    <col min="8" max="8" width="9.140625" style="162"/>
    <col min="9" max="9" width="34.28515625" customWidth="1"/>
    <col min="10" max="10" width="13.7109375" customWidth="1"/>
    <col min="11" max="11" width="13.42578125" customWidth="1"/>
    <col min="12" max="12" width="14.7109375" customWidth="1"/>
  </cols>
  <sheetData>
    <row r="4" spans="2:12" ht="15.75" thickBot="1" x14ac:dyDescent="0.3">
      <c r="B4" s="10"/>
      <c r="C4" s="56"/>
      <c r="D4" s="57" t="s">
        <v>63</v>
      </c>
      <c r="E4" s="56"/>
      <c r="I4" s="10"/>
      <c r="J4" s="56"/>
      <c r="K4" s="57" t="s">
        <v>6</v>
      </c>
      <c r="L4" s="56"/>
    </row>
    <row r="5" spans="2:12" ht="15.75" thickBot="1" x14ac:dyDescent="0.3">
      <c r="B5" s="10"/>
      <c r="C5" s="182" t="s">
        <v>4</v>
      </c>
      <c r="D5" s="183"/>
      <c r="E5" s="185"/>
      <c r="I5" s="10"/>
      <c r="J5" s="182" t="s">
        <v>4</v>
      </c>
      <c r="K5" s="183"/>
      <c r="L5" s="185"/>
    </row>
    <row r="6" spans="2:12" ht="15.75" thickBot="1" x14ac:dyDescent="0.3">
      <c r="B6" s="14" t="s">
        <v>62</v>
      </c>
      <c r="C6" s="54" t="s">
        <v>64</v>
      </c>
      <c r="D6" s="62" t="s">
        <v>66</v>
      </c>
      <c r="E6" s="123" t="s">
        <v>65</v>
      </c>
      <c r="I6" s="14" t="s">
        <v>62</v>
      </c>
      <c r="J6" s="54" t="s">
        <v>64</v>
      </c>
      <c r="K6" s="62" t="s">
        <v>66</v>
      </c>
      <c r="L6" s="123" t="s">
        <v>65</v>
      </c>
    </row>
    <row r="7" spans="2:12" x14ac:dyDescent="0.25">
      <c r="B7" s="13">
        <v>0.1</v>
      </c>
      <c r="C7" s="38">
        <v>2921</v>
      </c>
      <c r="D7" s="125"/>
      <c r="E7" s="124">
        <v>1531</v>
      </c>
      <c r="F7" s="162">
        <f>((C7-E7)/C7)*100</f>
        <v>47.586442998972956</v>
      </c>
      <c r="H7" s="162">
        <f>((J7-L7)/J7)*100</f>
        <v>12.179487179487179</v>
      </c>
      <c r="I7" s="13">
        <v>0.1</v>
      </c>
      <c r="J7" s="38">
        <v>624</v>
      </c>
      <c r="K7" s="125"/>
      <c r="L7" s="124">
        <v>548</v>
      </c>
    </row>
    <row r="8" spans="2:12" x14ac:dyDescent="0.25">
      <c r="B8" s="8">
        <v>8</v>
      </c>
      <c r="C8" s="39">
        <v>219929</v>
      </c>
      <c r="D8" s="126"/>
      <c r="E8" s="124">
        <v>148542</v>
      </c>
      <c r="F8" s="162">
        <f t="shared" ref="F8:F15" si="0">((C8-E8)/C8)*100</f>
        <v>32.459111804264104</v>
      </c>
      <c r="H8" s="162">
        <f t="shared" ref="H8:H15" si="1">((J8-L8)/J8)*100</f>
        <v>9.8781961270940144</v>
      </c>
      <c r="I8" s="8">
        <v>8</v>
      </c>
      <c r="J8" s="39">
        <v>30623</v>
      </c>
      <c r="K8" s="126"/>
      <c r="L8" s="124">
        <v>27598</v>
      </c>
    </row>
    <row r="9" spans="2:12" x14ac:dyDescent="0.25">
      <c r="B9" s="8">
        <v>16</v>
      </c>
      <c r="C9" s="39">
        <v>222295</v>
      </c>
      <c r="D9" s="126"/>
      <c r="E9" s="35">
        <v>188483</v>
      </c>
      <c r="F9" s="162">
        <f t="shared" si="0"/>
        <v>15.210418587912459</v>
      </c>
      <c r="H9" s="162">
        <f t="shared" si="1"/>
        <v>5.1628502346750107</v>
      </c>
      <c r="I9" s="8">
        <v>16</v>
      </c>
      <c r="J9" s="39">
        <v>21093</v>
      </c>
      <c r="K9" s="126"/>
      <c r="L9" s="35">
        <v>20004</v>
      </c>
    </row>
    <row r="10" spans="2:12" x14ac:dyDescent="0.25">
      <c r="B10" s="8">
        <v>32</v>
      </c>
      <c r="C10" s="39">
        <v>247838</v>
      </c>
      <c r="D10" s="126"/>
      <c r="E10" s="35">
        <v>225294</v>
      </c>
      <c r="F10" s="162">
        <f t="shared" si="0"/>
        <v>9.096264495355836</v>
      </c>
      <c r="H10" s="162">
        <f t="shared" si="1"/>
        <v>-0.16246684350132626</v>
      </c>
      <c r="I10" s="8">
        <v>32</v>
      </c>
      <c r="J10" s="39">
        <v>30160</v>
      </c>
      <c r="K10" s="126"/>
      <c r="L10" s="35">
        <v>30209</v>
      </c>
    </row>
    <row r="11" spans="2:12" x14ac:dyDescent="0.25">
      <c r="B11" s="8">
        <v>64</v>
      </c>
      <c r="C11" s="39">
        <v>240074</v>
      </c>
      <c r="D11" s="126"/>
      <c r="E11" s="35">
        <v>170850</v>
      </c>
      <c r="F11" s="162">
        <f t="shared" si="0"/>
        <v>28.834442713496671</v>
      </c>
      <c r="H11" s="162">
        <f t="shared" si="1"/>
        <v>9.850697382427601</v>
      </c>
      <c r="I11" s="8">
        <v>64</v>
      </c>
      <c r="J11" s="39">
        <v>36637</v>
      </c>
      <c r="K11" s="126"/>
      <c r="L11" s="35">
        <v>33028</v>
      </c>
    </row>
    <row r="12" spans="2:12" x14ac:dyDescent="0.25">
      <c r="B12" s="8">
        <v>98</v>
      </c>
      <c r="C12" s="71">
        <v>213262</v>
      </c>
      <c r="D12" s="126"/>
      <c r="E12" s="35">
        <v>170646</v>
      </c>
      <c r="F12" s="162">
        <f t="shared" si="0"/>
        <v>19.982931792818224</v>
      </c>
      <c r="H12" s="162">
        <f t="shared" si="1"/>
        <v>1.573007196507924</v>
      </c>
      <c r="I12" s="8">
        <v>98</v>
      </c>
      <c r="J12" s="71">
        <v>25429</v>
      </c>
      <c r="K12" s="126"/>
      <c r="L12" s="35">
        <v>25029</v>
      </c>
    </row>
    <row r="13" spans="2:12" x14ac:dyDescent="0.25">
      <c r="B13" s="8">
        <v>98.5</v>
      </c>
      <c r="C13" s="39">
        <v>343068</v>
      </c>
      <c r="D13" s="65"/>
      <c r="E13" s="30">
        <v>108420</v>
      </c>
      <c r="F13" s="162">
        <f t="shared" si="0"/>
        <v>68.396935884431073</v>
      </c>
      <c r="H13" s="162">
        <f t="shared" si="1"/>
        <v>0.45002971894370386</v>
      </c>
      <c r="I13" s="8">
        <v>98.5</v>
      </c>
      <c r="J13" s="71">
        <v>23554</v>
      </c>
      <c r="K13" s="65"/>
      <c r="L13" s="30">
        <v>23448</v>
      </c>
    </row>
    <row r="14" spans="2:12" x14ac:dyDescent="0.25">
      <c r="B14" s="8">
        <v>99</v>
      </c>
      <c r="C14" s="39">
        <v>354139</v>
      </c>
      <c r="D14" s="65"/>
      <c r="E14" s="30">
        <v>204828</v>
      </c>
      <c r="F14" s="162">
        <f t="shared" si="0"/>
        <v>42.161693572297878</v>
      </c>
      <c r="H14" s="162">
        <f t="shared" si="1"/>
        <v>9.2654667346790056</v>
      </c>
      <c r="I14" s="8">
        <v>99</v>
      </c>
      <c r="J14" s="71">
        <v>27446</v>
      </c>
      <c r="K14" s="65"/>
      <c r="L14" s="30">
        <v>24903</v>
      </c>
    </row>
    <row r="15" spans="2:12" x14ac:dyDescent="0.25">
      <c r="B15" s="8">
        <v>99.5</v>
      </c>
      <c r="C15" s="39">
        <v>258256</v>
      </c>
      <c r="D15" s="65"/>
      <c r="E15" s="30">
        <v>135038</v>
      </c>
      <c r="F15" s="162">
        <f t="shared" si="0"/>
        <v>47.711573012824481</v>
      </c>
      <c r="H15" s="162">
        <f t="shared" si="1"/>
        <v>4.4077928625445644</v>
      </c>
      <c r="I15" s="8">
        <v>99.5</v>
      </c>
      <c r="J15" s="71">
        <v>27769</v>
      </c>
      <c r="K15" s="65"/>
      <c r="L15" s="30">
        <v>26545</v>
      </c>
    </row>
    <row r="16" spans="2:12" ht="15.75" thickBot="1" x14ac:dyDescent="0.3">
      <c r="B16" s="9"/>
      <c r="C16" s="44"/>
      <c r="D16" s="67"/>
      <c r="E16" s="34"/>
      <c r="I16" s="9"/>
      <c r="J16" s="44"/>
      <c r="K16" s="67"/>
      <c r="L16" s="34"/>
    </row>
    <row r="17" spans="2:12" x14ac:dyDescent="0.25">
      <c r="F17" s="162">
        <f>SUM(F7:F15)/9</f>
        <v>34.604423873597085</v>
      </c>
      <c r="H17" s="162">
        <f>SUM(H7:H15)/9</f>
        <v>5.8450067325397423</v>
      </c>
    </row>
    <row r="19" spans="2:12" ht="15.75" thickBot="1" x14ac:dyDescent="0.3">
      <c r="B19" s="10"/>
      <c r="C19" s="56"/>
      <c r="D19" s="57" t="s">
        <v>8</v>
      </c>
      <c r="E19" s="56"/>
      <c r="I19" s="10"/>
      <c r="J19" s="56"/>
      <c r="K19" s="57" t="s">
        <v>9</v>
      </c>
      <c r="L19" s="56"/>
    </row>
    <row r="20" spans="2:12" ht="15.75" thickBot="1" x14ac:dyDescent="0.3">
      <c r="B20" s="10"/>
      <c r="C20" s="182" t="s">
        <v>4</v>
      </c>
      <c r="D20" s="183"/>
      <c r="E20" s="185"/>
      <c r="I20" s="10"/>
      <c r="J20" s="182" t="s">
        <v>4</v>
      </c>
      <c r="K20" s="183"/>
      <c r="L20" s="185"/>
    </row>
    <row r="21" spans="2:12" ht="15.75" thickBot="1" x14ac:dyDescent="0.3">
      <c r="B21" s="14" t="s">
        <v>62</v>
      </c>
      <c r="C21" s="54" t="s">
        <v>64</v>
      </c>
      <c r="D21" s="62" t="s">
        <v>66</v>
      </c>
      <c r="E21" s="123" t="s">
        <v>65</v>
      </c>
      <c r="I21" s="14" t="s">
        <v>62</v>
      </c>
      <c r="J21" s="54" t="s">
        <v>64</v>
      </c>
      <c r="K21" s="62" t="s">
        <v>66</v>
      </c>
      <c r="L21" s="123" t="s">
        <v>65</v>
      </c>
    </row>
    <row r="22" spans="2:12" x14ac:dyDescent="0.25">
      <c r="B22" s="13">
        <v>0.1</v>
      </c>
      <c r="C22" s="38">
        <v>2025</v>
      </c>
      <c r="D22" s="125"/>
      <c r="E22" s="124">
        <v>493</v>
      </c>
      <c r="F22" s="162">
        <f>((C22-E22)/C22)*100</f>
        <v>75.654320987654316</v>
      </c>
      <c r="H22" s="167">
        <v>0</v>
      </c>
      <c r="I22" s="13">
        <v>0.1</v>
      </c>
      <c r="J22" s="38">
        <v>0</v>
      </c>
      <c r="K22" s="125"/>
      <c r="L22" s="124">
        <v>0</v>
      </c>
    </row>
    <row r="23" spans="2:12" x14ac:dyDescent="0.25">
      <c r="B23" s="8">
        <v>8</v>
      </c>
      <c r="C23" s="39">
        <v>46134</v>
      </c>
      <c r="D23" s="126"/>
      <c r="E23" s="124">
        <v>25914</v>
      </c>
      <c r="F23" s="162">
        <f t="shared" ref="F23:F30" si="2">((C23-E23)/C23)*100</f>
        <v>43.828846403953698</v>
      </c>
      <c r="H23" s="167">
        <f t="shared" ref="H23:H30" si="3">((J23-L23)/J23)*100</f>
        <v>100</v>
      </c>
      <c r="I23" s="8">
        <v>8</v>
      </c>
      <c r="J23" s="39">
        <v>44</v>
      </c>
      <c r="K23" s="126"/>
      <c r="L23" s="124">
        <v>0</v>
      </c>
    </row>
    <row r="24" spans="2:12" x14ac:dyDescent="0.25">
      <c r="B24" s="8">
        <v>16</v>
      </c>
      <c r="C24" s="39">
        <v>63361</v>
      </c>
      <c r="D24" s="126"/>
      <c r="E24" s="35">
        <v>36549</v>
      </c>
      <c r="F24" s="162">
        <f t="shared" si="2"/>
        <v>42.316251321791007</v>
      </c>
      <c r="H24" s="167">
        <f t="shared" si="3"/>
        <v>99.616858237547888</v>
      </c>
      <c r="I24" s="8">
        <v>16</v>
      </c>
      <c r="J24" s="39">
        <v>261</v>
      </c>
      <c r="K24" s="126"/>
      <c r="L24" s="35">
        <v>1</v>
      </c>
    </row>
    <row r="25" spans="2:12" x14ac:dyDescent="0.25">
      <c r="B25" s="8">
        <v>32</v>
      </c>
      <c r="C25" s="39">
        <v>54502</v>
      </c>
      <c r="D25" s="126"/>
      <c r="E25" s="35">
        <v>23334</v>
      </c>
      <c r="F25" s="162">
        <f t="shared" si="2"/>
        <v>57.18689222413856</v>
      </c>
      <c r="H25" s="167">
        <f t="shared" si="3"/>
        <v>99.758803666184264</v>
      </c>
      <c r="I25" s="8">
        <v>32</v>
      </c>
      <c r="J25" s="39">
        <v>2073</v>
      </c>
      <c r="K25" s="126"/>
      <c r="L25" s="35">
        <v>5</v>
      </c>
    </row>
    <row r="26" spans="2:12" x14ac:dyDescent="0.25">
      <c r="B26" s="8">
        <v>64</v>
      </c>
      <c r="C26" s="39">
        <v>51308</v>
      </c>
      <c r="D26" s="126"/>
      <c r="E26" s="35">
        <v>25791</v>
      </c>
      <c r="F26" s="162">
        <f t="shared" si="2"/>
        <v>49.732985109534575</v>
      </c>
      <c r="H26" s="167">
        <f t="shared" si="3"/>
        <v>99.821361414065436</v>
      </c>
      <c r="I26" s="8">
        <v>64</v>
      </c>
      <c r="J26" s="39">
        <v>10636</v>
      </c>
      <c r="K26" s="126"/>
      <c r="L26" s="35">
        <v>19</v>
      </c>
    </row>
    <row r="27" spans="2:12" x14ac:dyDescent="0.25">
      <c r="B27" s="8">
        <v>98</v>
      </c>
      <c r="C27" s="71">
        <v>68545</v>
      </c>
      <c r="D27" s="126"/>
      <c r="E27" s="35">
        <v>31424</v>
      </c>
      <c r="F27" s="162">
        <f t="shared" si="2"/>
        <v>54.155664162229186</v>
      </c>
      <c r="H27" s="167">
        <f t="shared" si="3"/>
        <v>99.763450834879407</v>
      </c>
      <c r="I27" s="8">
        <v>98</v>
      </c>
      <c r="J27" s="71">
        <v>21560</v>
      </c>
      <c r="K27" s="126"/>
      <c r="L27" s="35">
        <v>51</v>
      </c>
    </row>
    <row r="28" spans="2:12" x14ac:dyDescent="0.25">
      <c r="B28" s="8">
        <v>98.5</v>
      </c>
      <c r="C28" s="71">
        <v>37182</v>
      </c>
      <c r="D28" s="65"/>
      <c r="E28" s="30">
        <v>28722</v>
      </c>
      <c r="F28" s="162">
        <f t="shared" si="2"/>
        <v>22.752944973374216</v>
      </c>
      <c r="H28" s="167">
        <f t="shared" si="3"/>
        <v>99.837466332311692</v>
      </c>
      <c r="I28" s="8">
        <v>98.5</v>
      </c>
      <c r="J28" s="39">
        <v>21534</v>
      </c>
      <c r="K28" s="65"/>
      <c r="L28" s="30">
        <v>35</v>
      </c>
    </row>
    <row r="29" spans="2:12" x14ac:dyDescent="0.25">
      <c r="B29" s="8">
        <v>99</v>
      </c>
      <c r="C29" s="71">
        <v>55715</v>
      </c>
      <c r="D29" s="65"/>
      <c r="E29" s="30">
        <v>28503</v>
      </c>
      <c r="F29" s="162">
        <f t="shared" si="2"/>
        <v>48.841425109934491</v>
      </c>
      <c r="H29" s="167">
        <f t="shared" si="3"/>
        <v>99.577025823686554</v>
      </c>
      <c r="I29" s="8">
        <v>99</v>
      </c>
      <c r="J29" s="39">
        <v>8984</v>
      </c>
      <c r="K29" s="65"/>
      <c r="L29" s="30">
        <v>38</v>
      </c>
    </row>
    <row r="30" spans="2:12" x14ac:dyDescent="0.25">
      <c r="B30" s="8">
        <v>99.5</v>
      </c>
      <c r="C30" s="71">
        <v>51067</v>
      </c>
      <c r="D30" s="65"/>
      <c r="E30" s="30">
        <v>35877</v>
      </c>
      <c r="F30" s="162">
        <f t="shared" si="2"/>
        <v>29.745236649891321</v>
      </c>
      <c r="H30" s="167">
        <f t="shared" si="3"/>
        <v>99.768735997687358</v>
      </c>
      <c r="I30" s="8">
        <v>99.5</v>
      </c>
      <c r="J30" s="39">
        <v>13837</v>
      </c>
      <c r="K30" s="65"/>
      <c r="L30" s="30">
        <v>32</v>
      </c>
    </row>
    <row r="31" spans="2:12" ht="15.75" thickBot="1" x14ac:dyDescent="0.3">
      <c r="B31" s="9"/>
      <c r="C31" s="44"/>
      <c r="D31" s="67"/>
      <c r="E31" s="34"/>
      <c r="I31" s="9"/>
      <c r="J31" s="44"/>
      <c r="K31" s="67"/>
      <c r="L31" s="34"/>
    </row>
    <row r="32" spans="2:12" x14ac:dyDescent="0.25">
      <c r="F32" s="162">
        <f>SUM(F22:F30)/9</f>
        <v>47.134951882500154</v>
      </c>
      <c r="H32" s="162">
        <f>SUM(H22:H30)/9</f>
        <v>88.682633589595838</v>
      </c>
    </row>
    <row r="36" spans="6:6" x14ac:dyDescent="0.25">
      <c r="F36" s="162">
        <f>(F32+F17+H17+H32)/4</f>
        <v>44.066754019558203</v>
      </c>
    </row>
  </sheetData>
  <mergeCells count="4">
    <mergeCell ref="C5:E5"/>
    <mergeCell ref="J5:L5"/>
    <mergeCell ref="C20:E20"/>
    <mergeCell ref="J20:L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DS (pair-wise)</vt:lpstr>
      <vt:lpstr>DS (CPU-time)</vt:lpstr>
      <vt:lpstr>DD (pair-wise)</vt:lpstr>
      <vt:lpstr>DD (CPU-time)</vt:lpstr>
      <vt:lpstr>DM (pair-wise)</vt:lpstr>
      <vt:lpstr>DM (CPU-time)</vt:lpstr>
      <vt:lpstr>Epselon (CPU-time)</vt:lpstr>
      <vt:lpstr>CQ(CPU time)</vt:lpstr>
      <vt:lpstr>CQ(Pairwise)</vt:lpstr>
      <vt:lpstr>Mv(Pairwise)</vt:lpstr>
      <vt:lpstr>Mv(CPU time)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Maaruf Lawal</dc:creator>
  <cp:lastModifiedBy>Maaruf Lawal</cp:lastModifiedBy>
  <dcterms:created xsi:type="dcterms:W3CDTF">2018-11-17T14:44:43Z</dcterms:created>
  <dcterms:modified xsi:type="dcterms:W3CDTF">2020-07-06T05:09:29Z</dcterms:modified>
</cp:coreProperties>
</file>