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esktop\correlaciones_puntos_PeerJ\"/>
    </mc:Choice>
  </mc:AlternateContent>
  <bookViews>
    <workbookView xWindow="0" yWindow="0" windowWidth="19200" windowHeight="6470" tabRatio="904"/>
  </bookViews>
  <sheets>
    <sheet name="Complex1, CAβO4SAβ5CA-Cell mini" sheetId="35" r:id="rId1"/>
    <sheet name="Complex1, CAβO4SAβ5CA-Cell f2" sheetId="2" r:id="rId2"/>
    <sheet name="Complex1, CAβO4SAβ5CA-Cell f3" sheetId="36" r:id="rId3"/>
    <sheet name="Complex1, CAβO4SAβ5CA-Cell f4" sheetId="37" r:id="rId4"/>
    <sheet name="Complex1, CAβO4SAβ5CA-Cell f5" sheetId="38" r:id="rId5"/>
    <sheet name="Complex1, CAβO4SAβ5CA-Cell f6" sheetId="39" r:id="rId6"/>
    <sheet name="Complex1, CAβO4SAβ5CA-Cell f7" sheetId="40" r:id="rId7"/>
    <sheet name="Complex1, CAβO4SAβ5CA-Cell f8" sheetId="41" r:id="rId8"/>
    <sheet name="Complex2, CAβO4SAββSA-Cell mini" sheetId="42" r:id="rId9"/>
    <sheet name="Complex2, CAβO4SAββSA-Cell f2" sheetId="43" r:id="rId10"/>
    <sheet name="Complex2, CAβO4SAββSA-Cell f3" sheetId="44" r:id="rId11"/>
    <sheet name="Complex2, CAβO4SAββSA-Cell f4" sheetId="45" r:id="rId12"/>
    <sheet name="Complex2, CAβO4SAββSA-Cell f5" sheetId="46" r:id="rId13"/>
    <sheet name="Complex2, CAβO4SAββSA-Cell f6" sheetId="47" r:id="rId14"/>
    <sheet name="Complex2, CAβO4SAββSA-Cell f7" sheetId="48" r:id="rId15"/>
    <sheet name="Complex2, CAβO4SAββSA-Cell f8" sheetId="49" r:id="rId16"/>
    <sheet name="Complex3, SAβO4SAββSA-Cell mini" sheetId="50" r:id="rId17"/>
    <sheet name="Complex3, SAβO4SAββSA-Cell f2" sheetId="51" r:id="rId18"/>
    <sheet name="Complex3, SAβO4SAββSA-Cell f3" sheetId="52" r:id="rId19"/>
    <sheet name="Complex3, SAβO4SAββSA-Cell f4" sheetId="53" r:id="rId20"/>
    <sheet name="Complex3, SAβO4SAββSA-Cell f5" sheetId="54" r:id="rId21"/>
    <sheet name="Complex3, SAβO4SAββSA-Cell f6" sheetId="55" r:id="rId22"/>
    <sheet name="Complex3, SAβO4SAββSA-Cell f7" sheetId="56" r:id="rId23"/>
    <sheet name="Complex3, SAβO4SAββSA-Cell f8" sheetId="57" r:id="rId24"/>
    <sheet name="Complex4, CAββCA-Cell mini" sheetId="58" r:id="rId25"/>
    <sheet name="Complex4, CAββCA-Cell f2" sheetId="60" r:id="rId26"/>
    <sheet name="Complex4, CAββCA-Cell f3" sheetId="61" r:id="rId27"/>
    <sheet name="Complex4, CAββCA-Cell f4" sheetId="62" r:id="rId28"/>
    <sheet name="Complex4, CAββCA-Cell f5" sheetId="63" r:id="rId29"/>
    <sheet name="Complex4, CAββCA-Cell f6" sheetId="64" r:id="rId30"/>
    <sheet name="Complex4, CAββCA-Cell f7" sheetId="65" r:id="rId31"/>
    <sheet name="Complex4, CAββCA-Cell f8" sheetId="66" r:id="rId32"/>
    <sheet name="raw plots and R^2 (2)" sheetId="59" r:id="rId33"/>
    <sheet name="summary of non-covalent interac" sheetId="34" r:id="rId34"/>
  </sheets>
  <externalReferences>
    <externalReference r:id="rId3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" i="59" l="1"/>
  <c r="K32" i="52"/>
  <c r="J32" i="52"/>
  <c r="I32" i="52"/>
  <c r="V5" i="59"/>
  <c r="T13" i="59"/>
  <c r="T5" i="59"/>
  <c r="R5" i="59"/>
  <c r="L35" i="59"/>
  <c r="L31" i="59"/>
  <c r="L29" i="59"/>
  <c r="L19" i="59"/>
  <c r="L17" i="59"/>
  <c r="L12" i="59"/>
  <c r="J32" i="66"/>
  <c r="I32" i="66"/>
  <c r="K32" i="66" s="1"/>
  <c r="L36" i="59" s="1"/>
  <c r="J32" i="65"/>
  <c r="I32" i="65"/>
  <c r="K32" i="65" s="1"/>
  <c r="J32" i="64"/>
  <c r="I32" i="64"/>
  <c r="K32" i="64" s="1"/>
  <c r="L34" i="59" s="1"/>
  <c r="J32" i="63"/>
  <c r="I32" i="63"/>
  <c r="K32" i="63" s="1"/>
  <c r="L33" i="59" s="1"/>
  <c r="J32" i="62"/>
  <c r="I32" i="62"/>
  <c r="K32" i="62" s="1"/>
  <c r="L32" i="59" s="1"/>
  <c r="K32" i="61"/>
  <c r="J32" i="61"/>
  <c r="I32" i="61"/>
  <c r="J32" i="60"/>
  <c r="I32" i="60"/>
  <c r="K32" i="60" s="1"/>
  <c r="L30" i="59" s="1"/>
  <c r="J32" i="58"/>
  <c r="I32" i="58"/>
  <c r="K32" i="58" s="1"/>
  <c r="J32" i="57"/>
  <c r="I32" i="57"/>
  <c r="K32" i="57" s="1"/>
  <c r="L28" i="59" s="1"/>
  <c r="J32" i="56"/>
  <c r="I32" i="56"/>
  <c r="K32" i="56" s="1"/>
  <c r="L27" i="59" s="1"/>
  <c r="J32" i="55"/>
  <c r="I32" i="55"/>
  <c r="K32" i="55" s="1"/>
  <c r="L26" i="59" s="1"/>
  <c r="J32" i="54"/>
  <c r="I32" i="54"/>
  <c r="K32" i="54" s="1"/>
  <c r="L25" i="59" s="1"/>
  <c r="J32" i="53"/>
  <c r="I32" i="53"/>
  <c r="K32" i="53" s="1"/>
  <c r="L24" i="59" s="1"/>
  <c r="L23" i="59"/>
  <c r="J32" i="51"/>
  <c r="I32" i="51"/>
  <c r="K32" i="51" s="1"/>
  <c r="L22" i="59" s="1"/>
  <c r="J32" i="50"/>
  <c r="I32" i="50"/>
  <c r="K32" i="50" s="1"/>
  <c r="L21" i="59" s="1"/>
  <c r="J32" i="49"/>
  <c r="I32" i="49"/>
  <c r="K32" i="49" s="1"/>
  <c r="L20" i="59" s="1"/>
  <c r="J32" i="48"/>
  <c r="I32" i="48"/>
  <c r="K32" i="48" s="1"/>
  <c r="K32" i="47"/>
  <c r="L18" i="59" s="1"/>
  <c r="J32" i="47"/>
  <c r="I32" i="47"/>
  <c r="J32" i="46"/>
  <c r="I32" i="46"/>
  <c r="K32" i="46" s="1"/>
  <c r="J32" i="45"/>
  <c r="I32" i="45"/>
  <c r="K32" i="45" s="1"/>
  <c r="L16" i="59" s="1"/>
  <c r="J32" i="44"/>
  <c r="I32" i="44"/>
  <c r="K32" i="44" s="1"/>
  <c r="L15" i="59" s="1"/>
  <c r="J32" i="43"/>
  <c r="I32" i="43"/>
  <c r="K32" i="43" s="1"/>
  <c r="L14" i="59" s="1"/>
  <c r="J31" i="42"/>
  <c r="I31" i="42"/>
  <c r="K31" i="42" s="1"/>
  <c r="L13" i="59" s="1"/>
  <c r="J31" i="41"/>
  <c r="K31" i="41" s="1"/>
  <c r="I31" i="41"/>
  <c r="J31" i="40"/>
  <c r="I31" i="40"/>
  <c r="K31" i="40" s="1"/>
  <c r="L11" i="59" s="1"/>
  <c r="J30" i="39"/>
  <c r="I30" i="39"/>
  <c r="K30" i="39" s="1"/>
  <c r="L10" i="59" s="1"/>
  <c r="J30" i="38"/>
  <c r="I30" i="38"/>
  <c r="K30" i="38" s="1"/>
  <c r="L9" i="59" s="1"/>
  <c r="K30" i="37"/>
  <c r="L8" i="59" s="1"/>
  <c r="J30" i="37"/>
  <c r="I30" i="37"/>
  <c r="I30" i="36"/>
  <c r="J30" i="36"/>
  <c r="K30" i="36"/>
  <c r="L7" i="59" s="1"/>
  <c r="K30" i="2"/>
  <c r="L6" i="59" s="1"/>
  <c r="J30" i="2"/>
  <c r="I30" i="2"/>
  <c r="K19" i="35"/>
  <c r="L5" i="59" s="1"/>
  <c r="J19" i="35"/>
  <c r="I19" i="35"/>
  <c r="W36" i="59"/>
  <c r="W35" i="59"/>
  <c r="W34" i="59"/>
  <c r="W33" i="59"/>
  <c r="W32" i="59"/>
  <c r="W31" i="59"/>
  <c r="W30" i="59"/>
  <c r="W29" i="59"/>
  <c r="W28" i="59"/>
  <c r="W27" i="59"/>
  <c r="W26" i="59"/>
  <c r="W25" i="59"/>
  <c r="W24" i="59"/>
  <c r="W23" i="59"/>
  <c r="W22" i="59"/>
  <c r="W21" i="59"/>
  <c r="W20" i="59"/>
  <c r="W19" i="59"/>
  <c r="W18" i="59"/>
  <c r="W17" i="59"/>
  <c r="W16" i="59"/>
  <c r="W15" i="59"/>
  <c r="W14" i="59"/>
  <c r="W13" i="59"/>
  <c r="W12" i="59"/>
  <c r="W11" i="59"/>
  <c r="W10" i="59"/>
  <c r="W9" i="59"/>
  <c r="W8" i="59"/>
  <c r="W7" i="59"/>
  <c r="W6" i="59"/>
  <c r="W5" i="59"/>
  <c r="V29" i="59"/>
  <c r="V21" i="59"/>
  <c r="V13" i="59"/>
  <c r="R17" i="59"/>
  <c r="R18" i="59"/>
  <c r="R6" i="59"/>
  <c r="R7" i="59"/>
  <c r="R8" i="59"/>
  <c r="R9" i="59"/>
  <c r="R10" i="59"/>
  <c r="R11" i="59"/>
  <c r="R12" i="59"/>
  <c r="R13" i="59"/>
  <c r="R14" i="59"/>
  <c r="R15" i="59"/>
  <c r="R16" i="59"/>
  <c r="R19" i="59"/>
  <c r="R20" i="59"/>
  <c r="R21" i="59"/>
  <c r="R22" i="59"/>
  <c r="R23" i="59"/>
  <c r="R24" i="59"/>
  <c r="R25" i="59"/>
  <c r="R26" i="59"/>
  <c r="R27" i="59"/>
  <c r="R28" i="59"/>
  <c r="R29" i="59"/>
  <c r="R30" i="59"/>
  <c r="R31" i="59"/>
  <c r="R32" i="59"/>
  <c r="R33" i="59"/>
  <c r="R34" i="59"/>
  <c r="R35" i="59"/>
  <c r="R36" i="59"/>
  <c r="P5" i="59" l="1"/>
  <c r="P13" i="59"/>
  <c r="N5" i="59"/>
  <c r="M5" i="59"/>
  <c r="P21" i="59"/>
  <c r="N13" i="59"/>
  <c r="N29" i="59"/>
  <c r="P29" i="59"/>
  <c r="N21" i="59"/>
  <c r="T21" i="59"/>
  <c r="S21" i="59"/>
  <c r="S29" i="59"/>
  <c r="T29" i="59"/>
  <c r="S13" i="59"/>
  <c r="X5" i="59"/>
  <c r="M29" i="59"/>
  <c r="M21" i="59"/>
  <c r="M13" i="59"/>
  <c r="X21" i="59"/>
  <c r="Y21" i="59" s="1"/>
  <c r="X13" i="59"/>
  <c r="X29" i="59"/>
  <c r="Z29" i="59" s="1"/>
  <c r="Y13" i="59" l="1"/>
  <c r="Z13" i="59"/>
  <c r="Z5" i="59"/>
  <c r="Y5" i="59"/>
  <c r="S38" i="59"/>
  <c r="M38" i="59"/>
  <c r="M37" i="59"/>
  <c r="Z21" i="59"/>
  <c r="S37" i="59"/>
  <c r="Y29" i="59"/>
  <c r="Y38" i="59" l="1"/>
  <c r="Y37" i="59"/>
  <c r="H6" i="46" l="1"/>
  <c r="C38" i="46" s="1"/>
  <c r="C36" i="46"/>
  <c r="C44" i="46" l="1"/>
  <c r="C43" i="46"/>
  <c r="J29" i="59"/>
  <c r="J21" i="59"/>
  <c r="J13" i="59"/>
  <c r="J5" i="59"/>
  <c r="I38" i="59"/>
  <c r="I37" i="59"/>
  <c r="F38" i="59"/>
  <c r="F37" i="59"/>
  <c r="G29" i="59"/>
  <c r="G21" i="59"/>
  <c r="G13" i="59"/>
  <c r="G5" i="59"/>
  <c r="G38" i="59" l="1"/>
  <c r="J38" i="59"/>
  <c r="P37" i="59"/>
  <c r="J37" i="59"/>
  <c r="G37" i="59"/>
  <c r="P38" i="59"/>
  <c r="C43" i="66"/>
  <c r="E44" i="66"/>
  <c r="E43" i="66"/>
  <c r="D44" i="66"/>
  <c r="D43" i="66"/>
  <c r="C44" i="66"/>
  <c r="E38" i="66"/>
  <c r="E39" i="66"/>
  <c r="E37" i="66"/>
  <c r="E36" i="66"/>
  <c r="E35" i="66"/>
  <c r="E34" i="66"/>
  <c r="E33" i="66"/>
  <c r="E32" i="66"/>
  <c r="D39" i="66"/>
  <c r="D38" i="66"/>
  <c r="D37" i="66"/>
  <c r="D36" i="66"/>
  <c r="D35" i="66"/>
  <c r="D34" i="66"/>
  <c r="D33" i="66"/>
  <c r="D32" i="66"/>
  <c r="C39" i="66"/>
  <c r="C38" i="66"/>
  <c r="C37" i="66"/>
  <c r="C36" i="66"/>
  <c r="C35" i="66"/>
  <c r="C34" i="66"/>
  <c r="C33" i="66"/>
  <c r="C32" i="66"/>
  <c r="H18" i="66"/>
  <c r="I18" i="66"/>
  <c r="I17" i="66"/>
  <c r="H17" i="66"/>
  <c r="I16" i="66"/>
  <c r="H16" i="66"/>
  <c r="I15" i="66"/>
  <c r="H15" i="66"/>
  <c r="I14" i="66"/>
  <c r="H14" i="66"/>
  <c r="I13" i="66"/>
  <c r="H13" i="66"/>
  <c r="I12" i="66"/>
  <c r="H12" i="66"/>
  <c r="I11" i="66"/>
  <c r="H11" i="66"/>
  <c r="I10" i="66"/>
  <c r="H10" i="66"/>
  <c r="I9" i="66"/>
  <c r="H9" i="66"/>
  <c r="I8" i="66"/>
  <c r="H8" i="66"/>
  <c r="I7" i="66"/>
  <c r="H7" i="66"/>
  <c r="I6" i="66"/>
  <c r="H6" i="66"/>
  <c r="I5" i="66"/>
  <c r="H5" i="66"/>
  <c r="I4" i="66"/>
  <c r="H4" i="66"/>
  <c r="I3" i="66"/>
  <c r="H3" i="66"/>
  <c r="I2" i="66"/>
  <c r="H2" i="66"/>
  <c r="E44" i="65"/>
  <c r="E43" i="65"/>
  <c r="D44" i="65"/>
  <c r="D43" i="65"/>
  <c r="C44" i="65"/>
  <c r="C43" i="65"/>
  <c r="E39" i="65"/>
  <c r="E38" i="65"/>
  <c r="E37" i="65"/>
  <c r="E36" i="65"/>
  <c r="E35" i="65"/>
  <c r="E34" i="65"/>
  <c r="E33" i="65"/>
  <c r="E32" i="65"/>
  <c r="D39" i="65"/>
  <c r="D38" i="65"/>
  <c r="D37" i="65"/>
  <c r="D36" i="65"/>
  <c r="D35" i="65"/>
  <c r="D34" i="65"/>
  <c r="D33" i="65"/>
  <c r="D32" i="65"/>
  <c r="C39" i="65"/>
  <c r="C38" i="65"/>
  <c r="C37" i="65"/>
  <c r="C36" i="65"/>
  <c r="C35" i="65"/>
  <c r="C34" i="65"/>
  <c r="C33" i="65"/>
  <c r="C32" i="65"/>
  <c r="H12" i="65"/>
  <c r="I12" i="65"/>
  <c r="H13" i="65"/>
  <c r="I13" i="65"/>
  <c r="I11" i="65"/>
  <c r="H11" i="65"/>
  <c r="I10" i="65"/>
  <c r="H10" i="65"/>
  <c r="I9" i="65"/>
  <c r="H9" i="65"/>
  <c r="I8" i="65"/>
  <c r="H8" i="65"/>
  <c r="I7" i="65"/>
  <c r="H7" i="65"/>
  <c r="I6" i="65"/>
  <c r="H6" i="65"/>
  <c r="I5" i="65"/>
  <c r="H5" i="65"/>
  <c r="I4" i="65"/>
  <c r="H4" i="65"/>
  <c r="I3" i="65"/>
  <c r="H3" i="65"/>
  <c r="I2" i="65"/>
  <c r="H2" i="65"/>
  <c r="D37" i="64"/>
  <c r="C37" i="64"/>
  <c r="E37" i="64" s="1"/>
  <c r="D36" i="64"/>
  <c r="C36" i="64"/>
  <c r="E36" i="64" s="1"/>
  <c r="I11" i="64"/>
  <c r="H11" i="64"/>
  <c r="I10" i="64"/>
  <c r="H10" i="64"/>
  <c r="I9" i="64"/>
  <c r="H9" i="64"/>
  <c r="I8" i="64"/>
  <c r="H8" i="64"/>
  <c r="I7" i="64"/>
  <c r="H7" i="64"/>
  <c r="I6" i="64"/>
  <c r="H6" i="64"/>
  <c r="I5" i="64"/>
  <c r="H5" i="64"/>
  <c r="I4" i="64"/>
  <c r="H4" i="64"/>
  <c r="I3" i="64"/>
  <c r="H3" i="64"/>
  <c r="I2" i="64"/>
  <c r="H2" i="64"/>
  <c r="E44" i="63"/>
  <c r="E43" i="63"/>
  <c r="D44" i="63"/>
  <c r="D43" i="63"/>
  <c r="C44" i="63"/>
  <c r="C43" i="63"/>
  <c r="E39" i="63"/>
  <c r="E38" i="63"/>
  <c r="E37" i="63"/>
  <c r="E36" i="63"/>
  <c r="E35" i="63"/>
  <c r="E34" i="63"/>
  <c r="E33" i="63"/>
  <c r="E32" i="63"/>
  <c r="D39" i="63"/>
  <c r="D38" i="63"/>
  <c r="D37" i="63"/>
  <c r="D36" i="63"/>
  <c r="D35" i="63"/>
  <c r="D34" i="63"/>
  <c r="D33" i="63"/>
  <c r="D32" i="63"/>
  <c r="C39" i="63"/>
  <c r="C38" i="63"/>
  <c r="C37" i="63"/>
  <c r="C36" i="63"/>
  <c r="C35" i="63"/>
  <c r="C34" i="63"/>
  <c r="C33" i="63"/>
  <c r="C32" i="63"/>
  <c r="H11" i="63"/>
  <c r="I11" i="63"/>
  <c r="I10" i="63"/>
  <c r="H10" i="63"/>
  <c r="I9" i="63"/>
  <c r="H9" i="63"/>
  <c r="I8" i="63"/>
  <c r="H8" i="63"/>
  <c r="I7" i="63"/>
  <c r="H7" i="63"/>
  <c r="I6" i="63"/>
  <c r="H6" i="63"/>
  <c r="I5" i="63"/>
  <c r="H5" i="63"/>
  <c r="I4" i="63"/>
  <c r="H4" i="63"/>
  <c r="I3" i="63"/>
  <c r="H3" i="63"/>
  <c r="I2" i="63"/>
  <c r="H2" i="63"/>
  <c r="E44" i="62"/>
  <c r="E43" i="62"/>
  <c r="D44" i="62"/>
  <c r="D43" i="62"/>
  <c r="C44" i="62"/>
  <c r="C43" i="62"/>
  <c r="E39" i="62"/>
  <c r="E38" i="62"/>
  <c r="E37" i="62"/>
  <c r="E36" i="62"/>
  <c r="E35" i="62"/>
  <c r="E34" i="62"/>
  <c r="E33" i="62"/>
  <c r="E32" i="62"/>
  <c r="D39" i="62"/>
  <c r="D38" i="62"/>
  <c r="D37" i="62"/>
  <c r="D36" i="62"/>
  <c r="D35" i="62"/>
  <c r="D34" i="62"/>
  <c r="D33" i="62"/>
  <c r="D32" i="62"/>
  <c r="C39" i="62"/>
  <c r="C38" i="62"/>
  <c r="C37" i="62"/>
  <c r="C36" i="62"/>
  <c r="C35" i="62"/>
  <c r="C34" i="62"/>
  <c r="C33" i="62"/>
  <c r="C32" i="62"/>
  <c r="I10" i="62"/>
  <c r="H10" i="62"/>
  <c r="I9" i="62"/>
  <c r="H9" i="62"/>
  <c r="I8" i="62"/>
  <c r="H8" i="62"/>
  <c r="I7" i="62"/>
  <c r="H7" i="62"/>
  <c r="I6" i="62"/>
  <c r="H6" i="62"/>
  <c r="I5" i="62"/>
  <c r="H5" i="62"/>
  <c r="I4" i="62"/>
  <c r="H4" i="62"/>
  <c r="I3" i="62"/>
  <c r="H3" i="62"/>
  <c r="I2" i="62"/>
  <c r="H2" i="62"/>
  <c r="E44" i="61"/>
  <c r="E43" i="61"/>
  <c r="D44" i="61"/>
  <c r="D43" i="61"/>
  <c r="C44" i="61"/>
  <c r="C43" i="61"/>
  <c r="E39" i="61"/>
  <c r="E38" i="61"/>
  <c r="E37" i="61"/>
  <c r="E36" i="61"/>
  <c r="E35" i="61"/>
  <c r="E34" i="61"/>
  <c r="E33" i="61"/>
  <c r="E32" i="61"/>
  <c r="D39" i="61"/>
  <c r="D38" i="61"/>
  <c r="D37" i="61"/>
  <c r="D36" i="61"/>
  <c r="D35" i="61"/>
  <c r="D34" i="61"/>
  <c r="D33" i="61"/>
  <c r="D32" i="61"/>
  <c r="C39" i="61"/>
  <c r="C38" i="61"/>
  <c r="C37" i="61"/>
  <c r="C36" i="61"/>
  <c r="C35" i="61"/>
  <c r="C34" i="61"/>
  <c r="C33" i="61"/>
  <c r="C32" i="61"/>
  <c r="I14" i="61"/>
  <c r="H14" i="61"/>
  <c r="I13" i="61"/>
  <c r="H13" i="61"/>
  <c r="I12" i="61"/>
  <c r="H12" i="61"/>
  <c r="I11" i="61"/>
  <c r="H11" i="61"/>
  <c r="I10" i="61"/>
  <c r="H10" i="61"/>
  <c r="I9" i="61"/>
  <c r="H9" i="61"/>
  <c r="I8" i="61"/>
  <c r="H8" i="61"/>
  <c r="I7" i="61"/>
  <c r="H7" i="61"/>
  <c r="I6" i="61"/>
  <c r="H6" i="61"/>
  <c r="I5" i="61"/>
  <c r="H5" i="61"/>
  <c r="I4" i="61"/>
  <c r="H4" i="61"/>
  <c r="I3" i="61"/>
  <c r="H3" i="61"/>
  <c r="I2" i="61"/>
  <c r="H2" i="61"/>
  <c r="E44" i="60"/>
  <c r="E43" i="60"/>
  <c r="D44" i="60"/>
  <c r="D43" i="60"/>
  <c r="C44" i="60"/>
  <c r="C43" i="60"/>
  <c r="E39" i="60"/>
  <c r="E38" i="60"/>
  <c r="E37" i="60"/>
  <c r="E36" i="60"/>
  <c r="E35" i="60"/>
  <c r="E34" i="60"/>
  <c r="E33" i="60"/>
  <c r="E32" i="60"/>
  <c r="D39" i="60"/>
  <c r="D38" i="60"/>
  <c r="D37" i="60"/>
  <c r="D36" i="60"/>
  <c r="D35" i="60"/>
  <c r="D34" i="60"/>
  <c r="D33" i="60"/>
  <c r="D32" i="60"/>
  <c r="C39" i="60"/>
  <c r="C38" i="60"/>
  <c r="C37" i="60"/>
  <c r="C36" i="60"/>
  <c r="C35" i="60"/>
  <c r="C34" i="60"/>
  <c r="C33" i="60"/>
  <c r="C32" i="60"/>
  <c r="H10" i="60"/>
  <c r="I10" i="60"/>
  <c r="H11" i="60"/>
  <c r="I11" i="60"/>
  <c r="H12" i="60"/>
  <c r="I12" i="60"/>
  <c r="H13" i="60"/>
  <c r="I13" i="60"/>
  <c r="H14" i="60"/>
  <c r="I14" i="60"/>
  <c r="H15" i="60"/>
  <c r="I15" i="60"/>
  <c r="H16" i="60"/>
  <c r="I16" i="60"/>
  <c r="H17" i="60"/>
  <c r="I17" i="60"/>
  <c r="I9" i="60"/>
  <c r="H9" i="60"/>
  <c r="I8" i="60"/>
  <c r="H8" i="60"/>
  <c r="I7" i="60"/>
  <c r="H7" i="60"/>
  <c r="I6" i="60"/>
  <c r="H6" i="60"/>
  <c r="I5" i="60"/>
  <c r="H5" i="60"/>
  <c r="I4" i="60"/>
  <c r="H4" i="60"/>
  <c r="I3" i="60"/>
  <c r="H3" i="60"/>
  <c r="I2" i="60"/>
  <c r="H2" i="60"/>
  <c r="E44" i="58"/>
  <c r="E43" i="58"/>
  <c r="D44" i="58"/>
  <c r="D43" i="58"/>
  <c r="C44" i="58"/>
  <c r="C43" i="58"/>
  <c r="E39" i="58"/>
  <c r="E38" i="58"/>
  <c r="E37" i="58"/>
  <c r="E36" i="58"/>
  <c r="E35" i="58"/>
  <c r="E34" i="58"/>
  <c r="E33" i="58"/>
  <c r="E32" i="58"/>
  <c r="D39" i="58"/>
  <c r="D38" i="58"/>
  <c r="D37" i="58"/>
  <c r="D36" i="58"/>
  <c r="D35" i="58"/>
  <c r="D34" i="58"/>
  <c r="D33" i="58"/>
  <c r="D32" i="58"/>
  <c r="C39" i="58"/>
  <c r="C38" i="58"/>
  <c r="C37" i="58"/>
  <c r="C36" i="58"/>
  <c r="C35" i="58"/>
  <c r="C34" i="58"/>
  <c r="C33" i="58"/>
  <c r="C32" i="58"/>
  <c r="D44" i="64" l="1"/>
  <c r="D33" i="64"/>
  <c r="C32" i="64"/>
  <c r="C39" i="64"/>
  <c r="D32" i="64"/>
  <c r="C34" i="64"/>
  <c r="E34" i="64" s="1"/>
  <c r="D39" i="64"/>
  <c r="D34" i="64"/>
  <c r="C43" i="64"/>
  <c r="C35" i="64"/>
  <c r="D43" i="64"/>
  <c r="D35" i="64"/>
  <c r="C38" i="64"/>
  <c r="C33" i="64"/>
  <c r="E33" i="64" s="1"/>
  <c r="D38" i="64"/>
  <c r="C44" i="64"/>
  <c r="E44" i="64" l="1"/>
  <c r="E38" i="64"/>
  <c r="E35" i="64"/>
  <c r="E43" i="64"/>
  <c r="E39" i="64"/>
  <c r="E32" i="64"/>
  <c r="I9" i="58"/>
  <c r="H9" i="58"/>
  <c r="I8" i="58"/>
  <c r="H8" i="58"/>
  <c r="I7" i="58"/>
  <c r="H7" i="58"/>
  <c r="I6" i="58"/>
  <c r="H6" i="58"/>
  <c r="I5" i="58"/>
  <c r="H5" i="58"/>
  <c r="I4" i="58"/>
  <c r="H4" i="58"/>
  <c r="I3" i="58"/>
  <c r="H3" i="58"/>
  <c r="I2" i="58"/>
  <c r="H2" i="58"/>
  <c r="E44" i="57"/>
  <c r="E43" i="57"/>
  <c r="D44" i="57"/>
  <c r="D43" i="57"/>
  <c r="C44" i="57"/>
  <c r="C43" i="57"/>
  <c r="E39" i="57"/>
  <c r="E38" i="57"/>
  <c r="E37" i="57"/>
  <c r="E36" i="57"/>
  <c r="E35" i="57"/>
  <c r="E34" i="57"/>
  <c r="E33" i="57"/>
  <c r="E32" i="57"/>
  <c r="D39" i="57"/>
  <c r="D38" i="57"/>
  <c r="D37" i="57"/>
  <c r="D36" i="57"/>
  <c r="D35" i="57"/>
  <c r="D34" i="57"/>
  <c r="D33" i="57"/>
  <c r="D32" i="57"/>
  <c r="C39" i="57"/>
  <c r="C38" i="57"/>
  <c r="C37" i="57"/>
  <c r="C36" i="57"/>
  <c r="C35" i="57"/>
  <c r="C34" i="57"/>
  <c r="C33" i="57"/>
  <c r="C32" i="57"/>
  <c r="H19" i="57"/>
  <c r="I19" i="57"/>
  <c r="H20" i="57"/>
  <c r="I20" i="57"/>
  <c r="H21" i="57"/>
  <c r="I21" i="57"/>
  <c r="I18" i="57"/>
  <c r="H18" i="57"/>
  <c r="I17" i="57"/>
  <c r="H17" i="57"/>
  <c r="I16" i="57"/>
  <c r="H16" i="57"/>
  <c r="I15" i="57"/>
  <c r="H15" i="57"/>
  <c r="I14" i="57"/>
  <c r="H14" i="57"/>
  <c r="I13" i="57"/>
  <c r="H13" i="57"/>
  <c r="I12" i="57"/>
  <c r="H12" i="57"/>
  <c r="I11" i="57"/>
  <c r="H11" i="57"/>
  <c r="I10" i="57"/>
  <c r="H10" i="57"/>
  <c r="I9" i="57"/>
  <c r="H9" i="57"/>
  <c r="I8" i="57"/>
  <c r="H8" i="57"/>
  <c r="I7" i="57"/>
  <c r="H7" i="57"/>
  <c r="I6" i="57"/>
  <c r="H6" i="57"/>
  <c r="I5" i="57"/>
  <c r="H5" i="57"/>
  <c r="I4" i="57"/>
  <c r="H4" i="57"/>
  <c r="I3" i="57"/>
  <c r="H3" i="57"/>
  <c r="I2" i="57"/>
  <c r="H2" i="57"/>
  <c r="E44" i="56"/>
  <c r="E43" i="56"/>
  <c r="D44" i="56"/>
  <c r="D43" i="56"/>
  <c r="C44" i="56"/>
  <c r="C43" i="56"/>
  <c r="E39" i="56"/>
  <c r="E38" i="56"/>
  <c r="E37" i="56"/>
  <c r="E36" i="56"/>
  <c r="E35" i="56"/>
  <c r="E34" i="56"/>
  <c r="E33" i="56"/>
  <c r="E32" i="56"/>
  <c r="D39" i="56"/>
  <c r="D38" i="56"/>
  <c r="D37" i="56"/>
  <c r="D36" i="56"/>
  <c r="D35" i="56"/>
  <c r="D34" i="56"/>
  <c r="D33" i="56"/>
  <c r="D32" i="56"/>
  <c r="C39" i="56"/>
  <c r="C38" i="56"/>
  <c r="C37" i="56"/>
  <c r="C36" i="56"/>
  <c r="C35" i="56"/>
  <c r="C34" i="56"/>
  <c r="C33" i="56"/>
  <c r="C32" i="56"/>
  <c r="I18" i="56"/>
  <c r="H18" i="56"/>
  <c r="I17" i="56"/>
  <c r="H17" i="56"/>
  <c r="I16" i="56"/>
  <c r="H16" i="56"/>
  <c r="I15" i="56"/>
  <c r="H15" i="56"/>
  <c r="I14" i="56"/>
  <c r="H14" i="56"/>
  <c r="I13" i="56"/>
  <c r="H13" i="56"/>
  <c r="I12" i="56"/>
  <c r="H12" i="56"/>
  <c r="I11" i="56"/>
  <c r="H11" i="56"/>
  <c r="I10" i="56"/>
  <c r="H10" i="56"/>
  <c r="I9" i="56"/>
  <c r="H9" i="56"/>
  <c r="I8" i="56"/>
  <c r="H8" i="56"/>
  <c r="I7" i="56"/>
  <c r="H7" i="56"/>
  <c r="I6" i="56"/>
  <c r="H6" i="56"/>
  <c r="I5" i="56"/>
  <c r="H5" i="56"/>
  <c r="I4" i="56"/>
  <c r="H4" i="56"/>
  <c r="I3" i="56"/>
  <c r="H3" i="56"/>
  <c r="I2" i="56"/>
  <c r="H2" i="56"/>
  <c r="C32" i="55"/>
  <c r="E32" i="55" s="1"/>
  <c r="C44" i="55"/>
  <c r="D39" i="55"/>
  <c r="D38" i="55"/>
  <c r="D37" i="55"/>
  <c r="D36" i="55"/>
  <c r="D35" i="55"/>
  <c r="D34" i="55"/>
  <c r="D33" i="55"/>
  <c r="D32" i="55"/>
  <c r="C39" i="55"/>
  <c r="E39" i="55" s="1"/>
  <c r="C38" i="55"/>
  <c r="E38" i="55" s="1"/>
  <c r="C37" i="55"/>
  <c r="E37" i="55" s="1"/>
  <c r="C36" i="55"/>
  <c r="E36" i="55" s="1"/>
  <c r="C35" i="55"/>
  <c r="E35" i="55" s="1"/>
  <c r="C34" i="55"/>
  <c r="E34" i="55" s="1"/>
  <c r="C33" i="55"/>
  <c r="E33" i="55" s="1"/>
  <c r="I23" i="55"/>
  <c r="H23" i="55"/>
  <c r="I22" i="55"/>
  <c r="H22" i="55"/>
  <c r="I21" i="55"/>
  <c r="H21" i="55"/>
  <c r="I20" i="55"/>
  <c r="H20" i="55"/>
  <c r="I19" i="55"/>
  <c r="H19" i="55"/>
  <c r="I18" i="55"/>
  <c r="H18" i="55"/>
  <c r="I17" i="55"/>
  <c r="H17" i="55"/>
  <c r="I16" i="55"/>
  <c r="H16" i="55"/>
  <c r="I15" i="55"/>
  <c r="H15" i="55"/>
  <c r="I14" i="55"/>
  <c r="H14" i="55"/>
  <c r="I13" i="55"/>
  <c r="H13" i="55"/>
  <c r="I12" i="55"/>
  <c r="H12" i="55"/>
  <c r="I11" i="55"/>
  <c r="H11" i="55"/>
  <c r="I10" i="55"/>
  <c r="H10" i="55"/>
  <c r="I9" i="55"/>
  <c r="H9" i="55"/>
  <c r="I8" i="55"/>
  <c r="H8" i="55"/>
  <c r="I7" i="55"/>
  <c r="H7" i="55"/>
  <c r="I6" i="55"/>
  <c r="H6" i="55"/>
  <c r="I5" i="55"/>
  <c r="H5" i="55"/>
  <c r="I4" i="55"/>
  <c r="D44" i="55" s="1"/>
  <c r="H4" i="55"/>
  <c r="I3" i="55"/>
  <c r="H3" i="55"/>
  <c r="I2" i="55"/>
  <c r="D43" i="55" s="1"/>
  <c r="H2" i="55"/>
  <c r="E44" i="55" l="1"/>
  <c r="C43" i="55"/>
  <c r="E43" i="55" s="1"/>
  <c r="D44" i="54"/>
  <c r="D43" i="54"/>
  <c r="E44" i="54"/>
  <c r="E43" i="54"/>
  <c r="C44" i="54"/>
  <c r="C43" i="54"/>
  <c r="E39" i="54"/>
  <c r="E38" i="54"/>
  <c r="E37" i="54"/>
  <c r="E36" i="54"/>
  <c r="E35" i="54"/>
  <c r="E34" i="54"/>
  <c r="E33" i="54"/>
  <c r="E32" i="54"/>
  <c r="D39" i="54"/>
  <c r="D38" i="54"/>
  <c r="D37" i="54"/>
  <c r="D36" i="54"/>
  <c r="D35" i="54"/>
  <c r="D34" i="54"/>
  <c r="D33" i="54"/>
  <c r="D32" i="54"/>
  <c r="C39" i="54"/>
  <c r="C38" i="54"/>
  <c r="C37" i="54"/>
  <c r="C36" i="54"/>
  <c r="C35" i="54"/>
  <c r="C34" i="54"/>
  <c r="C33" i="54"/>
  <c r="C32" i="54"/>
  <c r="I25" i="54"/>
  <c r="H25" i="54"/>
  <c r="I24" i="54"/>
  <c r="H24" i="54"/>
  <c r="I23" i="54"/>
  <c r="H23" i="54"/>
  <c r="I22" i="54"/>
  <c r="H22" i="54"/>
  <c r="I21" i="54"/>
  <c r="H21" i="54"/>
  <c r="I20" i="54"/>
  <c r="H20" i="54"/>
  <c r="I19" i="54"/>
  <c r="H19" i="54"/>
  <c r="I18" i="54"/>
  <c r="H18" i="54"/>
  <c r="I17" i="54"/>
  <c r="H17" i="54"/>
  <c r="I16" i="54"/>
  <c r="H16" i="54"/>
  <c r="I15" i="54"/>
  <c r="H15" i="54"/>
  <c r="I14" i="54"/>
  <c r="H14" i="54"/>
  <c r="I13" i="54"/>
  <c r="H13" i="54"/>
  <c r="I12" i="54"/>
  <c r="H12" i="54"/>
  <c r="I11" i="54"/>
  <c r="H11" i="54"/>
  <c r="I10" i="54"/>
  <c r="H10" i="54"/>
  <c r="I9" i="54"/>
  <c r="H9" i="54"/>
  <c r="I8" i="54"/>
  <c r="H8" i="54"/>
  <c r="I7" i="54"/>
  <c r="H7" i="54"/>
  <c r="I6" i="54"/>
  <c r="H6" i="54"/>
  <c r="I5" i="54"/>
  <c r="H5" i="54"/>
  <c r="I4" i="54"/>
  <c r="H4" i="54"/>
  <c r="I3" i="54"/>
  <c r="H3" i="54"/>
  <c r="I2" i="54"/>
  <c r="H2" i="54"/>
  <c r="H6" i="53"/>
  <c r="C35" i="53" s="1"/>
  <c r="E35" i="53" s="1"/>
  <c r="D35" i="53"/>
  <c r="E44" i="53"/>
  <c r="E43" i="53"/>
  <c r="D44" i="53"/>
  <c r="D43" i="53"/>
  <c r="C44" i="53"/>
  <c r="C43" i="53"/>
  <c r="E37" i="53"/>
  <c r="E36" i="53"/>
  <c r="E34" i="53"/>
  <c r="E33" i="53"/>
  <c r="E32" i="53"/>
  <c r="D39" i="53"/>
  <c r="E39" i="53" s="1"/>
  <c r="D38" i="53"/>
  <c r="E38" i="53" s="1"/>
  <c r="D37" i="53"/>
  <c r="D36" i="53"/>
  <c r="D34" i="53"/>
  <c r="D33" i="53"/>
  <c r="D32" i="53"/>
  <c r="C39" i="53"/>
  <c r="C38" i="53"/>
  <c r="C37" i="53"/>
  <c r="C36" i="53"/>
  <c r="C34" i="53"/>
  <c r="C33" i="53"/>
  <c r="C32" i="53"/>
  <c r="I11" i="53"/>
  <c r="I12" i="53"/>
  <c r="I13" i="53"/>
  <c r="I14" i="53"/>
  <c r="I15" i="53"/>
  <c r="I16" i="53"/>
  <c r="I17" i="53"/>
  <c r="I18" i="53"/>
  <c r="I19" i="53"/>
  <c r="I20" i="53"/>
  <c r="I21" i="53"/>
  <c r="I22" i="53"/>
  <c r="I23" i="53"/>
  <c r="I24" i="53"/>
  <c r="I25" i="53"/>
  <c r="I26" i="53"/>
  <c r="I6" i="53"/>
  <c r="I7" i="53"/>
  <c r="I8" i="53"/>
  <c r="I9" i="53"/>
  <c r="I10" i="53"/>
  <c r="H26" i="53"/>
  <c r="H25" i="53"/>
  <c r="H24" i="53"/>
  <c r="H23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H8" i="53"/>
  <c r="H7" i="53"/>
  <c r="I5" i="53"/>
  <c r="H5" i="53"/>
  <c r="I4" i="53"/>
  <c r="H4" i="53"/>
  <c r="I3" i="53"/>
  <c r="H3" i="53"/>
  <c r="I2" i="53"/>
  <c r="H2" i="53"/>
  <c r="D44" i="52" l="1"/>
  <c r="D43" i="52"/>
  <c r="C44" i="52"/>
  <c r="E44" i="52" s="1"/>
  <c r="C43" i="52"/>
  <c r="E37" i="52"/>
  <c r="E36" i="52"/>
  <c r="D39" i="52"/>
  <c r="D38" i="52"/>
  <c r="D37" i="52"/>
  <c r="D36" i="52"/>
  <c r="D35" i="52"/>
  <c r="D34" i="52"/>
  <c r="D33" i="52"/>
  <c r="D32" i="52"/>
  <c r="C39" i="52"/>
  <c r="E39" i="52" s="1"/>
  <c r="C38" i="52"/>
  <c r="E38" i="52" s="1"/>
  <c r="C37" i="52"/>
  <c r="C36" i="52"/>
  <c r="C35" i="52"/>
  <c r="E35" i="52" s="1"/>
  <c r="C34" i="52"/>
  <c r="E34" i="52" s="1"/>
  <c r="C33" i="52"/>
  <c r="E33" i="52" s="1"/>
  <c r="C32" i="52"/>
  <c r="H26" i="52"/>
  <c r="I26" i="52"/>
  <c r="H27" i="52"/>
  <c r="I27" i="52"/>
  <c r="H28" i="52"/>
  <c r="I28" i="52"/>
  <c r="H29" i="52"/>
  <c r="I29" i="52"/>
  <c r="I25" i="52"/>
  <c r="H25" i="52"/>
  <c r="I24" i="52"/>
  <c r="H24" i="52"/>
  <c r="I23" i="52"/>
  <c r="H23" i="52"/>
  <c r="I22" i="52"/>
  <c r="H22" i="52"/>
  <c r="I21" i="52"/>
  <c r="H21" i="52"/>
  <c r="I20" i="52"/>
  <c r="H20" i="52"/>
  <c r="I19" i="52"/>
  <c r="H19" i="52"/>
  <c r="I18" i="52"/>
  <c r="H18" i="52"/>
  <c r="I17" i="52"/>
  <c r="H17" i="52"/>
  <c r="I16" i="52"/>
  <c r="H16" i="52"/>
  <c r="I15" i="52"/>
  <c r="H15" i="52"/>
  <c r="I14" i="52"/>
  <c r="H14" i="52"/>
  <c r="I13" i="52"/>
  <c r="H13" i="52"/>
  <c r="I12" i="52"/>
  <c r="H12" i="52"/>
  <c r="I11" i="52"/>
  <c r="H11" i="52"/>
  <c r="I10" i="52"/>
  <c r="H10" i="52"/>
  <c r="I9" i="52"/>
  <c r="H9" i="52"/>
  <c r="I8" i="52"/>
  <c r="H8" i="52"/>
  <c r="I7" i="52"/>
  <c r="H7" i="52"/>
  <c r="I5" i="52"/>
  <c r="H5" i="52"/>
  <c r="I4" i="52"/>
  <c r="H4" i="52"/>
  <c r="I3" i="52"/>
  <c r="H3" i="52"/>
  <c r="I2" i="52"/>
  <c r="H2" i="52"/>
  <c r="E43" i="52" l="1"/>
  <c r="E32" i="52"/>
  <c r="E44" i="51"/>
  <c r="E43" i="51"/>
  <c r="D44" i="51"/>
  <c r="D43" i="51"/>
  <c r="C44" i="51"/>
  <c r="C43" i="51"/>
  <c r="E39" i="51"/>
  <c r="E38" i="51"/>
  <c r="E37" i="51"/>
  <c r="E36" i="51"/>
  <c r="E35" i="51"/>
  <c r="E34" i="51"/>
  <c r="E33" i="51"/>
  <c r="E32" i="51"/>
  <c r="D39" i="51"/>
  <c r="D38" i="51"/>
  <c r="D37" i="51"/>
  <c r="D36" i="51"/>
  <c r="D35" i="51"/>
  <c r="D34" i="51"/>
  <c r="D33" i="51"/>
  <c r="D32" i="51"/>
  <c r="C39" i="51"/>
  <c r="C38" i="51"/>
  <c r="C37" i="51"/>
  <c r="C36" i="51"/>
  <c r="C35" i="51"/>
  <c r="C34" i="51"/>
  <c r="C33" i="51"/>
  <c r="C32" i="51"/>
  <c r="I25" i="51"/>
  <c r="H25" i="51"/>
  <c r="I24" i="51"/>
  <c r="H24" i="51"/>
  <c r="I23" i="51"/>
  <c r="H23" i="51"/>
  <c r="I22" i="51"/>
  <c r="H22" i="51"/>
  <c r="I21" i="51"/>
  <c r="H21" i="51"/>
  <c r="I20" i="51"/>
  <c r="H20" i="51"/>
  <c r="I19" i="51"/>
  <c r="H19" i="51"/>
  <c r="I18" i="51"/>
  <c r="H18" i="51"/>
  <c r="I17" i="51"/>
  <c r="H17" i="51"/>
  <c r="I16" i="51"/>
  <c r="H16" i="51"/>
  <c r="I15" i="51"/>
  <c r="H15" i="51"/>
  <c r="I14" i="51"/>
  <c r="H14" i="51"/>
  <c r="I13" i="51"/>
  <c r="H13" i="51"/>
  <c r="I12" i="51"/>
  <c r="H12" i="51"/>
  <c r="I11" i="51"/>
  <c r="H11" i="51"/>
  <c r="I10" i="51"/>
  <c r="H10" i="51"/>
  <c r="I9" i="51"/>
  <c r="H9" i="51"/>
  <c r="I8" i="51"/>
  <c r="H8" i="51"/>
  <c r="I7" i="51"/>
  <c r="H7" i="51"/>
  <c r="I6" i="51"/>
  <c r="H6" i="51"/>
  <c r="I5" i="51"/>
  <c r="H5" i="51"/>
  <c r="I4" i="51"/>
  <c r="H4" i="51"/>
  <c r="I3" i="51"/>
  <c r="H3" i="51"/>
  <c r="I2" i="51"/>
  <c r="H2" i="51"/>
  <c r="E44" i="50"/>
  <c r="E43" i="50"/>
  <c r="D44" i="50"/>
  <c r="D43" i="50"/>
  <c r="C44" i="50"/>
  <c r="C43" i="50"/>
  <c r="E39" i="50"/>
  <c r="E38" i="50"/>
  <c r="E37" i="50"/>
  <c r="E36" i="50"/>
  <c r="E35" i="50"/>
  <c r="E34" i="50"/>
  <c r="E33" i="50"/>
  <c r="E32" i="50"/>
  <c r="D39" i="50"/>
  <c r="D38" i="50"/>
  <c r="D37" i="50"/>
  <c r="D36" i="50"/>
  <c r="D35" i="50"/>
  <c r="D34" i="50"/>
  <c r="D33" i="50"/>
  <c r="D32" i="50"/>
  <c r="C39" i="50"/>
  <c r="C38" i="50"/>
  <c r="C37" i="50"/>
  <c r="C36" i="50"/>
  <c r="C35" i="50"/>
  <c r="C34" i="50"/>
  <c r="C33" i="50"/>
  <c r="C32" i="50"/>
  <c r="I22" i="50"/>
  <c r="H22" i="50"/>
  <c r="I21" i="50"/>
  <c r="H21" i="50"/>
  <c r="I20" i="50"/>
  <c r="H20" i="50"/>
  <c r="I19" i="50"/>
  <c r="H19" i="50"/>
  <c r="I18" i="50"/>
  <c r="H18" i="50"/>
  <c r="I17" i="50"/>
  <c r="H17" i="50"/>
  <c r="I16" i="50"/>
  <c r="H16" i="50"/>
  <c r="I15" i="50"/>
  <c r="H15" i="50"/>
  <c r="I14" i="50"/>
  <c r="H14" i="50"/>
  <c r="I13" i="50"/>
  <c r="H13" i="50"/>
  <c r="I12" i="50"/>
  <c r="H12" i="50"/>
  <c r="I11" i="50"/>
  <c r="H11" i="50"/>
  <c r="I10" i="50"/>
  <c r="H10" i="50"/>
  <c r="I9" i="50"/>
  <c r="H9" i="50"/>
  <c r="I8" i="50"/>
  <c r="H8" i="50"/>
  <c r="I7" i="50"/>
  <c r="H7" i="50"/>
  <c r="I6" i="50"/>
  <c r="H6" i="50"/>
  <c r="I5" i="50"/>
  <c r="H5" i="50"/>
  <c r="I4" i="50"/>
  <c r="H4" i="50"/>
  <c r="I3" i="50"/>
  <c r="H3" i="50"/>
  <c r="I2" i="50"/>
  <c r="H2" i="50"/>
  <c r="E44" i="49"/>
  <c r="E43" i="49"/>
  <c r="D44" i="49"/>
  <c r="D43" i="49"/>
  <c r="C44" i="49"/>
  <c r="C43" i="49"/>
  <c r="E39" i="49"/>
  <c r="E38" i="49"/>
  <c r="E37" i="49"/>
  <c r="E36" i="49"/>
  <c r="E35" i="49"/>
  <c r="E34" i="49"/>
  <c r="E33" i="49"/>
  <c r="E32" i="49"/>
  <c r="D39" i="49"/>
  <c r="D38" i="49"/>
  <c r="D37" i="49"/>
  <c r="D36" i="49"/>
  <c r="D35" i="49"/>
  <c r="D34" i="49"/>
  <c r="D33" i="49"/>
  <c r="D32" i="49"/>
  <c r="C39" i="49"/>
  <c r="C38" i="49"/>
  <c r="C37" i="49"/>
  <c r="C36" i="49"/>
  <c r="C35" i="49"/>
  <c r="C34" i="49"/>
  <c r="C33" i="49"/>
  <c r="C32" i="49"/>
  <c r="H22" i="49"/>
  <c r="I22" i="49"/>
  <c r="H23" i="49"/>
  <c r="I23" i="49"/>
  <c r="H24" i="49"/>
  <c r="I24" i="49"/>
  <c r="H25" i="49"/>
  <c r="I25" i="49"/>
  <c r="H26" i="49"/>
  <c r="I26" i="49"/>
  <c r="I21" i="49"/>
  <c r="H21" i="49"/>
  <c r="I20" i="49"/>
  <c r="H20" i="49"/>
  <c r="I19" i="49"/>
  <c r="H19" i="49"/>
  <c r="I18" i="49"/>
  <c r="H18" i="49"/>
  <c r="I17" i="49"/>
  <c r="H17" i="49"/>
  <c r="I16" i="49"/>
  <c r="H16" i="49"/>
  <c r="I15" i="49"/>
  <c r="H15" i="49"/>
  <c r="I14" i="49"/>
  <c r="H14" i="49"/>
  <c r="I13" i="49"/>
  <c r="H13" i="49"/>
  <c r="I12" i="49"/>
  <c r="H12" i="49"/>
  <c r="I11" i="49"/>
  <c r="H11" i="49"/>
  <c r="I10" i="49"/>
  <c r="H10" i="49"/>
  <c r="I9" i="49"/>
  <c r="H9" i="49"/>
  <c r="I8" i="49"/>
  <c r="H8" i="49"/>
  <c r="I7" i="49"/>
  <c r="H7" i="49"/>
  <c r="I6" i="49"/>
  <c r="H6" i="49"/>
  <c r="I5" i="49"/>
  <c r="H5" i="49"/>
  <c r="I4" i="49"/>
  <c r="H4" i="49"/>
  <c r="I3" i="49"/>
  <c r="H3" i="49"/>
  <c r="I2" i="49"/>
  <c r="H2" i="49"/>
  <c r="E44" i="48"/>
  <c r="E43" i="48"/>
  <c r="D44" i="48"/>
  <c r="D43" i="48"/>
  <c r="C44" i="48"/>
  <c r="C43" i="48"/>
  <c r="E39" i="48"/>
  <c r="E38" i="48"/>
  <c r="E37" i="48"/>
  <c r="E36" i="48"/>
  <c r="E35" i="48"/>
  <c r="E34" i="48"/>
  <c r="E33" i="48"/>
  <c r="E32" i="48"/>
  <c r="D39" i="48"/>
  <c r="D38" i="48"/>
  <c r="D37" i="48"/>
  <c r="D36" i="48"/>
  <c r="D35" i="48"/>
  <c r="D34" i="48"/>
  <c r="D33" i="48"/>
  <c r="D32" i="48"/>
  <c r="C39" i="48"/>
  <c r="C38" i="48"/>
  <c r="C37" i="48"/>
  <c r="C36" i="48"/>
  <c r="C35" i="48"/>
  <c r="C34" i="48"/>
  <c r="C33" i="48"/>
  <c r="C32" i="48"/>
  <c r="I21" i="48"/>
  <c r="H21" i="48"/>
  <c r="I20" i="48"/>
  <c r="H20" i="48"/>
  <c r="I19" i="48"/>
  <c r="H19" i="48"/>
  <c r="I18" i="48"/>
  <c r="H18" i="48"/>
  <c r="I17" i="48"/>
  <c r="H17" i="48"/>
  <c r="I16" i="48"/>
  <c r="H16" i="48"/>
  <c r="I15" i="48"/>
  <c r="H15" i="48"/>
  <c r="I14" i="48"/>
  <c r="H14" i="48"/>
  <c r="I13" i="48"/>
  <c r="H13" i="48"/>
  <c r="I12" i="48"/>
  <c r="H12" i="48"/>
  <c r="I11" i="48"/>
  <c r="H11" i="48"/>
  <c r="I10" i="48"/>
  <c r="H10" i="48"/>
  <c r="I9" i="48"/>
  <c r="H9" i="48"/>
  <c r="I8" i="48"/>
  <c r="H8" i="48"/>
  <c r="I7" i="48"/>
  <c r="H7" i="48"/>
  <c r="I6" i="48"/>
  <c r="H6" i="48"/>
  <c r="I5" i="48"/>
  <c r="H5" i="48"/>
  <c r="I4" i="48"/>
  <c r="H4" i="48"/>
  <c r="I3" i="48"/>
  <c r="H3" i="48"/>
  <c r="I2" i="48"/>
  <c r="H2" i="48"/>
  <c r="E44" i="47"/>
  <c r="E43" i="47"/>
  <c r="D44" i="47"/>
  <c r="D43" i="47"/>
  <c r="C44" i="47"/>
  <c r="C43" i="47"/>
  <c r="E39" i="47"/>
  <c r="E38" i="47"/>
  <c r="E37" i="47"/>
  <c r="E36" i="47"/>
  <c r="E35" i="47"/>
  <c r="E34" i="47"/>
  <c r="E33" i="47"/>
  <c r="E32" i="47"/>
  <c r="D39" i="47"/>
  <c r="D38" i="47"/>
  <c r="D37" i="47"/>
  <c r="D36" i="47"/>
  <c r="D35" i="47"/>
  <c r="D34" i="47"/>
  <c r="D33" i="47"/>
  <c r="D32" i="47"/>
  <c r="C39" i="47"/>
  <c r="C38" i="47"/>
  <c r="C37" i="47"/>
  <c r="C36" i="47"/>
  <c r="C35" i="47"/>
  <c r="C34" i="47"/>
  <c r="C33" i="47"/>
  <c r="C32" i="47"/>
  <c r="H25" i="47"/>
  <c r="I25" i="47"/>
  <c r="H26" i="47"/>
  <c r="I26" i="47"/>
  <c r="H27" i="47"/>
  <c r="I27" i="47"/>
  <c r="H28" i="47"/>
  <c r="I28" i="47"/>
  <c r="I24" i="47"/>
  <c r="H24" i="47"/>
  <c r="I23" i="47"/>
  <c r="H23" i="47"/>
  <c r="I22" i="47"/>
  <c r="H22" i="47"/>
  <c r="I21" i="47"/>
  <c r="H21" i="47"/>
  <c r="I20" i="47"/>
  <c r="H20" i="47"/>
  <c r="I19" i="47"/>
  <c r="H19" i="47"/>
  <c r="I18" i="47"/>
  <c r="H18" i="47"/>
  <c r="I17" i="47"/>
  <c r="H17" i="47"/>
  <c r="I16" i="47"/>
  <c r="H16" i="47"/>
  <c r="I15" i="47"/>
  <c r="H15" i="47"/>
  <c r="I14" i="47"/>
  <c r="H14" i="47"/>
  <c r="I13" i="47"/>
  <c r="H13" i="47"/>
  <c r="I12" i="47"/>
  <c r="H12" i="47"/>
  <c r="I11" i="47"/>
  <c r="H11" i="47"/>
  <c r="I10" i="47"/>
  <c r="H10" i="47"/>
  <c r="I9" i="47"/>
  <c r="H9" i="47"/>
  <c r="I8" i="47"/>
  <c r="H8" i="47"/>
  <c r="I7" i="47"/>
  <c r="H7" i="47"/>
  <c r="I6" i="47"/>
  <c r="H6" i="47"/>
  <c r="I5" i="47"/>
  <c r="H5" i="47"/>
  <c r="I4" i="47"/>
  <c r="H4" i="47"/>
  <c r="I3" i="47"/>
  <c r="H3" i="47"/>
  <c r="I2" i="47"/>
  <c r="H2" i="47"/>
  <c r="E44" i="46"/>
  <c r="E43" i="46"/>
  <c r="D44" i="46"/>
  <c r="D43" i="46"/>
  <c r="E37" i="46"/>
  <c r="E36" i="46"/>
  <c r="D39" i="46"/>
  <c r="D38" i="46"/>
  <c r="E38" i="46" s="1"/>
  <c r="D37" i="46"/>
  <c r="D36" i="46"/>
  <c r="D35" i="46"/>
  <c r="D34" i="46"/>
  <c r="D33" i="46"/>
  <c r="D32" i="46"/>
  <c r="C39" i="46"/>
  <c r="C37" i="46"/>
  <c r="C35" i="46"/>
  <c r="C34" i="46"/>
  <c r="C33" i="46"/>
  <c r="C32" i="46"/>
  <c r="I24" i="46"/>
  <c r="H24" i="46"/>
  <c r="I23" i="46"/>
  <c r="H23" i="46"/>
  <c r="I22" i="46"/>
  <c r="H22" i="46"/>
  <c r="I21" i="46"/>
  <c r="H21" i="46"/>
  <c r="I20" i="46"/>
  <c r="H20" i="46"/>
  <c r="I19" i="46"/>
  <c r="H19" i="46"/>
  <c r="I18" i="46"/>
  <c r="H18" i="46"/>
  <c r="I17" i="46"/>
  <c r="H17" i="46"/>
  <c r="I16" i="46"/>
  <c r="H16" i="46"/>
  <c r="I15" i="46"/>
  <c r="H15" i="46"/>
  <c r="I14" i="46"/>
  <c r="H14" i="46"/>
  <c r="I13" i="46"/>
  <c r="H13" i="46"/>
  <c r="I12" i="46"/>
  <c r="H12" i="46"/>
  <c r="I11" i="46"/>
  <c r="H11" i="46"/>
  <c r="I10" i="46"/>
  <c r="H10" i="46"/>
  <c r="I9" i="46"/>
  <c r="H9" i="46"/>
  <c r="I8" i="46"/>
  <c r="H8" i="46"/>
  <c r="I7" i="46"/>
  <c r="H7" i="46"/>
  <c r="I6" i="46"/>
  <c r="I5" i="46"/>
  <c r="H5" i="46"/>
  <c r="I4" i="46"/>
  <c r="H4" i="46"/>
  <c r="I3" i="46"/>
  <c r="H3" i="46"/>
  <c r="I2" i="46"/>
  <c r="H2" i="46"/>
  <c r="E44" i="45"/>
  <c r="E43" i="45"/>
  <c r="D44" i="45"/>
  <c r="D43" i="45"/>
  <c r="C44" i="45"/>
  <c r="C43" i="45"/>
  <c r="E39" i="45"/>
  <c r="E38" i="45"/>
  <c r="E37" i="45"/>
  <c r="E36" i="45"/>
  <c r="E35" i="45"/>
  <c r="E34" i="45"/>
  <c r="E33" i="45"/>
  <c r="E32" i="45"/>
  <c r="D39" i="45"/>
  <c r="D38" i="45"/>
  <c r="D37" i="45"/>
  <c r="D36" i="45"/>
  <c r="D35" i="45"/>
  <c r="D34" i="45"/>
  <c r="D33" i="45"/>
  <c r="D32" i="45"/>
  <c r="C39" i="45"/>
  <c r="C38" i="45"/>
  <c r="C37" i="45"/>
  <c r="C36" i="45"/>
  <c r="C35" i="45"/>
  <c r="C34" i="45"/>
  <c r="C33" i="45"/>
  <c r="C32" i="45"/>
  <c r="H23" i="45"/>
  <c r="I23" i="45"/>
  <c r="H24" i="45"/>
  <c r="I24" i="45"/>
  <c r="H25" i="45"/>
  <c r="I25" i="45"/>
  <c r="H26" i="45"/>
  <c r="I26" i="45"/>
  <c r="I22" i="45"/>
  <c r="H22" i="45"/>
  <c r="I21" i="45"/>
  <c r="H21" i="45"/>
  <c r="I20" i="45"/>
  <c r="H20" i="45"/>
  <c r="I19" i="45"/>
  <c r="H19" i="45"/>
  <c r="I18" i="45"/>
  <c r="H18" i="45"/>
  <c r="I17" i="45"/>
  <c r="H17" i="45"/>
  <c r="I16" i="45"/>
  <c r="H16" i="45"/>
  <c r="I15" i="45"/>
  <c r="H15" i="45"/>
  <c r="I14" i="45"/>
  <c r="H14" i="45"/>
  <c r="I13" i="45"/>
  <c r="H13" i="45"/>
  <c r="I12" i="45"/>
  <c r="H12" i="45"/>
  <c r="I11" i="45"/>
  <c r="H11" i="45"/>
  <c r="I10" i="45"/>
  <c r="H10" i="45"/>
  <c r="I9" i="45"/>
  <c r="H9" i="45"/>
  <c r="I8" i="45"/>
  <c r="H8" i="45"/>
  <c r="I7" i="45"/>
  <c r="H7" i="45"/>
  <c r="I6" i="45"/>
  <c r="H6" i="45"/>
  <c r="I5" i="45"/>
  <c r="H5" i="45"/>
  <c r="I4" i="45"/>
  <c r="H4" i="45"/>
  <c r="I3" i="45"/>
  <c r="H3" i="45"/>
  <c r="I2" i="45"/>
  <c r="H2" i="45"/>
  <c r="E44" i="44"/>
  <c r="E43" i="44"/>
  <c r="D44" i="44"/>
  <c r="D43" i="44"/>
  <c r="C44" i="44"/>
  <c r="C43" i="44"/>
  <c r="E39" i="44"/>
  <c r="E38" i="44"/>
  <c r="E37" i="44"/>
  <c r="E36" i="44"/>
  <c r="E35" i="44"/>
  <c r="E34" i="44"/>
  <c r="E33" i="44"/>
  <c r="E32" i="44"/>
  <c r="D39" i="44"/>
  <c r="D38" i="44"/>
  <c r="D37" i="44"/>
  <c r="D36" i="44"/>
  <c r="D35" i="44"/>
  <c r="D34" i="44"/>
  <c r="D33" i="44"/>
  <c r="D32" i="44"/>
  <c r="C39" i="44"/>
  <c r="C38" i="44"/>
  <c r="C37" i="44"/>
  <c r="C36" i="44"/>
  <c r="C35" i="44"/>
  <c r="C34" i="44"/>
  <c r="C33" i="44"/>
  <c r="C32" i="44"/>
  <c r="I22" i="44"/>
  <c r="H22" i="44"/>
  <c r="I21" i="44"/>
  <c r="H21" i="44"/>
  <c r="I20" i="44"/>
  <c r="H20" i="44"/>
  <c r="I19" i="44"/>
  <c r="H19" i="44"/>
  <c r="I18" i="44"/>
  <c r="H18" i="44"/>
  <c r="I17" i="44"/>
  <c r="H17" i="44"/>
  <c r="I16" i="44"/>
  <c r="H16" i="44"/>
  <c r="I15" i="44"/>
  <c r="H15" i="44"/>
  <c r="I14" i="44"/>
  <c r="H14" i="44"/>
  <c r="I13" i="44"/>
  <c r="H13" i="44"/>
  <c r="I12" i="44"/>
  <c r="H12" i="44"/>
  <c r="I11" i="44"/>
  <c r="H11" i="44"/>
  <c r="I10" i="44"/>
  <c r="H10" i="44"/>
  <c r="I9" i="44"/>
  <c r="H9" i="44"/>
  <c r="I8" i="44"/>
  <c r="H8" i="44"/>
  <c r="I7" i="44"/>
  <c r="H7" i="44"/>
  <c r="I6" i="44"/>
  <c r="H6" i="44"/>
  <c r="I5" i="44"/>
  <c r="H5" i="44"/>
  <c r="I4" i="44"/>
  <c r="H4" i="44"/>
  <c r="I3" i="44"/>
  <c r="H3" i="44"/>
  <c r="I2" i="44"/>
  <c r="H2" i="44"/>
  <c r="E44" i="43"/>
  <c r="E43" i="43"/>
  <c r="D44" i="43"/>
  <c r="D43" i="43"/>
  <c r="C44" i="43"/>
  <c r="C43" i="43"/>
  <c r="E39" i="43"/>
  <c r="E38" i="43"/>
  <c r="E37" i="43"/>
  <c r="E36" i="43"/>
  <c r="E35" i="43"/>
  <c r="E34" i="43"/>
  <c r="E33" i="43"/>
  <c r="E32" i="43"/>
  <c r="D39" i="43"/>
  <c r="D38" i="43"/>
  <c r="D37" i="43"/>
  <c r="D36" i="43"/>
  <c r="D35" i="43"/>
  <c r="D34" i="43"/>
  <c r="D33" i="43"/>
  <c r="D32" i="43"/>
  <c r="C39" i="43"/>
  <c r="C38" i="43"/>
  <c r="C37" i="43"/>
  <c r="C36" i="43"/>
  <c r="C35" i="43"/>
  <c r="C34" i="43"/>
  <c r="C33" i="43"/>
  <c r="C32" i="43"/>
  <c r="I29" i="43"/>
  <c r="I22" i="43"/>
  <c r="I23" i="43"/>
  <c r="I24" i="43"/>
  <c r="I25" i="43"/>
  <c r="I26" i="43"/>
  <c r="I27" i="43"/>
  <c r="I28" i="43"/>
  <c r="H22" i="43"/>
  <c r="H23" i="43"/>
  <c r="H24" i="43"/>
  <c r="H25" i="43"/>
  <c r="H26" i="43"/>
  <c r="H27" i="43"/>
  <c r="H28" i="43"/>
  <c r="H29" i="43"/>
  <c r="I21" i="43"/>
  <c r="H21" i="43"/>
  <c r="I20" i="43"/>
  <c r="H20" i="43"/>
  <c r="I19" i="43"/>
  <c r="H19" i="43"/>
  <c r="I18" i="43"/>
  <c r="H18" i="43"/>
  <c r="I17" i="43"/>
  <c r="H17" i="43"/>
  <c r="I16" i="43"/>
  <c r="H16" i="43"/>
  <c r="I15" i="43"/>
  <c r="H15" i="43"/>
  <c r="I14" i="43"/>
  <c r="H14" i="43"/>
  <c r="I13" i="43"/>
  <c r="H13" i="43"/>
  <c r="I12" i="43"/>
  <c r="H12" i="43"/>
  <c r="I11" i="43"/>
  <c r="H11" i="43"/>
  <c r="I10" i="43"/>
  <c r="H10" i="43"/>
  <c r="I9" i="43"/>
  <c r="H9" i="43"/>
  <c r="I8" i="43"/>
  <c r="H8" i="43"/>
  <c r="I7" i="43"/>
  <c r="H7" i="43"/>
  <c r="I6" i="43"/>
  <c r="H6" i="43"/>
  <c r="I5" i="43"/>
  <c r="H5" i="43"/>
  <c r="I4" i="43"/>
  <c r="H4" i="43"/>
  <c r="I3" i="43"/>
  <c r="H3" i="43"/>
  <c r="I2" i="43"/>
  <c r="H2" i="43"/>
  <c r="E43" i="42"/>
  <c r="E42" i="42"/>
  <c r="D43" i="42"/>
  <c r="D42" i="42"/>
  <c r="C43" i="42"/>
  <c r="C42" i="42"/>
  <c r="E38" i="42"/>
  <c r="E37" i="42"/>
  <c r="E36" i="42"/>
  <c r="E35" i="42"/>
  <c r="E34" i="42"/>
  <c r="E33" i="42"/>
  <c r="E32" i="42"/>
  <c r="E31" i="42"/>
  <c r="D38" i="42"/>
  <c r="D37" i="42"/>
  <c r="D36" i="42"/>
  <c r="D35" i="42"/>
  <c r="D34" i="42"/>
  <c r="D33" i="42"/>
  <c r="D32" i="42"/>
  <c r="D31" i="42"/>
  <c r="C38" i="42"/>
  <c r="C37" i="42"/>
  <c r="C36" i="42"/>
  <c r="C35" i="42"/>
  <c r="C34" i="42"/>
  <c r="C33" i="42"/>
  <c r="C32" i="42"/>
  <c r="C31" i="42"/>
  <c r="I20" i="42"/>
  <c r="H20" i="42"/>
  <c r="I19" i="42"/>
  <c r="H19" i="42"/>
  <c r="I18" i="42"/>
  <c r="H18" i="42"/>
  <c r="I17" i="42"/>
  <c r="H17" i="42"/>
  <c r="I16" i="42"/>
  <c r="H16" i="42"/>
  <c r="I15" i="42"/>
  <c r="H15" i="42"/>
  <c r="I14" i="42"/>
  <c r="H14" i="42"/>
  <c r="I13" i="42"/>
  <c r="H13" i="42"/>
  <c r="I12" i="42"/>
  <c r="H12" i="42"/>
  <c r="I11" i="42"/>
  <c r="H11" i="42"/>
  <c r="I10" i="42"/>
  <c r="H10" i="42"/>
  <c r="I9" i="42"/>
  <c r="H9" i="42"/>
  <c r="I8" i="42"/>
  <c r="H8" i="42"/>
  <c r="I7" i="42"/>
  <c r="H7" i="42"/>
  <c r="I6" i="42"/>
  <c r="H6" i="42"/>
  <c r="I5" i="42"/>
  <c r="H5" i="42"/>
  <c r="I4" i="42"/>
  <c r="H4" i="42"/>
  <c r="I3" i="42"/>
  <c r="H3" i="42"/>
  <c r="I2" i="42"/>
  <c r="H2" i="42"/>
  <c r="E43" i="41"/>
  <c r="E42" i="41"/>
  <c r="D43" i="41"/>
  <c r="D42" i="41"/>
  <c r="C43" i="41"/>
  <c r="C42" i="41"/>
  <c r="E38" i="41"/>
  <c r="E37" i="41"/>
  <c r="E36" i="41"/>
  <c r="E35" i="41"/>
  <c r="E34" i="41"/>
  <c r="E33" i="41"/>
  <c r="E32" i="41"/>
  <c r="E31" i="41"/>
  <c r="D38" i="41"/>
  <c r="D37" i="41"/>
  <c r="D36" i="41"/>
  <c r="D35" i="41"/>
  <c r="D34" i="41"/>
  <c r="D33" i="41"/>
  <c r="D32" i="41"/>
  <c r="D31" i="41"/>
  <c r="C38" i="41"/>
  <c r="C37" i="41"/>
  <c r="C36" i="41"/>
  <c r="C35" i="41"/>
  <c r="C34" i="41"/>
  <c r="C33" i="41"/>
  <c r="C32" i="41"/>
  <c r="C31" i="41"/>
  <c r="I21" i="41"/>
  <c r="H21" i="41"/>
  <c r="I20" i="41"/>
  <c r="H20" i="41"/>
  <c r="I19" i="41"/>
  <c r="H19" i="41"/>
  <c r="I18" i="41"/>
  <c r="H18" i="41"/>
  <c r="I17" i="41"/>
  <c r="H17" i="41"/>
  <c r="I16" i="41"/>
  <c r="H16" i="41"/>
  <c r="I15" i="41"/>
  <c r="H15" i="41"/>
  <c r="I14" i="41"/>
  <c r="H14" i="41"/>
  <c r="I13" i="41"/>
  <c r="H13" i="41"/>
  <c r="I12" i="41"/>
  <c r="H12" i="41"/>
  <c r="I11" i="41"/>
  <c r="H11" i="41"/>
  <c r="I10" i="41"/>
  <c r="H10" i="41"/>
  <c r="I9" i="41"/>
  <c r="H9" i="41"/>
  <c r="I8" i="41"/>
  <c r="H8" i="41"/>
  <c r="I7" i="41"/>
  <c r="H7" i="41"/>
  <c r="I6" i="41"/>
  <c r="H6" i="41"/>
  <c r="I5" i="41"/>
  <c r="H5" i="41"/>
  <c r="I4" i="41"/>
  <c r="H4" i="41"/>
  <c r="I3" i="41"/>
  <c r="H3" i="41"/>
  <c r="I2" i="41"/>
  <c r="H2" i="41"/>
  <c r="E43" i="40"/>
  <c r="E42" i="40"/>
  <c r="D43" i="40"/>
  <c r="D42" i="40"/>
  <c r="C43" i="40"/>
  <c r="C42" i="40"/>
  <c r="E38" i="40"/>
  <c r="E37" i="40"/>
  <c r="E36" i="40"/>
  <c r="E35" i="40"/>
  <c r="E34" i="40"/>
  <c r="E33" i="40"/>
  <c r="E32" i="40"/>
  <c r="E31" i="40"/>
  <c r="D38" i="40"/>
  <c r="D37" i="40"/>
  <c r="D36" i="40"/>
  <c r="D35" i="40"/>
  <c r="D34" i="40"/>
  <c r="D33" i="40"/>
  <c r="D32" i="40"/>
  <c r="D31" i="40"/>
  <c r="C38" i="40"/>
  <c r="C37" i="40"/>
  <c r="C36" i="40"/>
  <c r="C35" i="40"/>
  <c r="C34" i="40"/>
  <c r="C33" i="40"/>
  <c r="C32" i="40"/>
  <c r="C31" i="40"/>
  <c r="I24" i="40"/>
  <c r="I25" i="40"/>
  <c r="I26" i="40"/>
  <c r="I27" i="40"/>
  <c r="I28" i="40"/>
  <c r="H24" i="40"/>
  <c r="H25" i="40"/>
  <c r="H26" i="40"/>
  <c r="H27" i="40"/>
  <c r="H28" i="40"/>
  <c r="I23" i="40"/>
  <c r="H23" i="40"/>
  <c r="I22" i="40"/>
  <c r="H22" i="40"/>
  <c r="I21" i="40"/>
  <c r="H21" i="40"/>
  <c r="I20" i="40"/>
  <c r="H20" i="40"/>
  <c r="I19" i="40"/>
  <c r="H19" i="40"/>
  <c r="I18" i="40"/>
  <c r="H18" i="40"/>
  <c r="I17" i="40"/>
  <c r="H17" i="40"/>
  <c r="I16" i="40"/>
  <c r="H16" i="40"/>
  <c r="I15" i="40"/>
  <c r="H15" i="40"/>
  <c r="I14" i="40"/>
  <c r="H14" i="40"/>
  <c r="I13" i="40"/>
  <c r="H13" i="40"/>
  <c r="I12" i="40"/>
  <c r="H12" i="40"/>
  <c r="I11" i="40"/>
  <c r="H11" i="40"/>
  <c r="I10" i="40"/>
  <c r="H10" i="40"/>
  <c r="I9" i="40"/>
  <c r="H9" i="40"/>
  <c r="I8" i="40"/>
  <c r="H8" i="40"/>
  <c r="I7" i="40"/>
  <c r="H7" i="40"/>
  <c r="I6" i="40"/>
  <c r="H6" i="40"/>
  <c r="I5" i="40"/>
  <c r="H5" i="40"/>
  <c r="I4" i="40"/>
  <c r="H4" i="40"/>
  <c r="I3" i="40"/>
  <c r="H3" i="40"/>
  <c r="I2" i="40"/>
  <c r="H2" i="40"/>
  <c r="E42" i="39"/>
  <c r="E41" i="39"/>
  <c r="D42" i="39"/>
  <c r="D41" i="39"/>
  <c r="C42" i="39"/>
  <c r="C41" i="39"/>
  <c r="E37" i="39"/>
  <c r="E36" i="39"/>
  <c r="E35" i="39"/>
  <c r="E34" i="39"/>
  <c r="E33" i="39"/>
  <c r="E32" i="39"/>
  <c r="E31" i="39"/>
  <c r="E30" i="39"/>
  <c r="D37" i="39"/>
  <c r="D36" i="39"/>
  <c r="D35" i="39"/>
  <c r="D34" i="39"/>
  <c r="D33" i="39"/>
  <c r="D32" i="39"/>
  <c r="D31" i="39"/>
  <c r="D30" i="39"/>
  <c r="C37" i="39"/>
  <c r="C36" i="39"/>
  <c r="C35" i="39"/>
  <c r="C34" i="39"/>
  <c r="C33" i="39"/>
  <c r="C32" i="39"/>
  <c r="C31" i="39"/>
  <c r="C30" i="39"/>
  <c r="H21" i="39"/>
  <c r="H22" i="39"/>
  <c r="H23" i="39"/>
  <c r="I21" i="39"/>
  <c r="I22" i="39"/>
  <c r="I23" i="39"/>
  <c r="I20" i="39"/>
  <c r="H20" i="39"/>
  <c r="I19" i="39"/>
  <c r="H19" i="39"/>
  <c r="I18" i="39"/>
  <c r="H18" i="39"/>
  <c r="I17" i="39"/>
  <c r="H17" i="39"/>
  <c r="I16" i="39"/>
  <c r="H16" i="39"/>
  <c r="I15" i="39"/>
  <c r="H15" i="39"/>
  <c r="I14" i="39"/>
  <c r="H14" i="39"/>
  <c r="I13" i="39"/>
  <c r="H13" i="39"/>
  <c r="I12" i="39"/>
  <c r="H12" i="39"/>
  <c r="I11" i="39"/>
  <c r="H11" i="39"/>
  <c r="I10" i="39"/>
  <c r="H10" i="39"/>
  <c r="I9" i="39"/>
  <c r="H9" i="39"/>
  <c r="I8" i="39"/>
  <c r="H8" i="39"/>
  <c r="I7" i="39"/>
  <c r="H7" i="39"/>
  <c r="I6" i="39"/>
  <c r="H6" i="39"/>
  <c r="I5" i="39"/>
  <c r="H5" i="39"/>
  <c r="I4" i="39"/>
  <c r="H4" i="39"/>
  <c r="I3" i="39"/>
  <c r="H3" i="39"/>
  <c r="I2" i="39"/>
  <c r="H2" i="39"/>
  <c r="E42" i="38"/>
  <c r="E41" i="38"/>
  <c r="D42" i="38"/>
  <c r="D41" i="38"/>
  <c r="C42" i="38"/>
  <c r="C41" i="38"/>
  <c r="E37" i="38"/>
  <c r="E36" i="38"/>
  <c r="E35" i="38"/>
  <c r="E34" i="38"/>
  <c r="E33" i="38"/>
  <c r="E32" i="38"/>
  <c r="E31" i="38"/>
  <c r="E30" i="38"/>
  <c r="D37" i="38"/>
  <c r="D36" i="38"/>
  <c r="D35" i="38"/>
  <c r="D34" i="38"/>
  <c r="D33" i="38"/>
  <c r="D32" i="38"/>
  <c r="D31" i="38"/>
  <c r="D30" i="38"/>
  <c r="C37" i="38"/>
  <c r="C36" i="38"/>
  <c r="C35" i="38"/>
  <c r="C34" i="38"/>
  <c r="C33" i="38"/>
  <c r="C32" i="38"/>
  <c r="C31" i="38"/>
  <c r="C30" i="38"/>
  <c r="I19" i="38"/>
  <c r="I20" i="38"/>
  <c r="H19" i="38"/>
  <c r="H20" i="38"/>
  <c r="I18" i="38"/>
  <c r="H18" i="38"/>
  <c r="I17" i="38"/>
  <c r="H17" i="38"/>
  <c r="I16" i="38"/>
  <c r="H16" i="38"/>
  <c r="I15" i="38"/>
  <c r="H15" i="38"/>
  <c r="I14" i="38"/>
  <c r="H14" i="38"/>
  <c r="I13" i="38"/>
  <c r="H13" i="38"/>
  <c r="I12" i="38"/>
  <c r="H12" i="38"/>
  <c r="I11" i="38"/>
  <c r="H11" i="38"/>
  <c r="I10" i="38"/>
  <c r="H10" i="38"/>
  <c r="I9" i="38"/>
  <c r="H9" i="38"/>
  <c r="I8" i="38"/>
  <c r="H8" i="38"/>
  <c r="I7" i="38"/>
  <c r="H7" i="38"/>
  <c r="I6" i="38"/>
  <c r="H6" i="38"/>
  <c r="I5" i="38"/>
  <c r="H5" i="38"/>
  <c r="I4" i="38"/>
  <c r="H4" i="38"/>
  <c r="I3" i="38"/>
  <c r="H3" i="38"/>
  <c r="I2" i="38"/>
  <c r="H2" i="38"/>
  <c r="D42" i="37"/>
  <c r="E42" i="37" s="1"/>
  <c r="E41" i="37"/>
  <c r="D41" i="37"/>
  <c r="C42" i="37"/>
  <c r="C41" i="37"/>
  <c r="E37" i="37"/>
  <c r="E36" i="37"/>
  <c r="E35" i="37"/>
  <c r="E34" i="37"/>
  <c r="E33" i="37"/>
  <c r="E32" i="37"/>
  <c r="E31" i="37"/>
  <c r="E30" i="37"/>
  <c r="D37" i="37"/>
  <c r="D36" i="37"/>
  <c r="D35" i="37"/>
  <c r="D34" i="37"/>
  <c r="D33" i="37"/>
  <c r="D32" i="37"/>
  <c r="D31" i="37"/>
  <c r="D30" i="37"/>
  <c r="C37" i="37"/>
  <c r="C36" i="37"/>
  <c r="C35" i="37"/>
  <c r="C34" i="37"/>
  <c r="C33" i="37"/>
  <c r="C32" i="37"/>
  <c r="C31" i="37"/>
  <c r="C30" i="37"/>
  <c r="I18" i="37"/>
  <c r="H18" i="37"/>
  <c r="I17" i="37"/>
  <c r="H17" i="37"/>
  <c r="I16" i="37"/>
  <c r="H16" i="37"/>
  <c r="I15" i="37"/>
  <c r="H15" i="37"/>
  <c r="I14" i="37"/>
  <c r="H14" i="37"/>
  <c r="I13" i="37"/>
  <c r="H13" i="37"/>
  <c r="I12" i="37"/>
  <c r="H12" i="37"/>
  <c r="I11" i="37"/>
  <c r="H11" i="37"/>
  <c r="I10" i="37"/>
  <c r="H10" i="37"/>
  <c r="I9" i="37"/>
  <c r="H9" i="37"/>
  <c r="I8" i="37"/>
  <c r="H8" i="37"/>
  <c r="I7" i="37"/>
  <c r="H7" i="37"/>
  <c r="I6" i="37"/>
  <c r="H6" i="37"/>
  <c r="I5" i="37"/>
  <c r="H5" i="37"/>
  <c r="I4" i="37"/>
  <c r="H4" i="37"/>
  <c r="I3" i="37"/>
  <c r="H3" i="37"/>
  <c r="I2" i="37"/>
  <c r="H2" i="37"/>
  <c r="D42" i="36"/>
  <c r="D41" i="36"/>
  <c r="C42" i="36"/>
  <c r="C41" i="36"/>
  <c r="D37" i="36"/>
  <c r="D36" i="36"/>
  <c r="D35" i="36"/>
  <c r="D34" i="36"/>
  <c r="D33" i="36"/>
  <c r="D32" i="36"/>
  <c r="D31" i="36"/>
  <c r="D30" i="36"/>
  <c r="C37" i="36"/>
  <c r="C36" i="36"/>
  <c r="C35" i="36"/>
  <c r="C34" i="36"/>
  <c r="C33" i="36"/>
  <c r="C32" i="36"/>
  <c r="C31" i="36"/>
  <c r="C30" i="36"/>
  <c r="H3" i="35"/>
  <c r="H4" i="35"/>
  <c r="H5" i="35"/>
  <c r="H6" i="35"/>
  <c r="H7" i="35"/>
  <c r="D26" i="35" s="1"/>
  <c r="H8" i="35"/>
  <c r="C20" i="35" s="1"/>
  <c r="H9" i="35"/>
  <c r="H10" i="35"/>
  <c r="H11" i="35"/>
  <c r="H12" i="35"/>
  <c r="H13" i="35"/>
  <c r="H14" i="35"/>
  <c r="H2" i="35"/>
  <c r="H23" i="36"/>
  <c r="H22" i="36"/>
  <c r="H21" i="36"/>
  <c r="H20" i="36"/>
  <c r="H19" i="36"/>
  <c r="H18" i="36"/>
  <c r="H17" i="36"/>
  <c r="H16" i="36"/>
  <c r="H15" i="36"/>
  <c r="H14" i="36"/>
  <c r="H13" i="36"/>
  <c r="H12" i="36"/>
  <c r="H11" i="36"/>
  <c r="H10" i="36"/>
  <c r="H9" i="36"/>
  <c r="H8" i="36"/>
  <c r="H7" i="36"/>
  <c r="H6" i="36"/>
  <c r="H5" i="36"/>
  <c r="H4" i="36"/>
  <c r="H3" i="36"/>
  <c r="H2" i="36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" i="2"/>
  <c r="D30" i="2" s="1"/>
  <c r="I23" i="36"/>
  <c r="I22" i="36"/>
  <c r="I21" i="36"/>
  <c r="I20" i="36"/>
  <c r="I19" i="36"/>
  <c r="I18" i="36"/>
  <c r="I17" i="36"/>
  <c r="I16" i="36"/>
  <c r="I15" i="36"/>
  <c r="I14" i="36"/>
  <c r="I13" i="36"/>
  <c r="I12" i="36"/>
  <c r="I11" i="36"/>
  <c r="I10" i="36"/>
  <c r="I9" i="36"/>
  <c r="I8" i="36"/>
  <c r="I7" i="36"/>
  <c r="I6" i="36"/>
  <c r="I5" i="36"/>
  <c r="I4" i="36"/>
  <c r="I3" i="36"/>
  <c r="I2" i="36"/>
  <c r="E35" i="2"/>
  <c r="E34" i="2"/>
  <c r="E42" i="2"/>
  <c r="E41" i="2"/>
  <c r="D42" i="2"/>
  <c r="D41" i="2"/>
  <c r="C42" i="2"/>
  <c r="C41" i="2"/>
  <c r="D35" i="2"/>
  <c r="D34" i="2"/>
  <c r="C35" i="2"/>
  <c r="C34" i="2"/>
  <c r="C31" i="35"/>
  <c r="C30" i="35"/>
  <c r="C24" i="35"/>
  <c r="C23" i="35"/>
  <c r="I14" i="2"/>
  <c r="I15" i="2"/>
  <c r="I16" i="2"/>
  <c r="I17" i="2"/>
  <c r="I18" i="2"/>
  <c r="I19" i="2"/>
  <c r="I20" i="2"/>
  <c r="I21" i="2"/>
  <c r="I22" i="2"/>
  <c r="I23" i="2"/>
  <c r="I24" i="2"/>
  <c r="I25" i="2"/>
  <c r="I3" i="2"/>
  <c r="I4" i="2"/>
  <c r="I5" i="2"/>
  <c r="I6" i="2"/>
  <c r="I7" i="2"/>
  <c r="I8" i="2"/>
  <c r="I9" i="2"/>
  <c r="I10" i="2"/>
  <c r="I11" i="2"/>
  <c r="I12" i="2"/>
  <c r="I13" i="2"/>
  <c r="I2" i="2"/>
  <c r="E24" i="35"/>
  <c r="D24" i="35"/>
  <c r="D23" i="35"/>
  <c r="E23" i="35" s="1"/>
  <c r="I14" i="35"/>
  <c r="I13" i="35"/>
  <c r="I12" i="35"/>
  <c r="I11" i="35"/>
  <c r="I10" i="35"/>
  <c r="I9" i="35"/>
  <c r="I8" i="35"/>
  <c r="I7" i="35"/>
  <c r="I6" i="35"/>
  <c r="I5" i="35"/>
  <c r="I4" i="35"/>
  <c r="I3" i="35"/>
  <c r="I2" i="35"/>
  <c r="D31" i="35" s="1"/>
  <c r="E39" i="46" l="1"/>
  <c r="E33" i="46"/>
  <c r="E34" i="46"/>
  <c r="E35" i="46"/>
  <c r="E32" i="46"/>
  <c r="E35" i="36"/>
  <c r="E34" i="36"/>
  <c r="E41" i="36"/>
  <c r="E31" i="36"/>
  <c r="E42" i="36"/>
  <c r="D32" i="2"/>
  <c r="C33" i="2"/>
  <c r="D33" i="2"/>
  <c r="C36" i="2"/>
  <c r="D36" i="2"/>
  <c r="C31" i="2"/>
  <c r="C32" i="2"/>
  <c r="C37" i="2"/>
  <c r="D37" i="2"/>
  <c r="D31" i="2"/>
  <c r="C30" i="2"/>
  <c r="C19" i="35"/>
  <c r="C21" i="35"/>
  <c r="C25" i="35"/>
  <c r="C26" i="35"/>
  <c r="E26" i="35" s="1"/>
  <c r="C22" i="35"/>
  <c r="D25" i="35"/>
  <c r="D20" i="35"/>
  <c r="E30" i="35"/>
  <c r="D19" i="35"/>
  <c r="D30" i="35"/>
  <c r="D21" i="35"/>
  <c r="E31" i="35"/>
  <c r="D22" i="35"/>
  <c r="E33" i="2" l="1"/>
  <c r="E32" i="2"/>
  <c r="E37" i="36"/>
  <c r="E30" i="36"/>
  <c r="E33" i="36"/>
  <c r="E32" i="36"/>
  <c r="E36" i="36"/>
  <c r="E30" i="2"/>
  <c r="E31" i="2"/>
  <c r="E36" i="2"/>
  <c r="E37" i="2"/>
  <c r="E25" i="35"/>
  <c r="E20" i="35"/>
  <c r="E21" i="35"/>
  <c r="E19" i="35"/>
  <c r="E22" i="35"/>
  <c r="B48" i="34"/>
  <c r="B49" i="34"/>
  <c r="B36" i="34"/>
  <c r="B37" i="34"/>
  <c r="B24" i="34"/>
  <c r="B25" i="34"/>
  <c r="G49" i="34"/>
  <c r="F49" i="34"/>
  <c r="E49" i="34"/>
  <c r="D49" i="34"/>
  <c r="C49" i="34"/>
  <c r="G48" i="34"/>
  <c r="F48" i="34"/>
  <c r="E48" i="34"/>
  <c r="D48" i="34"/>
  <c r="C48" i="34"/>
  <c r="G37" i="34"/>
  <c r="F37" i="34"/>
  <c r="E37" i="34"/>
  <c r="D37" i="34"/>
  <c r="C37" i="34"/>
  <c r="G36" i="34"/>
  <c r="F36" i="34"/>
  <c r="E36" i="34"/>
  <c r="D36" i="34"/>
  <c r="C36" i="34"/>
  <c r="G25" i="34"/>
  <c r="F25" i="34"/>
  <c r="E25" i="34"/>
  <c r="D25" i="34"/>
  <c r="C25" i="34"/>
  <c r="G24" i="34"/>
  <c r="F24" i="34"/>
  <c r="E24" i="34"/>
  <c r="D24" i="34"/>
  <c r="C24" i="34"/>
  <c r="C13" i="34"/>
  <c r="D13" i="34"/>
  <c r="E13" i="34"/>
  <c r="F13" i="34"/>
  <c r="G13" i="34"/>
  <c r="B13" i="34"/>
  <c r="C12" i="34"/>
  <c r="D12" i="34"/>
  <c r="E12" i="34"/>
  <c r="F12" i="34"/>
  <c r="G12" i="34"/>
  <c r="B12" i="34"/>
</calcChain>
</file>

<file path=xl/sharedStrings.xml><?xml version="1.0" encoding="utf-8"?>
<sst xmlns="http://schemas.openxmlformats.org/spreadsheetml/2006/main" count="3259" uniqueCount="128">
  <si>
    <t>OH</t>
  </si>
  <si>
    <t>O</t>
  </si>
  <si>
    <t>a</t>
  </si>
  <si>
    <t>b</t>
  </si>
  <si>
    <t>c</t>
  </si>
  <si>
    <t>HC</t>
  </si>
  <si>
    <t>d</t>
  </si>
  <si>
    <t>HO</t>
  </si>
  <si>
    <t>e</t>
  </si>
  <si>
    <t>CH</t>
  </si>
  <si>
    <t>f</t>
  </si>
  <si>
    <t>g</t>
  </si>
  <si>
    <t>h</t>
  </si>
  <si>
    <t>i</t>
  </si>
  <si>
    <t>j</t>
  </si>
  <si>
    <t>k</t>
  </si>
  <si>
    <t>l</t>
  </si>
  <si>
    <t>m</t>
  </si>
  <si>
    <t>type of interaction</t>
  </si>
  <si>
    <r>
      <t>sum of electronic density ρ(r</t>
    </r>
    <r>
      <rPr>
        <vertAlign val="subscript"/>
        <sz val="10"/>
        <color theme="1"/>
        <rFont val="Cambria"/>
        <family val="1"/>
      </rPr>
      <t>c</t>
    </r>
    <r>
      <rPr>
        <sz val="10"/>
        <color theme="1"/>
        <rFont val="Cambria"/>
        <family val="1"/>
      </rPr>
      <t>)</t>
    </r>
  </si>
  <si>
    <t>number of interactions</t>
  </si>
  <si>
    <t>average</t>
  </si>
  <si>
    <t xml:space="preserve">type of interaction           </t>
  </si>
  <si>
    <t>OH...O</t>
  </si>
  <si>
    <t>I</t>
  </si>
  <si>
    <t>XH…O</t>
  </si>
  <si>
    <t>O…HO</t>
  </si>
  <si>
    <t>II</t>
  </si>
  <si>
    <t>CH…O</t>
  </si>
  <si>
    <t>III</t>
  </si>
  <si>
    <t>O…HC</t>
  </si>
  <si>
    <t>IV</t>
  </si>
  <si>
    <t>CπH/Cπ…O/HC</t>
  </si>
  <si>
    <t>V</t>
  </si>
  <si>
    <t>* trivial name</t>
  </si>
  <si>
    <t>weak</t>
  </si>
  <si>
    <t>C</t>
  </si>
  <si>
    <t>o</t>
  </si>
  <si>
    <t>n</t>
  </si>
  <si>
    <t>p</t>
  </si>
  <si>
    <t>q</t>
  </si>
  <si>
    <t>r</t>
  </si>
  <si>
    <t>s</t>
  </si>
  <si>
    <t>t</t>
  </si>
  <si>
    <t>u</t>
  </si>
  <si>
    <t>v</t>
  </si>
  <si>
    <t>w</t>
  </si>
  <si>
    <t>x</t>
  </si>
  <si>
    <t>Cπ</t>
  </si>
  <si>
    <t>CπH</t>
  </si>
  <si>
    <t>y</t>
  </si>
  <si>
    <t>z</t>
  </si>
  <si>
    <t>aa</t>
  </si>
  <si>
    <t>ab</t>
  </si>
  <si>
    <t>complex</t>
  </si>
  <si>
    <r>
      <t>YM</t>
    </r>
    <r>
      <rPr>
        <vertAlign val="subscript"/>
        <sz val="10"/>
        <color theme="1"/>
        <rFont val="Cambria"/>
        <family val="1"/>
      </rPr>
      <t xml:space="preserve"> </t>
    </r>
    <r>
      <rPr>
        <sz val="10"/>
        <color theme="1"/>
        <rFont val="Cambria"/>
        <family val="1"/>
      </rPr>
      <t>[Mpa]</t>
    </r>
  </si>
  <si>
    <t>CA_βO4_SA_β5_CA</t>
  </si>
  <si>
    <t>CA_βO4_SA_ββ_SA</t>
  </si>
  <si>
    <t>SA_βO4_SA_ββ_SA</t>
  </si>
  <si>
    <t>CA_ββ_CA</t>
  </si>
  <si>
    <t>R^2:</t>
  </si>
  <si>
    <t>no weak</t>
  </si>
  <si>
    <t>VI</t>
  </si>
  <si>
    <t>C…HC</t>
  </si>
  <si>
    <t>CπH…O</t>
  </si>
  <si>
    <t>Cπ…HC</t>
  </si>
  <si>
    <t>R:</t>
  </si>
  <si>
    <r>
      <t>C</t>
    </r>
    <r>
      <rPr>
        <sz val="10"/>
        <color theme="1"/>
        <rFont val="Calibri"/>
        <family val="2"/>
      </rPr>
      <t>π</t>
    </r>
  </si>
  <si>
    <t xml:space="preserve">Complex 1 </t>
  </si>
  <si>
    <t>Complex 2</t>
  </si>
  <si>
    <t>Complex 3</t>
  </si>
  <si>
    <t>Complex 4</t>
  </si>
  <si>
    <t>minimized</t>
  </si>
  <si>
    <r>
      <rPr>
        <vertAlign val="subscript"/>
        <sz val="11"/>
        <color theme="1"/>
        <rFont val="Cambria"/>
        <family val="1"/>
      </rPr>
      <t>adh</t>
    </r>
    <r>
      <rPr>
        <sz val="11"/>
        <color theme="1"/>
        <rFont val="Cambria"/>
        <family val="1"/>
      </rPr>
      <t>O···HO</t>
    </r>
    <r>
      <rPr>
        <vertAlign val="subscript"/>
        <sz val="11"/>
        <color theme="1"/>
        <rFont val="Cambria"/>
        <family val="1"/>
      </rPr>
      <t>Cell</t>
    </r>
  </si>
  <si>
    <r>
      <rPr>
        <vertAlign val="subscript"/>
        <sz val="11"/>
        <color theme="1"/>
        <rFont val="Cambria"/>
        <family val="1"/>
      </rPr>
      <t>adh</t>
    </r>
    <r>
      <rPr>
        <sz val="11"/>
        <color theme="1"/>
        <rFont val="Cambria"/>
        <family val="1"/>
      </rPr>
      <t>CH···O</t>
    </r>
    <r>
      <rPr>
        <vertAlign val="subscript"/>
        <sz val="11"/>
        <color theme="1"/>
        <rFont val="Cambria"/>
        <family val="1"/>
      </rPr>
      <t>Cell</t>
    </r>
  </si>
  <si>
    <r>
      <t>adh</t>
    </r>
    <r>
      <rPr>
        <sz val="12"/>
        <color theme="1"/>
        <rFont val="Cambria"/>
        <family val="1"/>
      </rPr>
      <t>OH···O</t>
    </r>
    <r>
      <rPr>
        <vertAlign val="subscript"/>
        <sz val="12"/>
        <color theme="1"/>
        <rFont val="Cambria"/>
        <family val="1"/>
      </rPr>
      <t>Cell</t>
    </r>
  </si>
  <si>
    <r>
      <rPr>
        <vertAlign val="subscript"/>
        <sz val="11"/>
        <color theme="1"/>
        <rFont val="Cambria"/>
        <family val="1"/>
      </rPr>
      <t>adh</t>
    </r>
    <r>
      <rPr>
        <sz val="11"/>
        <color theme="1"/>
        <rFont val="Cambria"/>
        <family val="1"/>
      </rPr>
      <t>O···HC</t>
    </r>
    <r>
      <rPr>
        <vertAlign val="subscript"/>
        <sz val="11"/>
        <color theme="1"/>
        <rFont val="Cambria"/>
        <family val="1"/>
      </rPr>
      <t>Cell</t>
    </r>
  </si>
  <si>
    <r>
      <rPr>
        <vertAlign val="subscript"/>
        <sz val="11"/>
        <color theme="1"/>
        <rFont val="Cambria"/>
        <family val="1"/>
      </rPr>
      <t>adh</t>
    </r>
    <r>
      <rPr>
        <sz val="11"/>
        <color theme="1"/>
        <rFont val="Cambria"/>
        <family val="1"/>
      </rPr>
      <t>Cπ···HC</t>
    </r>
    <r>
      <rPr>
        <vertAlign val="subscript"/>
        <sz val="11"/>
        <color theme="1"/>
        <rFont val="Cambria"/>
        <family val="1"/>
      </rPr>
      <t>Cell</t>
    </r>
    <r>
      <rPr>
        <sz val="11"/>
        <color theme="1"/>
        <rFont val="Cambria"/>
        <family val="1"/>
      </rPr>
      <t xml:space="preserve"> (or </t>
    </r>
    <r>
      <rPr>
        <vertAlign val="subscript"/>
        <sz val="11"/>
        <color theme="1"/>
        <rFont val="Cambria"/>
        <family val="1"/>
      </rPr>
      <t>adh</t>
    </r>
    <r>
      <rPr>
        <sz val="11"/>
        <color theme="1"/>
        <rFont val="Cambria"/>
        <family val="1"/>
      </rPr>
      <t>CπH···O</t>
    </r>
    <r>
      <rPr>
        <vertAlign val="subscript"/>
        <sz val="11"/>
        <color theme="1"/>
        <rFont val="Cambria"/>
        <family val="1"/>
      </rPr>
      <t>Cell</t>
    </r>
    <r>
      <rPr>
        <sz val="11"/>
        <color theme="1"/>
        <rFont val="Cambria"/>
        <family val="1"/>
      </rPr>
      <t>)</t>
    </r>
  </si>
  <si>
    <r>
      <rPr>
        <vertAlign val="subscript"/>
        <sz val="11"/>
        <color theme="1"/>
        <rFont val="Cambria"/>
        <family val="1"/>
      </rPr>
      <t>adh</t>
    </r>
    <r>
      <rPr>
        <sz val="11"/>
        <color theme="1"/>
        <rFont val="Cambria"/>
        <family val="1"/>
      </rPr>
      <t>C-HC</t>
    </r>
    <r>
      <rPr>
        <vertAlign val="subscript"/>
        <sz val="11"/>
        <color theme="1"/>
        <rFont val="Cambria"/>
        <family val="1"/>
      </rPr>
      <t>Cell</t>
    </r>
  </si>
  <si>
    <t>Complex 1</t>
  </si>
  <si>
    <t>Lignol         (adh)</t>
  </si>
  <si>
    <t>Cellulose          (cell)</t>
  </si>
  <si>
    <t>d(A..H)           (Å)</t>
  </si>
  <si>
    <t>d(A..D)           (Å)</t>
  </si>
  <si>
    <t xml:space="preserve"> α(D..H..A)</t>
  </si>
  <si>
    <r>
      <t>ρ(r</t>
    </r>
    <r>
      <rPr>
        <vertAlign val="subscript"/>
        <sz val="10"/>
        <color theme="1"/>
        <rFont val="Cambria"/>
        <family val="1"/>
      </rPr>
      <t>c</t>
    </r>
    <r>
      <rPr>
        <sz val="10"/>
        <color theme="1"/>
        <rFont val="Cambria"/>
        <family val="1"/>
      </rPr>
      <t>)           (a.u.)</t>
    </r>
  </si>
  <si>
    <t>Label</t>
  </si>
  <si>
    <t>type?</t>
  </si>
  <si>
    <r>
      <t>weak?           ρ(r</t>
    </r>
    <r>
      <rPr>
        <vertAlign val="subscript"/>
        <sz val="10"/>
        <color theme="1"/>
        <rFont val="Cambria"/>
        <family val="1"/>
      </rPr>
      <t>c</t>
    </r>
    <r>
      <rPr>
        <sz val="10"/>
        <color theme="1"/>
        <rFont val="Cambria"/>
        <family val="1"/>
      </rPr>
      <t>) &lt;= 0.005</t>
    </r>
  </si>
  <si>
    <t>d(A..H)                     (Å)</t>
  </si>
  <si>
    <t>d(A..D)                (Å)</t>
  </si>
  <si>
    <r>
      <t>ρ(r</t>
    </r>
    <r>
      <rPr>
        <vertAlign val="subscript"/>
        <sz val="10"/>
        <color theme="1"/>
        <rFont val="Cambria"/>
        <family val="1"/>
      </rPr>
      <t>c</t>
    </r>
    <r>
      <rPr>
        <sz val="10"/>
        <color theme="1"/>
        <rFont val="Cambria"/>
        <family val="1"/>
      </rPr>
      <t>)                  (a.u.)</t>
    </r>
  </si>
  <si>
    <t>REVISAR, cambió de 20 a 13</t>
  </si>
  <si>
    <t>no correctly defined</t>
  </si>
  <si>
    <t>f2</t>
  </si>
  <si>
    <t>f3</t>
  </si>
  <si>
    <t>f4</t>
  </si>
  <si>
    <t>f5</t>
  </si>
  <si>
    <t>f6</t>
  </si>
  <si>
    <t>f7</t>
  </si>
  <si>
    <t>f8</t>
  </si>
  <si>
    <t>SD. Complex 1</t>
  </si>
  <si>
    <t>SD. Complex 2</t>
  </si>
  <si>
    <t>SD. Complex 3</t>
  </si>
  <si>
    <t>SD. Complex 4</t>
  </si>
  <si>
    <t>SD</t>
  </si>
  <si>
    <t>frame</t>
  </si>
  <si>
    <t>* All electron densities in atomic units.</t>
  </si>
  <si>
    <t>S. D.</t>
  </si>
  <si>
    <t>strong interactions               ρ(rc) &gt; 0.005</t>
  </si>
  <si>
    <t>strong interactions               ρ(rc) &gt; 0.005 per complex</t>
  </si>
  <si>
    <t>Figure 8</t>
  </si>
  <si>
    <t>weak/total</t>
  </si>
  <si>
    <t>Figure 9</t>
  </si>
  <si>
    <t>weak interactions               ρ(rc) &lt;= 0.005</t>
  </si>
  <si>
    <t>weak interactions               ρ(rc) &lt;= 0.005 per complex</t>
  </si>
  <si>
    <t>Figure 10</t>
  </si>
  <si>
    <t>S. D.*</t>
  </si>
  <si>
    <t>* by means of error propagation</t>
  </si>
  <si>
    <r>
      <t>YM</t>
    </r>
    <r>
      <rPr>
        <vertAlign val="subscript"/>
        <sz val="10"/>
        <color theme="1"/>
        <rFont val="Cambria"/>
        <family val="1"/>
      </rPr>
      <t xml:space="preserve"> </t>
    </r>
    <r>
      <rPr>
        <sz val="10"/>
        <color theme="1"/>
        <rFont val="Cambria"/>
        <family val="1"/>
      </rPr>
      <t>[Mpa]                 per complex</t>
    </r>
  </si>
  <si>
    <t>average electron density of weak/total interactions per complex</t>
  </si>
  <si>
    <t>average electron density of weak interactions per complex</t>
  </si>
  <si>
    <r>
      <t xml:space="preserve">average electron density of </t>
    </r>
    <r>
      <rPr>
        <vertAlign val="subscript"/>
        <sz val="10"/>
        <color theme="1"/>
        <rFont val="Cambria"/>
        <family val="1"/>
      </rPr>
      <t>adh</t>
    </r>
    <r>
      <rPr>
        <sz val="10"/>
        <color theme="1"/>
        <rFont val="Cambria"/>
        <family val="1"/>
      </rPr>
      <t>XH…O</t>
    </r>
    <r>
      <rPr>
        <vertAlign val="subscript"/>
        <sz val="10"/>
        <color theme="1"/>
        <rFont val="Cambria"/>
        <family val="1"/>
      </rPr>
      <t xml:space="preserve">Cell </t>
    </r>
    <r>
      <rPr>
        <sz val="10"/>
        <color theme="1"/>
        <rFont val="Cambria"/>
        <family val="1"/>
      </rPr>
      <t>(type I, III, V) interactions</t>
    </r>
  </si>
  <si>
    <r>
      <t xml:space="preserve">average electron density of </t>
    </r>
    <r>
      <rPr>
        <vertAlign val="subscript"/>
        <sz val="10"/>
        <color theme="1"/>
        <rFont val="Cambria"/>
        <family val="1"/>
      </rPr>
      <t>adh</t>
    </r>
    <r>
      <rPr>
        <sz val="10"/>
        <color theme="1"/>
        <rFont val="Cambria"/>
        <family val="1"/>
      </rPr>
      <t>XH…O</t>
    </r>
    <r>
      <rPr>
        <vertAlign val="subscript"/>
        <sz val="10"/>
        <color theme="1"/>
        <rFont val="Cambria"/>
        <family val="1"/>
      </rPr>
      <t xml:space="preserve">Cell </t>
    </r>
    <r>
      <rPr>
        <sz val="10"/>
        <color theme="1"/>
        <rFont val="Cambria"/>
        <family val="1"/>
      </rPr>
      <t>(type I, III, V) interactions per complex</t>
    </r>
  </si>
  <si>
    <r>
      <t xml:space="preserve">largerst average electron density of </t>
    </r>
    <r>
      <rPr>
        <vertAlign val="subscript"/>
        <sz val="10"/>
        <color theme="1"/>
        <rFont val="Cambria"/>
        <family val="1"/>
      </rPr>
      <t>adh</t>
    </r>
    <r>
      <rPr>
        <sz val="10"/>
        <color theme="1"/>
        <rFont val="Cambria"/>
        <family val="1"/>
      </rPr>
      <t>XH…O</t>
    </r>
    <r>
      <rPr>
        <vertAlign val="subscript"/>
        <sz val="10"/>
        <color theme="1"/>
        <rFont val="Cambria"/>
        <family val="1"/>
      </rPr>
      <t xml:space="preserve">Cell </t>
    </r>
    <r>
      <rPr>
        <sz val="10"/>
        <color theme="1"/>
        <rFont val="Cambria"/>
        <family val="1"/>
      </rPr>
      <t>(type I, III, V) interactions per complex</t>
    </r>
  </si>
  <si>
    <r>
      <t xml:space="preserve"> electron density of </t>
    </r>
    <r>
      <rPr>
        <vertAlign val="subscript"/>
        <sz val="10"/>
        <color theme="1"/>
        <rFont val="Cambria"/>
        <family val="1"/>
      </rPr>
      <t>adh</t>
    </r>
    <r>
      <rPr>
        <sz val="10"/>
        <color theme="1"/>
        <rFont val="Cambria"/>
        <family val="1"/>
      </rPr>
      <t>XH…O</t>
    </r>
    <r>
      <rPr>
        <vertAlign val="subscript"/>
        <sz val="10"/>
        <color theme="1"/>
        <rFont val="Cambria"/>
        <family val="1"/>
      </rPr>
      <t>Cell</t>
    </r>
    <r>
      <rPr>
        <sz val="10"/>
        <color theme="1"/>
        <rFont val="Cambria"/>
        <family val="1"/>
      </rPr>
      <t xml:space="preserve"> (type I, III, V) interaction</t>
    </r>
  </si>
  <si>
    <r>
      <t xml:space="preserve"> average electron density of </t>
    </r>
    <r>
      <rPr>
        <vertAlign val="subscript"/>
        <sz val="10"/>
        <color theme="1"/>
        <rFont val="Cambria"/>
        <family val="1"/>
      </rPr>
      <t>adh</t>
    </r>
    <r>
      <rPr>
        <sz val="10"/>
        <color theme="1"/>
        <rFont val="Cambria"/>
        <family val="1"/>
      </rPr>
      <t>XH…O</t>
    </r>
    <r>
      <rPr>
        <vertAlign val="subscript"/>
        <sz val="10"/>
        <color theme="1"/>
        <rFont val="Cambria"/>
        <family val="1"/>
      </rPr>
      <t>Cell</t>
    </r>
    <r>
      <rPr>
        <sz val="10"/>
        <color theme="1"/>
        <rFont val="Cambria"/>
        <family val="1"/>
      </rPr>
      <t xml:space="preserve"> (type I, III, V) interactions per complex</t>
    </r>
  </si>
  <si>
    <r>
      <t xml:space="preserve">average of weak/average </t>
    </r>
    <r>
      <rPr>
        <vertAlign val="subscript"/>
        <sz val="10"/>
        <color theme="1"/>
        <rFont val="Cambria"/>
        <family val="1"/>
      </rPr>
      <t>adh</t>
    </r>
    <r>
      <rPr>
        <sz val="10"/>
        <color theme="1"/>
        <rFont val="Cambria"/>
        <family val="1"/>
      </rPr>
      <t>XH…O</t>
    </r>
    <r>
      <rPr>
        <vertAlign val="subscript"/>
        <sz val="10"/>
        <color theme="1"/>
        <rFont val="Cambria"/>
        <family val="1"/>
      </rPr>
      <t>Cell</t>
    </r>
    <r>
      <rPr>
        <sz val="10"/>
        <color theme="1"/>
        <rFont val="Cambria"/>
        <family val="1"/>
      </rPr>
      <t xml:space="preserve">  interactions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</si>
</sst>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</font>
    <font>
      <vertAlign val="subscript"/>
      <sz val="10"/>
      <color theme="1"/>
      <name val="Cambria"/>
      <family val="1"/>
    </font>
    <font>
      <b/>
      <sz val="10"/>
      <color theme="1"/>
      <name val="Cambria"/>
      <family val="1"/>
    </font>
    <font>
      <sz val="10"/>
      <name val="Cambria"/>
      <family val="1"/>
    </font>
    <font>
      <b/>
      <sz val="10"/>
      <name val="Cambria"/>
      <family val="1"/>
    </font>
    <font>
      <sz val="10"/>
      <color theme="1"/>
      <name val="Calibri"/>
      <family val="2"/>
    </font>
    <font>
      <sz val="11"/>
      <color theme="1"/>
      <name val="Cambria"/>
      <family val="1"/>
    </font>
    <font>
      <vertAlign val="subscript"/>
      <sz val="12"/>
      <color theme="1"/>
      <name val="Cambria"/>
      <family val="1"/>
    </font>
    <font>
      <sz val="12"/>
      <color theme="1"/>
      <name val="Cambria"/>
      <family val="1"/>
    </font>
    <font>
      <vertAlign val="subscript"/>
      <sz val="11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3" borderId="0" xfId="0" applyFill="1"/>
    <xf numFmtId="0" fontId="1" fillId="3" borderId="0" xfId="0" applyFont="1" applyFill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166" fontId="1" fillId="3" borderId="0" xfId="0" applyNumberFormat="1" applyFont="1" applyFill="1" applyAlignment="1">
      <alignment horizontal="center" vertical="center"/>
    </xf>
    <xf numFmtId="165" fontId="1" fillId="3" borderId="0" xfId="0" applyNumberFormat="1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166" fontId="1" fillId="3" borderId="0" xfId="0" applyNumberFormat="1" applyFont="1" applyFill="1" applyAlignment="1">
      <alignment horizontal="center"/>
    </xf>
    <xf numFmtId="166" fontId="1" fillId="3" borderId="0" xfId="0" applyNumberFormat="1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6" fontId="1" fillId="4" borderId="0" xfId="0" applyNumberFormat="1" applyFont="1" applyFill="1" applyAlignment="1">
      <alignment horizontal="center"/>
    </xf>
    <xf numFmtId="0" fontId="1" fillId="3" borderId="1" xfId="0" applyFont="1" applyFill="1" applyBorder="1"/>
    <xf numFmtId="0" fontId="3" fillId="3" borderId="0" xfId="0" applyFont="1" applyFill="1" applyBorder="1" applyAlignment="1">
      <alignment horizontal="center"/>
    </xf>
    <xf numFmtId="166" fontId="1" fillId="3" borderId="0" xfId="0" applyNumberFormat="1" applyFont="1" applyFill="1" applyBorder="1"/>
    <xf numFmtId="0" fontId="1" fillId="3" borderId="0" xfId="0" applyFont="1" applyFill="1" applyBorder="1"/>
    <xf numFmtId="166" fontId="1" fillId="3" borderId="0" xfId="0" applyNumberFormat="1" applyFont="1" applyFill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2" fontId="1" fillId="3" borderId="0" xfId="0" applyNumberFormat="1" applyFont="1" applyFill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5" fontId="1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2" fontId="7" fillId="3" borderId="0" xfId="0" applyNumberFormat="1" applyFont="1" applyFill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166" fontId="1" fillId="3" borderId="0" xfId="0" applyNumberFormat="1" applyFont="1" applyFill="1"/>
    <xf numFmtId="0" fontId="3" fillId="4" borderId="0" xfId="0" applyFont="1" applyFill="1" applyAlignment="1">
      <alignment horizontal="center"/>
    </xf>
    <xf numFmtId="166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US" sz="160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</a:rPr>
              <a:t>Figure 8: </a:t>
            </a:r>
            <a:r>
              <a:rPr lang="en-US" sz="1600" baseline="-2500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</a:rPr>
              <a:t>adh</a:t>
            </a:r>
            <a:r>
              <a:rPr lang="en-US" sz="160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</a:rPr>
              <a:t>XH…O</a:t>
            </a:r>
            <a:r>
              <a:rPr lang="en-US" sz="1600" baseline="-2500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</a:rPr>
              <a:t>cell</a:t>
            </a:r>
          </a:p>
        </c:rich>
      </c:tx>
      <c:layout>
        <c:manualLayout>
          <c:xMode val="edge"/>
          <c:yMode val="edge"/>
          <c:x val="0.52097787084649494"/>
          <c:y val="3.703686997157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525048118985127"/>
          <c:y val="0.17944444444444443"/>
          <c:w val="0.77565485564304459"/>
          <c:h val="0.64479986876640416"/>
        </c:manualLayout>
      </c:layout>
      <c:scatterChart>
        <c:scatterStyle val="smooth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0459670482366174"/>
                  <c:y val="-0.3193654469661880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s-MX"/>
                </a:p>
              </c:txPr>
            </c:trendlineLbl>
          </c:trendline>
          <c:errBars>
            <c:errDir val="x"/>
            <c:errBarType val="both"/>
            <c:errValType val="cust"/>
            <c:noEndCap val="0"/>
            <c:plus>
              <c:numRef>
                <c:f>'raw plots and R^2 (2)'!$N$5:$N$36</c:f>
                <c:numCache>
                  <c:formatCode>General</c:formatCode>
                  <c:ptCount val="32"/>
                  <c:pt idx="0">
                    <c:v>3.1277348179837897E-3</c:v>
                  </c:pt>
                  <c:pt idx="8">
                    <c:v>1.5452857700816005E-3</c:v>
                  </c:pt>
                  <c:pt idx="16">
                    <c:v>1.4951831201524932E-3</c:v>
                  </c:pt>
                  <c:pt idx="24">
                    <c:v>1.8203586708630858E-3</c:v>
                  </c:pt>
                </c:numCache>
              </c:numRef>
            </c:plus>
            <c:minus>
              <c:numRef>
                <c:f>'raw plots and R^2 (2)'!$N$5:$N$36</c:f>
                <c:numCache>
                  <c:formatCode>General</c:formatCode>
                  <c:ptCount val="32"/>
                  <c:pt idx="0">
                    <c:v>3.1277348179837897E-3</c:v>
                  </c:pt>
                  <c:pt idx="8">
                    <c:v>1.5452857700816005E-3</c:v>
                  </c:pt>
                  <c:pt idx="16">
                    <c:v>1.4951831201524932E-3</c:v>
                  </c:pt>
                  <c:pt idx="24">
                    <c:v>1.8203586708630858E-3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'raw plots and R^2 (2)'!$M$5:$M$36</c:f>
              <c:numCache>
                <c:formatCode>General</c:formatCode>
                <c:ptCount val="32"/>
                <c:pt idx="0" formatCode="0.0000">
                  <c:v>1.0212648809523809E-2</c:v>
                </c:pt>
                <c:pt idx="8" formatCode="0.0000">
                  <c:v>5.8566999320124324E-3</c:v>
                </c:pt>
                <c:pt idx="16" formatCode="0.0000">
                  <c:v>7.4628329483016984E-3</c:v>
                </c:pt>
                <c:pt idx="24" formatCode="0.0000">
                  <c:v>4.3865277777777774E-3</c:v>
                </c:pt>
              </c:numCache>
            </c:numRef>
          </c:xVal>
          <c:yVal>
            <c:numRef>
              <c:f>'raw plots and R^2 (2)'!$E$5:$E$36</c:f>
              <c:numCache>
                <c:formatCode>General</c:formatCode>
                <c:ptCount val="32"/>
                <c:pt idx="0">
                  <c:v>0.1346</c:v>
                </c:pt>
                <c:pt idx="8">
                  <c:v>0.30109999999999998</c:v>
                </c:pt>
                <c:pt idx="16">
                  <c:v>0.20930000000000001</c:v>
                </c:pt>
                <c:pt idx="24">
                  <c:v>0.29880000000000001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8B7-41B2-9CE7-6E3E1F1DB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0179423"/>
        <c:axId val="1670171935"/>
      </c:scatterChart>
      <c:valAx>
        <c:axId val="1670179423"/>
        <c:scaling>
          <c:orientation val="minMax"/>
          <c:max val="1.6000000000000004E-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r>
                  <a:rPr lang="es-MX">
                    <a:solidFill>
                      <a:schemeClr val="tx1"/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Calibri" panose="020F0502020204030204" pitchFamily="34" charset="0"/>
                  </a:rPr>
                  <a:t>average of </a:t>
                </a:r>
                <a:r>
                  <a:rPr lang="el-GR">
                    <a:solidFill>
                      <a:schemeClr val="tx1"/>
                    </a:solidFill>
                    <a:latin typeface="Calibri" panose="020F0502020204030204" pitchFamily="34" charset="0"/>
                    <a:ea typeface="Cambria" panose="02040503050406030204" pitchFamily="18" charset="0"/>
                    <a:cs typeface="Calibri" panose="020F0502020204030204" pitchFamily="34" charset="0"/>
                  </a:rPr>
                  <a:t>ρ</a:t>
                </a:r>
                <a:r>
                  <a:rPr lang="es-MX">
                    <a:solidFill>
                      <a:schemeClr val="tx1"/>
                    </a:solidFill>
                    <a:latin typeface="Calibri" panose="020F0502020204030204" pitchFamily="34" charset="0"/>
                    <a:ea typeface="Cambria" panose="02040503050406030204" pitchFamily="18" charset="0"/>
                    <a:cs typeface="Calibri" panose="020F0502020204030204" pitchFamily="34" charset="0"/>
                  </a:rPr>
                  <a:t> </a:t>
                </a:r>
                <a:r>
                  <a:rPr lang="es-MX" baseline="-25000">
                    <a:solidFill>
                      <a:schemeClr val="tx1"/>
                    </a:solidFill>
                    <a:latin typeface="Cambria" panose="02040503050406030204" pitchFamily="18" charset="0"/>
                    <a:ea typeface="Cambria" panose="02040503050406030204" pitchFamily="18" charset="0"/>
                  </a:rPr>
                  <a:t>adh</a:t>
                </a:r>
                <a:r>
                  <a:rPr lang="es-MX">
                    <a:solidFill>
                      <a:schemeClr val="tx1"/>
                    </a:solidFill>
                    <a:latin typeface="Cambria" panose="02040503050406030204" pitchFamily="18" charset="0"/>
                    <a:ea typeface="Cambria" panose="02040503050406030204" pitchFamily="18" charset="0"/>
                  </a:rPr>
                  <a:t>XH...O</a:t>
                </a:r>
                <a:r>
                  <a:rPr lang="es-MX" baseline="-25000">
                    <a:solidFill>
                      <a:schemeClr val="tx1"/>
                    </a:solidFill>
                    <a:latin typeface="Cambria" panose="02040503050406030204" pitchFamily="18" charset="0"/>
                    <a:ea typeface="Cambria" panose="02040503050406030204" pitchFamily="18" charset="0"/>
                  </a:rPr>
                  <a:t>cell</a:t>
                </a:r>
                <a:r>
                  <a:rPr lang="es-MX">
                    <a:solidFill>
                      <a:schemeClr val="tx1"/>
                    </a:solidFill>
                    <a:latin typeface="Cambria" panose="02040503050406030204" pitchFamily="18" charset="0"/>
                    <a:ea typeface="Cambria" panose="02040503050406030204" pitchFamily="18" charset="0"/>
                  </a:rPr>
                  <a:t> interactions</a:t>
                </a:r>
              </a:p>
            </c:rich>
          </c:tx>
          <c:layout>
            <c:manualLayout>
              <c:xMode val="edge"/>
              <c:yMode val="edge"/>
              <c:x val="0.35874190726159227"/>
              <c:y val="0.919398148148148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Cambria" panose="02040503050406030204" pitchFamily="18" charset="0"/>
                  <a:ea typeface="Cambria" panose="02040503050406030204" pitchFamily="18" charset="0"/>
                  <a:cs typeface="+mn-cs"/>
                </a:defRPr>
              </a:pPr>
              <a:endParaRPr lang="es-MX"/>
            </a:p>
          </c:txPr>
        </c:title>
        <c:numFmt formatCode="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s-MX"/>
          </a:p>
        </c:txPr>
        <c:crossAx val="1670171935"/>
        <c:crosses val="autoZero"/>
        <c:crossBetween val="midCat"/>
        <c:majorUnit val="4.000000000000001E-3"/>
        <c:minorUnit val="1.0000000000000002E-3"/>
      </c:valAx>
      <c:valAx>
        <c:axId val="1670171935"/>
        <c:scaling>
          <c:orientation val="minMax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000">
                    <a:solidFill>
                      <a:schemeClr val="tx1"/>
                    </a:solidFill>
                    <a:latin typeface="Cambria" panose="02040503050406030204" pitchFamily="18" charset="0"/>
                    <a:ea typeface="Cambria" panose="02040503050406030204" pitchFamily="18" charset="0"/>
                  </a:rPr>
                  <a:t>YM [MPa]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s-MX"/>
          </a:p>
        </c:txPr>
        <c:crossAx val="16701794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US" sz="160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</a:rPr>
              <a:t>Figure 10: average of weak/average of </a:t>
            </a:r>
            <a:r>
              <a:rPr lang="en-US" sz="1600" baseline="-2500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</a:rPr>
              <a:t>adh</a:t>
            </a:r>
            <a:r>
              <a:rPr lang="en-US" sz="160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</a:rPr>
              <a:t>X</a:t>
            </a:r>
            <a:r>
              <a:rPr lang="en-US" sz="160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</a:rPr>
              <a:t>H…O</a:t>
            </a:r>
            <a:r>
              <a:rPr lang="en-US" sz="1600" baseline="-2500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</a:rPr>
              <a:t>cell</a:t>
            </a:r>
            <a:r>
              <a:rPr lang="en-US" sz="1600" b="0" i="0" u="none" strike="noStrike" baseline="0">
                <a:effectLst/>
              </a:rPr>
              <a:t> </a:t>
            </a:r>
            <a:r>
              <a:rPr lang="en-US" sz="1600" b="0" i="0" u="none" strike="noStrike" baseline="0">
                <a:solidFill>
                  <a:schemeClr val="tx1"/>
                </a:solidFill>
                <a:effectLst/>
              </a:rPr>
              <a:t>interactions</a:t>
            </a:r>
            <a:endParaRPr lang="en-US" sz="1600" baseline="-25000">
              <a:solidFill>
                <a:schemeClr val="tx1"/>
              </a:solidFill>
              <a:latin typeface="Cambria" panose="02040503050406030204" pitchFamily="18" charset="0"/>
              <a:ea typeface="Cambria" panose="02040503050406030204" pitchFamily="18" charset="0"/>
            </a:endParaRPr>
          </a:p>
        </c:rich>
      </c:tx>
      <c:layout>
        <c:manualLayout>
          <c:xMode val="edge"/>
          <c:yMode val="edge"/>
          <c:x val="0.18167448023483423"/>
          <c:y val="1.805946098334597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525048118985127"/>
          <c:y val="0.17944444444444443"/>
          <c:w val="0.77565485564304459"/>
          <c:h val="0.65262394284047831"/>
        </c:manualLayout>
      </c:layout>
      <c:scatterChart>
        <c:scatterStyle val="smooth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forward val="4.0000000000000008E-2"/>
            <c:backward val="0.15000000000000002"/>
            <c:dispRSqr val="1"/>
            <c:dispEq val="1"/>
            <c:trendlineLbl>
              <c:layout>
                <c:manualLayout>
                  <c:x val="0.15900052461832362"/>
                  <c:y val="0.3402159021044057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s-MX"/>
                </a:p>
              </c:txPr>
            </c:trendlineLbl>
          </c:trendline>
          <c:errBars>
            <c:errDir val="x"/>
            <c:errBarType val="both"/>
            <c:errValType val="cust"/>
            <c:noEndCap val="0"/>
            <c:plus>
              <c:numRef>
                <c:f>'raw plots and R^2 (2)'!$Z$5:$Z$36</c:f>
                <c:numCache>
                  <c:formatCode>General</c:formatCode>
                  <c:ptCount val="32"/>
                  <c:pt idx="0">
                    <c:v>0.15338183668356192</c:v>
                  </c:pt>
                  <c:pt idx="8">
                    <c:v>0.2159949258794992</c:v>
                  </c:pt>
                  <c:pt idx="16">
                    <c:v>0.13362402448912933</c:v>
                  </c:pt>
                  <c:pt idx="24">
                    <c:v>0.48417570465074217</c:v>
                  </c:pt>
                </c:numCache>
              </c:numRef>
            </c:plus>
            <c:minus>
              <c:numRef>
                <c:f>'raw plots and R^2 (2)'!$Z$5:$Z$36</c:f>
                <c:numCache>
                  <c:formatCode>General</c:formatCode>
                  <c:ptCount val="32"/>
                  <c:pt idx="0">
                    <c:v>0.15338183668356192</c:v>
                  </c:pt>
                  <c:pt idx="8">
                    <c:v>0.2159949258794992</c:v>
                  </c:pt>
                  <c:pt idx="16">
                    <c:v>0.13362402448912933</c:v>
                  </c:pt>
                  <c:pt idx="24">
                    <c:v>0.48417570465074217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'raw plots and R^2 (2)'!$Y$5:$Y$36</c:f>
              <c:numCache>
                <c:formatCode>0.0000</c:formatCode>
                <c:ptCount val="32"/>
                <c:pt idx="0">
                  <c:v>0.27588908036973209</c:v>
                </c:pt>
                <c:pt idx="8">
                  <c:v>0.64191668465357232</c:v>
                </c:pt>
                <c:pt idx="16">
                  <c:v>0.2992543733868655</c:v>
                </c:pt>
                <c:pt idx="24">
                  <c:v>0.72322375397667016</c:v>
                </c:pt>
              </c:numCache>
            </c:numRef>
          </c:xVal>
          <c:yVal>
            <c:numRef>
              <c:f>'raw plots and R^2 (2)'!$E$5:$E$36</c:f>
              <c:numCache>
                <c:formatCode>General</c:formatCode>
                <c:ptCount val="32"/>
                <c:pt idx="0">
                  <c:v>0.1346</c:v>
                </c:pt>
                <c:pt idx="8">
                  <c:v>0.30109999999999998</c:v>
                </c:pt>
                <c:pt idx="16">
                  <c:v>0.20930000000000001</c:v>
                </c:pt>
                <c:pt idx="24">
                  <c:v>0.29880000000000001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C03-4B48-9AE6-AB1A3D8D5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0179423"/>
        <c:axId val="1670171935"/>
      </c:scatterChart>
      <c:valAx>
        <c:axId val="1670179423"/>
        <c:scaling>
          <c:orientation val="minMax"/>
          <c:max val="1.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000" b="0" i="0" baseline="0">
                    <a:solidFill>
                      <a:schemeClr val="tx1"/>
                    </a:solidFill>
                    <a:effectLst/>
                    <a:latin typeface="Cambria" panose="02040503050406030204" pitchFamily="18" charset="0"/>
                    <a:ea typeface="Cambria" panose="02040503050406030204" pitchFamily="18" charset="0"/>
                  </a:rPr>
                  <a:t>&lt;</a:t>
                </a:r>
                <a:r>
                  <a:rPr lang="el-GR" sz="1000" b="0" i="0" baseline="0">
                    <a:solidFill>
                      <a:schemeClr val="tx1"/>
                    </a:solidFill>
                    <a:effectLst/>
                    <a:latin typeface="Cambria" panose="02040503050406030204" pitchFamily="18" charset="0"/>
                    <a:ea typeface="Cambria" panose="02040503050406030204" pitchFamily="18" charset="0"/>
                  </a:rPr>
                  <a:t>ρ</a:t>
                </a:r>
                <a:r>
                  <a:rPr lang="es-MX" sz="1000" b="0" i="0" baseline="-25000">
                    <a:solidFill>
                      <a:schemeClr val="tx1"/>
                    </a:solidFill>
                    <a:effectLst/>
                    <a:latin typeface="Cambria" panose="02040503050406030204" pitchFamily="18" charset="0"/>
                    <a:ea typeface="Cambria" panose="02040503050406030204" pitchFamily="18" charset="0"/>
                  </a:rPr>
                  <a:t>weak</a:t>
                </a:r>
                <a:r>
                  <a:rPr lang="es-MX" sz="1000" b="0" i="0" baseline="0">
                    <a:solidFill>
                      <a:schemeClr val="tx1"/>
                    </a:solidFill>
                    <a:effectLst/>
                    <a:latin typeface="Cambria" panose="02040503050406030204" pitchFamily="18" charset="0"/>
                    <a:ea typeface="Cambria" panose="02040503050406030204" pitchFamily="18" charset="0"/>
                  </a:rPr>
                  <a:t>&gt;/&lt;</a:t>
                </a:r>
                <a:r>
                  <a:rPr lang="el-GR" sz="1000" b="0" i="0" baseline="0">
                    <a:solidFill>
                      <a:schemeClr val="tx1"/>
                    </a:solidFill>
                    <a:effectLst/>
                    <a:latin typeface="Cambria" panose="02040503050406030204" pitchFamily="18" charset="0"/>
                    <a:ea typeface="Cambria" panose="02040503050406030204" pitchFamily="18" charset="0"/>
                  </a:rPr>
                  <a:t>ρ</a:t>
                </a:r>
                <a:r>
                  <a:rPr lang="es-MX" sz="1000" b="0" i="0" baseline="0">
                    <a:solidFill>
                      <a:schemeClr val="tx1"/>
                    </a:solidFill>
                    <a:effectLst/>
                    <a:latin typeface="Cambria" panose="02040503050406030204" pitchFamily="18" charset="0"/>
                    <a:ea typeface="Cambria" panose="02040503050406030204" pitchFamily="18" charset="0"/>
                  </a:rPr>
                  <a:t> </a:t>
                </a:r>
                <a:r>
                  <a:rPr lang="es-MX" sz="1000" b="0" i="0" u="none" strike="noStrike" baseline="-25000">
                    <a:solidFill>
                      <a:schemeClr val="tx1"/>
                    </a:solidFill>
                    <a:effectLst/>
                    <a:latin typeface="Cambria" panose="02040503050406030204" pitchFamily="18" charset="0"/>
                    <a:ea typeface="Cambria" panose="02040503050406030204" pitchFamily="18" charset="0"/>
                  </a:rPr>
                  <a:t>adh</a:t>
                </a:r>
                <a:r>
                  <a:rPr lang="es-MX" sz="1000" b="0" i="0" u="none" strike="noStrike" baseline="0">
                    <a:solidFill>
                      <a:schemeClr val="tx1"/>
                    </a:solidFill>
                    <a:effectLst/>
                    <a:latin typeface="Cambria" panose="02040503050406030204" pitchFamily="18" charset="0"/>
                    <a:ea typeface="Cambria" panose="02040503050406030204" pitchFamily="18" charset="0"/>
                  </a:rPr>
                  <a:t>XH...O</a:t>
                </a:r>
                <a:r>
                  <a:rPr lang="es-MX" sz="1000" b="0" i="0" u="none" strike="noStrike" baseline="-25000">
                    <a:solidFill>
                      <a:schemeClr val="tx1"/>
                    </a:solidFill>
                    <a:effectLst/>
                    <a:latin typeface="Cambria" panose="02040503050406030204" pitchFamily="18" charset="0"/>
                    <a:ea typeface="Cambria" panose="02040503050406030204" pitchFamily="18" charset="0"/>
                  </a:rPr>
                  <a:t>cell</a:t>
                </a:r>
                <a:r>
                  <a:rPr lang="es-MX" sz="1000" b="0" i="0" u="none" strike="noStrike" baseline="0">
                    <a:solidFill>
                      <a:schemeClr val="tx1"/>
                    </a:solidFill>
                    <a:effectLst/>
                    <a:latin typeface="Cambria" panose="02040503050406030204" pitchFamily="18" charset="0"/>
                    <a:ea typeface="Cambria" panose="02040503050406030204" pitchFamily="18" charset="0"/>
                  </a:rPr>
                  <a:t> </a:t>
                </a:r>
                <a:r>
                  <a:rPr lang="es-MX" sz="1000" b="0" i="0" baseline="0">
                    <a:solidFill>
                      <a:schemeClr val="tx1"/>
                    </a:solidFill>
                    <a:effectLst/>
                    <a:latin typeface="Cambria" panose="02040503050406030204" pitchFamily="18" charset="0"/>
                    <a:ea typeface="Cambria" panose="02040503050406030204" pitchFamily="18" charset="0"/>
                  </a:rPr>
                  <a:t>&gt; interactions</a:t>
                </a:r>
                <a:endParaRPr lang="es-MX" sz="400">
                  <a:solidFill>
                    <a:schemeClr val="tx1"/>
                  </a:solidFill>
                  <a:effectLst/>
                  <a:latin typeface="Cambria" panose="02040503050406030204" pitchFamily="18" charset="0"/>
                  <a:ea typeface="Cambria" panose="02040503050406030204" pitchFamily="18" charset="0"/>
                </a:endParaRPr>
              </a:p>
            </c:rich>
          </c:tx>
          <c:layout>
            <c:manualLayout>
              <c:xMode val="edge"/>
              <c:yMode val="edge"/>
              <c:x val="0.37324190726159229"/>
              <c:y val="0.92722222222222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s-MX"/>
          </a:p>
        </c:txPr>
        <c:crossAx val="1670171935"/>
        <c:crosses val="autoZero"/>
        <c:crossBetween val="midCat"/>
        <c:majorUnit val="0.30000000000000004"/>
        <c:minorUnit val="1.0000000000000002E-3"/>
      </c:valAx>
      <c:valAx>
        <c:axId val="1670171935"/>
        <c:scaling>
          <c:orientation val="minMax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000" b="0" i="0" baseline="0">
                    <a:effectLst/>
                    <a:latin typeface="Cambria" panose="02040503050406030204" pitchFamily="18" charset="0"/>
                    <a:ea typeface="Cambria" panose="02040503050406030204" pitchFamily="18" charset="0"/>
                  </a:rPr>
                  <a:t>YM [MPa]</a:t>
                </a:r>
                <a:endParaRPr lang="es-MX" sz="1000">
                  <a:effectLst/>
                  <a:latin typeface="Cambria" panose="02040503050406030204" pitchFamily="18" charset="0"/>
                  <a:ea typeface="Cambria" panose="020405030504060302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s-MX"/>
          </a:p>
        </c:txPr>
        <c:crossAx val="16701794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US" sz="160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</a:rPr>
              <a:t>maximum of </a:t>
            </a:r>
            <a:r>
              <a:rPr lang="en-US" sz="1600" baseline="-2500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</a:rPr>
              <a:t>adh</a:t>
            </a:r>
            <a:r>
              <a:rPr lang="en-US" sz="160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</a:rPr>
              <a:t>XH…O</a:t>
            </a:r>
            <a:r>
              <a:rPr lang="en-US" sz="1600" baseline="-2500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</a:rPr>
              <a:t>cell</a:t>
            </a:r>
          </a:p>
        </c:rich>
      </c:tx>
      <c:layout>
        <c:manualLayout>
          <c:xMode val="edge"/>
          <c:yMode val="edge"/>
          <c:x val="0.45048589164398295"/>
          <c:y val="3.703686997157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525048118985127"/>
          <c:y val="0.17944444444444443"/>
          <c:w val="0.77565485564304459"/>
          <c:h val="0.64479986876640416"/>
        </c:manualLayout>
      </c:layout>
      <c:scatterChart>
        <c:scatterStyle val="smooth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forward val="1.0000000000000002E-3"/>
            <c:backward val="1.0000000000000002E-3"/>
            <c:dispRSqr val="1"/>
            <c:dispEq val="0"/>
            <c:trendlineLbl>
              <c:layout>
                <c:manualLayout>
                  <c:x val="-2.991652591990827E-2"/>
                  <c:y val="-0.2421147449004907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s-MX"/>
                </a:p>
              </c:txPr>
            </c:trendlineLbl>
          </c:trendline>
          <c:xVal>
            <c:numRef>
              <c:f>'raw plots and R^2 (2)'!$P$5:$P$36</c:f>
              <c:numCache>
                <c:formatCode>General</c:formatCode>
                <c:ptCount val="32"/>
                <c:pt idx="0" formatCode="0.0000">
                  <c:v>1.7125000000000001E-2</c:v>
                </c:pt>
                <c:pt idx="8" formatCode="0.0000">
                  <c:v>8.624999999999999E-3</c:v>
                </c:pt>
                <c:pt idx="16" formatCode="0.0000">
                  <c:v>1.01E-2</c:v>
                </c:pt>
                <c:pt idx="24" formatCode="0.0000">
                  <c:v>8.0200000000000011E-3</c:v>
                </c:pt>
              </c:numCache>
            </c:numRef>
          </c:xVal>
          <c:yVal>
            <c:numRef>
              <c:f>'raw plots and R^2 (2)'!$E$5:$E$36</c:f>
              <c:numCache>
                <c:formatCode>General</c:formatCode>
                <c:ptCount val="32"/>
                <c:pt idx="0">
                  <c:v>0.1346</c:v>
                </c:pt>
                <c:pt idx="8">
                  <c:v>0.30109999999999998</c:v>
                </c:pt>
                <c:pt idx="16">
                  <c:v>0.20930000000000001</c:v>
                </c:pt>
                <c:pt idx="24">
                  <c:v>0.29880000000000001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4F8-4D01-B034-335CC22A1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0179423"/>
        <c:axId val="1670171935"/>
      </c:scatterChart>
      <c:valAx>
        <c:axId val="1670179423"/>
        <c:scaling>
          <c:orientation val="minMax"/>
          <c:max val="2.0000000000000004E-2"/>
          <c:min val="4.000000000000001E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r>
                  <a:rPr lang="el-GR">
                    <a:solidFill>
                      <a:schemeClr val="tx1"/>
                    </a:solidFill>
                    <a:latin typeface="Calibri" panose="020F0502020204030204" pitchFamily="34" charset="0"/>
                    <a:ea typeface="Cambria" panose="02040503050406030204" pitchFamily="18" charset="0"/>
                    <a:cs typeface="Calibri" panose="020F0502020204030204" pitchFamily="34" charset="0"/>
                  </a:rPr>
                  <a:t>ρ</a:t>
                </a:r>
                <a:r>
                  <a:rPr lang="es-MX">
                    <a:solidFill>
                      <a:schemeClr val="tx1"/>
                    </a:solidFill>
                    <a:latin typeface="Calibri" panose="020F0502020204030204" pitchFamily="34" charset="0"/>
                    <a:ea typeface="Cambria" panose="02040503050406030204" pitchFamily="18" charset="0"/>
                    <a:cs typeface="Calibri" panose="020F0502020204030204" pitchFamily="34" charset="0"/>
                  </a:rPr>
                  <a:t> </a:t>
                </a:r>
                <a:r>
                  <a:rPr lang="es-MX" baseline="-25000">
                    <a:solidFill>
                      <a:schemeClr val="tx1"/>
                    </a:solidFill>
                    <a:latin typeface="Cambria" panose="02040503050406030204" pitchFamily="18" charset="0"/>
                    <a:ea typeface="Cambria" panose="02040503050406030204" pitchFamily="18" charset="0"/>
                  </a:rPr>
                  <a:t>adh</a:t>
                </a:r>
                <a:r>
                  <a:rPr lang="es-MX">
                    <a:solidFill>
                      <a:schemeClr val="tx1"/>
                    </a:solidFill>
                    <a:latin typeface="Cambria" panose="02040503050406030204" pitchFamily="18" charset="0"/>
                    <a:ea typeface="Cambria" panose="02040503050406030204" pitchFamily="18" charset="0"/>
                  </a:rPr>
                  <a:t>XH...O</a:t>
                </a:r>
                <a:r>
                  <a:rPr lang="es-MX" baseline="-25000">
                    <a:solidFill>
                      <a:schemeClr val="tx1"/>
                    </a:solidFill>
                    <a:latin typeface="Cambria" panose="02040503050406030204" pitchFamily="18" charset="0"/>
                    <a:ea typeface="Cambria" panose="02040503050406030204" pitchFamily="18" charset="0"/>
                  </a:rPr>
                  <a:t>cell</a:t>
                </a:r>
                <a:r>
                  <a:rPr lang="es-MX">
                    <a:solidFill>
                      <a:schemeClr val="tx1"/>
                    </a:solidFill>
                    <a:latin typeface="Cambria" panose="02040503050406030204" pitchFamily="18" charset="0"/>
                    <a:ea typeface="Cambria" panose="02040503050406030204" pitchFamily="18" charset="0"/>
                  </a:rPr>
                  <a:t> interactions</a:t>
                </a:r>
              </a:p>
            </c:rich>
          </c:tx>
          <c:layout>
            <c:manualLayout>
              <c:xMode val="edge"/>
              <c:yMode val="edge"/>
              <c:x val="0.35874190726159227"/>
              <c:y val="0.919398148148148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Cambria" panose="02040503050406030204" pitchFamily="18" charset="0"/>
                  <a:ea typeface="Cambria" panose="02040503050406030204" pitchFamily="18" charset="0"/>
                  <a:cs typeface="+mn-cs"/>
                </a:defRPr>
              </a:pPr>
              <a:endParaRPr lang="es-MX"/>
            </a:p>
          </c:txPr>
        </c:title>
        <c:numFmt formatCode="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s-MX"/>
          </a:p>
        </c:txPr>
        <c:crossAx val="1670171935"/>
        <c:crosses val="autoZero"/>
        <c:crossBetween val="midCat"/>
        <c:majorUnit val="4.000000000000001E-3"/>
        <c:minorUnit val="1.0000000000000002E-3"/>
      </c:valAx>
      <c:valAx>
        <c:axId val="1670171935"/>
        <c:scaling>
          <c:orientation val="minMax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000">
                    <a:solidFill>
                      <a:schemeClr val="tx1"/>
                    </a:solidFill>
                    <a:latin typeface="Cambria" panose="02040503050406030204" pitchFamily="18" charset="0"/>
                    <a:ea typeface="Cambria" panose="02040503050406030204" pitchFamily="18" charset="0"/>
                  </a:rPr>
                  <a:t>YM [MPa]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s-MX"/>
          </a:p>
        </c:txPr>
        <c:crossAx val="16701794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US" sz="160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</a:rPr>
              <a:t>Figure 9: weak/total interactions ratio</a:t>
            </a:r>
          </a:p>
        </c:rich>
      </c:tx>
      <c:layout>
        <c:manualLayout>
          <c:xMode val="edge"/>
          <c:yMode val="edge"/>
          <c:x val="0.18518849735587936"/>
          <c:y val="3.703686997157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525048118985127"/>
          <c:y val="0.17944444444444443"/>
          <c:w val="0.77565485564304459"/>
          <c:h val="0.64479986876640416"/>
        </c:manualLayout>
      </c:layout>
      <c:scatterChart>
        <c:scatterStyle val="smooth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forward val="1.0000000000000002E-2"/>
            <c:backward val="8.0000000000000016E-2"/>
            <c:dispRSqr val="1"/>
            <c:dispEq val="1"/>
            <c:trendlineLbl>
              <c:layout>
                <c:manualLayout>
                  <c:x val="0.14068581117724793"/>
                  <c:y val="0.2303759932796505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Cambria" panose="02040503050406030204" pitchFamily="18" charset="0"/>
                      <a:ea typeface="Cambria" panose="02040503050406030204" pitchFamily="18" charset="0"/>
                      <a:cs typeface="+mn-cs"/>
                    </a:defRPr>
                  </a:pPr>
                  <a:endParaRPr lang="es-MX"/>
                </a:p>
              </c:txPr>
            </c:trendlineLbl>
          </c:trendline>
          <c:errBars>
            <c:errDir val="x"/>
            <c:errBarType val="both"/>
            <c:errValType val="cust"/>
            <c:noEndCap val="0"/>
            <c:plus>
              <c:numRef>
                <c:f>'raw plots and R^2 (2)'!$T$5:$T$36</c:f>
                <c:numCache>
                  <c:formatCode>General</c:formatCode>
                  <c:ptCount val="32"/>
                  <c:pt idx="0">
                    <c:v>8.2574921484038263E-2</c:v>
                  </c:pt>
                  <c:pt idx="8">
                    <c:v>9.4696788867360007E-2</c:v>
                  </c:pt>
                  <c:pt idx="16">
                    <c:v>7.3042886199590942E-2</c:v>
                  </c:pt>
                  <c:pt idx="24">
                    <c:v>0.29436859583588049</c:v>
                  </c:pt>
                </c:numCache>
              </c:numRef>
            </c:plus>
            <c:minus>
              <c:numRef>
                <c:f>'raw plots and R^2 (2)'!$T$5:$T$36</c:f>
                <c:numCache>
                  <c:formatCode>General</c:formatCode>
                  <c:ptCount val="32"/>
                  <c:pt idx="0">
                    <c:v>8.2574921484038263E-2</c:v>
                  </c:pt>
                  <c:pt idx="8">
                    <c:v>9.4696788867360007E-2</c:v>
                  </c:pt>
                  <c:pt idx="16">
                    <c:v>7.3042886199590942E-2</c:v>
                  </c:pt>
                  <c:pt idx="24">
                    <c:v>0.29436859583588049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'raw plots and R^2 (2)'!$S$5:$S$36</c:f>
              <c:numCache>
                <c:formatCode>0.0000</c:formatCode>
                <c:ptCount val="32"/>
                <c:pt idx="0">
                  <c:v>0.14605700272098079</c:v>
                </c:pt>
                <c:pt idx="8">
                  <c:v>0.28523664007059368</c:v>
                </c:pt>
                <c:pt idx="16">
                  <c:v>0.16695032070179644</c:v>
                </c:pt>
                <c:pt idx="24">
                  <c:v>0.37134234270015526</c:v>
                </c:pt>
              </c:numCache>
            </c:numRef>
          </c:xVal>
          <c:yVal>
            <c:numRef>
              <c:f>'raw plots and R^2 (2)'!$E$5:$E$36</c:f>
              <c:numCache>
                <c:formatCode>General</c:formatCode>
                <c:ptCount val="32"/>
                <c:pt idx="0">
                  <c:v>0.1346</c:v>
                </c:pt>
                <c:pt idx="8">
                  <c:v>0.30109999999999998</c:v>
                </c:pt>
                <c:pt idx="16">
                  <c:v>0.20930000000000001</c:v>
                </c:pt>
                <c:pt idx="24">
                  <c:v>0.29880000000000001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D4B-4DB4-B936-173EA3669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0179423"/>
        <c:axId val="1670171935"/>
      </c:scatterChart>
      <c:valAx>
        <c:axId val="1670179423"/>
        <c:scaling>
          <c:orientation val="minMax"/>
          <c:max val="0.7000000000000000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r>
                  <a:rPr lang="el-GR">
                    <a:solidFill>
                      <a:schemeClr val="tx1"/>
                    </a:solidFill>
                    <a:latin typeface="Calibri" panose="020F0502020204030204" pitchFamily="34" charset="0"/>
                    <a:ea typeface="Cambria" panose="02040503050406030204" pitchFamily="18" charset="0"/>
                    <a:cs typeface="Calibri" panose="020F0502020204030204" pitchFamily="34" charset="0"/>
                  </a:rPr>
                  <a:t>ρ</a:t>
                </a:r>
                <a:r>
                  <a:rPr lang="es-MX" baseline="-25000">
                    <a:solidFill>
                      <a:schemeClr val="tx1"/>
                    </a:solidFill>
                    <a:latin typeface="Cambria" panose="02040503050406030204" pitchFamily="18" charset="0"/>
                    <a:ea typeface="Cambria" panose="02040503050406030204" pitchFamily="18" charset="0"/>
                  </a:rPr>
                  <a:t>weak</a:t>
                </a:r>
                <a:r>
                  <a:rPr lang="es-MX">
                    <a:solidFill>
                      <a:schemeClr val="tx1"/>
                    </a:solidFill>
                    <a:latin typeface="Cambria" panose="02040503050406030204" pitchFamily="18" charset="0"/>
                    <a:ea typeface="Cambria" panose="02040503050406030204" pitchFamily="18" charset="0"/>
                  </a:rPr>
                  <a:t>/</a:t>
                </a:r>
                <a:r>
                  <a:rPr lang="el-GR" sz="1000" b="0" i="0" u="none" strike="noStrike" baseline="0">
                    <a:effectLst/>
                  </a:rPr>
                  <a:t>ρ</a:t>
                </a:r>
                <a:r>
                  <a:rPr lang="es-MX" sz="1000" b="0" i="0" u="none" strike="noStrike" baseline="-25000">
                    <a:effectLst/>
                  </a:rPr>
                  <a:t>total</a:t>
                </a:r>
                <a:r>
                  <a:rPr lang="es-MX">
                    <a:solidFill>
                      <a:schemeClr val="tx1"/>
                    </a:solidFill>
                    <a:latin typeface="Cambria" panose="02040503050406030204" pitchFamily="18" charset="0"/>
                    <a:ea typeface="Cambria" panose="02040503050406030204" pitchFamily="18" charset="0"/>
                  </a:rPr>
                  <a:t> interactions</a:t>
                </a:r>
              </a:p>
            </c:rich>
          </c:tx>
          <c:layout>
            <c:manualLayout>
              <c:xMode val="edge"/>
              <c:yMode val="edge"/>
              <c:x val="0.35874190726159227"/>
              <c:y val="0.919398148148148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Cambria" panose="02040503050406030204" pitchFamily="18" charset="0"/>
                  <a:ea typeface="Cambria" panose="02040503050406030204" pitchFamily="18" charset="0"/>
                  <a:cs typeface="+mn-cs"/>
                </a:defRPr>
              </a:pPr>
              <a:endParaRPr lang="es-MX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s-MX"/>
          </a:p>
        </c:txPr>
        <c:crossAx val="1670171935"/>
        <c:crosses val="autoZero"/>
        <c:crossBetween val="midCat"/>
        <c:majorUnit val="0.1"/>
        <c:minorUnit val="1.0000000000000002E-3"/>
      </c:valAx>
      <c:valAx>
        <c:axId val="1670171935"/>
        <c:scaling>
          <c:orientation val="minMax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000">
                    <a:solidFill>
                      <a:schemeClr val="tx1"/>
                    </a:solidFill>
                    <a:latin typeface="Cambria" panose="02040503050406030204" pitchFamily="18" charset="0"/>
                    <a:ea typeface="Cambria" panose="02040503050406030204" pitchFamily="18" charset="0"/>
                  </a:rPr>
                  <a:t>YM [MPa]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s-MX"/>
          </a:p>
        </c:txPr>
        <c:crossAx val="16701794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473982</xdr:colOff>
      <xdr:row>1</xdr:row>
      <xdr:rowOff>214539</xdr:rowOff>
    </xdr:from>
    <xdr:to>
      <xdr:col>32</xdr:col>
      <xdr:colOff>473981</xdr:colOff>
      <xdr:row>16</xdr:row>
      <xdr:rowOff>75747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447222</xdr:colOff>
      <xdr:row>19</xdr:row>
      <xdr:rowOff>48986</xdr:rowOff>
    </xdr:from>
    <xdr:to>
      <xdr:col>38</xdr:col>
      <xdr:colOff>447220</xdr:colOff>
      <xdr:row>36</xdr:row>
      <xdr:rowOff>156936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453571</xdr:colOff>
      <xdr:row>1</xdr:row>
      <xdr:rowOff>199571</xdr:rowOff>
    </xdr:from>
    <xdr:to>
      <xdr:col>38</xdr:col>
      <xdr:colOff>453570</xdr:colOff>
      <xdr:row>16</xdr:row>
      <xdr:rowOff>60779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471714</xdr:colOff>
      <xdr:row>19</xdr:row>
      <xdr:rowOff>54428</xdr:rowOff>
    </xdr:from>
    <xdr:to>
      <xdr:col>32</xdr:col>
      <xdr:colOff>471713</xdr:colOff>
      <xdr:row>36</xdr:row>
      <xdr:rowOff>160564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w_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x 1, CA_βO4_SA_β5_CA-cell"/>
      <sheetName val="Complex 2, CA_βO4_SA_ββ_SA-cell"/>
      <sheetName val="Complex 3, SA_βO4_SA_ββ_SA-cell"/>
      <sheetName val="Complex 4, CA_ββ_CA-cell"/>
      <sheetName val="raw plots and R^2"/>
    </sheetNames>
    <sheetDataSet>
      <sheetData sheetId="0"/>
      <sheetData sheetId="1"/>
      <sheetData sheetId="2"/>
      <sheetData sheetId="3">
        <row r="14">
          <cell r="I14">
            <v>1.3000000000000001E-2</v>
          </cell>
          <cell r="K14">
            <v>4.333333333333334E-3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/>
  </sheetViews>
  <sheetFormatPr baseColWidth="10" defaultColWidth="10.81640625" defaultRowHeight="14.5" x14ac:dyDescent="0.35"/>
  <cols>
    <col min="1" max="7" width="12.7265625" style="2" customWidth="1"/>
    <col min="8" max="8" width="12.7265625" style="1" customWidth="1"/>
    <col min="9" max="11" width="12.7265625" style="2" customWidth="1"/>
    <col min="12" max="12" width="13.81640625" style="2" customWidth="1"/>
    <col min="13" max="13" width="13.54296875" style="2" customWidth="1"/>
    <col min="14" max="16384" width="10.81640625" style="2"/>
  </cols>
  <sheetData>
    <row r="1" spans="1:9" ht="40.5" customHeight="1" thickBot="1" x14ac:dyDescent="0.3">
      <c r="A1" s="27" t="s">
        <v>80</v>
      </c>
      <c r="B1" s="27" t="s">
        <v>81</v>
      </c>
      <c r="C1" s="27" t="s">
        <v>82</v>
      </c>
      <c r="D1" s="27" t="s">
        <v>83</v>
      </c>
      <c r="E1" s="26" t="s">
        <v>84</v>
      </c>
      <c r="F1" s="27" t="s">
        <v>85</v>
      </c>
      <c r="G1" s="26" t="s">
        <v>86</v>
      </c>
      <c r="H1" s="26" t="s">
        <v>87</v>
      </c>
      <c r="I1" s="27" t="s">
        <v>88</v>
      </c>
    </row>
    <row r="2" spans="1:9" ht="15" customHeight="1" thickTop="1" x14ac:dyDescent="0.25">
      <c r="A2" s="25" t="s">
        <v>0</v>
      </c>
      <c r="B2" s="25" t="s">
        <v>1</v>
      </c>
      <c r="C2" s="28">
        <v>1.76</v>
      </c>
      <c r="D2" s="28">
        <v>2.74</v>
      </c>
      <c r="E2" s="14">
        <v>171</v>
      </c>
      <c r="F2" s="8">
        <v>0.04</v>
      </c>
      <c r="G2" s="6" t="s">
        <v>2</v>
      </c>
      <c r="H2" s="25" t="str">
        <f>IF(AND(A2="OH",B2="O"),"I",IF(AND(A2="O",B2="HO"),"II",IF(AND(A2="CH",B2="O"),"III",IF(AND(A2="O",B2="HC"),"IV",IF(AND(A2="CπH",B2="O"),"V",IF(AND(A2="Cπ",B2="HC"),"V",IF(AND(A2="C",B2="HC"),"VI","N/A")))))))</f>
        <v>I</v>
      </c>
      <c r="I2" s="25" t="str">
        <f>IF(F2&lt;=0.005, "weak","")</f>
        <v/>
      </c>
    </row>
    <row r="3" spans="1:9" ht="12.5" x14ac:dyDescent="0.25">
      <c r="A3" s="25" t="s">
        <v>0</v>
      </c>
      <c r="B3" s="25" t="s">
        <v>1</v>
      </c>
      <c r="C3" s="28">
        <v>1.78</v>
      </c>
      <c r="D3" s="28">
        <v>2.71</v>
      </c>
      <c r="E3" s="14">
        <v>155.69999999999999</v>
      </c>
      <c r="F3" s="8">
        <v>3.7999999999999999E-2</v>
      </c>
      <c r="G3" s="6" t="s">
        <v>3</v>
      </c>
      <c r="H3" s="25" t="str">
        <f t="shared" ref="H3:H14" si="0">IF(AND(A3="OH",B3="O"),"I",IF(AND(A3="O",B3="HO"),"II",IF(AND(A3="CH",B3="O"),"III",IF(AND(A3="O",B3="HC"),"IV",IF(AND(A3="CπH",B3="O"),"V",IF(AND(A3="Cπ",B3="HC"),"V",IF(AND(A3="C",B3="HC"),"VI","N/A")))))))</f>
        <v>I</v>
      </c>
      <c r="I3" s="25" t="str">
        <f t="shared" ref="I3:I14" si="1">IF(F3&lt;=0.005, "weak","")</f>
        <v/>
      </c>
    </row>
    <row r="4" spans="1:9" ht="12.5" x14ac:dyDescent="0.25">
      <c r="A4" s="25" t="s">
        <v>0</v>
      </c>
      <c r="B4" s="25" t="s">
        <v>1</v>
      </c>
      <c r="C4" s="28">
        <v>2.1</v>
      </c>
      <c r="D4" s="28">
        <v>3.06</v>
      </c>
      <c r="E4" s="14">
        <v>175.3</v>
      </c>
      <c r="F4" s="8">
        <v>1.9E-2</v>
      </c>
      <c r="G4" s="6" t="s">
        <v>4</v>
      </c>
      <c r="H4" s="25" t="str">
        <f t="shared" si="0"/>
        <v>I</v>
      </c>
      <c r="I4" s="25" t="str">
        <f t="shared" si="1"/>
        <v/>
      </c>
    </row>
    <row r="5" spans="1:9" ht="12.5" x14ac:dyDescent="0.25">
      <c r="A5" s="25" t="s">
        <v>1</v>
      </c>
      <c r="B5" s="25" t="s">
        <v>5</v>
      </c>
      <c r="C5" s="28">
        <v>2.21</v>
      </c>
      <c r="D5" s="28">
        <v>3.19</v>
      </c>
      <c r="E5" s="14">
        <v>150.1</v>
      </c>
      <c r="F5" s="8">
        <v>1.7999999999999999E-2</v>
      </c>
      <c r="G5" s="6" t="s">
        <v>6</v>
      </c>
      <c r="H5" s="25" t="str">
        <f t="shared" si="0"/>
        <v>IV</v>
      </c>
      <c r="I5" s="25" t="str">
        <f t="shared" si="1"/>
        <v/>
      </c>
    </row>
    <row r="6" spans="1:9" ht="12.5" x14ac:dyDescent="0.25">
      <c r="A6" s="25" t="s">
        <v>1</v>
      </c>
      <c r="B6" s="25" t="s">
        <v>7</v>
      </c>
      <c r="C6" s="28">
        <v>2.1800000000000002</v>
      </c>
      <c r="D6" s="28">
        <v>2.96</v>
      </c>
      <c r="E6" s="14">
        <v>136.80000000000001</v>
      </c>
      <c r="F6" s="8">
        <v>1.6E-2</v>
      </c>
      <c r="G6" s="6" t="s">
        <v>8</v>
      </c>
      <c r="H6" s="25" t="str">
        <f t="shared" si="0"/>
        <v>II</v>
      </c>
      <c r="I6" s="25" t="str">
        <f t="shared" si="1"/>
        <v/>
      </c>
    </row>
    <row r="7" spans="1:9" ht="12.5" x14ac:dyDescent="0.25">
      <c r="A7" s="25" t="s">
        <v>9</v>
      </c>
      <c r="B7" s="25" t="s">
        <v>1</v>
      </c>
      <c r="C7" s="28">
        <v>2.2999999999999998</v>
      </c>
      <c r="D7" s="28">
        <v>3.15</v>
      </c>
      <c r="E7" s="14">
        <v>133.69999999999999</v>
      </c>
      <c r="F7" s="8">
        <v>1.4999999999999999E-2</v>
      </c>
      <c r="G7" s="6" t="s">
        <v>10</v>
      </c>
      <c r="H7" s="25" t="str">
        <f t="shared" si="0"/>
        <v>III</v>
      </c>
      <c r="I7" s="25" t="str">
        <f t="shared" si="1"/>
        <v/>
      </c>
    </row>
    <row r="8" spans="1:9" ht="12.5" x14ac:dyDescent="0.25">
      <c r="A8" s="25" t="s">
        <v>9</v>
      </c>
      <c r="B8" s="25" t="s">
        <v>1</v>
      </c>
      <c r="C8" s="28">
        <v>2.2999999999999998</v>
      </c>
      <c r="D8" s="28">
        <v>3.25</v>
      </c>
      <c r="E8" s="14">
        <v>144.6</v>
      </c>
      <c r="F8" s="8">
        <v>1.4999999999999999E-2</v>
      </c>
      <c r="G8" s="6" t="s">
        <v>11</v>
      </c>
      <c r="H8" s="25" t="str">
        <f t="shared" si="0"/>
        <v>III</v>
      </c>
      <c r="I8" s="25" t="str">
        <f t="shared" si="1"/>
        <v/>
      </c>
    </row>
    <row r="9" spans="1:9" ht="12.5" x14ac:dyDescent="0.25">
      <c r="A9" s="25" t="s">
        <v>1</v>
      </c>
      <c r="B9" s="25" t="s">
        <v>5</v>
      </c>
      <c r="C9" s="28">
        <v>2.63</v>
      </c>
      <c r="D9" s="28">
        <v>3.69</v>
      </c>
      <c r="E9" s="14">
        <v>164.6</v>
      </c>
      <c r="F9" s="8">
        <v>8.0000000000000002E-3</v>
      </c>
      <c r="G9" s="6" t="s">
        <v>12</v>
      </c>
      <c r="H9" s="25" t="str">
        <f t="shared" si="0"/>
        <v>IV</v>
      </c>
      <c r="I9" s="25" t="str">
        <f t="shared" si="1"/>
        <v/>
      </c>
    </row>
    <row r="10" spans="1:9" ht="12.5" x14ac:dyDescent="0.25">
      <c r="A10" s="25" t="s">
        <v>1</v>
      </c>
      <c r="B10" s="25" t="s">
        <v>5</v>
      </c>
      <c r="C10" s="28">
        <v>2.71</v>
      </c>
      <c r="D10" s="28">
        <v>3.4</v>
      </c>
      <c r="E10" s="14">
        <v>121.4</v>
      </c>
      <c r="F10" s="8">
        <v>7.0000000000000001E-3</v>
      </c>
      <c r="G10" s="6" t="s">
        <v>13</v>
      </c>
      <c r="H10" s="25" t="str">
        <f t="shared" si="0"/>
        <v>IV</v>
      </c>
      <c r="I10" s="25" t="str">
        <f t="shared" si="1"/>
        <v/>
      </c>
    </row>
    <row r="11" spans="1:9" ht="12.5" x14ac:dyDescent="0.25">
      <c r="A11" s="25" t="s">
        <v>9</v>
      </c>
      <c r="B11" s="25" t="s">
        <v>1</v>
      </c>
      <c r="C11" s="28">
        <v>2.73</v>
      </c>
      <c r="D11" s="28">
        <v>3.72</v>
      </c>
      <c r="E11" s="14">
        <v>152</v>
      </c>
      <c r="F11" s="8">
        <v>6.0000000000000001E-3</v>
      </c>
      <c r="G11" s="6" t="s">
        <v>14</v>
      </c>
      <c r="H11" s="25" t="str">
        <f t="shared" si="0"/>
        <v>III</v>
      </c>
      <c r="I11" s="25" t="str">
        <f t="shared" si="1"/>
        <v/>
      </c>
    </row>
    <row r="12" spans="1:9" ht="12.5" x14ac:dyDescent="0.25">
      <c r="A12" s="25" t="s">
        <v>1</v>
      </c>
      <c r="B12" s="25" t="s">
        <v>5</v>
      </c>
      <c r="C12" s="28">
        <v>2.75</v>
      </c>
      <c r="D12" s="28">
        <v>3.42</v>
      </c>
      <c r="E12" s="14">
        <v>119.3</v>
      </c>
      <c r="F12" s="8">
        <v>6.0000000000000001E-3</v>
      </c>
      <c r="G12" s="6" t="s">
        <v>15</v>
      </c>
      <c r="H12" s="25" t="str">
        <f t="shared" si="0"/>
        <v>IV</v>
      </c>
      <c r="I12" s="25" t="str">
        <f t="shared" si="1"/>
        <v/>
      </c>
    </row>
    <row r="13" spans="1:9" ht="12.5" x14ac:dyDescent="0.25">
      <c r="A13" s="25" t="s">
        <v>0</v>
      </c>
      <c r="B13" s="25" t="s">
        <v>1</v>
      </c>
      <c r="C13" s="28">
        <v>3.06</v>
      </c>
      <c r="D13" s="28">
        <v>3.93</v>
      </c>
      <c r="E13" s="14">
        <v>149.5</v>
      </c>
      <c r="F13" s="8">
        <v>2E-3</v>
      </c>
      <c r="G13" s="6" t="s">
        <v>16</v>
      </c>
      <c r="H13" s="25" t="str">
        <f t="shared" si="0"/>
        <v>I</v>
      </c>
      <c r="I13" s="25" t="str">
        <f t="shared" si="1"/>
        <v>weak</v>
      </c>
    </row>
    <row r="14" spans="1:9" ht="13" thickBot="1" x14ac:dyDescent="0.3">
      <c r="A14" s="10" t="s">
        <v>9</v>
      </c>
      <c r="B14" s="10" t="s">
        <v>1</v>
      </c>
      <c r="C14" s="29">
        <v>3.35</v>
      </c>
      <c r="D14" s="29">
        <v>3.93</v>
      </c>
      <c r="E14" s="23">
        <v>114.4</v>
      </c>
      <c r="F14" s="11">
        <v>2E-3</v>
      </c>
      <c r="G14" s="30" t="s">
        <v>17</v>
      </c>
      <c r="H14" s="10" t="str">
        <f t="shared" si="0"/>
        <v>III</v>
      </c>
      <c r="I14" s="10" t="str">
        <f t="shared" si="1"/>
        <v>weak</v>
      </c>
    </row>
    <row r="15" spans="1:9" ht="13" thickTop="1" x14ac:dyDescent="0.25">
      <c r="A15" s="25"/>
      <c r="B15" s="25"/>
      <c r="C15" s="28"/>
      <c r="D15" s="28"/>
      <c r="E15" s="25"/>
      <c r="F15" s="25"/>
      <c r="G15" s="6"/>
      <c r="H15" s="2"/>
      <c r="I15" s="25"/>
    </row>
    <row r="16" spans="1:9" ht="12.5" x14ac:dyDescent="0.25">
      <c r="F16" s="25"/>
      <c r="G16" s="6"/>
      <c r="H16" s="2"/>
      <c r="I16" s="25"/>
    </row>
    <row r="17" spans="1:11" ht="12.5" x14ac:dyDescent="0.25">
      <c r="F17" s="25"/>
      <c r="G17" s="6"/>
      <c r="H17" s="2"/>
      <c r="I17" s="25"/>
    </row>
    <row r="18" spans="1:11" ht="41" thickBot="1" x14ac:dyDescent="0.3">
      <c r="A18" s="56" t="s">
        <v>18</v>
      </c>
      <c r="B18" s="56"/>
      <c r="C18" s="27" t="s">
        <v>19</v>
      </c>
      <c r="D18" s="27" t="s">
        <v>20</v>
      </c>
      <c r="E18" s="26" t="s">
        <v>21</v>
      </c>
      <c r="F18" s="25"/>
      <c r="G18" s="57" t="s">
        <v>22</v>
      </c>
      <c r="H18" s="57"/>
      <c r="I18" s="27" t="s">
        <v>19</v>
      </c>
      <c r="J18" s="27" t="s">
        <v>20</v>
      </c>
      <c r="K18" s="26" t="s">
        <v>21</v>
      </c>
    </row>
    <row r="19" spans="1:11" ht="13" thickTop="1" x14ac:dyDescent="0.25">
      <c r="A19" s="25" t="s">
        <v>23</v>
      </c>
      <c r="B19" s="25" t="s">
        <v>24</v>
      </c>
      <c r="C19" s="12">
        <f>SUMIF(H2:H14,"I",F2:F14)</f>
        <v>9.9000000000000005E-2</v>
      </c>
      <c r="D19" s="25">
        <f>COUNTIF(H2:H14,"I")</f>
        <v>4</v>
      </c>
      <c r="E19" s="12">
        <f>C19/D19</f>
        <v>2.4750000000000001E-2</v>
      </c>
      <c r="G19" s="58" t="s">
        <v>25</v>
      </c>
      <c r="H19" s="59"/>
      <c r="I19" s="12">
        <f>C19+C21+C24</f>
        <v>0.13700000000000001</v>
      </c>
      <c r="J19" s="48">
        <f>D19+D21+D24</f>
        <v>8</v>
      </c>
      <c r="K19" s="12">
        <f>I19/J19</f>
        <v>1.7125000000000001E-2</v>
      </c>
    </row>
    <row r="20" spans="1:11" ht="14.5" customHeight="1" x14ac:dyDescent="0.25">
      <c r="A20" s="25" t="s">
        <v>26</v>
      </c>
      <c r="B20" s="25" t="s">
        <v>27</v>
      </c>
      <c r="C20" s="12">
        <f>SUMIF(H2:H14,"II",F2:F14)</f>
        <v>1.6E-2</v>
      </c>
      <c r="D20" s="25">
        <f>COUNTIF(H2:H14,"II")</f>
        <v>1</v>
      </c>
      <c r="E20" s="12">
        <f t="shared" ref="E20:E22" si="2">C20/D20</f>
        <v>1.6E-2</v>
      </c>
      <c r="G20" s="55"/>
      <c r="H20" s="55"/>
    </row>
    <row r="21" spans="1:11" x14ac:dyDescent="0.35">
      <c r="A21" s="25" t="s">
        <v>28</v>
      </c>
      <c r="B21" s="25" t="s">
        <v>29</v>
      </c>
      <c r="C21" s="12">
        <f>SUMIF(H2:H14,"III",F2:F14)</f>
        <v>3.7999999999999999E-2</v>
      </c>
      <c r="D21" s="25">
        <f>COUNTIF(H2:H14,"III")</f>
        <v>4</v>
      </c>
      <c r="E21" s="12">
        <f t="shared" si="2"/>
        <v>9.4999999999999998E-3</v>
      </c>
    </row>
    <row r="22" spans="1:11" x14ac:dyDescent="0.35">
      <c r="A22" s="25" t="s">
        <v>30</v>
      </c>
      <c r="B22" s="25" t="s">
        <v>31</v>
      </c>
      <c r="C22" s="12">
        <f>SUMIF(H2:H14,"IV",F2:F14)</f>
        <v>3.9E-2</v>
      </c>
      <c r="D22" s="25">
        <f>COUNTIF(H2:H14,"IV")</f>
        <v>4</v>
      </c>
      <c r="E22" s="12">
        <f t="shared" si="2"/>
        <v>9.75E-3</v>
      </c>
    </row>
    <row r="23" spans="1:11" x14ac:dyDescent="0.35">
      <c r="A23" s="3" t="s">
        <v>65</v>
      </c>
      <c r="B23" s="25"/>
      <c r="C23" s="12">
        <f>SUMIF(A2:A14,"Cπ",F2:F14)</f>
        <v>0</v>
      </c>
      <c r="D23" s="25">
        <f>COUNTIF(A2:A14,"Cπ")</f>
        <v>0</v>
      </c>
      <c r="E23" s="8" t="e">
        <f>C23/D23</f>
        <v>#DIV/0!</v>
      </c>
    </row>
    <row r="24" spans="1:11" x14ac:dyDescent="0.35">
      <c r="A24" s="3" t="s">
        <v>64</v>
      </c>
      <c r="C24" s="12">
        <f>SUMIF(A2:A14,"CπH",F2:F14)</f>
        <v>0</v>
      </c>
      <c r="D24" s="25">
        <f>COUNTIF(A2:A14,"CπH")</f>
        <v>0</v>
      </c>
      <c r="E24" s="8" t="e">
        <f>C24/D24</f>
        <v>#DIV/0!</v>
      </c>
    </row>
    <row r="25" spans="1:11" x14ac:dyDescent="0.35">
      <c r="A25" s="3" t="s">
        <v>32</v>
      </c>
      <c r="B25" s="3" t="s">
        <v>33</v>
      </c>
      <c r="C25" s="13">
        <f>SUMIF(H2:H14,"V",F2:F14)</f>
        <v>0</v>
      </c>
      <c r="D25" s="3">
        <f>COUNTIF(H2:H14,"V")</f>
        <v>0</v>
      </c>
      <c r="E25" s="31" t="e">
        <f>C25/D25</f>
        <v>#DIV/0!</v>
      </c>
    </row>
    <row r="26" spans="1:11" ht="15" thickBot="1" x14ac:dyDescent="0.4">
      <c r="A26" s="10" t="s">
        <v>63</v>
      </c>
      <c r="B26" s="10" t="s">
        <v>62</v>
      </c>
      <c r="C26" s="22">
        <f>SUMIF(H2:H14,"VI",F2:F14)</f>
        <v>0</v>
      </c>
      <c r="D26" s="10">
        <f>COUNTIF(H2:H14,"VI")</f>
        <v>0</v>
      </c>
      <c r="E26" s="22" t="e">
        <f>C26/D26</f>
        <v>#DIV/0!</v>
      </c>
    </row>
    <row r="27" spans="1:11" ht="15" thickTop="1" x14ac:dyDescent="0.35">
      <c r="B27" s="25" t="s">
        <v>34</v>
      </c>
    </row>
    <row r="29" spans="1:11" ht="41" thickBot="1" x14ac:dyDescent="0.4">
      <c r="A29" s="57" t="s">
        <v>22</v>
      </c>
      <c r="B29" s="57"/>
      <c r="C29" s="27" t="s">
        <v>19</v>
      </c>
      <c r="D29" s="27" t="s">
        <v>20</v>
      </c>
      <c r="E29" s="26" t="s">
        <v>21</v>
      </c>
    </row>
    <row r="30" spans="1:11" ht="15" thickTop="1" x14ac:dyDescent="0.35">
      <c r="A30" s="58" t="s">
        <v>35</v>
      </c>
      <c r="B30" s="59"/>
      <c r="C30" s="12">
        <f>SUMIF(I2:I14,"weak",F2:F14)</f>
        <v>4.0000000000000001E-3</v>
      </c>
      <c r="D30" s="9">
        <f>COUNTIF(I2:I14,"weak")</f>
        <v>2</v>
      </c>
      <c r="E30" s="12">
        <f>C30/D30</f>
        <v>2E-3</v>
      </c>
    </row>
    <row r="31" spans="1:11" x14ac:dyDescent="0.35">
      <c r="A31" s="55" t="s">
        <v>61</v>
      </c>
      <c r="B31" s="55"/>
      <c r="C31" s="12">
        <f>SUMIF(I2:I14,"",F2:F14)</f>
        <v>0.18800000000000006</v>
      </c>
      <c r="D31" s="9">
        <f>COUNTIF(I2:I14,"")</f>
        <v>11</v>
      </c>
      <c r="E31" s="12">
        <f>C31/D31</f>
        <v>1.7090909090909098E-2</v>
      </c>
    </row>
  </sheetData>
  <mergeCells count="7">
    <mergeCell ref="A31:B31"/>
    <mergeCell ref="A18:B18"/>
    <mergeCell ref="G18:H18"/>
    <mergeCell ref="G19:H19"/>
    <mergeCell ref="A29:B29"/>
    <mergeCell ref="A30:B30"/>
    <mergeCell ref="G20:H2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2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25" bestFit="1" customWidth="1"/>
    <col min="18" max="18" width="13.1796875" style="25" bestFit="1" customWidth="1"/>
    <col min="19" max="16384" width="11.7265625" style="2"/>
  </cols>
  <sheetData>
    <row r="1" spans="1:9" ht="40.5" customHeight="1" thickBot="1" x14ac:dyDescent="0.3">
      <c r="A1" s="27" t="s">
        <v>80</v>
      </c>
      <c r="B1" s="27" t="s">
        <v>81</v>
      </c>
      <c r="C1" s="27" t="s">
        <v>89</v>
      </c>
      <c r="D1" s="27" t="s">
        <v>90</v>
      </c>
      <c r="E1" s="26" t="s">
        <v>84</v>
      </c>
      <c r="F1" s="27" t="s">
        <v>91</v>
      </c>
      <c r="G1" s="26" t="s">
        <v>86</v>
      </c>
      <c r="H1" s="26" t="s">
        <v>87</v>
      </c>
      <c r="I1" s="27" t="s">
        <v>88</v>
      </c>
    </row>
    <row r="2" spans="1:9" ht="13" thickTop="1" x14ac:dyDescent="0.25">
      <c r="A2" s="25" t="s">
        <v>1</v>
      </c>
      <c r="B2" s="25" t="s">
        <v>7</v>
      </c>
      <c r="F2" s="4">
        <v>2.8400000000000002E-2</v>
      </c>
      <c r="G2" s="6" t="s">
        <v>2</v>
      </c>
      <c r="H2" s="25" t="str">
        <f>IF(AND(A2="OH",B2="O"),"I",IF(AND(A2="O",B2="HO"),"II",IF(AND(A2="CH",B2="O"),"III",IF(AND(A2="O",B2="HC"),"IV",IF(AND(A2="CπH",B2="O"),"V",IF(AND(A2="Cπ",B2="HC"),"V",IF(AND(A2="C",B2="HC"),"VI","N/A")))))))</f>
        <v>II</v>
      </c>
      <c r="I2" s="25" t="str">
        <f>IF(F2&lt;=0.005, "weak","")</f>
        <v/>
      </c>
    </row>
    <row r="3" spans="1:9" x14ac:dyDescent="0.25">
      <c r="A3" s="25" t="s">
        <v>1</v>
      </c>
      <c r="B3" s="25" t="s">
        <v>5</v>
      </c>
      <c r="F3" s="4">
        <v>1.06E-2</v>
      </c>
      <c r="G3" s="6" t="s">
        <v>3</v>
      </c>
      <c r="H3" s="25" t="str">
        <f t="shared" ref="H3:H29" si="0">IF(AND(A3="OH",B3="O"),"I",IF(AND(A3="O",B3="HO"),"II",IF(AND(A3="CH",B3="O"),"III",IF(AND(A3="O",B3="HC"),"IV",IF(AND(A3="CπH",B3="O"),"V",IF(AND(A3="Cπ",B3="HC"),"V",IF(AND(A3="C",B3="HC"),"VI","N/A")))))))</f>
        <v>IV</v>
      </c>
      <c r="I3" s="25" t="str">
        <f t="shared" ref="I3:I29" si="1">IF(F3&lt;=0.005, "weak","")</f>
        <v/>
      </c>
    </row>
    <row r="4" spans="1:9" x14ac:dyDescent="0.25">
      <c r="A4" s="3" t="s">
        <v>48</v>
      </c>
      <c r="B4" s="3" t="s">
        <v>5</v>
      </c>
      <c r="F4" s="4">
        <v>9.5999999999999992E-3</v>
      </c>
      <c r="G4" s="6" t="s">
        <v>4</v>
      </c>
      <c r="H4" s="25" t="str">
        <f t="shared" si="0"/>
        <v>V</v>
      </c>
      <c r="I4" s="25" t="str">
        <f t="shared" si="1"/>
        <v/>
      </c>
    </row>
    <row r="5" spans="1:9" x14ac:dyDescent="0.25">
      <c r="A5" s="3" t="s">
        <v>9</v>
      </c>
      <c r="B5" s="3" t="s">
        <v>1</v>
      </c>
      <c r="F5" s="4">
        <v>8.8000000000000005E-3</v>
      </c>
      <c r="G5" s="6" t="s">
        <v>6</v>
      </c>
      <c r="H5" s="25" t="str">
        <f t="shared" si="0"/>
        <v>III</v>
      </c>
      <c r="I5" s="25" t="str">
        <f t="shared" si="1"/>
        <v/>
      </c>
    </row>
    <row r="6" spans="1:9" x14ac:dyDescent="0.25">
      <c r="A6" s="3" t="s">
        <v>9</v>
      </c>
      <c r="B6" s="3" t="s">
        <v>1</v>
      </c>
      <c r="F6" s="4">
        <v>7.4000000000000003E-3</v>
      </c>
      <c r="G6" s="6" t="s">
        <v>8</v>
      </c>
      <c r="H6" s="25" t="str">
        <f t="shared" si="0"/>
        <v>III</v>
      </c>
      <c r="I6" s="25" t="str">
        <f t="shared" si="1"/>
        <v/>
      </c>
    </row>
    <row r="7" spans="1:9" x14ac:dyDescent="0.25">
      <c r="A7" s="25" t="s">
        <v>9</v>
      </c>
      <c r="B7" s="25" t="s">
        <v>1</v>
      </c>
      <c r="F7" s="4">
        <v>6.6E-3</v>
      </c>
      <c r="G7" s="6" t="s">
        <v>10</v>
      </c>
      <c r="H7" s="25" t="str">
        <f t="shared" si="0"/>
        <v>III</v>
      </c>
      <c r="I7" s="25" t="str">
        <f t="shared" si="1"/>
        <v/>
      </c>
    </row>
    <row r="8" spans="1:9" x14ac:dyDescent="0.25">
      <c r="A8" s="25" t="s">
        <v>1</v>
      </c>
      <c r="B8" s="25" t="s">
        <v>5</v>
      </c>
      <c r="F8" s="4">
        <v>6.3E-3</v>
      </c>
      <c r="G8" s="6" t="s">
        <v>11</v>
      </c>
      <c r="H8" s="25" t="str">
        <f t="shared" si="0"/>
        <v>IV</v>
      </c>
      <c r="I8" s="25" t="str">
        <f t="shared" si="1"/>
        <v/>
      </c>
    </row>
    <row r="9" spans="1:9" x14ac:dyDescent="0.25">
      <c r="A9" s="3" t="s">
        <v>1</v>
      </c>
      <c r="B9" s="25" t="s">
        <v>5</v>
      </c>
      <c r="F9" s="4">
        <v>6.1999999999999998E-3</v>
      </c>
      <c r="G9" s="6" t="s">
        <v>12</v>
      </c>
      <c r="H9" s="25" t="str">
        <f t="shared" si="0"/>
        <v>IV</v>
      </c>
      <c r="I9" s="25" t="str">
        <f t="shared" si="1"/>
        <v/>
      </c>
    </row>
    <row r="10" spans="1:9" x14ac:dyDescent="0.25">
      <c r="A10" s="25" t="s">
        <v>1</v>
      </c>
      <c r="B10" s="25" t="s">
        <v>5</v>
      </c>
      <c r="F10" s="4">
        <v>6.1999999999999998E-3</v>
      </c>
      <c r="G10" s="6" t="s">
        <v>13</v>
      </c>
      <c r="H10" s="25" t="str">
        <f t="shared" si="0"/>
        <v>IV</v>
      </c>
      <c r="I10" s="25" t="str">
        <f t="shared" si="1"/>
        <v/>
      </c>
    </row>
    <row r="11" spans="1:9" x14ac:dyDescent="0.25">
      <c r="A11" s="3" t="s">
        <v>48</v>
      </c>
      <c r="B11" s="3" t="s">
        <v>5</v>
      </c>
      <c r="F11" s="4">
        <v>6.0000000000000001E-3</v>
      </c>
      <c r="G11" s="6" t="s">
        <v>14</v>
      </c>
      <c r="H11" s="25" t="str">
        <f t="shared" si="0"/>
        <v>V</v>
      </c>
      <c r="I11" s="25" t="str">
        <f t="shared" si="1"/>
        <v/>
      </c>
    </row>
    <row r="12" spans="1:9" x14ac:dyDescent="0.25">
      <c r="A12" s="3" t="s">
        <v>9</v>
      </c>
      <c r="B12" s="25" t="s">
        <v>1</v>
      </c>
      <c r="F12" s="4">
        <v>5.8999999999999999E-3</v>
      </c>
      <c r="G12" s="6" t="s">
        <v>15</v>
      </c>
      <c r="H12" s="25" t="str">
        <f t="shared" si="0"/>
        <v>III</v>
      </c>
      <c r="I12" s="25" t="str">
        <f t="shared" si="1"/>
        <v/>
      </c>
    </row>
    <row r="13" spans="1:9" x14ac:dyDescent="0.25">
      <c r="A13" s="3" t="s">
        <v>1</v>
      </c>
      <c r="B13" s="25" t="s">
        <v>5</v>
      </c>
      <c r="F13" s="4">
        <v>5.7999999999999996E-3</v>
      </c>
      <c r="G13" s="6" t="s">
        <v>16</v>
      </c>
      <c r="H13" s="25" t="str">
        <f t="shared" si="0"/>
        <v>IV</v>
      </c>
      <c r="I13" s="25" t="str">
        <f t="shared" si="1"/>
        <v/>
      </c>
    </row>
    <row r="14" spans="1:9" x14ac:dyDescent="0.25">
      <c r="A14" s="25" t="s">
        <v>1</v>
      </c>
      <c r="B14" s="25" t="s">
        <v>5</v>
      </c>
      <c r="F14" s="4">
        <v>5.4999999999999997E-3</v>
      </c>
      <c r="G14" s="6" t="s">
        <v>17</v>
      </c>
      <c r="H14" s="25" t="str">
        <f t="shared" si="0"/>
        <v>IV</v>
      </c>
      <c r="I14" s="25" t="str">
        <f>IF(F14&lt;=0.005, "weak","")</f>
        <v/>
      </c>
    </row>
    <row r="15" spans="1:9" x14ac:dyDescent="0.25">
      <c r="A15" s="3" t="s">
        <v>48</v>
      </c>
      <c r="B15" s="3" t="s">
        <v>5</v>
      </c>
      <c r="F15" s="4">
        <v>5.3E-3</v>
      </c>
      <c r="G15" s="6" t="s">
        <v>38</v>
      </c>
      <c r="H15" s="25" t="str">
        <f t="shared" si="0"/>
        <v>V</v>
      </c>
      <c r="I15" s="25" t="str">
        <f t="shared" si="1"/>
        <v/>
      </c>
    </row>
    <row r="16" spans="1:9" x14ac:dyDescent="0.25">
      <c r="A16" s="3" t="s">
        <v>1</v>
      </c>
      <c r="B16" s="25" t="s">
        <v>5</v>
      </c>
      <c r="F16" s="4">
        <v>4.7999999999999996E-3</v>
      </c>
      <c r="G16" s="6" t="s">
        <v>37</v>
      </c>
      <c r="H16" s="25" t="str">
        <f t="shared" si="0"/>
        <v>IV</v>
      </c>
      <c r="I16" s="25" t="str">
        <f t="shared" si="1"/>
        <v>weak</v>
      </c>
    </row>
    <row r="17" spans="1:11" x14ac:dyDescent="0.25">
      <c r="A17" s="3" t="s">
        <v>1</v>
      </c>
      <c r="B17" s="25" t="s">
        <v>5</v>
      </c>
      <c r="F17" s="4">
        <v>4.3E-3</v>
      </c>
      <c r="G17" s="6" t="s">
        <v>39</v>
      </c>
      <c r="H17" s="25" t="str">
        <f t="shared" si="0"/>
        <v>IV</v>
      </c>
      <c r="I17" s="25" t="str">
        <f t="shared" si="1"/>
        <v>weak</v>
      </c>
    </row>
    <row r="18" spans="1:11" x14ac:dyDescent="0.25">
      <c r="A18" s="25" t="s">
        <v>9</v>
      </c>
      <c r="B18" s="25" t="s">
        <v>1</v>
      </c>
      <c r="F18" s="4">
        <v>4.1999999999999997E-3</v>
      </c>
      <c r="G18" s="6" t="s">
        <v>40</v>
      </c>
      <c r="H18" s="25" t="str">
        <f t="shared" si="0"/>
        <v>III</v>
      </c>
      <c r="I18" s="25" t="str">
        <f t="shared" si="1"/>
        <v>weak</v>
      </c>
    </row>
    <row r="19" spans="1:11" x14ac:dyDescent="0.25">
      <c r="A19" s="25" t="s">
        <v>9</v>
      </c>
      <c r="B19" s="25" t="s">
        <v>1</v>
      </c>
      <c r="F19" s="4">
        <v>4.1999999999999997E-3</v>
      </c>
      <c r="G19" s="6" t="s">
        <v>41</v>
      </c>
      <c r="H19" s="25" t="str">
        <f t="shared" si="0"/>
        <v>III</v>
      </c>
      <c r="I19" s="25" t="str">
        <f t="shared" si="1"/>
        <v>weak</v>
      </c>
    </row>
    <row r="20" spans="1:11" x14ac:dyDescent="0.25">
      <c r="A20" s="25" t="s">
        <v>9</v>
      </c>
      <c r="B20" s="25" t="s">
        <v>1</v>
      </c>
      <c r="F20" s="4">
        <v>3.5000000000000001E-3</v>
      </c>
      <c r="G20" s="6" t="s">
        <v>42</v>
      </c>
      <c r="H20" s="25" t="str">
        <f t="shared" si="0"/>
        <v>III</v>
      </c>
      <c r="I20" s="25" t="str">
        <f t="shared" si="1"/>
        <v>weak</v>
      </c>
    </row>
    <row r="21" spans="1:11" x14ac:dyDescent="0.25">
      <c r="A21" s="25" t="s">
        <v>9</v>
      </c>
      <c r="B21" s="25" t="s">
        <v>1</v>
      </c>
      <c r="F21" s="4">
        <v>3.2000000000000002E-3</v>
      </c>
      <c r="G21" s="6" t="s">
        <v>43</v>
      </c>
      <c r="H21" s="25" t="str">
        <f t="shared" si="0"/>
        <v>III</v>
      </c>
      <c r="I21" s="25" t="str">
        <f t="shared" si="1"/>
        <v>weak</v>
      </c>
    </row>
    <row r="22" spans="1:11" x14ac:dyDescent="0.25">
      <c r="A22" s="3" t="s">
        <v>1</v>
      </c>
      <c r="B22" s="25" t="s">
        <v>5</v>
      </c>
      <c r="F22" s="4">
        <v>2.8999999999999998E-3</v>
      </c>
      <c r="G22" s="6" t="s">
        <v>44</v>
      </c>
      <c r="H22" s="25" t="str">
        <f t="shared" si="0"/>
        <v>IV</v>
      </c>
      <c r="I22" s="25" t="str">
        <f t="shared" si="1"/>
        <v>weak</v>
      </c>
    </row>
    <row r="23" spans="1:11" x14ac:dyDescent="0.25">
      <c r="A23" s="25" t="s">
        <v>9</v>
      </c>
      <c r="B23" s="25" t="s">
        <v>1</v>
      </c>
      <c r="F23" s="4">
        <v>2.2000000000000001E-3</v>
      </c>
      <c r="G23" s="6" t="s">
        <v>45</v>
      </c>
      <c r="H23" s="25" t="str">
        <f t="shared" si="0"/>
        <v>III</v>
      </c>
      <c r="I23" s="25" t="str">
        <f t="shared" si="1"/>
        <v>weak</v>
      </c>
    </row>
    <row r="24" spans="1:11" x14ac:dyDescent="0.25">
      <c r="A24" s="3" t="s">
        <v>48</v>
      </c>
      <c r="B24" s="3" t="s">
        <v>5</v>
      </c>
      <c r="F24" s="4">
        <v>2.2000000000000001E-3</v>
      </c>
      <c r="G24" s="6" t="s">
        <v>46</v>
      </c>
      <c r="H24" s="25" t="str">
        <f t="shared" si="0"/>
        <v>V</v>
      </c>
      <c r="I24" s="25" t="str">
        <f t="shared" si="1"/>
        <v>weak</v>
      </c>
    </row>
    <row r="25" spans="1:11" x14ac:dyDescent="0.25">
      <c r="A25" s="25" t="s">
        <v>9</v>
      </c>
      <c r="B25" s="25" t="s">
        <v>1</v>
      </c>
      <c r="F25" s="7">
        <v>2E-3</v>
      </c>
      <c r="G25" s="6" t="s">
        <v>47</v>
      </c>
      <c r="H25" s="25" t="str">
        <f t="shared" si="0"/>
        <v>III</v>
      </c>
      <c r="I25" s="25" t="str">
        <f t="shared" si="1"/>
        <v>weak</v>
      </c>
    </row>
    <row r="26" spans="1:11" x14ac:dyDescent="0.25">
      <c r="A26" s="3" t="s">
        <v>1</v>
      </c>
      <c r="B26" s="25" t="s">
        <v>5</v>
      </c>
      <c r="F26" s="4">
        <v>1.5E-3</v>
      </c>
      <c r="G26" s="6" t="s">
        <v>50</v>
      </c>
      <c r="H26" s="25" t="str">
        <f t="shared" si="0"/>
        <v>IV</v>
      </c>
      <c r="I26" s="25" t="str">
        <f t="shared" si="1"/>
        <v>weak</v>
      </c>
    </row>
    <row r="27" spans="1:11" x14ac:dyDescent="0.25">
      <c r="A27" s="25" t="s">
        <v>9</v>
      </c>
      <c r="B27" s="25" t="s">
        <v>1</v>
      </c>
      <c r="F27" s="4">
        <v>1.2999999999999999E-3</v>
      </c>
      <c r="G27" s="6" t="s">
        <v>51</v>
      </c>
      <c r="H27" s="25" t="str">
        <f t="shared" si="0"/>
        <v>III</v>
      </c>
      <c r="I27" s="25" t="str">
        <f t="shared" si="1"/>
        <v>weak</v>
      </c>
    </row>
    <row r="28" spans="1:11" x14ac:dyDescent="0.25">
      <c r="A28" s="25" t="s">
        <v>9</v>
      </c>
      <c r="B28" s="25" t="s">
        <v>1</v>
      </c>
      <c r="F28" s="4">
        <v>5.9999999999999995E-4</v>
      </c>
      <c r="G28" s="6" t="s">
        <v>52</v>
      </c>
      <c r="H28" s="25" t="str">
        <f t="shared" si="0"/>
        <v>III</v>
      </c>
      <c r="I28" s="25" t="str">
        <f t="shared" si="1"/>
        <v>weak</v>
      </c>
    </row>
    <row r="29" spans="1:11" x14ac:dyDescent="0.25">
      <c r="A29" s="3" t="s">
        <v>1</v>
      </c>
      <c r="B29" s="25" t="s">
        <v>5</v>
      </c>
      <c r="F29" s="4">
        <v>5.0000000000000001E-4</v>
      </c>
      <c r="G29" s="6" t="s">
        <v>53</v>
      </c>
      <c r="H29" s="25" t="str">
        <f t="shared" si="0"/>
        <v>IV</v>
      </c>
      <c r="I29" s="25" t="str">
        <f t="shared" si="1"/>
        <v>weak</v>
      </c>
    </row>
    <row r="31" spans="1:11" ht="41" thickBot="1" x14ac:dyDescent="0.3">
      <c r="A31" s="56" t="s">
        <v>18</v>
      </c>
      <c r="B31" s="56"/>
      <c r="C31" s="27" t="s">
        <v>19</v>
      </c>
      <c r="D31" s="27" t="s">
        <v>20</v>
      </c>
      <c r="E31" s="26" t="s">
        <v>21</v>
      </c>
      <c r="F31" s="25"/>
      <c r="G31" s="57" t="s">
        <v>22</v>
      </c>
      <c r="H31" s="57"/>
      <c r="I31" s="27" t="s">
        <v>19</v>
      </c>
      <c r="J31" s="27" t="s">
        <v>20</v>
      </c>
      <c r="K31" s="26" t="s">
        <v>21</v>
      </c>
    </row>
    <row r="32" spans="1:11" ht="13" thickTop="1" x14ac:dyDescent="0.25">
      <c r="A32" s="25" t="s">
        <v>23</v>
      </c>
      <c r="B32" s="25" t="s">
        <v>24</v>
      </c>
      <c r="C32" s="12">
        <f>SUMIF(H2:H29,"I",F2:F29)</f>
        <v>0</v>
      </c>
      <c r="D32" s="25">
        <f>COUNTIF(H2:H29,"I")</f>
        <v>0</v>
      </c>
      <c r="E32" s="12" t="e">
        <f t="shared" ref="E32:E39" si="2">C32/D32</f>
        <v>#DIV/0!</v>
      </c>
      <c r="G32" s="58" t="s">
        <v>25</v>
      </c>
      <c r="H32" s="59"/>
      <c r="I32" s="12">
        <f>C32+C34+C37</f>
        <v>4.9900000000000014E-2</v>
      </c>
      <c r="J32" s="48">
        <f>D32+D34+D37</f>
        <v>12</v>
      </c>
      <c r="K32" s="12">
        <f>I32/J32</f>
        <v>4.1583333333333342E-3</v>
      </c>
    </row>
    <row r="33" spans="1:17" x14ac:dyDescent="0.25">
      <c r="A33" s="25" t="s">
        <v>26</v>
      </c>
      <c r="B33" s="25" t="s">
        <v>27</v>
      </c>
      <c r="C33" s="12">
        <f>SUMIF(H2:H29,"II",F2:F29)</f>
        <v>2.8400000000000002E-2</v>
      </c>
      <c r="D33" s="25">
        <f>COUNTIF(H2:H29,"II")</f>
        <v>1</v>
      </c>
      <c r="E33" s="12">
        <f t="shared" si="2"/>
        <v>2.8400000000000002E-2</v>
      </c>
      <c r="G33" s="55"/>
      <c r="H33" s="55"/>
    </row>
    <row r="34" spans="1:17" ht="14.5" x14ac:dyDescent="0.35">
      <c r="A34" s="25" t="s">
        <v>28</v>
      </c>
      <c r="B34" s="25" t="s">
        <v>29</v>
      </c>
      <c r="C34" s="12">
        <f>SUMIF(H2:H29,"III",F2:F29)</f>
        <v>4.9900000000000014E-2</v>
      </c>
      <c r="D34" s="25">
        <f>COUNTIF(H2:H29,"III")</f>
        <v>12</v>
      </c>
      <c r="E34" s="12">
        <f t="shared" si="2"/>
        <v>4.1583333333333342E-3</v>
      </c>
      <c r="G34" s="19"/>
      <c r="H34" s="36"/>
      <c r="I34" s="19"/>
      <c r="J34" s="19"/>
      <c r="K34" s="19"/>
    </row>
    <row r="35" spans="1:17" ht="14.5" x14ac:dyDescent="0.35">
      <c r="A35" s="25" t="s">
        <v>30</v>
      </c>
      <c r="B35" s="25" t="s">
        <v>31</v>
      </c>
      <c r="C35" s="12">
        <f>SUMIF(H2:H29,"IV",F2:F29)</f>
        <v>5.4599999999999996E-2</v>
      </c>
      <c r="D35" s="25">
        <f>COUNTIF(H2:H29,"IV")</f>
        <v>11</v>
      </c>
      <c r="E35" s="12">
        <f t="shared" si="2"/>
        <v>4.9636363636363636E-3</v>
      </c>
      <c r="G35" s="19"/>
      <c r="H35" s="36"/>
      <c r="I35" s="19"/>
      <c r="J35" s="19"/>
      <c r="K35" s="19"/>
    </row>
    <row r="36" spans="1:17" ht="14.5" x14ac:dyDescent="0.35">
      <c r="A36" s="3" t="s">
        <v>65</v>
      </c>
      <c r="B36" s="25"/>
      <c r="C36" s="12">
        <f>SUMIF(A2:A29,"Cπ",F2:F29)</f>
        <v>2.3099999999999999E-2</v>
      </c>
      <c r="D36" s="25">
        <f>COUNTIF(A2:A29,"Cπ")</f>
        <v>4</v>
      </c>
      <c r="E36" s="12">
        <f t="shared" si="2"/>
        <v>5.7749999999999998E-3</v>
      </c>
      <c r="G36" s="3"/>
      <c r="H36" s="37"/>
      <c r="I36" s="3"/>
      <c r="J36" s="3"/>
      <c r="K36" s="3"/>
    </row>
    <row r="37" spans="1:17" ht="14.5" x14ac:dyDescent="0.35">
      <c r="A37" s="3" t="s">
        <v>64</v>
      </c>
      <c r="C37" s="12">
        <f>SUMIF(A2:A29,"CπH",F2:F29)</f>
        <v>0</v>
      </c>
      <c r="D37" s="25">
        <f>COUNTIF(A2:A29,"CπH")</f>
        <v>0</v>
      </c>
      <c r="E37" s="12" t="e">
        <f t="shared" si="2"/>
        <v>#DIV/0!</v>
      </c>
      <c r="G37" s="3"/>
      <c r="H37" s="37"/>
      <c r="I37" s="3"/>
      <c r="J37" s="3"/>
      <c r="K37" s="3"/>
    </row>
    <row r="38" spans="1:17" ht="14.5" x14ac:dyDescent="0.35">
      <c r="A38" s="3" t="s">
        <v>32</v>
      </c>
      <c r="B38" s="3" t="s">
        <v>33</v>
      </c>
      <c r="C38" s="13">
        <f>SUMIF(H2:H29,"V",F2:F29)</f>
        <v>2.3099999999999999E-2</v>
      </c>
      <c r="D38" s="3">
        <f>COUNTIF(H2:H29,"V")</f>
        <v>4</v>
      </c>
      <c r="E38" s="13">
        <f t="shared" si="2"/>
        <v>5.7749999999999998E-3</v>
      </c>
      <c r="G38" s="3"/>
      <c r="H38" s="37"/>
      <c r="I38" s="3"/>
      <c r="J38" s="3"/>
      <c r="K38" s="13"/>
    </row>
    <row r="39" spans="1:17" ht="15" thickBot="1" x14ac:dyDescent="0.4">
      <c r="A39" s="10" t="s">
        <v>63</v>
      </c>
      <c r="B39" s="10" t="s">
        <v>62</v>
      </c>
      <c r="C39" s="22">
        <f>SUMIF(H2:H29,"VI",F2:F29)</f>
        <v>0</v>
      </c>
      <c r="D39" s="10">
        <f>COUNTIF(H2:H29,"VI")</f>
        <v>0</v>
      </c>
      <c r="E39" s="22" t="e">
        <f t="shared" si="2"/>
        <v>#DIV/0!</v>
      </c>
      <c r="G39" s="3"/>
      <c r="H39" s="37"/>
      <c r="I39" s="3"/>
      <c r="J39" s="3"/>
      <c r="K39" s="13"/>
    </row>
    <row r="40" spans="1:17" ht="13" thickTop="1" x14ac:dyDescent="0.25">
      <c r="A40" s="2"/>
      <c r="B40" s="25" t="s">
        <v>34</v>
      </c>
      <c r="G40" s="3"/>
      <c r="H40" s="3"/>
      <c r="I40" s="3"/>
      <c r="J40" s="3"/>
      <c r="K40" s="13"/>
    </row>
    <row r="41" spans="1:17" x14ac:dyDescent="0.25">
      <c r="A41" s="2"/>
      <c r="G41" s="17"/>
      <c r="H41" s="3"/>
      <c r="I41" s="3"/>
      <c r="J41" s="3"/>
      <c r="K41" s="13"/>
    </row>
    <row r="42" spans="1:17" ht="41" thickBot="1" x14ac:dyDescent="0.3">
      <c r="A42" s="57" t="s">
        <v>22</v>
      </c>
      <c r="B42" s="57"/>
      <c r="C42" s="27" t="s">
        <v>19</v>
      </c>
      <c r="D42" s="27" t="s">
        <v>20</v>
      </c>
      <c r="E42" s="26" t="s">
        <v>21</v>
      </c>
      <c r="G42" s="17"/>
      <c r="H42" s="3"/>
      <c r="I42" s="3"/>
      <c r="J42" s="3"/>
      <c r="K42" s="13"/>
    </row>
    <row r="43" spans="1:17" ht="13" thickTop="1" x14ac:dyDescent="0.25">
      <c r="A43" s="58" t="s">
        <v>35</v>
      </c>
      <c r="B43" s="59"/>
      <c r="C43" s="12">
        <f>SUMIF(I2:I29,"weak",F2:F29)</f>
        <v>3.740000000000001E-2</v>
      </c>
      <c r="D43" s="9">
        <f>COUNTIF(I2:I29,"weak")</f>
        <v>14</v>
      </c>
      <c r="E43" s="12">
        <f>C43/D43</f>
        <v>2.671428571428572E-3</v>
      </c>
      <c r="G43" s="17"/>
      <c r="H43" s="3"/>
      <c r="I43" s="3"/>
      <c r="J43" s="3"/>
      <c r="K43" s="13"/>
    </row>
    <row r="44" spans="1:17" x14ac:dyDescent="0.25">
      <c r="A44" s="55" t="s">
        <v>61</v>
      </c>
      <c r="B44" s="55"/>
      <c r="C44" s="12">
        <f>SUMIF(I2:I29,"",F2:F29)</f>
        <v>0.1186</v>
      </c>
      <c r="D44" s="9">
        <f>COUNTIF(I2:I29,"")</f>
        <v>14</v>
      </c>
      <c r="E44" s="12">
        <f>C44/D44</f>
        <v>8.4714285714285707E-3</v>
      </c>
      <c r="F44" s="25"/>
      <c r="G44" s="17"/>
      <c r="H44" s="3"/>
      <c r="I44" s="3"/>
      <c r="J44" s="3"/>
      <c r="K44" s="13"/>
    </row>
    <row r="45" spans="1:17" x14ac:dyDescent="0.25">
      <c r="B45" s="25"/>
      <c r="F45" s="7"/>
      <c r="G45" s="17"/>
      <c r="H45" s="3"/>
      <c r="I45" s="3"/>
      <c r="J45" s="3"/>
      <c r="K45" s="3"/>
    </row>
    <row r="46" spans="1:17" x14ac:dyDescent="0.25">
      <c r="B46" s="25"/>
      <c r="F46" s="7"/>
      <c r="G46" s="17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B47" s="25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25"/>
      <c r="F48" s="7"/>
      <c r="G48" s="17"/>
      <c r="H48" s="3"/>
      <c r="I48" s="3"/>
      <c r="J48" s="3"/>
      <c r="K48" s="1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1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25"/>
      <c r="H50" s="25"/>
      <c r="I50" s="25"/>
      <c r="J50" s="25"/>
      <c r="K50" s="25"/>
      <c r="L50" s="25"/>
      <c r="M50" s="25"/>
      <c r="N50" s="25"/>
      <c r="O50" s="25"/>
      <c r="P50" s="25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31:B31"/>
    <mergeCell ref="G31:H31"/>
    <mergeCell ref="G32:H32"/>
    <mergeCell ref="A42:B42"/>
    <mergeCell ref="A43:B43"/>
    <mergeCell ref="A44:B44"/>
    <mergeCell ref="G33:H3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2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25" bestFit="1" customWidth="1"/>
    <col min="18" max="18" width="13.1796875" style="25" bestFit="1" customWidth="1"/>
    <col min="19" max="16384" width="11.7265625" style="2"/>
  </cols>
  <sheetData>
    <row r="1" spans="1:9" ht="40.5" customHeight="1" thickBot="1" x14ac:dyDescent="0.3">
      <c r="A1" s="27" t="s">
        <v>80</v>
      </c>
      <c r="B1" s="27" t="s">
        <v>81</v>
      </c>
      <c r="C1" s="27" t="s">
        <v>89</v>
      </c>
      <c r="D1" s="27" t="s">
        <v>90</v>
      </c>
      <c r="E1" s="26" t="s">
        <v>84</v>
      </c>
      <c r="F1" s="27" t="s">
        <v>91</v>
      </c>
      <c r="G1" s="26" t="s">
        <v>86</v>
      </c>
      <c r="H1" s="26" t="s">
        <v>87</v>
      </c>
      <c r="I1" s="27" t="s">
        <v>88</v>
      </c>
    </row>
    <row r="2" spans="1:9" ht="13" thickTop="1" x14ac:dyDescent="0.25">
      <c r="A2" s="3" t="s">
        <v>48</v>
      </c>
      <c r="B2" s="25" t="s">
        <v>5</v>
      </c>
      <c r="F2" s="4">
        <v>1.06E-2</v>
      </c>
      <c r="G2" s="6" t="s">
        <v>2</v>
      </c>
      <c r="H2" s="25" t="str">
        <f>IF(AND(A2="OH",B2="O"),"I",IF(AND(A2="O",B2="HO"),"II",IF(AND(A2="CH",B2="O"),"III",IF(AND(A2="O",B2="HC"),"IV",IF(AND(A2="CπH",B2="O"),"V",IF(AND(A2="Cπ",B2="HC"),"V",IF(AND(A2="C",B2="HC"),"VI","N/A")))))))</f>
        <v>V</v>
      </c>
      <c r="I2" s="25" t="str">
        <f>IF(F2&lt;=0.005, "weak","")</f>
        <v/>
      </c>
    </row>
    <row r="3" spans="1:9" x14ac:dyDescent="0.25">
      <c r="A3" s="25" t="s">
        <v>9</v>
      </c>
      <c r="B3" s="25" t="s">
        <v>1</v>
      </c>
      <c r="F3" s="4">
        <v>7.4000000000000003E-3</v>
      </c>
      <c r="G3" s="6" t="s">
        <v>3</v>
      </c>
      <c r="H3" s="25" t="str">
        <f t="shared" ref="H3:H22" si="0">IF(AND(A3="OH",B3="O"),"I",IF(AND(A3="O",B3="HO"),"II",IF(AND(A3="CH",B3="O"),"III",IF(AND(A3="O",B3="HC"),"IV",IF(AND(A3="CπH",B3="O"),"V",IF(AND(A3="Cπ",B3="HC"),"V",IF(AND(A3="C",B3="HC"),"VI","N/A")))))))</f>
        <v>III</v>
      </c>
      <c r="I3" s="25" t="str">
        <f t="shared" ref="I3:I22" si="1">IF(F3&lt;=0.005, "weak","")</f>
        <v/>
      </c>
    </row>
    <row r="4" spans="1:9" x14ac:dyDescent="0.25">
      <c r="A4" s="3" t="s">
        <v>1</v>
      </c>
      <c r="B4" s="3" t="s">
        <v>5</v>
      </c>
      <c r="F4" s="4">
        <v>6.6E-3</v>
      </c>
      <c r="G4" s="6" t="s">
        <v>4</v>
      </c>
      <c r="H4" s="25" t="str">
        <f t="shared" si="0"/>
        <v>IV</v>
      </c>
      <c r="I4" s="25" t="str">
        <f t="shared" si="1"/>
        <v/>
      </c>
    </row>
    <row r="5" spans="1:9" x14ac:dyDescent="0.25">
      <c r="A5" s="3" t="s">
        <v>1</v>
      </c>
      <c r="B5" s="3" t="s">
        <v>5</v>
      </c>
      <c r="F5" s="4">
        <v>6.4999999999999997E-3</v>
      </c>
      <c r="G5" s="6" t="s">
        <v>6</v>
      </c>
      <c r="H5" s="25" t="str">
        <f t="shared" si="0"/>
        <v>IV</v>
      </c>
      <c r="I5" s="25" t="str">
        <f t="shared" si="1"/>
        <v/>
      </c>
    </row>
    <row r="6" spans="1:9" x14ac:dyDescent="0.25">
      <c r="A6" s="3" t="s">
        <v>48</v>
      </c>
      <c r="B6" s="25" t="s">
        <v>5</v>
      </c>
      <c r="F6" s="4">
        <v>6.3E-3</v>
      </c>
      <c r="G6" s="6" t="s">
        <v>8</v>
      </c>
      <c r="H6" s="25" t="str">
        <f t="shared" si="0"/>
        <v>V</v>
      </c>
      <c r="I6" s="25" t="str">
        <f t="shared" si="1"/>
        <v/>
      </c>
    </row>
    <row r="7" spans="1:9" x14ac:dyDescent="0.25">
      <c r="A7" s="3" t="s">
        <v>1</v>
      </c>
      <c r="B7" s="3" t="s">
        <v>5</v>
      </c>
      <c r="F7" s="4">
        <v>5.7999999999999996E-3</v>
      </c>
      <c r="G7" s="6" t="s">
        <v>10</v>
      </c>
      <c r="H7" s="25" t="str">
        <f t="shared" si="0"/>
        <v>IV</v>
      </c>
      <c r="I7" s="25" t="str">
        <f t="shared" si="1"/>
        <v/>
      </c>
    </row>
    <row r="8" spans="1:9" x14ac:dyDescent="0.25">
      <c r="A8" s="3" t="s">
        <v>1</v>
      </c>
      <c r="B8" s="3" t="s">
        <v>5</v>
      </c>
      <c r="F8" s="4">
        <v>5.3E-3</v>
      </c>
      <c r="G8" s="6" t="s">
        <v>11</v>
      </c>
      <c r="H8" s="25" t="str">
        <f t="shared" si="0"/>
        <v>IV</v>
      </c>
      <c r="I8" s="25" t="str">
        <f t="shared" si="1"/>
        <v/>
      </c>
    </row>
    <row r="9" spans="1:9" x14ac:dyDescent="0.25">
      <c r="A9" s="3" t="s">
        <v>9</v>
      </c>
      <c r="B9" s="3" t="s">
        <v>1</v>
      </c>
      <c r="F9" s="4">
        <v>4.8999999999999998E-3</v>
      </c>
      <c r="G9" s="6" t="s">
        <v>12</v>
      </c>
      <c r="H9" s="25" t="str">
        <f t="shared" si="0"/>
        <v>III</v>
      </c>
      <c r="I9" s="25" t="str">
        <f t="shared" si="1"/>
        <v>weak</v>
      </c>
    </row>
    <row r="10" spans="1:9" x14ac:dyDescent="0.25">
      <c r="A10" s="3" t="s">
        <v>1</v>
      </c>
      <c r="B10" s="3" t="s">
        <v>5</v>
      </c>
      <c r="F10" s="4">
        <v>4.7000000000000002E-3</v>
      </c>
      <c r="G10" s="6" t="s">
        <v>13</v>
      </c>
      <c r="H10" s="25" t="str">
        <f t="shared" si="0"/>
        <v>IV</v>
      </c>
      <c r="I10" s="25" t="str">
        <f t="shared" si="1"/>
        <v>weak</v>
      </c>
    </row>
    <row r="11" spans="1:9" x14ac:dyDescent="0.25">
      <c r="A11" s="3" t="s">
        <v>9</v>
      </c>
      <c r="B11" s="3" t="s">
        <v>1</v>
      </c>
      <c r="F11" s="4">
        <v>3.8E-3</v>
      </c>
      <c r="G11" s="6" t="s">
        <v>14</v>
      </c>
      <c r="H11" s="25" t="str">
        <f t="shared" si="0"/>
        <v>III</v>
      </c>
      <c r="I11" s="25" t="str">
        <f t="shared" si="1"/>
        <v>weak</v>
      </c>
    </row>
    <row r="12" spans="1:9" x14ac:dyDescent="0.25">
      <c r="A12" s="3" t="s">
        <v>9</v>
      </c>
      <c r="B12" s="3" t="s">
        <v>1</v>
      </c>
      <c r="F12" s="4">
        <v>3.8E-3</v>
      </c>
      <c r="G12" s="6" t="s">
        <v>15</v>
      </c>
      <c r="H12" s="25" t="str">
        <f t="shared" si="0"/>
        <v>III</v>
      </c>
      <c r="I12" s="25" t="str">
        <f t="shared" si="1"/>
        <v>weak</v>
      </c>
    </row>
    <row r="13" spans="1:9" x14ac:dyDescent="0.25">
      <c r="A13" s="3" t="s">
        <v>9</v>
      </c>
      <c r="B13" s="3" t="s">
        <v>1</v>
      </c>
      <c r="F13" s="4">
        <v>3.3999999999999998E-3</v>
      </c>
      <c r="G13" s="6" t="s">
        <v>16</v>
      </c>
      <c r="H13" s="25" t="str">
        <f t="shared" si="0"/>
        <v>III</v>
      </c>
      <c r="I13" s="25" t="str">
        <f t="shared" si="1"/>
        <v>weak</v>
      </c>
    </row>
    <row r="14" spans="1:9" x14ac:dyDescent="0.25">
      <c r="A14" s="3" t="s">
        <v>1</v>
      </c>
      <c r="B14" s="3" t="s">
        <v>5</v>
      </c>
      <c r="F14" s="4">
        <v>3.2000000000000002E-3</v>
      </c>
      <c r="G14" s="6" t="s">
        <v>17</v>
      </c>
      <c r="H14" s="25" t="str">
        <f t="shared" si="0"/>
        <v>IV</v>
      </c>
      <c r="I14" s="25" t="str">
        <f>IF(F14&lt;=0.005, "weak","")</f>
        <v>weak</v>
      </c>
    </row>
    <row r="15" spans="1:9" x14ac:dyDescent="0.25">
      <c r="A15" s="3" t="s">
        <v>1</v>
      </c>
      <c r="B15" s="3" t="s">
        <v>5</v>
      </c>
      <c r="F15" s="4">
        <v>3.2000000000000002E-3</v>
      </c>
      <c r="G15" s="6" t="s">
        <v>38</v>
      </c>
      <c r="H15" s="25" t="str">
        <f t="shared" si="0"/>
        <v>IV</v>
      </c>
      <c r="I15" s="25" t="str">
        <f t="shared" si="1"/>
        <v>weak</v>
      </c>
    </row>
    <row r="16" spans="1:9" x14ac:dyDescent="0.25">
      <c r="A16" s="3" t="s">
        <v>1</v>
      </c>
      <c r="B16" s="3" t="s">
        <v>5</v>
      </c>
      <c r="F16" s="4">
        <v>2.8999999999999998E-3</v>
      </c>
      <c r="G16" s="6" t="s">
        <v>37</v>
      </c>
      <c r="H16" s="25" t="str">
        <f t="shared" si="0"/>
        <v>IV</v>
      </c>
      <c r="I16" s="25" t="str">
        <f t="shared" si="1"/>
        <v>weak</v>
      </c>
    </row>
    <row r="17" spans="1:11" x14ac:dyDescent="0.25">
      <c r="A17" s="3" t="s">
        <v>1</v>
      </c>
      <c r="B17" s="3" t="s">
        <v>5</v>
      </c>
      <c r="F17" s="4">
        <v>2.5999999999999999E-3</v>
      </c>
      <c r="G17" s="6" t="s">
        <v>39</v>
      </c>
      <c r="H17" s="25" t="str">
        <f t="shared" si="0"/>
        <v>IV</v>
      </c>
      <c r="I17" s="25" t="str">
        <f t="shared" si="1"/>
        <v>weak</v>
      </c>
    </row>
    <row r="18" spans="1:11" x14ac:dyDescent="0.25">
      <c r="A18" s="3" t="s">
        <v>9</v>
      </c>
      <c r="B18" s="3" t="s">
        <v>1</v>
      </c>
      <c r="F18" s="4">
        <v>2.5999999999999999E-3</v>
      </c>
      <c r="G18" s="6" t="s">
        <v>40</v>
      </c>
      <c r="H18" s="25" t="str">
        <f t="shared" si="0"/>
        <v>III</v>
      </c>
      <c r="I18" s="25" t="str">
        <f t="shared" si="1"/>
        <v>weak</v>
      </c>
    </row>
    <row r="19" spans="1:11" x14ac:dyDescent="0.25">
      <c r="A19" s="3" t="s">
        <v>9</v>
      </c>
      <c r="B19" s="3" t="s">
        <v>1</v>
      </c>
      <c r="F19" s="4">
        <v>2.5000000000000001E-3</v>
      </c>
      <c r="G19" s="6" t="s">
        <v>41</v>
      </c>
      <c r="H19" s="25" t="str">
        <f t="shared" si="0"/>
        <v>III</v>
      </c>
      <c r="I19" s="25" t="str">
        <f t="shared" si="1"/>
        <v>weak</v>
      </c>
    </row>
    <row r="20" spans="1:11" x14ac:dyDescent="0.25">
      <c r="A20" s="3" t="s">
        <v>9</v>
      </c>
      <c r="B20" s="3" t="s">
        <v>1</v>
      </c>
      <c r="F20" s="4">
        <v>2.0999999999999999E-3</v>
      </c>
      <c r="G20" s="6" t="s">
        <v>42</v>
      </c>
      <c r="H20" s="25" t="str">
        <f t="shared" si="0"/>
        <v>III</v>
      </c>
      <c r="I20" s="25" t="str">
        <f t="shared" si="1"/>
        <v>weak</v>
      </c>
    </row>
    <row r="21" spans="1:11" x14ac:dyDescent="0.25">
      <c r="A21" s="3" t="s">
        <v>49</v>
      </c>
      <c r="B21" s="25" t="s">
        <v>1</v>
      </c>
      <c r="F21" s="4">
        <v>1.1999999999999999E-3</v>
      </c>
      <c r="G21" s="6" t="s">
        <v>43</v>
      </c>
      <c r="H21" s="25" t="str">
        <f t="shared" si="0"/>
        <v>V</v>
      </c>
      <c r="I21" s="25" t="str">
        <f t="shared" si="1"/>
        <v>weak</v>
      </c>
    </row>
    <row r="22" spans="1:11" x14ac:dyDescent="0.25">
      <c r="A22" s="3" t="s">
        <v>9</v>
      </c>
      <c r="B22" s="3" t="s">
        <v>1</v>
      </c>
      <c r="F22" s="4">
        <v>8.9999999999999998E-4</v>
      </c>
      <c r="G22" s="6" t="s">
        <v>44</v>
      </c>
      <c r="H22" s="25" t="str">
        <f t="shared" si="0"/>
        <v>III</v>
      </c>
      <c r="I22" s="25" t="str">
        <f t="shared" si="1"/>
        <v>weak</v>
      </c>
    </row>
    <row r="23" spans="1:11" x14ac:dyDescent="0.25">
      <c r="B23" s="25"/>
      <c r="F23" s="4"/>
      <c r="G23" s="6"/>
      <c r="H23" s="25"/>
      <c r="I23" s="25"/>
    </row>
    <row r="24" spans="1:11" x14ac:dyDescent="0.25">
      <c r="A24" s="3"/>
      <c r="B24" s="3"/>
      <c r="F24" s="4"/>
      <c r="G24" s="6"/>
      <c r="H24" s="25"/>
      <c r="I24" s="25"/>
    </row>
    <row r="25" spans="1:11" x14ac:dyDescent="0.25">
      <c r="B25" s="25"/>
      <c r="F25" s="7"/>
      <c r="G25" s="6"/>
      <c r="H25" s="25"/>
      <c r="I25" s="25"/>
    </row>
    <row r="26" spans="1:11" x14ac:dyDescent="0.25">
      <c r="A26" s="3"/>
      <c r="B26" s="25"/>
      <c r="F26" s="4"/>
      <c r="G26" s="6"/>
      <c r="H26" s="25"/>
      <c r="I26" s="25"/>
    </row>
    <row r="27" spans="1:11" x14ac:dyDescent="0.25">
      <c r="B27" s="25"/>
      <c r="F27" s="4"/>
      <c r="G27" s="6"/>
      <c r="H27" s="25"/>
      <c r="I27" s="25"/>
    </row>
    <row r="28" spans="1:11" x14ac:dyDescent="0.25">
      <c r="B28" s="25"/>
      <c r="F28" s="4"/>
      <c r="G28" s="6"/>
      <c r="H28" s="25"/>
      <c r="I28" s="25"/>
    </row>
    <row r="29" spans="1:11" x14ac:dyDescent="0.25">
      <c r="A29" s="3"/>
      <c r="B29" s="25"/>
      <c r="F29" s="4"/>
      <c r="G29" s="6"/>
      <c r="H29" s="25"/>
      <c r="I29" s="25"/>
    </row>
    <row r="31" spans="1:11" ht="41" thickBot="1" x14ac:dyDescent="0.3">
      <c r="A31" s="56" t="s">
        <v>18</v>
      </c>
      <c r="B31" s="56"/>
      <c r="C31" s="27" t="s">
        <v>19</v>
      </c>
      <c r="D31" s="27" t="s">
        <v>20</v>
      </c>
      <c r="E31" s="26" t="s">
        <v>21</v>
      </c>
      <c r="F31" s="25"/>
      <c r="G31" s="57" t="s">
        <v>22</v>
      </c>
      <c r="H31" s="57"/>
      <c r="I31" s="27" t="s">
        <v>19</v>
      </c>
      <c r="J31" s="27" t="s">
        <v>20</v>
      </c>
      <c r="K31" s="26" t="s">
        <v>21</v>
      </c>
    </row>
    <row r="32" spans="1:11" ht="13" thickTop="1" x14ac:dyDescent="0.25">
      <c r="A32" s="25" t="s">
        <v>23</v>
      </c>
      <c r="B32" s="25" t="s">
        <v>24</v>
      </c>
      <c r="C32" s="12">
        <f>SUMIF(H2:H22,"I",F2:F22)</f>
        <v>0</v>
      </c>
      <c r="D32" s="25">
        <f>COUNTIF(H2:H22,"I")</f>
        <v>0</v>
      </c>
      <c r="E32" s="12" t="e">
        <f t="shared" ref="E32:E39" si="2">C32/D32</f>
        <v>#DIV/0!</v>
      </c>
      <c r="G32" s="58" t="s">
        <v>25</v>
      </c>
      <c r="H32" s="59"/>
      <c r="I32" s="12">
        <f>C32+C34+C37</f>
        <v>3.2599999999999997E-2</v>
      </c>
      <c r="J32" s="48">
        <f>D32+D34+D37</f>
        <v>10</v>
      </c>
      <c r="K32" s="12">
        <f>I32/J32</f>
        <v>3.2599999999999999E-3</v>
      </c>
    </row>
    <row r="33" spans="1:17" x14ac:dyDescent="0.25">
      <c r="A33" s="25" t="s">
        <v>26</v>
      </c>
      <c r="B33" s="25" t="s">
        <v>27</v>
      </c>
      <c r="C33" s="12">
        <f>SUMIF(H2:H22,"II",F2:F22)</f>
        <v>0</v>
      </c>
      <c r="D33" s="25">
        <f>COUNTIF(H2:H22,"II")</f>
        <v>0</v>
      </c>
      <c r="E33" s="12" t="e">
        <f t="shared" si="2"/>
        <v>#DIV/0!</v>
      </c>
      <c r="G33" s="55"/>
      <c r="H33" s="55"/>
    </row>
    <row r="34" spans="1:17" ht="14.5" x14ac:dyDescent="0.35">
      <c r="A34" s="25" t="s">
        <v>28</v>
      </c>
      <c r="B34" s="25" t="s">
        <v>29</v>
      </c>
      <c r="C34" s="12">
        <f>SUMIF(H2:H22,"III",F2:F22)</f>
        <v>3.1399999999999997E-2</v>
      </c>
      <c r="D34" s="25">
        <f>COUNTIF(H2:H22,"III")</f>
        <v>9</v>
      </c>
      <c r="E34" s="12">
        <f t="shared" si="2"/>
        <v>3.4888888888888886E-3</v>
      </c>
      <c r="G34" s="19"/>
      <c r="H34" s="36"/>
      <c r="I34" s="19"/>
      <c r="J34" s="19"/>
      <c r="K34" s="19"/>
    </row>
    <row r="35" spans="1:17" ht="14.5" x14ac:dyDescent="0.35">
      <c r="A35" s="25" t="s">
        <v>30</v>
      </c>
      <c r="B35" s="25" t="s">
        <v>31</v>
      </c>
      <c r="C35" s="12">
        <f>SUMIF(H2:H22,"IV",F2:F22)</f>
        <v>4.0799999999999996E-2</v>
      </c>
      <c r="D35" s="25">
        <f>COUNTIF(H2:H22,"IV")</f>
        <v>9</v>
      </c>
      <c r="E35" s="12">
        <f t="shared" si="2"/>
        <v>4.5333333333333328E-3</v>
      </c>
      <c r="G35" s="19"/>
      <c r="H35" s="36"/>
      <c r="I35" s="19"/>
      <c r="J35" s="19"/>
      <c r="K35" s="19"/>
    </row>
    <row r="36" spans="1:17" ht="14.5" x14ac:dyDescent="0.35">
      <c r="A36" s="3" t="s">
        <v>65</v>
      </c>
      <c r="B36" s="25"/>
      <c r="C36" s="12">
        <f>SUMIF(A2:A22,"Cπ",F2:F22)</f>
        <v>1.6899999999999998E-2</v>
      </c>
      <c r="D36" s="25">
        <f>COUNTIF(A2:A22,"Cπ")</f>
        <v>2</v>
      </c>
      <c r="E36" s="12">
        <f t="shared" si="2"/>
        <v>8.4499999999999992E-3</v>
      </c>
      <c r="G36" s="3"/>
      <c r="H36" s="37"/>
      <c r="I36" s="3"/>
      <c r="J36" s="3"/>
      <c r="K36" s="3"/>
    </row>
    <row r="37" spans="1:17" ht="14.5" x14ac:dyDescent="0.35">
      <c r="A37" s="3" t="s">
        <v>64</v>
      </c>
      <c r="C37" s="12">
        <f>SUMIF(A2:A22,"CπH",F2:F22)</f>
        <v>1.1999999999999999E-3</v>
      </c>
      <c r="D37" s="25">
        <f>COUNTIF(A2:A22,"CπH")</f>
        <v>1</v>
      </c>
      <c r="E37" s="12">
        <f t="shared" si="2"/>
        <v>1.1999999999999999E-3</v>
      </c>
      <c r="G37" s="3"/>
      <c r="H37" s="37"/>
      <c r="I37" s="3"/>
      <c r="J37" s="3"/>
      <c r="K37" s="3"/>
    </row>
    <row r="38" spans="1:17" ht="14.5" x14ac:dyDescent="0.35">
      <c r="A38" s="3" t="s">
        <v>32</v>
      </c>
      <c r="B38" s="3" t="s">
        <v>33</v>
      </c>
      <c r="C38" s="13">
        <f>SUMIF(H2:H22,"V",F2:F22)</f>
        <v>1.8099999999999998E-2</v>
      </c>
      <c r="D38" s="3">
        <f>COUNTIF(H2:H22,"V")</f>
        <v>3</v>
      </c>
      <c r="E38" s="13">
        <f t="shared" si="2"/>
        <v>6.0333333333333324E-3</v>
      </c>
      <c r="G38" s="3"/>
      <c r="H38" s="37"/>
      <c r="I38" s="3"/>
      <c r="J38" s="3"/>
      <c r="K38" s="13"/>
    </row>
    <row r="39" spans="1:17" ht="15" thickBot="1" x14ac:dyDescent="0.4">
      <c r="A39" s="10" t="s">
        <v>63</v>
      </c>
      <c r="B39" s="10" t="s">
        <v>62</v>
      </c>
      <c r="C39" s="22">
        <f>SUMIF(H2:H22,"VI",F2:F22)</f>
        <v>0</v>
      </c>
      <c r="D39" s="10">
        <f>COUNTIF(H2:H22,"VI")</f>
        <v>0</v>
      </c>
      <c r="E39" s="22" t="e">
        <f t="shared" si="2"/>
        <v>#DIV/0!</v>
      </c>
      <c r="G39" s="3"/>
      <c r="H39" s="37"/>
      <c r="I39" s="3"/>
      <c r="J39" s="3"/>
      <c r="K39" s="13"/>
    </row>
    <row r="40" spans="1:17" ht="13" thickTop="1" x14ac:dyDescent="0.25">
      <c r="A40" s="2"/>
      <c r="B40" s="25" t="s">
        <v>34</v>
      </c>
      <c r="G40" s="3"/>
      <c r="H40" s="3"/>
      <c r="I40" s="3"/>
      <c r="J40" s="3"/>
      <c r="K40" s="13"/>
    </row>
    <row r="41" spans="1:17" x14ac:dyDescent="0.25">
      <c r="A41" s="2"/>
      <c r="G41" s="17"/>
      <c r="H41" s="3"/>
      <c r="I41" s="3"/>
      <c r="J41" s="3"/>
      <c r="K41" s="13"/>
    </row>
    <row r="42" spans="1:17" ht="41" thickBot="1" x14ac:dyDescent="0.3">
      <c r="A42" s="57" t="s">
        <v>22</v>
      </c>
      <c r="B42" s="57"/>
      <c r="C42" s="27" t="s">
        <v>19</v>
      </c>
      <c r="D42" s="27" t="s">
        <v>20</v>
      </c>
      <c r="E42" s="26" t="s">
        <v>21</v>
      </c>
      <c r="G42" s="17"/>
      <c r="H42" s="3"/>
      <c r="I42" s="3"/>
      <c r="J42" s="3"/>
      <c r="K42" s="13"/>
    </row>
    <row r="43" spans="1:17" ht="13" thickTop="1" x14ac:dyDescent="0.25">
      <c r="A43" s="58" t="s">
        <v>35</v>
      </c>
      <c r="B43" s="59"/>
      <c r="C43" s="12">
        <f>SUMIF(I2:I22,"weak",F2:F22)</f>
        <v>4.1799999999999997E-2</v>
      </c>
      <c r="D43" s="9">
        <f>COUNTIF(I2:I22,"weak")</f>
        <v>14</v>
      </c>
      <c r="E43" s="12">
        <f>C43/D43</f>
        <v>2.9857142857142856E-3</v>
      </c>
      <c r="G43" s="17"/>
      <c r="H43" s="3"/>
      <c r="I43" s="3"/>
      <c r="J43" s="3"/>
      <c r="K43" s="13"/>
    </row>
    <row r="44" spans="1:17" x14ac:dyDescent="0.25">
      <c r="A44" s="55" t="s">
        <v>61</v>
      </c>
      <c r="B44" s="55"/>
      <c r="C44" s="12">
        <f>SUMIF(I2:I22,"",F2:F22)</f>
        <v>4.8500000000000001E-2</v>
      </c>
      <c r="D44" s="9">
        <f>COUNTIF(I2:I22,"")</f>
        <v>7</v>
      </c>
      <c r="E44" s="12">
        <f>C44/D44</f>
        <v>6.9285714285714289E-3</v>
      </c>
      <c r="F44" s="25"/>
      <c r="G44" s="17"/>
      <c r="H44" s="3"/>
      <c r="I44" s="3"/>
      <c r="J44" s="3"/>
      <c r="K44" s="13"/>
    </row>
    <row r="45" spans="1:17" x14ac:dyDescent="0.25">
      <c r="B45" s="25"/>
      <c r="F45" s="7"/>
      <c r="G45" s="17"/>
      <c r="H45" s="3"/>
      <c r="I45" s="3"/>
      <c r="J45" s="3"/>
      <c r="K45" s="3"/>
    </row>
    <row r="46" spans="1:17" x14ac:dyDescent="0.25">
      <c r="B46" s="25"/>
      <c r="F46" s="7"/>
      <c r="G46" s="17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B47" s="25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25"/>
      <c r="F48" s="7"/>
      <c r="G48" s="17"/>
      <c r="H48" s="3"/>
      <c r="I48" s="3"/>
      <c r="J48" s="3"/>
      <c r="K48" s="1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1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25"/>
      <c r="H50" s="25"/>
      <c r="I50" s="25"/>
      <c r="J50" s="25"/>
      <c r="K50" s="25"/>
      <c r="L50" s="25"/>
      <c r="M50" s="25"/>
      <c r="N50" s="25"/>
      <c r="O50" s="25"/>
      <c r="P50" s="25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31:B31"/>
    <mergeCell ref="G31:H31"/>
    <mergeCell ref="G32:H32"/>
    <mergeCell ref="A42:B42"/>
    <mergeCell ref="A43:B43"/>
    <mergeCell ref="A44:B44"/>
    <mergeCell ref="G33:H3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2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25" bestFit="1" customWidth="1"/>
    <col min="18" max="18" width="13.1796875" style="25" bestFit="1" customWidth="1"/>
    <col min="19" max="16384" width="11.7265625" style="2"/>
  </cols>
  <sheetData>
    <row r="1" spans="1:9" ht="40.5" customHeight="1" thickBot="1" x14ac:dyDescent="0.3">
      <c r="A1" s="27" t="s">
        <v>80</v>
      </c>
      <c r="B1" s="27" t="s">
        <v>81</v>
      </c>
      <c r="C1" s="27" t="s">
        <v>89</v>
      </c>
      <c r="D1" s="27" t="s">
        <v>90</v>
      </c>
      <c r="E1" s="26" t="s">
        <v>84</v>
      </c>
      <c r="F1" s="27" t="s">
        <v>91</v>
      </c>
      <c r="G1" s="26" t="s">
        <v>86</v>
      </c>
      <c r="H1" s="26" t="s">
        <v>87</v>
      </c>
      <c r="I1" s="27" t="s">
        <v>88</v>
      </c>
    </row>
    <row r="2" spans="1:9" ht="13" thickTop="1" x14ac:dyDescent="0.25">
      <c r="A2" s="25" t="s">
        <v>0</v>
      </c>
      <c r="B2" s="25" t="s">
        <v>1</v>
      </c>
      <c r="F2" s="4">
        <v>3.2300000000000002E-2</v>
      </c>
      <c r="G2" s="6" t="s">
        <v>2</v>
      </c>
      <c r="H2" s="25" t="str">
        <f>IF(AND(A2="OH",B2="O"),"I",IF(AND(A2="O",B2="HO"),"II",IF(AND(A2="CH",B2="O"),"III",IF(AND(A2="O",B2="HC"),"IV",IF(AND(A2="CπH",B2="O"),"V",IF(AND(A2="Cπ",B2="HC"),"V",IF(AND(A2="C",B2="HC"),"VI","N/A")))))))</f>
        <v>I</v>
      </c>
      <c r="I2" s="25" t="str">
        <f>IF(F2&lt;=0.005, "weak","")</f>
        <v/>
      </c>
    </row>
    <row r="3" spans="1:9" x14ac:dyDescent="0.25">
      <c r="A3" s="25" t="s">
        <v>1</v>
      </c>
      <c r="B3" s="25" t="s">
        <v>7</v>
      </c>
      <c r="F3" s="7">
        <v>0.01</v>
      </c>
      <c r="G3" s="6" t="s">
        <v>3</v>
      </c>
      <c r="H3" s="25" t="str">
        <f t="shared" ref="H3:H22" si="0">IF(AND(A3="OH",B3="O"),"I",IF(AND(A3="O",B3="HO"),"II",IF(AND(A3="CH",B3="O"),"III",IF(AND(A3="O",B3="HC"),"IV",IF(AND(A3="CπH",B3="O"),"V",IF(AND(A3="Cπ",B3="HC"),"V",IF(AND(A3="C",B3="HC"),"VI","N/A")))))))</f>
        <v>II</v>
      </c>
      <c r="I3" s="25" t="str">
        <f t="shared" ref="I3:I22" si="1">IF(F3&lt;=0.005, "weak","")</f>
        <v/>
      </c>
    </row>
    <row r="4" spans="1:9" x14ac:dyDescent="0.25">
      <c r="A4" s="3" t="s">
        <v>1</v>
      </c>
      <c r="B4" s="3" t="s">
        <v>5</v>
      </c>
      <c r="F4" s="4">
        <v>9.7999999999999997E-3</v>
      </c>
      <c r="G4" s="6" t="s">
        <v>4</v>
      </c>
      <c r="H4" s="25" t="str">
        <f t="shared" si="0"/>
        <v>IV</v>
      </c>
      <c r="I4" s="25" t="str">
        <f t="shared" si="1"/>
        <v/>
      </c>
    </row>
    <row r="5" spans="1:9" x14ac:dyDescent="0.25">
      <c r="A5" s="3" t="s">
        <v>1</v>
      </c>
      <c r="B5" s="3" t="s">
        <v>5</v>
      </c>
      <c r="F5" s="4">
        <v>8.8999999999999999E-3</v>
      </c>
      <c r="G5" s="6" t="s">
        <v>6</v>
      </c>
      <c r="H5" s="25" t="str">
        <f t="shared" si="0"/>
        <v>IV</v>
      </c>
      <c r="I5" s="25" t="str">
        <f t="shared" si="1"/>
        <v/>
      </c>
    </row>
    <row r="6" spans="1:9" x14ac:dyDescent="0.25">
      <c r="A6" s="3" t="s">
        <v>1</v>
      </c>
      <c r="B6" s="3" t="s">
        <v>5</v>
      </c>
      <c r="F6" s="4">
        <v>8.8999999999999999E-3</v>
      </c>
      <c r="G6" s="6" t="s">
        <v>8</v>
      </c>
      <c r="H6" s="25" t="str">
        <f t="shared" si="0"/>
        <v>IV</v>
      </c>
      <c r="I6" s="25" t="str">
        <f t="shared" si="1"/>
        <v/>
      </c>
    </row>
    <row r="7" spans="1:9" x14ac:dyDescent="0.25">
      <c r="A7" s="25" t="s">
        <v>1</v>
      </c>
      <c r="B7" s="25" t="s">
        <v>7</v>
      </c>
      <c r="F7" s="4">
        <v>8.5000000000000006E-3</v>
      </c>
      <c r="G7" s="6" t="s">
        <v>10</v>
      </c>
      <c r="H7" s="25" t="str">
        <f t="shared" si="0"/>
        <v>II</v>
      </c>
      <c r="I7" s="25" t="str">
        <f t="shared" si="1"/>
        <v/>
      </c>
    </row>
    <row r="8" spans="1:9" x14ac:dyDescent="0.25">
      <c r="A8" s="25" t="s">
        <v>1</v>
      </c>
      <c r="B8" s="25" t="s">
        <v>5</v>
      </c>
      <c r="F8" s="4">
        <v>7.4000000000000003E-3</v>
      </c>
      <c r="G8" s="6" t="s">
        <v>11</v>
      </c>
      <c r="H8" s="25" t="str">
        <f t="shared" si="0"/>
        <v>IV</v>
      </c>
      <c r="I8" s="25" t="str">
        <f t="shared" si="1"/>
        <v/>
      </c>
    </row>
    <row r="9" spans="1:9" x14ac:dyDescent="0.25">
      <c r="A9" s="3" t="s">
        <v>1</v>
      </c>
      <c r="B9" s="25" t="s">
        <v>5</v>
      </c>
      <c r="F9" s="4">
        <v>6.8999999999999999E-3</v>
      </c>
      <c r="G9" s="6" t="s">
        <v>12</v>
      </c>
      <c r="H9" s="25" t="str">
        <f t="shared" si="0"/>
        <v>IV</v>
      </c>
      <c r="I9" s="25" t="str">
        <f t="shared" si="1"/>
        <v/>
      </c>
    </row>
    <row r="10" spans="1:9" x14ac:dyDescent="0.25">
      <c r="A10" s="25" t="s">
        <v>9</v>
      </c>
      <c r="B10" s="25" t="s">
        <v>1</v>
      </c>
      <c r="F10" s="4">
        <v>5.8999999999999999E-3</v>
      </c>
      <c r="G10" s="6" t="s">
        <v>13</v>
      </c>
      <c r="H10" s="25" t="str">
        <f t="shared" si="0"/>
        <v>III</v>
      </c>
      <c r="I10" s="25" t="str">
        <f t="shared" si="1"/>
        <v/>
      </c>
    </row>
    <row r="11" spans="1:9" x14ac:dyDescent="0.25">
      <c r="A11" s="3" t="s">
        <v>9</v>
      </c>
      <c r="B11" s="3" t="s">
        <v>1</v>
      </c>
      <c r="F11" s="7">
        <v>5.0000000000000001E-3</v>
      </c>
      <c r="G11" s="6" t="s">
        <v>14</v>
      </c>
      <c r="H11" s="25" t="str">
        <f t="shared" si="0"/>
        <v>III</v>
      </c>
      <c r="I11" s="25" t="str">
        <f t="shared" si="1"/>
        <v>weak</v>
      </c>
    </row>
    <row r="12" spans="1:9" x14ac:dyDescent="0.25">
      <c r="A12" s="3" t="s">
        <v>9</v>
      </c>
      <c r="B12" s="25" t="s">
        <v>1</v>
      </c>
      <c r="F12" s="4">
        <v>4.4999999999999997E-3</v>
      </c>
      <c r="G12" s="6" t="s">
        <v>15</v>
      </c>
      <c r="H12" s="25" t="str">
        <f t="shared" si="0"/>
        <v>III</v>
      </c>
      <c r="I12" s="25" t="str">
        <f t="shared" si="1"/>
        <v>weak</v>
      </c>
    </row>
    <row r="13" spans="1:9" x14ac:dyDescent="0.25">
      <c r="A13" s="3" t="s">
        <v>1</v>
      </c>
      <c r="B13" s="25" t="s">
        <v>5</v>
      </c>
      <c r="F13" s="4">
        <v>4.1000000000000003E-3</v>
      </c>
      <c r="G13" s="6" t="s">
        <v>16</v>
      </c>
      <c r="H13" s="25" t="str">
        <f t="shared" si="0"/>
        <v>IV</v>
      </c>
      <c r="I13" s="25" t="str">
        <f t="shared" si="1"/>
        <v>weak</v>
      </c>
    </row>
    <row r="14" spans="1:9" x14ac:dyDescent="0.25">
      <c r="A14" s="25" t="s">
        <v>1</v>
      </c>
      <c r="B14" s="25" t="s">
        <v>5</v>
      </c>
      <c r="F14" s="4">
        <v>4.1000000000000003E-3</v>
      </c>
      <c r="G14" s="6" t="s">
        <v>17</v>
      </c>
      <c r="H14" s="25" t="str">
        <f t="shared" si="0"/>
        <v>IV</v>
      </c>
      <c r="I14" s="25" t="str">
        <f>IF(F14&lt;=0.005, "weak","")</f>
        <v>weak</v>
      </c>
    </row>
    <row r="15" spans="1:9" x14ac:dyDescent="0.25">
      <c r="A15" s="3" t="s">
        <v>1</v>
      </c>
      <c r="B15" s="3" t="s">
        <v>5</v>
      </c>
      <c r="F15" s="4">
        <v>3.8E-3</v>
      </c>
      <c r="G15" s="6" t="s">
        <v>38</v>
      </c>
      <c r="H15" s="25" t="str">
        <f t="shared" si="0"/>
        <v>IV</v>
      </c>
      <c r="I15" s="25" t="str">
        <f t="shared" si="1"/>
        <v>weak</v>
      </c>
    </row>
    <row r="16" spans="1:9" x14ac:dyDescent="0.25">
      <c r="A16" s="3" t="s">
        <v>9</v>
      </c>
      <c r="B16" s="25" t="s">
        <v>1</v>
      </c>
      <c r="F16" s="4">
        <v>3.5999999999999999E-3</v>
      </c>
      <c r="G16" s="6" t="s">
        <v>37</v>
      </c>
      <c r="H16" s="25" t="str">
        <f t="shared" si="0"/>
        <v>III</v>
      </c>
      <c r="I16" s="25" t="str">
        <f t="shared" si="1"/>
        <v>weak</v>
      </c>
    </row>
    <row r="17" spans="1:11" x14ac:dyDescent="0.25">
      <c r="A17" s="3" t="s">
        <v>48</v>
      </c>
      <c r="B17" s="25" t="s">
        <v>5</v>
      </c>
      <c r="F17" s="4">
        <v>3.3E-3</v>
      </c>
      <c r="G17" s="6" t="s">
        <v>39</v>
      </c>
      <c r="H17" s="25" t="str">
        <f t="shared" si="0"/>
        <v>V</v>
      </c>
      <c r="I17" s="25" t="str">
        <f t="shared" si="1"/>
        <v>weak</v>
      </c>
    </row>
    <row r="18" spans="1:11" x14ac:dyDescent="0.25">
      <c r="A18" s="25" t="s">
        <v>9</v>
      </c>
      <c r="B18" s="25" t="s">
        <v>1</v>
      </c>
      <c r="F18" s="4">
        <v>3.0999999999999999E-3</v>
      </c>
      <c r="G18" s="6" t="s">
        <v>40</v>
      </c>
      <c r="H18" s="25" t="str">
        <f t="shared" si="0"/>
        <v>III</v>
      </c>
      <c r="I18" s="25" t="str">
        <f t="shared" si="1"/>
        <v>weak</v>
      </c>
    </row>
    <row r="19" spans="1:11" x14ac:dyDescent="0.25">
      <c r="A19" s="3" t="s">
        <v>48</v>
      </c>
      <c r="B19" s="25" t="s">
        <v>5</v>
      </c>
      <c r="F19" s="4">
        <v>3.0999999999999999E-3</v>
      </c>
      <c r="G19" s="6" t="s">
        <v>41</v>
      </c>
      <c r="H19" s="25" t="str">
        <f t="shared" si="0"/>
        <v>V</v>
      </c>
      <c r="I19" s="25" t="str">
        <f t="shared" si="1"/>
        <v>weak</v>
      </c>
    </row>
    <row r="20" spans="1:11" x14ac:dyDescent="0.25">
      <c r="A20" s="25" t="s">
        <v>1</v>
      </c>
      <c r="B20" s="25" t="s">
        <v>5</v>
      </c>
      <c r="F20" s="7">
        <v>3.0000000000000001E-3</v>
      </c>
      <c r="G20" s="6" t="s">
        <v>42</v>
      </c>
      <c r="H20" s="25" t="str">
        <f t="shared" si="0"/>
        <v>IV</v>
      </c>
      <c r="I20" s="25" t="str">
        <f t="shared" si="1"/>
        <v>weak</v>
      </c>
    </row>
    <row r="21" spans="1:11" x14ac:dyDescent="0.25">
      <c r="A21" s="25" t="s">
        <v>1</v>
      </c>
      <c r="B21" s="25" t="s">
        <v>5</v>
      </c>
      <c r="F21" s="4">
        <v>2.3E-3</v>
      </c>
      <c r="G21" s="6" t="s">
        <v>43</v>
      </c>
      <c r="H21" s="25" t="str">
        <f t="shared" si="0"/>
        <v>IV</v>
      </c>
      <c r="I21" s="25" t="str">
        <f t="shared" si="1"/>
        <v>weak</v>
      </c>
    </row>
    <row r="22" spans="1:11" x14ac:dyDescent="0.25">
      <c r="A22" s="3" t="s">
        <v>36</v>
      </c>
      <c r="B22" s="25" t="s">
        <v>5</v>
      </c>
      <c r="F22" s="4">
        <v>2.3E-3</v>
      </c>
      <c r="G22" s="6" t="s">
        <v>44</v>
      </c>
      <c r="H22" s="25" t="str">
        <f t="shared" si="0"/>
        <v>VI</v>
      </c>
      <c r="I22" s="25" t="str">
        <f t="shared" si="1"/>
        <v>weak</v>
      </c>
    </row>
    <row r="23" spans="1:11" x14ac:dyDescent="0.25">
      <c r="A23" s="3" t="s">
        <v>49</v>
      </c>
      <c r="B23" s="25" t="s">
        <v>1</v>
      </c>
      <c r="F23" s="4">
        <v>1.5E-3</v>
      </c>
      <c r="G23" s="6" t="s">
        <v>45</v>
      </c>
      <c r="H23" s="25" t="str">
        <f t="shared" ref="H23:H26" si="2">IF(AND(A23="OH",B23="O"),"I",IF(AND(A23="O",B23="HO"),"II",IF(AND(A23="CH",B23="O"),"III",IF(AND(A23="O",B23="HC"),"IV",IF(AND(A23="CπH",B23="O"),"V",IF(AND(A23="Cπ",B23="HC"),"V",IF(AND(A23="C",B23="HC"),"VI","N/A")))))))</f>
        <v>V</v>
      </c>
      <c r="I23" s="25" t="str">
        <f t="shared" ref="I23:I26" si="3">IF(F23&lt;=0.005, "weak","")</f>
        <v>weak</v>
      </c>
    </row>
    <row r="24" spans="1:11" x14ac:dyDescent="0.25">
      <c r="A24" s="3" t="s">
        <v>36</v>
      </c>
      <c r="B24" s="3" t="s">
        <v>5</v>
      </c>
      <c r="F24" s="4">
        <v>1.5E-3</v>
      </c>
      <c r="G24" s="6" t="s">
        <v>46</v>
      </c>
      <c r="H24" s="25" t="str">
        <f t="shared" si="2"/>
        <v>VI</v>
      </c>
      <c r="I24" s="25" t="str">
        <f t="shared" si="3"/>
        <v>weak</v>
      </c>
    </row>
    <row r="25" spans="1:11" x14ac:dyDescent="0.25">
      <c r="A25" s="25" t="s">
        <v>1</v>
      </c>
      <c r="B25" s="25" t="s">
        <v>5</v>
      </c>
      <c r="F25" s="7">
        <v>1.5E-3</v>
      </c>
      <c r="G25" s="6" t="s">
        <v>47</v>
      </c>
      <c r="H25" s="25" t="str">
        <f t="shared" si="2"/>
        <v>IV</v>
      </c>
      <c r="I25" s="25" t="str">
        <f t="shared" si="3"/>
        <v>weak</v>
      </c>
    </row>
    <row r="26" spans="1:11" x14ac:dyDescent="0.25">
      <c r="A26" s="3" t="s">
        <v>9</v>
      </c>
      <c r="B26" s="25" t="s">
        <v>1</v>
      </c>
      <c r="F26" s="4">
        <v>4.0000000000000002E-4</v>
      </c>
      <c r="G26" s="6" t="s">
        <v>50</v>
      </c>
      <c r="H26" s="25" t="str">
        <f t="shared" si="2"/>
        <v>III</v>
      </c>
      <c r="I26" s="25" t="str">
        <f t="shared" si="3"/>
        <v>weak</v>
      </c>
    </row>
    <row r="27" spans="1:11" x14ac:dyDescent="0.25">
      <c r="B27" s="25"/>
      <c r="F27" s="4"/>
      <c r="G27" s="6"/>
      <c r="H27" s="25"/>
      <c r="I27" s="25"/>
    </row>
    <row r="28" spans="1:11" x14ac:dyDescent="0.25">
      <c r="B28" s="25"/>
      <c r="F28" s="4"/>
      <c r="G28" s="6"/>
      <c r="H28" s="25"/>
      <c r="I28" s="25"/>
    </row>
    <row r="29" spans="1:11" x14ac:dyDescent="0.25">
      <c r="A29" s="3"/>
      <c r="B29" s="25"/>
      <c r="F29" s="4"/>
      <c r="G29" s="6"/>
      <c r="H29" s="25"/>
      <c r="I29" s="25"/>
    </row>
    <row r="31" spans="1:11" ht="41" thickBot="1" x14ac:dyDescent="0.3">
      <c r="A31" s="56" t="s">
        <v>18</v>
      </c>
      <c r="B31" s="56"/>
      <c r="C31" s="27" t="s">
        <v>19</v>
      </c>
      <c r="D31" s="27" t="s">
        <v>20</v>
      </c>
      <c r="E31" s="26" t="s">
        <v>21</v>
      </c>
      <c r="F31" s="25"/>
      <c r="G31" s="57" t="s">
        <v>22</v>
      </c>
      <c r="H31" s="57"/>
      <c r="I31" s="27" t="s">
        <v>19</v>
      </c>
      <c r="J31" s="27" t="s">
        <v>20</v>
      </c>
      <c r="K31" s="26" t="s">
        <v>21</v>
      </c>
    </row>
    <row r="32" spans="1:11" ht="13" thickTop="1" x14ac:dyDescent="0.25">
      <c r="A32" s="25" t="s">
        <v>23</v>
      </c>
      <c r="B32" s="25" t="s">
        <v>24</v>
      </c>
      <c r="C32" s="12">
        <f>SUMIF(H2:H26,"I",F2:F26)</f>
        <v>3.2300000000000002E-2</v>
      </c>
      <c r="D32" s="25">
        <f>COUNTIF(H2:H26,"I")</f>
        <v>1</v>
      </c>
      <c r="E32" s="12">
        <f t="shared" ref="E32:E39" si="4">C32/D32</f>
        <v>3.2300000000000002E-2</v>
      </c>
      <c r="G32" s="58" t="s">
        <v>25</v>
      </c>
      <c r="H32" s="59"/>
      <c r="I32" s="12">
        <f>C32+C34+C37</f>
        <v>5.6300000000000003E-2</v>
      </c>
      <c r="J32" s="48">
        <f>D32+D34+D37</f>
        <v>8</v>
      </c>
      <c r="K32" s="12">
        <f>I32/J32</f>
        <v>7.0375000000000004E-3</v>
      </c>
    </row>
    <row r="33" spans="1:17" x14ac:dyDescent="0.25">
      <c r="A33" s="25" t="s">
        <v>26</v>
      </c>
      <c r="B33" s="25" t="s">
        <v>27</v>
      </c>
      <c r="C33" s="12">
        <f>SUMIF(H2:H26,"II",F2:F26)</f>
        <v>1.8500000000000003E-2</v>
      </c>
      <c r="D33" s="25">
        <f>COUNTIF(H2:H26,"II")</f>
        <v>2</v>
      </c>
      <c r="E33" s="12">
        <f t="shared" si="4"/>
        <v>9.2500000000000013E-3</v>
      </c>
      <c r="G33" s="55"/>
      <c r="H33" s="55"/>
    </row>
    <row r="34" spans="1:17" ht="14.5" x14ac:dyDescent="0.35">
      <c r="A34" s="25" t="s">
        <v>28</v>
      </c>
      <c r="B34" s="25" t="s">
        <v>29</v>
      </c>
      <c r="C34" s="12">
        <f>SUMIF(H2:H26,"III",F2:F26)</f>
        <v>2.2499999999999999E-2</v>
      </c>
      <c r="D34" s="25">
        <f>COUNTIF(H2:H26,"III")</f>
        <v>6</v>
      </c>
      <c r="E34" s="12">
        <f t="shared" si="4"/>
        <v>3.7499999999999999E-3</v>
      </c>
      <c r="G34" s="19"/>
      <c r="H34" s="36"/>
      <c r="I34" s="19"/>
      <c r="J34" s="19"/>
      <c r="K34" s="19"/>
    </row>
    <row r="35" spans="1:17" ht="14.5" x14ac:dyDescent="0.35">
      <c r="A35" s="25" t="s">
        <v>30</v>
      </c>
      <c r="B35" s="25" t="s">
        <v>31</v>
      </c>
      <c r="C35" s="12">
        <f>SUMIF(H2:H26,"IV",F2:F26)</f>
        <v>6.0700000000000004E-2</v>
      </c>
      <c r="D35" s="25">
        <f>COUNTIF(H2:H26,"IV")</f>
        <v>11</v>
      </c>
      <c r="E35" s="12">
        <f t="shared" si="4"/>
        <v>5.5181818181818188E-3</v>
      </c>
      <c r="G35" s="19"/>
      <c r="H35" s="36"/>
      <c r="I35" s="19"/>
      <c r="J35" s="19"/>
      <c r="K35" s="19"/>
    </row>
    <row r="36" spans="1:17" ht="14.5" x14ac:dyDescent="0.35">
      <c r="A36" s="3" t="s">
        <v>65</v>
      </c>
      <c r="B36" s="25"/>
      <c r="C36" s="12">
        <f>SUMIF(A2:A26,"Cπ",F2:F26)</f>
        <v>6.3999999999999994E-3</v>
      </c>
      <c r="D36" s="25">
        <f>COUNTIF(A2:A26,"Cπ")</f>
        <v>2</v>
      </c>
      <c r="E36" s="12">
        <f t="shared" si="4"/>
        <v>3.1999999999999997E-3</v>
      </c>
      <c r="G36" s="3"/>
      <c r="H36" s="37"/>
      <c r="I36" s="3"/>
      <c r="J36" s="3"/>
      <c r="K36" s="3"/>
    </row>
    <row r="37" spans="1:17" ht="14.5" x14ac:dyDescent="0.35">
      <c r="A37" s="3" t="s">
        <v>64</v>
      </c>
      <c r="C37" s="12">
        <f>SUMIF(A2:A26,"CπH",F2:F26)</f>
        <v>1.5E-3</v>
      </c>
      <c r="D37" s="25">
        <f>COUNTIF(A2:A26,"CπH")</f>
        <v>1</v>
      </c>
      <c r="E37" s="12">
        <f t="shared" si="4"/>
        <v>1.5E-3</v>
      </c>
      <c r="G37" s="3"/>
      <c r="H37" s="37"/>
      <c r="I37" s="3"/>
      <c r="J37" s="3"/>
      <c r="K37" s="3"/>
    </row>
    <row r="38" spans="1:17" ht="14.5" x14ac:dyDescent="0.35">
      <c r="A38" s="3" t="s">
        <v>32</v>
      </c>
      <c r="B38" s="3" t="s">
        <v>33</v>
      </c>
      <c r="C38" s="13">
        <f>SUMIF(H2:H26,"V",F2:F26)</f>
        <v>7.899999999999999E-3</v>
      </c>
      <c r="D38" s="3">
        <f>COUNTIF(H2:H26,"V")</f>
        <v>3</v>
      </c>
      <c r="E38" s="13">
        <f t="shared" si="4"/>
        <v>2.633333333333333E-3</v>
      </c>
      <c r="G38" s="3"/>
      <c r="H38" s="37"/>
      <c r="I38" s="3"/>
      <c r="J38" s="3"/>
      <c r="K38" s="13"/>
    </row>
    <row r="39" spans="1:17" ht="15" thickBot="1" x14ac:dyDescent="0.4">
      <c r="A39" s="10" t="s">
        <v>63</v>
      </c>
      <c r="B39" s="10" t="s">
        <v>62</v>
      </c>
      <c r="C39" s="22">
        <f>SUMIF(H2:H26,"VI",F2:F26)</f>
        <v>3.8E-3</v>
      </c>
      <c r="D39" s="10">
        <f>COUNTIF(H2:H26,"VI")</f>
        <v>2</v>
      </c>
      <c r="E39" s="22">
        <f t="shared" si="4"/>
        <v>1.9E-3</v>
      </c>
      <c r="G39" s="3"/>
      <c r="H39" s="37"/>
      <c r="I39" s="3"/>
      <c r="J39" s="3"/>
      <c r="K39" s="13"/>
    </row>
    <row r="40" spans="1:17" ht="13" thickTop="1" x14ac:dyDescent="0.25">
      <c r="A40" s="2"/>
      <c r="B40" s="25" t="s">
        <v>34</v>
      </c>
      <c r="G40" s="3"/>
      <c r="H40" s="3"/>
      <c r="I40" s="3"/>
      <c r="J40" s="3"/>
      <c r="K40" s="13"/>
    </row>
    <row r="41" spans="1:17" x14ac:dyDescent="0.25">
      <c r="A41" s="2"/>
      <c r="G41" s="17"/>
      <c r="H41" s="3"/>
      <c r="I41" s="3"/>
      <c r="J41" s="3"/>
      <c r="K41" s="13"/>
    </row>
    <row r="42" spans="1:17" ht="41" thickBot="1" x14ac:dyDescent="0.3">
      <c r="A42" s="57" t="s">
        <v>22</v>
      </c>
      <c r="B42" s="57"/>
      <c r="C42" s="27" t="s">
        <v>19</v>
      </c>
      <c r="D42" s="27" t="s">
        <v>20</v>
      </c>
      <c r="E42" s="26" t="s">
        <v>21</v>
      </c>
      <c r="G42" s="17"/>
      <c r="H42" s="3"/>
      <c r="I42" s="3"/>
      <c r="J42" s="3"/>
      <c r="K42" s="13"/>
    </row>
    <row r="43" spans="1:17" ht="13" thickTop="1" x14ac:dyDescent="0.25">
      <c r="A43" s="58" t="s">
        <v>35</v>
      </c>
      <c r="B43" s="59"/>
      <c r="C43" s="12">
        <f>SUMIF(I2:I26,"weak",F2:F26)</f>
        <v>4.7100000000000003E-2</v>
      </c>
      <c r="D43" s="9">
        <f>COUNTIF(I2:I26,"weak")</f>
        <v>16</v>
      </c>
      <c r="E43" s="12">
        <f>C43/D43</f>
        <v>2.9437500000000002E-3</v>
      </c>
      <c r="G43" s="17"/>
      <c r="H43" s="3"/>
      <c r="I43" s="3"/>
      <c r="J43" s="3"/>
      <c r="K43" s="13"/>
    </row>
    <row r="44" spans="1:17" x14ac:dyDescent="0.25">
      <c r="A44" s="55" t="s">
        <v>61</v>
      </c>
      <c r="B44" s="55"/>
      <c r="C44" s="12">
        <f>SUMIF(I2:I26,"",F2:F26)</f>
        <v>9.8600000000000007E-2</v>
      </c>
      <c r="D44" s="9">
        <f>COUNTIF(I2:I26,"")</f>
        <v>9</v>
      </c>
      <c r="E44" s="12">
        <f>C44/D44</f>
        <v>1.0955555555555557E-2</v>
      </c>
      <c r="F44" s="25"/>
      <c r="G44" s="17"/>
      <c r="H44" s="3"/>
      <c r="I44" s="3"/>
      <c r="J44" s="3"/>
      <c r="K44" s="13"/>
    </row>
    <row r="45" spans="1:17" x14ac:dyDescent="0.25">
      <c r="B45" s="25"/>
      <c r="F45" s="7"/>
      <c r="G45" s="17"/>
      <c r="H45" s="3"/>
      <c r="I45" s="3"/>
      <c r="J45" s="3"/>
      <c r="K45" s="3"/>
    </row>
    <row r="46" spans="1:17" x14ac:dyDescent="0.25">
      <c r="B46" s="25"/>
      <c r="F46" s="7"/>
      <c r="G46" s="17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B47" s="25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25"/>
      <c r="F48" s="7"/>
      <c r="G48" s="17"/>
      <c r="H48" s="3"/>
      <c r="I48" s="3"/>
      <c r="J48" s="3"/>
      <c r="K48" s="1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1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25"/>
      <c r="H50" s="25"/>
      <c r="I50" s="25"/>
      <c r="J50" s="25"/>
      <c r="K50" s="25"/>
      <c r="L50" s="25"/>
      <c r="M50" s="25"/>
      <c r="N50" s="25"/>
      <c r="O50" s="25"/>
      <c r="P50" s="25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31:B31"/>
    <mergeCell ref="G31:H31"/>
    <mergeCell ref="G32:H32"/>
    <mergeCell ref="A42:B42"/>
    <mergeCell ref="A43:B43"/>
    <mergeCell ref="A44:B44"/>
    <mergeCell ref="G33:H3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2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25" bestFit="1" customWidth="1"/>
    <col min="18" max="18" width="13.1796875" style="25" bestFit="1" customWidth="1"/>
    <col min="19" max="16384" width="11.7265625" style="2"/>
  </cols>
  <sheetData>
    <row r="1" spans="1:9" ht="40.5" customHeight="1" thickBot="1" x14ac:dyDescent="0.3">
      <c r="A1" s="27" t="s">
        <v>80</v>
      </c>
      <c r="B1" s="27" t="s">
        <v>81</v>
      </c>
      <c r="C1" s="27" t="s">
        <v>89</v>
      </c>
      <c r="D1" s="27" t="s">
        <v>90</v>
      </c>
      <c r="E1" s="26" t="s">
        <v>84</v>
      </c>
      <c r="F1" s="27" t="s">
        <v>91</v>
      </c>
      <c r="G1" s="26" t="s">
        <v>86</v>
      </c>
      <c r="H1" s="26" t="s">
        <v>87</v>
      </c>
      <c r="I1" s="27" t="s">
        <v>88</v>
      </c>
    </row>
    <row r="2" spans="1:9" ht="13" thickTop="1" x14ac:dyDescent="0.25">
      <c r="A2" s="25" t="s">
        <v>9</v>
      </c>
      <c r="B2" s="25" t="s">
        <v>1</v>
      </c>
      <c r="F2" s="4">
        <v>1.09E-2</v>
      </c>
      <c r="G2" s="6" t="s">
        <v>2</v>
      </c>
      <c r="H2" s="25" t="str">
        <f>IF(AND(A2="OH",B2="O"),"I",IF(AND(A2="O",B2="HO"),"II",IF(AND(A2="CH",B2="O"),"III",IF(AND(A2="O",B2="HC"),"IV",IF(AND(A2="CπH",B2="O"),"V",IF(AND(A2="Cπ",B2="HC"),"V",IF(AND(A2="C",B2="HC"),"VI","N/A")))))))</f>
        <v>III</v>
      </c>
      <c r="I2" s="25" t="str">
        <f>IF(F2&lt;=0.005, "weak","")</f>
        <v/>
      </c>
    </row>
    <row r="3" spans="1:9" x14ac:dyDescent="0.25">
      <c r="A3" s="25" t="s">
        <v>9</v>
      </c>
      <c r="B3" s="25" t="s">
        <v>1</v>
      </c>
      <c r="F3" s="4">
        <v>1.03E-2</v>
      </c>
      <c r="G3" s="6" t="s">
        <v>3</v>
      </c>
      <c r="H3" s="25" t="str">
        <f t="shared" ref="H3:H24" si="0">IF(AND(A3="OH",B3="O"),"I",IF(AND(A3="O",B3="HO"),"II",IF(AND(A3="CH",B3="O"),"III",IF(AND(A3="O",B3="HC"),"IV",IF(AND(A3="CπH",B3="O"),"V",IF(AND(A3="Cπ",B3="HC"),"V",IF(AND(A3="C",B3="HC"),"VI","N/A")))))))</f>
        <v>III</v>
      </c>
      <c r="I3" s="25" t="str">
        <f t="shared" ref="I3:I24" si="1">IF(F3&lt;=0.005, "weak","")</f>
        <v/>
      </c>
    </row>
    <row r="4" spans="1:9" x14ac:dyDescent="0.25">
      <c r="A4" s="3" t="s">
        <v>9</v>
      </c>
      <c r="B4" s="3" t="s">
        <v>1</v>
      </c>
      <c r="F4" s="4">
        <v>8.6E-3</v>
      </c>
      <c r="G4" s="6" t="s">
        <v>4</v>
      </c>
      <c r="H4" s="25" t="str">
        <f t="shared" si="0"/>
        <v>III</v>
      </c>
      <c r="I4" s="25" t="str">
        <f t="shared" si="1"/>
        <v/>
      </c>
    </row>
    <row r="5" spans="1:9" x14ac:dyDescent="0.25">
      <c r="A5" s="3" t="s">
        <v>9</v>
      </c>
      <c r="B5" s="3" t="s">
        <v>1</v>
      </c>
      <c r="F5" s="4">
        <v>7.6E-3</v>
      </c>
      <c r="G5" s="6" t="s">
        <v>6</v>
      </c>
      <c r="H5" s="25" t="str">
        <f t="shared" si="0"/>
        <v>III</v>
      </c>
      <c r="I5" s="25" t="str">
        <f t="shared" si="1"/>
        <v/>
      </c>
    </row>
    <row r="6" spans="1:9" x14ac:dyDescent="0.25">
      <c r="A6" s="3" t="s">
        <v>48</v>
      </c>
      <c r="B6" s="3" t="s">
        <v>5</v>
      </c>
      <c r="F6" s="4">
        <v>7.6E-3</v>
      </c>
      <c r="G6" s="6" t="s">
        <v>8</v>
      </c>
      <c r="H6" s="48" t="str">
        <f t="shared" si="0"/>
        <v>V</v>
      </c>
      <c r="I6" s="25" t="str">
        <f t="shared" si="1"/>
        <v/>
      </c>
    </row>
    <row r="7" spans="1:9" x14ac:dyDescent="0.25">
      <c r="A7" s="25" t="s">
        <v>9</v>
      </c>
      <c r="B7" s="25" t="s">
        <v>1</v>
      </c>
      <c r="F7" s="4">
        <v>7.1000000000000004E-3</v>
      </c>
      <c r="G7" s="6" t="s">
        <v>10</v>
      </c>
      <c r="H7" s="25" t="str">
        <f t="shared" si="0"/>
        <v>III</v>
      </c>
      <c r="I7" s="25" t="str">
        <f t="shared" si="1"/>
        <v/>
      </c>
    </row>
    <row r="8" spans="1:9" x14ac:dyDescent="0.25">
      <c r="A8" s="25" t="s">
        <v>1</v>
      </c>
      <c r="B8" s="25" t="s">
        <v>5</v>
      </c>
      <c r="F8" s="4">
        <v>6.8999999999999999E-3</v>
      </c>
      <c r="G8" s="6" t="s">
        <v>11</v>
      </c>
      <c r="H8" s="25" t="str">
        <f t="shared" si="0"/>
        <v>IV</v>
      </c>
      <c r="I8" s="25" t="str">
        <f t="shared" si="1"/>
        <v/>
      </c>
    </row>
    <row r="9" spans="1:9" x14ac:dyDescent="0.25">
      <c r="A9" s="3" t="s">
        <v>1</v>
      </c>
      <c r="B9" s="25" t="s">
        <v>5</v>
      </c>
      <c r="F9" s="4">
        <v>6.8999999999999999E-3</v>
      </c>
      <c r="G9" s="6" t="s">
        <v>12</v>
      </c>
      <c r="H9" s="25" t="str">
        <f t="shared" si="0"/>
        <v>IV</v>
      </c>
      <c r="I9" s="25" t="str">
        <f t="shared" si="1"/>
        <v/>
      </c>
    </row>
    <row r="10" spans="1:9" x14ac:dyDescent="0.25">
      <c r="A10" s="25" t="s">
        <v>9</v>
      </c>
      <c r="B10" s="25" t="s">
        <v>1</v>
      </c>
      <c r="F10" s="4">
        <v>6.7999999999999996E-3</v>
      </c>
      <c r="G10" s="6" t="s">
        <v>13</v>
      </c>
      <c r="H10" s="25" t="str">
        <f t="shared" si="0"/>
        <v>III</v>
      </c>
      <c r="I10" s="25" t="str">
        <f t="shared" si="1"/>
        <v/>
      </c>
    </row>
    <row r="11" spans="1:9" x14ac:dyDescent="0.25">
      <c r="A11" s="3" t="s">
        <v>9</v>
      </c>
      <c r="B11" s="3" t="s">
        <v>1</v>
      </c>
      <c r="F11" s="4">
        <v>6.3E-3</v>
      </c>
      <c r="G11" s="6" t="s">
        <v>14</v>
      </c>
      <c r="H11" s="25" t="str">
        <f t="shared" si="0"/>
        <v>III</v>
      </c>
      <c r="I11" s="25" t="str">
        <f t="shared" si="1"/>
        <v/>
      </c>
    </row>
    <row r="12" spans="1:9" x14ac:dyDescent="0.25">
      <c r="A12" s="3" t="s">
        <v>1</v>
      </c>
      <c r="B12" s="25" t="s">
        <v>5</v>
      </c>
      <c r="F12" s="4">
        <v>6.0000000000000001E-3</v>
      </c>
      <c r="G12" s="6" t="s">
        <v>15</v>
      </c>
      <c r="H12" s="25" t="str">
        <f t="shared" si="0"/>
        <v>IV</v>
      </c>
      <c r="I12" s="25" t="str">
        <f t="shared" si="1"/>
        <v/>
      </c>
    </row>
    <row r="13" spans="1:9" x14ac:dyDescent="0.25">
      <c r="A13" s="3" t="s">
        <v>1</v>
      </c>
      <c r="B13" s="25" t="s">
        <v>5</v>
      </c>
      <c r="F13" s="4">
        <v>5.3E-3</v>
      </c>
      <c r="G13" s="6" t="s">
        <v>16</v>
      </c>
      <c r="H13" s="25" t="str">
        <f t="shared" si="0"/>
        <v>IV</v>
      </c>
      <c r="I13" s="25" t="str">
        <f t="shared" si="1"/>
        <v/>
      </c>
    </row>
    <row r="14" spans="1:9" x14ac:dyDescent="0.25">
      <c r="A14" s="25" t="s">
        <v>1</v>
      </c>
      <c r="B14" s="25" t="s">
        <v>5</v>
      </c>
      <c r="F14" s="4">
        <v>5.1999999999999998E-3</v>
      </c>
      <c r="G14" s="6" t="s">
        <v>17</v>
      </c>
      <c r="H14" s="25" t="str">
        <f t="shared" si="0"/>
        <v>IV</v>
      </c>
      <c r="I14" s="25" t="str">
        <f>IF(F14&lt;=0.005, "weak","")</f>
        <v/>
      </c>
    </row>
    <row r="15" spans="1:9" x14ac:dyDescent="0.25">
      <c r="A15" s="3" t="s">
        <v>1</v>
      </c>
      <c r="B15" s="3" t="s">
        <v>5</v>
      </c>
      <c r="F15" s="4">
        <v>5.0000000000000001E-3</v>
      </c>
      <c r="G15" s="6" t="s">
        <v>38</v>
      </c>
      <c r="H15" s="25" t="str">
        <f t="shared" si="0"/>
        <v>IV</v>
      </c>
      <c r="I15" s="25" t="str">
        <f t="shared" si="1"/>
        <v>weak</v>
      </c>
    </row>
    <row r="16" spans="1:9" x14ac:dyDescent="0.25">
      <c r="A16" s="3" t="s">
        <v>1</v>
      </c>
      <c r="B16" s="25" t="s">
        <v>5</v>
      </c>
      <c r="F16" s="4">
        <v>3.7000000000000002E-3</v>
      </c>
      <c r="G16" s="6" t="s">
        <v>37</v>
      </c>
      <c r="H16" s="25" t="str">
        <f t="shared" si="0"/>
        <v>IV</v>
      </c>
      <c r="I16" s="25" t="str">
        <f t="shared" si="1"/>
        <v>weak</v>
      </c>
    </row>
    <row r="17" spans="1:11" x14ac:dyDescent="0.25">
      <c r="A17" s="3" t="s">
        <v>48</v>
      </c>
      <c r="B17" s="25" t="s">
        <v>5</v>
      </c>
      <c r="F17" s="4">
        <v>3.5000000000000001E-3</v>
      </c>
      <c r="G17" s="6" t="s">
        <v>39</v>
      </c>
      <c r="H17" s="25" t="str">
        <f t="shared" si="0"/>
        <v>V</v>
      </c>
      <c r="I17" s="25" t="str">
        <f t="shared" si="1"/>
        <v>weak</v>
      </c>
    </row>
    <row r="18" spans="1:11" x14ac:dyDescent="0.25">
      <c r="A18" s="3" t="s">
        <v>48</v>
      </c>
      <c r="B18" s="25" t="s">
        <v>5</v>
      </c>
      <c r="F18" s="4">
        <v>3.0999999999999999E-3</v>
      </c>
      <c r="G18" s="6" t="s">
        <v>40</v>
      </c>
      <c r="H18" s="25" t="str">
        <f t="shared" si="0"/>
        <v>V</v>
      </c>
      <c r="I18" s="25" t="str">
        <f t="shared" si="1"/>
        <v>weak</v>
      </c>
    </row>
    <row r="19" spans="1:11" x14ac:dyDescent="0.25">
      <c r="A19" s="3" t="s">
        <v>1</v>
      </c>
      <c r="B19" s="25" t="s">
        <v>5</v>
      </c>
      <c r="F19" s="4">
        <v>2.5000000000000001E-3</v>
      </c>
      <c r="G19" s="6" t="s">
        <v>41</v>
      </c>
      <c r="H19" s="25" t="str">
        <f t="shared" si="0"/>
        <v>IV</v>
      </c>
      <c r="I19" s="25" t="str">
        <f t="shared" si="1"/>
        <v>weak</v>
      </c>
    </row>
    <row r="20" spans="1:11" x14ac:dyDescent="0.25">
      <c r="A20" s="3" t="s">
        <v>48</v>
      </c>
      <c r="B20" s="25" t="s">
        <v>5</v>
      </c>
      <c r="F20" s="4">
        <v>2.3999999999999998E-3</v>
      </c>
      <c r="G20" s="6" t="s">
        <v>42</v>
      </c>
      <c r="H20" s="25" t="str">
        <f t="shared" si="0"/>
        <v>V</v>
      </c>
      <c r="I20" s="25" t="str">
        <f t="shared" si="1"/>
        <v>weak</v>
      </c>
    </row>
    <row r="21" spans="1:11" x14ac:dyDescent="0.25">
      <c r="A21" s="3" t="s">
        <v>48</v>
      </c>
      <c r="B21" s="25" t="s">
        <v>5</v>
      </c>
      <c r="F21" s="4">
        <v>2.3E-3</v>
      </c>
      <c r="G21" s="6" t="s">
        <v>43</v>
      </c>
      <c r="H21" s="25" t="str">
        <f t="shared" si="0"/>
        <v>V</v>
      </c>
      <c r="I21" s="25" t="str">
        <f t="shared" si="1"/>
        <v>weak</v>
      </c>
    </row>
    <row r="22" spans="1:11" x14ac:dyDescent="0.25">
      <c r="A22" s="3" t="s">
        <v>9</v>
      </c>
      <c r="B22" s="25" t="s">
        <v>1</v>
      </c>
      <c r="F22" s="4">
        <v>1.4E-3</v>
      </c>
      <c r="G22" s="6" t="s">
        <v>44</v>
      </c>
      <c r="H22" s="25" t="str">
        <f t="shared" si="0"/>
        <v>III</v>
      </c>
      <c r="I22" s="25" t="str">
        <f t="shared" si="1"/>
        <v>weak</v>
      </c>
    </row>
    <row r="23" spans="1:11" x14ac:dyDescent="0.25">
      <c r="A23" s="3" t="s">
        <v>9</v>
      </c>
      <c r="B23" s="25" t="s">
        <v>1</v>
      </c>
      <c r="F23" s="4">
        <v>8.0000000000000004E-4</v>
      </c>
      <c r="G23" s="6" t="s">
        <v>45</v>
      </c>
      <c r="H23" s="25" t="str">
        <f t="shared" si="0"/>
        <v>III</v>
      </c>
      <c r="I23" s="25" t="str">
        <f t="shared" si="1"/>
        <v>weak</v>
      </c>
    </row>
    <row r="24" spans="1:11" x14ac:dyDescent="0.25">
      <c r="A24" s="3" t="s">
        <v>9</v>
      </c>
      <c r="B24" s="3" t="s">
        <v>1</v>
      </c>
      <c r="F24" s="4">
        <v>6.9999999999999999E-4</v>
      </c>
      <c r="G24" s="6" t="s">
        <v>46</v>
      </c>
      <c r="H24" s="25" t="str">
        <f t="shared" si="0"/>
        <v>III</v>
      </c>
      <c r="I24" s="25" t="str">
        <f t="shared" si="1"/>
        <v>weak</v>
      </c>
    </row>
    <row r="25" spans="1:11" x14ac:dyDescent="0.25">
      <c r="B25" s="25"/>
      <c r="F25" s="7"/>
      <c r="G25" s="6"/>
      <c r="H25" s="25"/>
      <c r="I25" s="25"/>
    </row>
    <row r="26" spans="1:11" x14ac:dyDescent="0.25">
      <c r="A26" s="3"/>
      <c r="B26" s="25"/>
      <c r="F26" s="4"/>
      <c r="G26" s="6"/>
      <c r="H26" s="25"/>
      <c r="I26" s="25"/>
    </row>
    <row r="27" spans="1:11" x14ac:dyDescent="0.25">
      <c r="B27" s="25"/>
      <c r="F27" s="4"/>
      <c r="G27" s="6"/>
      <c r="H27" s="25"/>
      <c r="I27" s="25"/>
    </row>
    <row r="28" spans="1:11" x14ac:dyDescent="0.25">
      <c r="B28" s="25"/>
      <c r="F28" s="4"/>
      <c r="G28" s="6"/>
      <c r="H28" s="25"/>
      <c r="I28" s="25"/>
    </row>
    <row r="29" spans="1:11" x14ac:dyDescent="0.25">
      <c r="A29" s="3"/>
      <c r="B29" s="25"/>
      <c r="F29" s="4"/>
      <c r="G29" s="6"/>
      <c r="H29" s="25"/>
      <c r="I29" s="25"/>
    </row>
    <row r="31" spans="1:11" ht="41" thickBot="1" x14ac:dyDescent="0.3">
      <c r="A31" s="56" t="s">
        <v>18</v>
      </c>
      <c r="B31" s="56"/>
      <c r="C31" s="27" t="s">
        <v>19</v>
      </c>
      <c r="D31" s="27" t="s">
        <v>20</v>
      </c>
      <c r="E31" s="26" t="s">
        <v>21</v>
      </c>
      <c r="F31" s="25"/>
      <c r="G31" s="57" t="s">
        <v>22</v>
      </c>
      <c r="H31" s="57"/>
      <c r="I31" s="27" t="s">
        <v>19</v>
      </c>
      <c r="J31" s="27" t="s">
        <v>20</v>
      </c>
      <c r="K31" s="26" t="s">
        <v>21</v>
      </c>
    </row>
    <row r="32" spans="1:11" ht="13" thickTop="1" x14ac:dyDescent="0.25">
      <c r="A32" s="25" t="s">
        <v>23</v>
      </c>
      <c r="B32" s="25" t="s">
        <v>24</v>
      </c>
      <c r="C32" s="12">
        <f>SUMIF(H2:H24,"I",F2:F24)</f>
        <v>0</v>
      </c>
      <c r="D32" s="25">
        <f>COUNTIF(H2:H24,"I")</f>
        <v>0</v>
      </c>
      <c r="E32" s="12" t="e">
        <f t="shared" ref="E32:E39" si="2">C32/D32</f>
        <v>#DIV/0!</v>
      </c>
      <c r="G32" s="58" t="s">
        <v>25</v>
      </c>
      <c r="H32" s="59"/>
      <c r="I32" s="12">
        <f>C32+C34+C37</f>
        <v>6.0500000000000005E-2</v>
      </c>
      <c r="J32" s="48">
        <f>D32+D34+D37</f>
        <v>10</v>
      </c>
      <c r="K32" s="12">
        <f>I32/J32</f>
        <v>6.0500000000000007E-3</v>
      </c>
    </row>
    <row r="33" spans="1:17" x14ac:dyDescent="0.25">
      <c r="A33" s="25" t="s">
        <v>26</v>
      </c>
      <c r="B33" s="25" t="s">
        <v>27</v>
      </c>
      <c r="C33" s="12">
        <f>SUMIF(H2:H24,"II",F2:F24)</f>
        <v>0</v>
      </c>
      <c r="D33" s="25">
        <f>COUNTIF(H2:H24,"II")</f>
        <v>0</v>
      </c>
      <c r="E33" s="12" t="e">
        <f t="shared" si="2"/>
        <v>#DIV/0!</v>
      </c>
      <c r="G33" s="55"/>
      <c r="H33" s="55"/>
    </row>
    <row r="34" spans="1:17" ht="14.5" x14ac:dyDescent="0.35">
      <c r="A34" s="25" t="s">
        <v>28</v>
      </c>
      <c r="B34" s="25" t="s">
        <v>29</v>
      </c>
      <c r="C34" s="12">
        <f>SUMIF(H2:H24,"III",F2:F24)</f>
        <v>6.0500000000000005E-2</v>
      </c>
      <c r="D34" s="25">
        <f>COUNTIF(H2:H24,"III")</f>
        <v>10</v>
      </c>
      <c r="E34" s="12">
        <f t="shared" si="2"/>
        <v>6.0500000000000007E-3</v>
      </c>
      <c r="G34" s="19"/>
      <c r="H34" s="36"/>
      <c r="I34" s="19"/>
      <c r="J34" s="19"/>
      <c r="K34" s="19"/>
    </row>
    <row r="35" spans="1:17" ht="14.5" x14ac:dyDescent="0.35">
      <c r="A35" s="25" t="s">
        <v>30</v>
      </c>
      <c r="B35" s="25" t="s">
        <v>31</v>
      </c>
      <c r="C35" s="12">
        <f>SUMIF(H2:H24,"IV",F2:F24)</f>
        <v>4.1500000000000002E-2</v>
      </c>
      <c r="D35" s="25">
        <f>COUNTIF(H2:H24,"IV")</f>
        <v>8</v>
      </c>
      <c r="E35" s="12">
        <f t="shared" si="2"/>
        <v>5.1875000000000003E-3</v>
      </c>
      <c r="G35" s="19"/>
      <c r="H35" s="36"/>
      <c r="I35" s="19"/>
      <c r="J35" s="19"/>
      <c r="K35" s="19"/>
    </row>
    <row r="36" spans="1:17" ht="14.5" x14ac:dyDescent="0.35">
      <c r="A36" s="3" t="s">
        <v>65</v>
      </c>
      <c r="B36" s="25"/>
      <c r="C36" s="12">
        <f>SUMIF(A2:A24,"Cπ",F2:F24)</f>
        <v>1.89E-2</v>
      </c>
      <c r="D36" s="25">
        <f>COUNTIF(A2:A24,"Cπ")</f>
        <v>5</v>
      </c>
      <c r="E36" s="12">
        <f t="shared" si="2"/>
        <v>3.7799999999999999E-3</v>
      </c>
      <c r="G36" s="3"/>
      <c r="H36" s="37"/>
      <c r="I36" s="3"/>
      <c r="J36" s="3"/>
      <c r="K36" s="3"/>
    </row>
    <row r="37" spans="1:17" ht="14.5" x14ac:dyDescent="0.35">
      <c r="A37" s="3" t="s">
        <v>64</v>
      </c>
      <c r="C37" s="12">
        <f>SUMIF(A2:A24,"CπH",F2:F24)</f>
        <v>0</v>
      </c>
      <c r="D37" s="25">
        <f>COUNTIF(A2:A24,"CπH")</f>
        <v>0</v>
      </c>
      <c r="E37" s="12" t="e">
        <f t="shared" si="2"/>
        <v>#DIV/0!</v>
      </c>
      <c r="G37" s="3"/>
      <c r="H37" s="37"/>
      <c r="I37" s="3"/>
      <c r="J37" s="3"/>
      <c r="K37" s="3"/>
    </row>
    <row r="38" spans="1:17" ht="14.5" x14ac:dyDescent="0.35">
      <c r="A38" s="3" t="s">
        <v>32</v>
      </c>
      <c r="B38" s="3" t="s">
        <v>33</v>
      </c>
      <c r="C38" s="13">
        <f>SUMIF(H2:H24,"V",F2:F24)</f>
        <v>1.89E-2</v>
      </c>
      <c r="D38" s="3">
        <f>COUNTIF(H2:H24,"V")</f>
        <v>5</v>
      </c>
      <c r="E38" s="13">
        <f t="shared" si="2"/>
        <v>3.7799999999999999E-3</v>
      </c>
      <c r="G38" s="3"/>
      <c r="H38" s="37"/>
      <c r="I38" s="3"/>
      <c r="J38" s="3"/>
      <c r="K38" s="13"/>
    </row>
    <row r="39" spans="1:17" ht="15" thickBot="1" x14ac:dyDescent="0.4">
      <c r="A39" s="10" t="s">
        <v>63</v>
      </c>
      <c r="B39" s="10" t="s">
        <v>62</v>
      </c>
      <c r="C39" s="22">
        <f>SUMIF(H2:H24,"VI",F2:F24)</f>
        <v>0</v>
      </c>
      <c r="D39" s="10">
        <f>COUNTIF(H2:H24,"VI")</f>
        <v>0</v>
      </c>
      <c r="E39" s="22" t="e">
        <f t="shared" si="2"/>
        <v>#DIV/0!</v>
      </c>
      <c r="G39" s="3"/>
      <c r="H39" s="37"/>
      <c r="I39" s="3"/>
      <c r="J39" s="3"/>
      <c r="K39" s="13"/>
    </row>
    <row r="40" spans="1:17" ht="13" thickTop="1" x14ac:dyDescent="0.25">
      <c r="A40" s="2"/>
      <c r="B40" s="25" t="s">
        <v>34</v>
      </c>
      <c r="G40" s="3"/>
      <c r="H40" s="3"/>
      <c r="I40" s="3"/>
      <c r="J40" s="3"/>
      <c r="K40" s="13"/>
    </row>
    <row r="41" spans="1:17" x14ac:dyDescent="0.25">
      <c r="A41" s="2"/>
      <c r="G41" s="17"/>
      <c r="H41" s="3"/>
      <c r="I41" s="3"/>
      <c r="J41" s="3"/>
      <c r="K41" s="13"/>
    </row>
    <row r="42" spans="1:17" ht="41" thickBot="1" x14ac:dyDescent="0.3">
      <c r="A42" s="57" t="s">
        <v>22</v>
      </c>
      <c r="B42" s="57"/>
      <c r="C42" s="27" t="s">
        <v>19</v>
      </c>
      <c r="D42" s="27" t="s">
        <v>20</v>
      </c>
      <c r="E42" s="26" t="s">
        <v>21</v>
      </c>
      <c r="G42" s="17"/>
      <c r="H42" s="3"/>
      <c r="I42" s="3"/>
      <c r="J42" s="3"/>
      <c r="K42" s="13"/>
    </row>
    <row r="43" spans="1:17" ht="13" thickTop="1" x14ac:dyDescent="0.25">
      <c r="A43" s="58" t="s">
        <v>35</v>
      </c>
      <c r="B43" s="59"/>
      <c r="C43" s="12">
        <f>SUMIF(I2:I24,"weak",F2:F24)</f>
        <v>2.5399999999999995E-2</v>
      </c>
      <c r="D43" s="9">
        <f>COUNTIF(I2:I24,"weak")</f>
        <v>10</v>
      </c>
      <c r="E43" s="12">
        <f>C43/D43</f>
        <v>2.5399999999999997E-3</v>
      </c>
      <c r="G43" s="17"/>
      <c r="H43" s="3"/>
      <c r="I43" s="3"/>
      <c r="J43" s="3"/>
      <c r="K43" s="13"/>
    </row>
    <row r="44" spans="1:17" x14ac:dyDescent="0.25">
      <c r="A44" s="55" t="s">
        <v>61</v>
      </c>
      <c r="B44" s="55"/>
      <c r="C44" s="12">
        <f>SUMIF(I2:I24,"",F2:F24)</f>
        <v>9.5500000000000015E-2</v>
      </c>
      <c r="D44" s="9">
        <f>COUNTIF(I2:I24,"")</f>
        <v>13</v>
      </c>
      <c r="E44" s="12">
        <f>C44/D44</f>
        <v>7.3461538461538477E-3</v>
      </c>
      <c r="F44" s="25"/>
      <c r="G44" s="17"/>
      <c r="H44" s="3"/>
      <c r="I44" s="3"/>
      <c r="J44" s="3"/>
      <c r="K44" s="13"/>
    </row>
    <row r="45" spans="1:17" x14ac:dyDescent="0.25">
      <c r="B45" s="25"/>
      <c r="F45" s="7"/>
      <c r="G45" s="17"/>
      <c r="H45" s="3"/>
      <c r="I45" s="3"/>
      <c r="J45" s="3"/>
      <c r="K45" s="3"/>
    </row>
    <row r="46" spans="1:17" x14ac:dyDescent="0.25">
      <c r="B46" s="25"/>
      <c r="F46" s="7"/>
      <c r="G46" s="17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B47" s="25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25"/>
      <c r="F48" s="7"/>
      <c r="G48" s="17"/>
      <c r="H48" s="3"/>
      <c r="I48" s="3"/>
      <c r="J48" s="3"/>
      <c r="K48" s="1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1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25"/>
      <c r="H50" s="25"/>
      <c r="I50" s="25"/>
      <c r="J50" s="25"/>
      <c r="K50" s="25"/>
      <c r="L50" s="25"/>
      <c r="M50" s="25"/>
      <c r="N50" s="25"/>
      <c r="O50" s="25"/>
      <c r="P50" s="25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31:B31"/>
    <mergeCell ref="G31:H31"/>
    <mergeCell ref="G32:H32"/>
    <mergeCell ref="A42:B42"/>
    <mergeCell ref="A43:B43"/>
    <mergeCell ref="A44:B44"/>
    <mergeCell ref="G33:H3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2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25" bestFit="1" customWidth="1"/>
    <col min="18" max="18" width="13.1796875" style="25" bestFit="1" customWidth="1"/>
    <col min="19" max="16384" width="11.7265625" style="2"/>
  </cols>
  <sheetData>
    <row r="1" spans="1:9" ht="40.5" customHeight="1" thickBot="1" x14ac:dyDescent="0.3">
      <c r="A1" s="27" t="s">
        <v>80</v>
      </c>
      <c r="B1" s="27" t="s">
        <v>81</v>
      </c>
      <c r="C1" s="27" t="s">
        <v>89</v>
      </c>
      <c r="D1" s="27" t="s">
        <v>90</v>
      </c>
      <c r="E1" s="26" t="s">
        <v>84</v>
      </c>
      <c r="F1" s="27" t="s">
        <v>91</v>
      </c>
      <c r="G1" s="26" t="s">
        <v>86</v>
      </c>
      <c r="H1" s="26" t="s">
        <v>87</v>
      </c>
      <c r="I1" s="27" t="s">
        <v>88</v>
      </c>
    </row>
    <row r="2" spans="1:9" ht="13" thickTop="1" x14ac:dyDescent="0.25">
      <c r="A2" s="25" t="s">
        <v>9</v>
      </c>
      <c r="B2" s="25" t="s">
        <v>1</v>
      </c>
      <c r="F2" s="4">
        <v>1.2699999999999999E-2</v>
      </c>
      <c r="G2" s="6" t="s">
        <v>2</v>
      </c>
      <c r="H2" s="25" t="str">
        <f>IF(AND(A2="OH",B2="O"),"I",IF(AND(A2="O",B2="HO"),"II",IF(AND(A2="CH",B2="O"),"III",IF(AND(A2="O",B2="HC"),"IV",IF(AND(A2="CπH",B2="O"),"V",IF(AND(A2="Cπ",B2="HC"),"V",IF(AND(A2="C",B2="HC"),"VI","N/A")))))))</f>
        <v>III</v>
      </c>
      <c r="I2" s="25" t="str">
        <f>IF(F2&lt;=0.005, "weak","")</f>
        <v/>
      </c>
    </row>
    <row r="3" spans="1:9" x14ac:dyDescent="0.25">
      <c r="A3" s="25" t="s">
        <v>9</v>
      </c>
      <c r="B3" s="25" t="s">
        <v>1</v>
      </c>
      <c r="F3" s="4">
        <v>1.1599999999999999E-2</v>
      </c>
      <c r="G3" s="6" t="s">
        <v>3</v>
      </c>
      <c r="H3" s="25" t="str">
        <f t="shared" ref="H3:H24" si="0">IF(AND(A3="OH",B3="O"),"I",IF(AND(A3="O",B3="HO"),"II",IF(AND(A3="CH",B3="O"),"III",IF(AND(A3="O",B3="HC"),"IV",IF(AND(A3="CπH",B3="O"),"V",IF(AND(A3="Cπ",B3="HC"),"V",IF(AND(A3="C",B3="HC"),"VI","N/A")))))))</f>
        <v>III</v>
      </c>
      <c r="I3" s="25" t="str">
        <f t="shared" ref="I3:I24" si="1">IF(F3&lt;=0.005, "weak","")</f>
        <v/>
      </c>
    </row>
    <row r="4" spans="1:9" x14ac:dyDescent="0.25">
      <c r="A4" s="3" t="s">
        <v>1</v>
      </c>
      <c r="B4" s="3" t="s">
        <v>5</v>
      </c>
      <c r="F4" s="4">
        <v>1.11E-2</v>
      </c>
      <c r="G4" s="6" t="s">
        <v>4</v>
      </c>
      <c r="H4" s="25" t="str">
        <f t="shared" si="0"/>
        <v>IV</v>
      </c>
      <c r="I4" s="25" t="str">
        <f t="shared" si="1"/>
        <v/>
      </c>
    </row>
    <row r="5" spans="1:9" x14ac:dyDescent="0.25">
      <c r="A5" s="3" t="s">
        <v>9</v>
      </c>
      <c r="B5" s="3" t="s">
        <v>1</v>
      </c>
      <c r="F5" s="4">
        <v>1.04E-2</v>
      </c>
      <c r="G5" s="6" t="s">
        <v>6</v>
      </c>
      <c r="H5" s="25" t="str">
        <f t="shared" si="0"/>
        <v>III</v>
      </c>
      <c r="I5" s="25" t="str">
        <f t="shared" si="1"/>
        <v/>
      </c>
    </row>
    <row r="6" spans="1:9" x14ac:dyDescent="0.25">
      <c r="A6" s="3" t="s">
        <v>1</v>
      </c>
      <c r="B6" s="3" t="s">
        <v>5</v>
      </c>
      <c r="F6" s="4">
        <v>1.03E-2</v>
      </c>
      <c r="G6" s="6" t="s">
        <v>8</v>
      </c>
      <c r="H6" s="25" t="str">
        <f t="shared" si="0"/>
        <v>IV</v>
      </c>
      <c r="I6" s="25" t="str">
        <f t="shared" si="1"/>
        <v/>
      </c>
    </row>
    <row r="7" spans="1:9" x14ac:dyDescent="0.25">
      <c r="A7" s="25" t="s">
        <v>48</v>
      </c>
      <c r="B7" s="25" t="s">
        <v>5</v>
      </c>
      <c r="F7" s="4">
        <v>9.2999999999999992E-3</v>
      </c>
      <c r="G7" s="6" t="s">
        <v>10</v>
      </c>
      <c r="H7" s="25" t="str">
        <f t="shared" si="0"/>
        <v>V</v>
      </c>
      <c r="I7" s="25" t="str">
        <f t="shared" si="1"/>
        <v/>
      </c>
    </row>
    <row r="8" spans="1:9" x14ac:dyDescent="0.25">
      <c r="A8" s="25" t="s">
        <v>9</v>
      </c>
      <c r="B8" s="25" t="s">
        <v>1</v>
      </c>
      <c r="F8" s="4">
        <v>7.4999999999999997E-3</v>
      </c>
      <c r="G8" s="6" t="s">
        <v>11</v>
      </c>
      <c r="H8" s="25" t="str">
        <f t="shared" si="0"/>
        <v>III</v>
      </c>
      <c r="I8" s="25" t="str">
        <f t="shared" si="1"/>
        <v/>
      </c>
    </row>
    <row r="9" spans="1:9" x14ac:dyDescent="0.25">
      <c r="A9" s="3" t="s">
        <v>1</v>
      </c>
      <c r="B9" s="25" t="s">
        <v>5</v>
      </c>
      <c r="F9" s="4">
        <v>7.4999999999999997E-3</v>
      </c>
      <c r="G9" s="6" t="s">
        <v>12</v>
      </c>
      <c r="H9" s="25" t="str">
        <f t="shared" si="0"/>
        <v>IV</v>
      </c>
      <c r="I9" s="25" t="str">
        <f t="shared" si="1"/>
        <v/>
      </c>
    </row>
    <row r="10" spans="1:9" x14ac:dyDescent="0.25">
      <c r="A10" s="25" t="s">
        <v>9</v>
      </c>
      <c r="B10" s="25" t="s">
        <v>1</v>
      </c>
      <c r="F10" s="4">
        <v>7.4000000000000003E-3</v>
      </c>
      <c r="G10" s="6" t="s">
        <v>13</v>
      </c>
      <c r="H10" s="25" t="str">
        <f t="shared" si="0"/>
        <v>III</v>
      </c>
      <c r="I10" s="25" t="str">
        <f t="shared" si="1"/>
        <v/>
      </c>
    </row>
    <row r="11" spans="1:9" x14ac:dyDescent="0.25">
      <c r="A11" s="3" t="s">
        <v>9</v>
      </c>
      <c r="B11" s="3" t="s">
        <v>1</v>
      </c>
      <c r="F11" s="4">
        <v>7.1999999999999998E-3</v>
      </c>
      <c r="G11" s="6" t="s">
        <v>14</v>
      </c>
      <c r="H11" s="25" t="str">
        <f t="shared" si="0"/>
        <v>III</v>
      </c>
      <c r="I11" s="25" t="str">
        <f t="shared" si="1"/>
        <v/>
      </c>
    </row>
    <row r="12" spans="1:9" x14ac:dyDescent="0.25">
      <c r="A12" s="3" t="s">
        <v>1</v>
      </c>
      <c r="B12" s="25" t="s">
        <v>5</v>
      </c>
      <c r="F12" s="4">
        <v>7.0000000000000001E-3</v>
      </c>
      <c r="G12" s="6" t="s">
        <v>15</v>
      </c>
      <c r="H12" s="25" t="str">
        <f t="shared" si="0"/>
        <v>IV</v>
      </c>
      <c r="I12" s="25" t="str">
        <f t="shared" si="1"/>
        <v/>
      </c>
    </row>
    <row r="13" spans="1:9" x14ac:dyDescent="0.25">
      <c r="A13" s="3" t="s">
        <v>1</v>
      </c>
      <c r="B13" s="25" t="s">
        <v>5</v>
      </c>
      <c r="F13" s="4">
        <v>6.8999999999999999E-3</v>
      </c>
      <c r="G13" s="6" t="s">
        <v>16</v>
      </c>
      <c r="H13" s="25" t="str">
        <f t="shared" si="0"/>
        <v>IV</v>
      </c>
      <c r="I13" s="25" t="str">
        <f t="shared" si="1"/>
        <v/>
      </c>
    </row>
    <row r="14" spans="1:9" x14ac:dyDescent="0.25">
      <c r="A14" s="25" t="s">
        <v>9</v>
      </c>
      <c r="B14" s="25" t="s">
        <v>1</v>
      </c>
      <c r="F14" s="4">
        <v>6.6E-3</v>
      </c>
      <c r="G14" s="6" t="s">
        <v>17</v>
      </c>
      <c r="H14" s="25" t="str">
        <f t="shared" si="0"/>
        <v>III</v>
      </c>
      <c r="I14" s="25" t="str">
        <f>IF(F14&lt;=0.005, "weak","")</f>
        <v/>
      </c>
    </row>
    <row r="15" spans="1:9" x14ac:dyDescent="0.25">
      <c r="A15" s="25" t="s">
        <v>48</v>
      </c>
      <c r="B15" s="25" t="s">
        <v>5</v>
      </c>
      <c r="F15" s="4">
        <v>5.4999999999999997E-3</v>
      </c>
      <c r="G15" s="6" t="s">
        <v>38</v>
      </c>
      <c r="H15" s="25" t="str">
        <f t="shared" si="0"/>
        <v>V</v>
      </c>
      <c r="I15" s="25" t="str">
        <f t="shared" si="1"/>
        <v/>
      </c>
    </row>
    <row r="16" spans="1:9" x14ac:dyDescent="0.25">
      <c r="A16" s="3" t="s">
        <v>9</v>
      </c>
      <c r="B16" s="25" t="s">
        <v>1</v>
      </c>
      <c r="F16" s="4">
        <v>5.4999999999999997E-3</v>
      </c>
      <c r="G16" s="6" t="s">
        <v>37</v>
      </c>
      <c r="H16" s="25" t="str">
        <f t="shared" si="0"/>
        <v>III</v>
      </c>
      <c r="I16" s="25" t="str">
        <f t="shared" si="1"/>
        <v/>
      </c>
    </row>
    <row r="17" spans="1:11" x14ac:dyDescent="0.25">
      <c r="A17" s="3" t="s">
        <v>1</v>
      </c>
      <c r="B17" s="25" t="s">
        <v>5</v>
      </c>
      <c r="F17" s="4">
        <v>5.0000000000000001E-3</v>
      </c>
      <c r="G17" s="6" t="s">
        <v>39</v>
      </c>
      <c r="H17" s="25" t="str">
        <f t="shared" si="0"/>
        <v>IV</v>
      </c>
      <c r="I17" s="25" t="str">
        <f t="shared" si="1"/>
        <v>weak</v>
      </c>
    </row>
    <row r="18" spans="1:11" x14ac:dyDescent="0.25">
      <c r="A18" s="3" t="s">
        <v>1</v>
      </c>
      <c r="B18" s="25" t="s">
        <v>5</v>
      </c>
      <c r="F18" s="4">
        <v>4.7999999999999996E-3</v>
      </c>
      <c r="G18" s="6" t="s">
        <v>40</v>
      </c>
      <c r="H18" s="25" t="str">
        <f t="shared" si="0"/>
        <v>IV</v>
      </c>
      <c r="I18" s="25" t="str">
        <f t="shared" si="1"/>
        <v>weak</v>
      </c>
    </row>
    <row r="19" spans="1:11" x14ac:dyDescent="0.25">
      <c r="A19" s="25" t="s">
        <v>48</v>
      </c>
      <c r="B19" s="25" t="s">
        <v>5</v>
      </c>
      <c r="F19" s="4">
        <v>4.3E-3</v>
      </c>
      <c r="G19" s="6" t="s">
        <v>41</v>
      </c>
      <c r="H19" s="25" t="str">
        <f t="shared" si="0"/>
        <v>V</v>
      </c>
      <c r="I19" s="25" t="str">
        <f t="shared" si="1"/>
        <v>weak</v>
      </c>
    </row>
    <row r="20" spans="1:11" x14ac:dyDescent="0.25">
      <c r="A20" s="3" t="s">
        <v>9</v>
      </c>
      <c r="B20" s="25" t="s">
        <v>1</v>
      </c>
      <c r="F20" s="4">
        <v>3.8999999999999998E-3</v>
      </c>
      <c r="G20" s="6" t="s">
        <v>42</v>
      </c>
      <c r="H20" s="25" t="str">
        <f t="shared" si="0"/>
        <v>III</v>
      </c>
      <c r="I20" s="25" t="str">
        <f t="shared" si="1"/>
        <v>weak</v>
      </c>
    </row>
    <row r="21" spans="1:11" x14ac:dyDescent="0.25">
      <c r="A21" s="25" t="s">
        <v>48</v>
      </c>
      <c r="B21" s="25" t="s">
        <v>5</v>
      </c>
      <c r="F21" s="4">
        <v>3.7000000000000002E-3</v>
      </c>
      <c r="G21" s="6" t="s">
        <v>43</v>
      </c>
      <c r="H21" s="25" t="str">
        <f t="shared" si="0"/>
        <v>V</v>
      </c>
      <c r="I21" s="25" t="str">
        <f t="shared" si="1"/>
        <v>weak</v>
      </c>
    </row>
    <row r="22" spans="1:11" x14ac:dyDescent="0.25">
      <c r="A22" s="3" t="s">
        <v>9</v>
      </c>
      <c r="B22" s="25" t="s">
        <v>1</v>
      </c>
      <c r="F22" s="4">
        <v>3.0999999999999999E-3</v>
      </c>
      <c r="G22" s="6" t="s">
        <v>44</v>
      </c>
      <c r="H22" s="25" t="str">
        <f t="shared" si="0"/>
        <v>III</v>
      </c>
      <c r="I22" s="25" t="str">
        <f t="shared" si="1"/>
        <v>weak</v>
      </c>
    </row>
    <row r="23" spans="1:11" x14ac:dyDescent="0.25">
      <c r="A23" s="3" t="s">
        <v>1</v>
      </c>
      <c r="B23" s="25" t="s">
        <v>5</v>
      </c>
      <c r="F23" s="4">
        <v>2.8E-3</v>
      </c>
      <c r="G23" s="6" t="s">
        <v>45</v>
      </c>
      <c r="H23" s="25" t="str">
        <f t="shared" si="0"/>
        <v>IV</v>
      </c>
      <c r="I23" s="25" t="str">
        <f t="shared" si="1"/>
        <v>weak</v>
      </c>
    </row>
    <row r="24" spans="1:11" x14ac:dyDescent="0.25">
      <c r="A24" s="3" t="s">
        <v>1</v>
      </c>
      <c r="B24" s="3" t="s">
        <v>5</v>
      </c>
      <c r="F24" s="4">
        <v>2.5000000000000001E-3</v>
      </c>
      <c r="G24" s="6" t="s">
        <v>46</v>
      </c>
      <c r="H24" s="25" t="str">
        <f t="shared" si="0"/>
        <v>IV</v>
      </c>
      <c r="I24" s="25" t="str">
        <f t="shared" si="1"/>
        <v>weak</v>
      </c>
    </row>
    <row r="25" spans="1:11" x14ac:dyDescent="0.25">
      <c r="A25" s="3" t="s">
        <v>9</v>
      </c>
      <c r="B25" s="3" t="s">
        <v>1</v>
      </c>
      <c r="F25" s="20">
        <v>2.2000000000000001E-3</v>
      </c>
      <c r="G25" s="6" t="s">
        <v>47</v>
      </c>
      <c r="H25" s="25" t="str">
        <f t="shared" ref="H25:H28" si="2">IF(AND(A25="OH",B25="O"),"I",IF(AND(A25="O",B25="HO"),"II",IF(AND(A25="CH",B25="O"),"III",IF(AND(A25="O",B25="HC"),"IV",IF(AND(A25="CπH",B25="O"),"V",IF(AND(A25="Cπ",B25="HC"),"V",IF(AND(A25="C",B25="HC"),"VI","N/A")))))))</f>
        <v>III</v>
      </c>
      <c r="I25" s="25" t="str">
        <f t="shared" ref="I25:I28" si="3">IF(F25&lt;=0.005, "weak","")</f>
        <v>weak</v>
      </c>
    </row>
    <row r="26" spans="1:11" x14ac:dyDescent="0.25">
      <c r="A26" s="3" t="s">
        <v>1</v>
      </c>
      <c r="B26" s="3" t="s">
        <v>5</v>
      </c>
      <c r="F26" s="5">
        <v>1.9E-3</v>
      </c>
      <c r="G26" s="6" t="s">
        <v>50</v>
      </c>
      <c r="H26" s="25" t="str">
        <f t="shared" si="2"/>
        <v>IV</v>
      </c>
      <c r="I26" s="25" t="str">
        <f t="shared" si="3"/>
        <v>weak</v>
      </c>
    </row>
    <row r="27" spans="1:11" x14ac:dyDescent="0.25">
      <c r="A27" s="3" t="s">
        <v>9</v>
      </c>
      <c r="B27" s="3" t="s">
        <v>1</v>
      </c>
      <c r="F27" s="5">
        <v>1.1000000000000001E-3</v>
      </c>
      <c r="G27" s="6" t="s">
        <v>51</v>
      </c>
      <c r="H27" s="25" t="str">
        <f t="shared" si="2"/>
        <v>III</v>
      </c>
      <c r="I27" s="25" t="str">
        <f t="shared" si="3"/>
        <v>weak</v>
      </c>
    </row>
    <row r="28" spans="1:11" x14ac:dyDescent="0.25">
      <c r="A28" s="3" t="s">
        <v>9</v>
      </c>
      <c r="B28" s="3" t="s">
        <v>1</v>
      </c>
      <c r="F28" s="5">
        <v>1E-3</v>
      </c>
      <c r="G28" s="6" t="s">
        <v>52</v>
      </c>
      <c r="H28" s="25" t="str">
        <f t="shared" si="2"/>
        <v>III</v>
      </c>
      <c r="I28" s="25" t="str">
        <f t="shared" si="3"/>
        <v>weak</v>
      </c>
    </row>
    <row r="29" spans="1:11" x14ac:dyDescent="0.25">
      <c r="A29" s="3"/>
      <c r="B29" s="25"/>
      <c r="F29" s="4"/>
      <c r="G29" s="6"/>
      <c r="H29" s="25"/>
      <c r="I29" s="25"/>
    </row>
    <row r="31" spans="1:11" ht="41" thickBot="1" x14ac:dyDescent="0.3">
      <c r="A31" s="56" t="s">
        <v>18</v>
      </c>
      <c r="B31" s="56"/>
      <c r="C31" s="27" t="s">
        <v>19</v>
      </c>
      <c r="D31" s="27" t="s">
        <v>20</v>
      </c>
      <c r="E31" s="26" t="s">
        <v>21</v>
      </c>
      <c r="F31" s="25"/>
      <c r="G31" s="57" t="s">
        <v>22</v>
      </c>
      <c r="H31" s="57"/>
      <c r="I31" s="27" t="s">
        <v>19</v>
      </c>
      <c r="J31" s="27" t="s">
        <v>20</v>
      </c>
      <c r="K31" s="26" t="s">
        <v>21</v>
      </c>
    </row>
    <row r="32" spans="1:11" ht="13" thickTop="1" x14ac:dyDescent="0.25">
      <c r="A32" s="25" t="s">
        <v>23</v>
      </c>
      <c r="B32" s="25" t="s">
        <v>24</v>
      </c>
      <c r="C32" s="12">
        <f>SUMIF(H2:H28,"I",F2:F28)</f>
        <v>0</v>
      </c>
      <c r="D32" s="25">
        <f>COUNTIF(H2:H28,"I")</f>
        <v>0</v>
      </c>
      <c r="E32" s="12" t="e">
        <f t="shared" ref="E32:E39" si="4">C32/D32</f>
        <v>#DIV/0!</v>
      </c>
      <c r="G32" s="58" t="s">
        <v>25</v>
      </c>
      <c r="H32" s="59"/>
      <c r="I32" s="12">
        <f>C32+C34+C37</f>
        <v>8.0199999999999994E-2</v>
      </c>
      <c r="J32" s="48">
        <f>D32+D34+D37</f>
        <v>13</v>
      </c>
      <c r="K32" s="12">
        <f>I32/J32</f>
        <v>6.1692307692307689E-3</v>
      </c>
    </row>
    <row r="33" spans="1:17" x14ac:dyDescent="0.25">
      <c r="A33" s="25" t="s">
        <v>26</v>
      </c>
      <c r="B33" s="25" t="s">
        <v>27</v>
      </c>
      <c r="C33" s="12">
        <f>SUMIF(H2:H28,"II",F2:F28)</f>
        <v>0</v>
      </c>
      <c r="D33" s="25">
        <f>COUNTIF(H2:H28,"II")</f>
        <v>0</v>
      </c>
      <c r="E33" s="12" t="e">
        <f t="shared" si="4"/>
        <v>#DIV/0!</v>
      </c>
      <c r="G33" s="55"/>
      <c r="H33" s="55"/>
    </row>
    <row r="34" spans="1:17" ht="14.5" x14ac:dyDescent="0.35">
      <c r="A34" s="25" t="s">
        <v>28</v>
      </c>
      <c r="B34" s="25" t="s">
        <v>29</v>
      </c>
      <c r="C34" s="12">
        <f>SUMIF(H2:H28,"III",F2:F28)</f>
        <v>8.0199999999999994E-2</v>
      </c>
      <c r="D34" s="25">
        <f>COUNTIF(H2:H28,"III")</f>
        <v>13</v>
      </c>
      <c r="E34" s="12">
        <f t="shared" si="4"/>
        <v>6.1692307692307689E-3</v>
      </c>
      <c r="G34" s="19"/>
      <c r="H34" s="36"/>
      <c r="I34" s="19"/>
      <c r="J34" s="19"/>
      <c r="K34" s="19"/>
    </row>
    <row r="35" spans="1:17" ht="14.5" x14ac:dyDescent="0.35">
      <c r="A35" s="25" t="s">
        <v>30</v>
      </c>
      <c r="B35" s="25" t="s">
        <v>31</v>
      </c>
      <c r="C35" s="12">
        <f>SUMIF(H2:H28,"IV",F2:F28)</f>
        <v>5.9799999999999999E-2</v>
      </c>
      <c r="D35" s="25">
        <f>COUNTIF(H2:H28,"IV")</f>
        <v>10</v>
      </c>
      <c r="E35" s="12">
        <f t="shared" si="4"/>
        <v>5.9800000000000001E-3</v>
      </c>
      <c r="G35" s="19"/>
      <c r="H35" s="36"/>
      <c r="I35" s="19"/>
      <c r="J35" s="19"/>
      <c r="K35" s="19"/>
    </row>
    <row r="36" spans="1:17" ht="14.5" x14ac:dyDescent="0.35">
      <c r="A36" s="3" t="s">
        <v>65</v>
      </c>
      <c r="B36" s="25"/>
      <c r="C36" s="12">
        <f>SUMIF(A2:A28,"Cπ",F2:F28)</f>
        <v>2.2800000000000001E-2</v>
      </c>
      <c r="D36" s="25">
        <f>COUNTIF(A2:A28,"Cπ")</f>
        <v>4</v>
      </c>
      <c r="E36" s="12">
        <f t="shared" si="4"/>
        <v>5.7000000000000002E-3</v>
      </c>
      <c r="G36" s="3"/>
      <c r="H36" s="37"/>
      <c r="I36" s="3"/>
      <c r="J36" s="3"/>
      <c r="K36" s="3"/>
    </row>
    <row r="37" spans="1:17" ht="14.5" x14ac:dyDescent="0.35">
      <c r="A37" s="3" t="s">
        <v>64</v>
      </c>
      <c r="C37" s="12">
        <f>SUMIF(A2:A28,"CπH",F2:F28)</f>
        <v>0</v>
      </c>
      <c r="D37" s="25">
        <f>COUNTIF(A2:A28,"CπH")</f>
        <v>0</v>
      </c>
      <c r="E37" s="12" t="e">
        <f t="shared" si="4"/>
        <v>#DIV/0!</v>
      </c>
      <c r="G37" s="3"/>
      <c r="H37" s="37"/>
      <c r="I37" s="3"/>
      <c r="J37" s="3"/>
      <c r="K37" s="3"/>
    </row>
    <row r="38" spans="1:17" ht="14.5" x14ac:dyDescent="0.35">
      <c r="A38" s="3" t="s">
        <v>32</v>
      </c>
      <c r="B38" s="3" t="s">
        <v>33</v>
      </c>
      <c r="C38" s="13">
        <f>SUMIF(H2:H28,"V",F2:F28)</f>
        <v>2.2800000000000001E-2</v>
      </c>
      <c r="D38" s="3">
        <f>COUNTIF(H2:H28,"V")</f>
        <v>4</v>
      </c>
      <c r="E38" s="13">
        <f t="shared" si="4"/>
        <v>5.7000000000000002E-3</v>
      </c>
      <c r="G38" s="3"/>
      <c r="H38" s="37"/>
      <c r="I38" s="3"/>
      <c r="J38" s="3"/>
      <c r="K38" s="13"/>
    </row>
    <row r="39" spans="1:17" ht="15" thickBot="1" x14ac:dyDescent="0.4">
      <c r="A39" s="10" t="s">
        <v>63</v>
      </c>
      <c r="B39" s="10" t="s">
        <v>62</v>
      </c>
      <c r="C39" s="22">
        <f>SUMIF(H2:H28,"VI",F2:F28)</f>
        <v>0</v>
      </c>
      <c r="D39" s="10">
        <f>COUNTIF(H2:H28,"VI")</f>
        <v>0</v>
      </c>
      <c r="E39" s="22" t="e">
        <f t="shared" si="4"/>
        <v>#DIV/0!</v>
      </c>
      <c r="G39" s="3"/>
      <c r="H39" s="37"/>
      <c r="I39" s="3"/>
      <c r="J39" s="3"/>
      <c r="K39" s="13"/>
    </row>
    <row r="40" spans="1:17" ht="13" thickTop="1" x14ac:dyDescent="0.25">
      <c r="A40" s="2"/>
      <c r="B40" s="25" t="s">
        <v>34</v>
      </c>
      <c r="G40" s="3"/>
      <c r="H40" s="3"/>
      <c r="I40" s="3"/>
      <c r="J40" s="3"/>
      <c r="K40" s="13"/>
    </row>
    <row r="41" spans="1:17" x14ac:dyDescent="0.25">
      <c r="A41" s="2"/>
      <c r="G41" s="17"/>
      <c r="H41" s="3"/>
      <c r="I41" s="3"/>
      <c r="J41" s="3"/>
      <c r="K41" s="13"/>
    </row>
    <row r="42" spans="1:17" ht="41" thickBot="1" x14ac:dyDescent="0.3">
      <c r="A42" s="57" t="s">
        <v>22</v>
      </c>
      <c r="B42" s="57"/>
      <c r="C42" s="27" t="s">
        <v>19</v>
      </c>
      <c r="D42" s="27" t="s">
        <v>20</v>
      </c>
      <c r="E42" s="26" t="s">
        <v>21</v>
      </c>
      <c r="G42" s="17"/>
      <c r="H42" s="3"/>
      <c r="I42" s="3"/>
      <c r="J42" s="3"/>
      <c r="K42" s="13"/>
    </row>
    <row r="43" spans="1:17" ht="13" thickTop="1" x14ac:dyDescent="0.25">
      <c r="A43" s="58" t="s">
        <v>35</v>
      </c>
      <c r="B43" s="59"/>
      <c r="C43" s="12">
        <f>SUMIF(I2:I28,"weak",F2:F28)</f>
        <v>3.6299999999999992E-2</v>
      </c>
      <c r="D43" s="9">
        <f>COUNTIF(I2:I28,"weak")</f>
        <v>12</v>
      </c>
      <c r="E43" s="12">
        <f>C43/D43</f>
        <v>3.0249999999999995E-3</v>
      </c>
      <c r="G43" s="17"/>
      <c r="H43" s="3"/>
      <c r="I43" s="3"/>
      <c r="J43" s="3"/>
      <c r="K43" s="13"/>
    </row>
    <row r="44" spans="1:17" x14ac:dyDescent="0.25">
      <c r="A44" s="55" t="s">
        <v>61</v>
      </c>
      <c r="B44" s="55"/>
      <c r="C44" s="12">
        <f>SUMIF(I2:I28,"",F2:F28)</f>
        <v>0.1265</v>
      </c>
      <c r="D44" s="9">
        <f>COUNTIF(I2:I28,"")</f>
        <v>15</v>
      </c>
      <c r="E44" s="12">
        <f>C44/D44</f>
        <v>8.4333333333333326E-3</v>
      </c>
      <c r="F44" s="25"/>
      <c r="G44" s="17"/>
      <c r="H44" s="3"/>
      <c r="I44" s="3"/>
      <c r="J44" s="3"/>
      <c r="K44" s="13"/>
    </row>
    <row r="45" spans="1:17" x14ac:dyDescent="0.25">
      <c r="B45" s="25"/>
      <c r="F45" s="7"/>
      <c r="G45" s="17"/>
      <c r="H45" s="3"/>
      <c r="I45" s="3"/>
      <c r="J45" s="3"/>
      <c r="K45" s="3"/>
    </row>
    <row r="46" spans="1:17" x14ac:dyDescent="0.25">
      <c r="B46" s="25"/>
      <c r="F46" s="7"/>
      <c r="G46" s="17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B47" s="25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25"/>
      <c r="F48" s="7"/>
      <c r="G48" s="17"/>
      <c r="H48" s="3"/>
      <c r="I48" s="3"/>
      <c r="J48" s="3"/>
      <c r="K48" s="1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1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25"/>
      <c r="H50" s="25"/>
      <c r="I50" s="25"/>
      <c r="J50" s="25"/>
      <c r="K50" s="25"/>
      <c r="L50" s="25"/>
      <c r="M50" s="25"/>
      <c r="N50" s="25"/>
      <c r="O50" s="25"/>
      <c r="P50" s="25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31:B31"/>
    <mergeCell ref="G31:H31"/>
    <mergeCell ref="G32:H32"/>
    <mergeCell ref="A42:B42"/>
    <mergeCell ref="A43:B43"/>
    <mergeCell ref="A44:B44"/>
    <mergeCell ref="G33:H3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2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25" bestFit="1" customWidth="1"/>
    <col min="18" max="18" width="13.1796875" style="25" bestFit="1" customWidth="1"/>
    <col min="19" max="16384" width="11.7265625" style="2"/>
  </cols>
  <sheetData>
    <row r="1" spans="1:9" ht="40.5" customHeight="1" thickBot="1" x14ac:dyDescent="0.3">
      <c r="A1" s="27" t="s">
        <v>80</v>
      </c>
      <c r="B1" s="27" t="s">
        <v>81</v>
      </c>
      <c r="C1" s="27" t="s">
        <v>89</v>
      </c>
      <c r="D1" s="27" t="s">
        <v>90</v>
      </c>
      <c r="E1" s="26" t="s">
        <v>84</v>
      </c>
      <c r="F1" s="27" t="s">
        <v>91</v>
      </c>
      <c r="G1" s="26" t="s">
        <v>86</v>
      </c>
      <c r="H1" s="26" t="s">
        <v>87</v>
      </c>
      <c r="I1" s="27" t="s">
        <v>88</v>
      </c>
    </row>
    <row r="2" spans="1:9" ht="13" thickTop="1" x14ac:dyDescent="0.25">
      <c r="A2" s="25" t="s">
        <v>9</v>
      </c>
      <c r="B2" s="25" t="s">
        <v>1</v>
      </c>
      <c r="F2" s="4">
        <v>1.14E-2</v>
      </c>
      <c r="G2" s="6" t="s">
        <v>2</v>
      </c>
      <c r="H2" s="25" t="str">
        <f>IF(AND(A2="OH",B2="O"),"I",IF(AND(A2="O",B2="HO"),"II",IF(AND(A2="CH",B2="O"),"III",IF(AND(A2="O",B2="HC"),"IV",IF(AND(A2="CπH",B2="O"),"V",IF(AND(A2="Cπ",B2="HC"),"V",IF(AND(A2="C",B2="HC"),"VI","N/A")))))))</f>
        <v>III</v>
      </c>
      <c r="I2" s="25" t="str">
        <f>IF(F2&lt;=0.005, "weak","")</f>
        <v/>
      </c>
    </row>
    <row r="3" spans="1:9" x14ac:dyDescent="0.25">
      <c r="A3" s="25" t="s">
        <v>1</v>
      </c>
      <c r="B3" s="25" t="s">
        <v>5</v>
      </c>
      <c r="F3" s="4">
        <v>9.7999999999999997E-3</v>
      </c>
      <c r="G3" s="6" t="s">
        <v>3</v>
      </c>
      <c r="H3" s="25" t="str">
        <f t="shared" ref="H3:H21" si="0">IF(AND(A3="OH",B3="O"),"I",IF(AND(A3="O",B3="HO"),"II",IF(AND(A3="CH",B3="O"),"III",IF(AND(A3="O",B3="HC"),"IV",IF(AND(A3="CπH",B3="O"),"V",IF(AND(A3="Cπ",B3="HC"),"V",IF(AND(A3="C",B3="HC"),"VI","N/A")))))))</f>
        <v>IV</v>
      </c>
      <c r="I3" s="25" t="str">
        <f t="shared" ref="I3:I21" si="1">IF(F3&lt;=0.005, "weak","")</f>
        <v/>
      </c>
    </row>
    <row r="4" spans="1:9" x14ac:dyDescent="0.25">
      <c r="A4" s="3" t="s">
        <v>9</v>
      </c>
      <c r="B4" s="3" t="s">
        <v>1</v>
      </c>
      <c r="F4" s="4">
        <v>9.2999999999999992E-3</v>
      </c>
      <c r="G4" s="6" t="s">
        <v>4</v>
      </c>
      <c r="H4" s="25" t="str">
        <f t="shared" si="0"/>
        <v>III</v>
      </c>
      <c r="I4" s="25" t="str">
        <f t="shared" si="1"/>
        <v/>
      </c>
    </row>
    <row r="5" spans="1:9" x14ac:dyDescent="0.25">
      <c r="A5" s="3" t="s">
        <v>9</v>
      </c>
      <c r="B5" s="3" t="s">
        <v>1</v>
      </c>
      <c r="F5" s="4">
        <v>8.6999999999999994E-3</v>
      </c>
      <c r="G5" s="6" t="s">
        <v>6</v>
      </c>
      <c r="H5" s="25" t="str">
        <f t="shared" si="0"/>
        <v>III</v>
      </c>
      <c r="I5" s="25" t="str">
        <f t="shared" si="1"/>
        <v/>
      </c>
    </row>
    <row r="6" spans="1:9" x14ac:dyDescent="0.25">
      <c r="A6" s="3" t="s">
        <v>9</v>
      </c>
      <c r="B6" s="3" t="s">
        <v>1</v>
      </c>
      <c r="F6" s="4">
        <v>7.7999999999999996E-3</v>
      </c>
      <c r="G6" s="6" t="s">
        <v>8</v>
      </c>
      <c r="H6" s="25" t="str">
        <f t="shared" si="0"/>
        <v>III</v>
      </c>
      <c r="I6" s="25" t="str">
        <f t="shared" si="1"/>
        <v/>
      </c>
    </row>
    <row r="7" spans="1:9" x14ac:dyDescent="0.25">
      <c r="A7" s="25" t="s">
        <v>1</v>
      </c>
      <c r="B7" s="25" t="s">
        <v>5</v>
      </c>
      <c r="F7" s="4">
        <v>7.4999999999999997E-3</v>
      </c>
      <c r="G7" s="6" t="s">
        <v>10</v>
      </c>
      <c r="H7" s="25" t="str">
        <f t="shared" si="0"/>
        <v>IV</v>
      </c>
      <c r="I7" s="25" t="str">
        <f t="shared" si="1"/>
        <v/>
      </c>
    </row>
    <row r="8" spans="1:9" x14ac:dyDescent="0.25">
      <c r="A8" s="25" t="s">
        <v>1</v>
      </c>
      <c r="B8" s="25" t="s">
        <v>5</v>
      </c>
      <c r="F8" s="4">
        <v>7.4000000000000003E-3</v>
      </c>
      <c r="G8" s="6" t="s">
        <v>11</v>
      </c>
      <c r="H8" s="25" t="str">
        <f t="shared" si="0"/>
        <v>IV</v>
      </c>
      <c r="I8" s="25" t="str">
        <f t="shared" si="1"/>
        <v/>
      </c>
    </row>
    <row r="9" spans="1:9" x14ac:dyDescent="0.25">
      <c r="A9" s="3" t="s">
        <v>36</v>
      </c>
      <c r="B9" s="25" t="s">
        <v>5</v>
      </c>
      <c r="F9" s="4">
        <v>6.3E-3</v>
      </c>
      <c r="G9" s="6" t="s">
        <v>12</v>
      </c>
      <c r="H9" s="25" t="str">
        <f t="shared" si="0"/>
        <v>VI</v>
      </c>
      <c r="I9" s="25" t="str">
        <f t="shared" si="1"/>
        <v/>
      </c>
    </row>
    <row r="10" spans="1:9" x14ac:dyDescent="0.25">
      <c r="A10" s="25" t="s">
        <v>9</v>
      </c>
      <c r="B10" s="25" t="s">
        <v>1</v>
      </c>
      <c r="F10" s="4">
        <v>6.1000000000000004E-3</v>
      </c>
      <c r="G10" s="6" t="s">
        <v>13</v>
      </c>
      <c r="H10" s="25" t="str">
        <f t="shared" si="0"/>
        <v>III</v>
      </c>
      <c r="I10" s="25" t="str">
        <f t="shared" si="1"/>
        <v/>
      </c>
    </row>
    <row r="11" spans="1:9" x14ac:dyDescent="0.25">
      <c r="A11" s="3" t="s">
        <v>48</v>
      </c>
      <c r="B11" s="3" t="s">
        <v>5</v>
      </c>
      <c r="F11" s="4">
        <v>5.7999999999999996E-3</v>
      </c>
      <c r="G11" s="6" t="s">
        <v>14</v>
      </c>
      <c r="H11" s="25" t="str">
        <f t="shared" si="0"/>
        <v>V</v>
      </c>
      <c r="I11" s="25" t="str">
        <f t="shared" si="1"/>
        <v/>
      </c>
    </row>
    <row r="12" spans="1:9" x14ac:dyDescent="0.25">
      <c r="A12" s="3" t="s">
        <v>48</v>
      </c>
      <c r="B12" s="3" t="s">
        <v>5</v>
      </c>
      <c r="F12" s="4">
        <v>5.4000000000000003E-3</v>
      </c>
      <c r="G12" s="6" t="s">
        <v>15</v>
      </c>
      <c r="H12" s="25" t="str">
        <f t="shared" si="0"/>
        <v>V</v>
      </c>
      <c r="I12" s="25" t="str">
        <f t="shared" si="1"/>
        <v/>
      </c>
    </row>
    <row r="13" spans="1:9" x14ac:dyDescent="0.25">
      <c r="A13" s="3" t="s">
        <v>48</v>
      </c>
      <c r="B13" s="3" t="s">
        <v>5</v>
      </c>
      <c r="F13" s="4">
        <v>4.7000000000000002E-3</v>
      </c>
      <c r="G13" s="6" t="s">
        <v>16</v>
      </c>
      <c r="H13" s="25" t="str">
        <f t="shared" si="0"/>
        <v>V</v>
      </c>
      <c r="I13" s="25" t="str">
        <f t="shared" si="1"/>
        <v>weak</v>
      </c>
    </row>
    <row r="14" spans="1:9" x14ac:dyDescent="0.25">
      <c r="A14" s="25" t="s">
        <v>9</v>
      </c>
      <c r="B14" s="25" t="s">
        <v>1</v>
      </c>
      <c r="F14" s="4">
        <v>4.4999999999999997E-3</v>
      </c>
      <c r="G14" s="6" t="s">
        <v>17</v>
      </c>
      <c r="H14" s="25" t="str">
        <f t="shared" si="0"/>
        <v>III</v>
      </c>
      <c r="I14" s="25" t="str">
        <f>IF(F14&lt;=0.005, "weak","")</f>
        <v>weak</v>
      </c>
    </row>
    <row r="15" spans="1:9" x14ac:dyDescent="0.25">
      <c r="A15" s="25" t="s">
        <v>9</v>
      </c>
      <c r="B15" s="25" t="s">
        <v>1</v>
      </c>
      <c r="F15" s="4">
        <v>3.3999999999999998E-3</v>
      </c>
      <c r="G15" s="6" t="s">
        <v>38</v>
      </c>
      <c r="H15" s="25" t="str">
        <f t="shared" si="0"/>
        <v>III</v>
      </c>
      <c r="I15" s="25" t="str">
        <f t="shared" si="1"/>
        <v>weak</v>
      </c>
    </row>
    <row r="16" spans="1:9" x14ac:dyDescent="0.25">
      <c r="A16" s="3" t="s">
        <v>9</v>
      </c>
      <c r="B16" s="25" t="s">
        <v>1</v>
      </c>
      <c r="F16" s="4">
        <v>3.3E-3</v>
      </c>
      <c r="G16" s="6" t="s">
        <v>37</v>
      </c>
      <c r="H16" s="25" t="str">
        <f t="shared" si="0"/>
        <v>III</v>
      </c>
      <c r="I16" s="25" t="str">
        <f t="shared" si="1"/>
        <v>weak</v>
      </c>
    </row>
    <row r="17" spans="1:11" x14ac:dyDescent="0.25">
      <c r="A17" s="3" t="s">
        <v>48</v>
      </c>
      <c r="B17" s="3" t="s">
        <v>5</v>
      </c>
      <c r="F17" s="4">
        <v>3.2000000000000002E-3</v>
      </c>
      <c r="G17" s="6" t="s">
        <v>39</v>
      </c>
      <c r="H17" s="25" t="str">
        <f t="shared" si="0"/>
        <v>V</v>
      </c>
      <c r="I17" s="25" t="str">
        <f t="shared" si="1"/>
        <v>weak</v>
      </c>
    </row>
    <row r="18" spans="1:11" x14ac:dyDescent="0.25">
      <c r="A18" s="3" t="s">
        <v>48</v>
      </c>
      <c r="B18" s="3" t="s">
        <v>5</v>
      </c>
      <c r="F18" s="4">
        <v>2.3999999999999998E-3</v>
      </c>
      <c r="G18" s="6" t="s">
        <v>40</v>
      </c>
      <c r="H18" s="25" t="str">
        <f t="shared" si="0"/>
        <v>V</v>
      </c>
      <c r="I18" s="25" t="str">
        <f t="shared" si="1"/>
        <v>weak</v>
      </c>
    </row>
    <row r="19" spans="1:11" x14ac:dyDescent="0.25">
      <c r="A19" s="3" t="s">
        <v>48</v>
      </c>
      <c r="B19" s="3" t="s">
        <v>5</v>
      </c>
      <c r="F19" s="4">
        <v>2.3999999999999998E-3</v>
      </c>
      <c r="G19" s="6" t="s">
        <v>41</v>
      </c>
      <c r="H19" s="25" t="str">
        <f t="shared" si="0"/>
        <v>V</v>
      </c>
      <c r="I19" s="25" t="str">
        <f t="shared" si="1"/>
        <v>weak</v>
      </c>
    </row>
    <row r="20" spans="1:11" x14ac:dyDescent="0.25">
      <c r="A20" s="3" t="s">
        <v>1</v>
      </c>
      <c r="B20" s="25" t="s">
        <v>5</v>
      </c>
      <c r="F20" s="4">
        <v>2.2000000000000001E-3</v>
      </c>
      <c r="G20" s="6" t="s">
        <v>42</v>
      </c>
      <c r="H20" s="25" t="str">
        <f t="shared" si="0"/>
        <v>IV</v>
      </c>
      <c r="I20" s="25" t="str">
        <f t="shared" si="1"/>
        <v>weak</v>
      </c>
    </row>
    <row r="21" spans="1:11" x14ac:dyDescent="0.25">
      <c r="A21" s="25" t="s">
        <v>9</v>
      </c>
      <c r="B21" s="25" t="s">
        <v>1</v>
      </c>
      <c r="F21" s="4">
        <v>8.0000000000000004E-4</v>
      </c>
      <c r="G21" s="6" t="s">
        <v>43</v>
      </c>
      <c r="H21" s="25" t="str">
        <f t="shared" si="0"/>
        <v>III</v>
      </c>
      <c r="I21" s="25" t="str">
        <f t="shared" si="1"/>
        <v>weak</v>
      </c>
    </row>
    <row r="22" spans="1:11" x14ac:dyDescent="0.25">
      <c r="A22" s="3"/>
      <c r="B22" s="25"/>
      <c r="F22" s="4"/>
      <c r="G22" s="6"/>
      <c r="H22" s="25"/>
      <c r="I22" s="25"/>
    </row>
    <row r="23" spans="1:11" x14ac:dyDescent="0.25">
      <c r="A23" s="3"/>
      <c r="B23" s="25"/>
      <c r="F23" s="4"/>
      <c r="G23" s="6"/>
      <c r="H23" s="25"/>
      <c r="I23" s="25"/>
    </row>
    <row r="24" spans="1:11" x14ac:dyDescent="0.25">
      <c r="A24" s="3"/>
      <c r="B24" s="3"/>
      <c r="F24" s="4"/>
      <c r="G24" s="6"/>
      <c r="H24" s="25"/>
      <c r="I24" s="25"/>
    </row>
    <row r="25" spans="1:11" x14ac:dyDescent="0.25">
      <c r="A25" s="3"/>
      <c r="B25" s="3"/>
      <c r="F25" s="20"/>
      <c r="G25" s="6"/>
      <c r="H25" s="25"/>
      <c r="I25" s="25"/>
    </row>
    <row r="26" spans="1:11" x14ac:dyDescent="0.25">
      <c r="A26" s="3"/>
      <c r="B26" s="3"/>
      <c r="F26" s="5"/>
      <c r="G26" s="6"/>
      <c r="H26" s="25"/>
      <c r="I26" s="25"/>
    </row>
    <row r="27" spans="1:11" x14ac:dyDescent="0.25">
      <c r="A27" s="3"/>
      <c r="B27" s="3"/>
      <c r="F27" s="5"/>
      <c r="G27" s="6"/>
      <c r="H27" s="25"/>
      <c r="I27" s="25"/>
    </row>
    <row r="28" spans="1:11" x14ac:dyDescent="0.25">
      <c r="A28" s="3"/>
      <c r="B28" s="3"/>
      <c r="F28" s="5"/>
      <c r="G28" s="6"/>
      <c r="H28" s="25"/>
      <c r="I28" s="25"/>
    </row>
    <row r="29" spans="1:11" x14ac:dyDescent="0.25">
      <c r="A29" s="3"/>
      <c r="B29" s="25"/>
      <c r="F29" s="4"/>
      <c r="G29" s="6"/>
      <c r="H29" s="25"/>
      <c r="I29" s="25"/>
    </row>
    <row r="31" spans="1:11" ht="41" thickBot="1" x14ac:dyDescent="0.3">
      <c r="A31" s="56" t="s">
        <v>18</v>
      </c>
      <c r="B31" s="56"/>
      <c r="C31" s="27" t="s">
        <v>19</v>
      </c>
      <c r="D31" s="27" t="s">
        <v>20</v>
      </c>
      <c r="E31" s="26" t="s">
        <v>21</v>
      </c>
      <c r="F31" s="25"/>
      <c r="G31" s="57" t="s">
        <v>22</v>
      </c>
      <c r="H31" s="57"/>
      <c r="I31" s="27" t="s">
        <v>19</v>
      </c>
      <c r="J31" s="27" t="s">
        <v>20</v>
      </c>
      <c r="K31" s="26" t="s">
        <v>21</v>
      </c>
    </row>
    <row r="32" spans="1:11" ht="13" thickTop="1" x14ac:dyDescent="0.25">
      <c r="A32" s="25" t="s">
        <v>23</v>
      </c>
      <c r="B32" s="25" t="s">
        <v>24</v>
      </c>
      <c r="C32" s="12">
        <f>SUMIF(H2:H21,"I",F2:F21)</f>
        <v>0</v>
      </c>
      <c r="D32" s="25">
        <f>COUNTIF(H2:H21,"I")</f>
        <v>0</v>
      </c>
      <c r="E32" s="12" t="e">
        <f t="shared" ref="E32:E39" si="2">C32/D32</f>
        <v>#DIV/0!</v>
      </c>
      <c r="G32" s="58" t="s">
        <v>25</v>
      </c>
      <c r="H32" s="59"/>
      <c r="I32" s="12">
        <f>C32+C34+C37</f>
        <v>5.5299999999999995E-2</v>
      </c>
      <c r="J32" s="48">
        <f>D32+D34+D37</f>
        <v>9</v>
      </c>
      <c r="K32" s="12">
        <f>I32/J32</f>
        <v>6.1444444444444437E-3</v>
      </c>
    </row>
    <row r="33" spans="1:17" x14ac:dyDescent="0.25">
      <c r="A33" s="25" t="s">
        <v>26</v>
      </c>
      <c r="B33" s="25" t="s">
        <v>27</v>
      </c>
      <c r="C33" s="12">
        <f>SUMIF(H2:H21,"II",F2:F21)</f>
        <v>0</v>
      </c>
      <c r="D33" s="25">
        <f>COUNTIF(H2:H21,"II")</f>
        <v>0</v>
      </c>
      <c r="E33" s="12" t="e">
        <f t="shared" si="2"/>
        <v>#DIV/0!</v>
      </c>
      <c r="G33" s="55"/>
      <c r="H33" s="55"/>
    </row>
    <row r="34" spans="1:17" ht="14.5" x14ac:dyDescent="0.35">
      <c r="A34" s="25" t="s">
        <v>28</v>
      </c>
      <c r="B34" s="25" t="s">
        <v>29</v>
      </c>
      <c r="C34" s="12">
        <f>SUMIF(H2:H21,"III",F2:F21)</f>
        <v>5.5299999999999995E-2</v>
      </c>
      <c r="D34" s="25">
        <f>COUNTIF(H2:H21,"III")</f>
        <v>9</v>
      </c>
      <c r="E34" s="12">
        <f t="shared" si="2"/>
        <v>6.1444444444444437E-3</v>
      </c>
      <c r="G34" s="19"/>
      <c r="H34" s="36"/>
      <c r="I34" s="19"/>
      <c r="J34" s="19"/>
      <c r="K34" s="19"/>
    </row>
    <row r="35" spans="1:17" ht="14.5" x14ac:dyDescent="0.35">
      <c r="A35" s="25" t="s">
        <v>30</v>
      </c>
      <c r="B35" s="25" t="s">
        <v>31</v>
      </c>
      <c r="C35" s="12">
        <f>SUMIF(H2:H21,"IV",F2:F21)</f>
        <v>2.69E-2</v>
      </c>
      <c r="D35" s="25">
        <f>COUNTIF(H2:H21,"IV")</f>
        <v>4</v>
      </c>
      <c r="E35" s="12">
        <f t="shared" si="2"/>
        <v>6.7250000000000001E-3</v>
      </c>
      <c r="G35" s="19"/>
      <c r="H35" s="36"/>
      <c r="I35" s="19"/>
      <c r="J35" s="19"/>
      <c r="K35" s="19"/>
    </row>
    <row r="36" spans="1:17" ht="14.5" x14ac:dyDescent="0.35">
      <c r="A36" s="3" t="s">
        <v>65</v>
      </c>
      <c r="B36" s="25"/>
      <c r="C36" s="12">
        <f>SUMIF(A2:A21,"Cπ",F2:F21)</f>
        <v>2.3900000000000001E-2</v>
      </c>
      <c r="D36" s="25">
        <f>COUNTIF(A2:A21,"Cπ")</f>
        <v>6</v>
      </c>
      <c r="E36" s="12">
        <f t="shared" si="2"/>
        <v>3.9833333333333335E-3</v>
      </c>
      <c r="G36" s="3"/>
      <c r="H36" s="37"/>
      <c r="I36" s="3"/>
      <c r="J36" s="3"/>
      <c r="K36" s="3"/>
    </row>
    <row r="37" spans="1:17" ht="14.5" x14ac:dyDescent="0.35">
      <c r="A37" s="3" t="s">
        <v>64</v>
      </c>
      <c r="C37" s="12">
        <f>SUMIF(A2:A21,"CπH",F2:F21)</f>
        <v>0</v>
      </c>
      <c r="D37" s="25">
        <f>COUNTIF(A2:A21,"CπH")</f>
        <v>0</v>
      </c>
      <c r="E37" s="12" t="e">
        <f t="shared" si="2"/>
        <v>#DIV/0!</v>
      </c>
      <c r="G37" s="3"/>
      <c r="H37" s="37"/>
      <c r="I37" s="3"/>
      <c r="J37" s="3"/>
      <c r="K37" s="3"/>
    </row>
    <row r="38" spans="1:17" ht="14.5" x14ac:dyDescent="0.35">
      <c r="A38" s="3" t="s">
        <v>32</v>
      </c>
      <c r="B38" s="3" t="s">
        <v>33</v>
      </c>
      <c r="C38" s="13">
        <f>SUMIF(H2:H21,"V",F2:F21)</f>
        <v>2.3900000000000001E-2</v>
      </c>
      <c r="D38" s="3">
        <f>COUNTIF(H2:H21,"V")</f>
        <v>6</v>
      </c>
      <c r="E38" s="13">
        <f t="shared" si="2"/>
        <v>3.9833333333333335E-3</v>
      </c>
      <c r="G38" s="3"/>
      <c r="H38" s="37"/>
      <c r="I38" s="3"/>
      <c r="J38" s="3"/>
      <c r="K38" s="13"/>
    </row>
    <row r="39" spans="1:17" ht="15" thickBot="1" x14ac:dyDescent="0.4">
      <c r="A39" s="10" t="s">
        <v>63</v>
      </c>
      <c r="B39" s="10" t="s">
        <v>62</v>
      </c>
      <c r="C39" s="22">
        <f>SUMIF(H2:H21,"VI",F2:F21)</f>
        <v>6.3E-3</v>
      </c>
      <c r="D39" s="10">
        <f>COUNTIF(H2:H21,"VI")</f>
        <v>1</v>
      </c>
      <c r="E39" s="22">
        <f t="shared" si="2"/>
        <v>6.3E-3</v>
      </c>
      <c r="G39" s="3"/>
      <c r="H39" s="37"/>
      <c r="I39" s="3"/>
      <c r="J39" s="3"/>
      <c r="K39" s="13"/>
    </row>
    <row r="40" spans="1:17" ht="13" thickTop="1" x14ac:dyDescent="0.25">
      <c r="A40" s="2"/>
      <c r="B40" s="25" t="s">
        <v>34</v>
      </c>
      <c r="G40" s="3"/>
      <c r="H40" s="3"/>
      <c r="I40" s="3"/>
      <c r="J40" s="3"/>
      <c r="K40" s="13"/>
    </row>
    <row r="41" spans="1:17" x14ac:dyDescent="0.25">
      <c r="A41" s="2"/>
      <c r="G41" s="17"/>
      <c r="H41" s="3"/>
      <c r="I41" s="3"/>
      <c r="J41" s="3"/>
      <c r="K41" s="13"/>
    </row>
    <row r="42" spans="1:17" ht="41" thickBot="1" x14ac:dyDescent="0.3">
      <c r="A42" s="57" t="s">
        <v>22</v>
      </c>
      <c r="B42" s="57"/>
      <c r="C42" s="27" t="s">
        <v>19</v>
      </c>
      <c r="D42" s="27" t="s">
        <v>20</v>
      </c>
      <c r="E42" s="26" t="s">
        <v>21</v>
      </c>
      <c r="G42" s="17"/>
      <c r="H42" s="3"/>
      <c r="I42" s="3"/>
      <c r="J42" s="3"/>
      <c r="K42" s="13"/>
    </row>
    <row r="43" spans="1:17" ht="13" thickTop="1" x14ac:dyDescent="0.25">
      <c r="A43" s="58" t="s">
        <v>35</v>
      </c>
      <c r="B43" s="59"/>
      <c r="C43" s="12">
        <f>SUMIF(I2:I21,"weak",F2:F21)</f>
        <v>2.69E-2</v>
      </c>
      <c r="D43" s="9">
        <f>COUNTIF(I2:I21,"weak")</f>
        <v>9</v>
      </c>
      <c r="E43" s="12">
        <f>C43/D43</f>
        <v>2.988888888888889E-3</v>
      </c>
      <c r="G43" s="17"/>
      <c r="H43" s="3"/>
      <c r="I43" s="3"/>
      <c r="J43" s="3"/>
      <c r="K43" s="13"/>
    </row>
    <row r="44" spans="1:17" x14ac:dyDescent="0.25">
      <c r="A44" s="55" t="s">
        <v>61</v>
      </c>
      <c r="B44" s="55"/>
      <c r="C44" s="12">
        <f>SUMIF(I2:I21,"",F2:F21)</f>
        <v>8.5499999999999993E-2</v>
      </c>
      <c r="D44" s="9">
        <f>COUNTIF(I2:I21,"")</f>
        <v>11</v>
      </c>
      <c r="E44" s="12">
        <f>C44/D44</f>
        <v>7.7727272727272723E-3</v>
      </c>
      <c r="F44" s="25"/>
      <c r="G44" s="17"/>
      <c r="H44" s="3"/>
      <c r="I44" s="3"/>
      <c r="J44" s="3"/>
      <c r="K44" s="13"/>
    </row>
    <row r="45" spans="1:17" x14ac:dyDescent="0.25">
      <c r="B45" s="25"/>
      <c r="F45" s="7"/>
      <c r="G45" s="17"/>
      <c r="H45" s="3"/>
      <c r="I45" s="3"/>
      <c r="J45" s="3"/>
      <c r="K45" s="3"/>
    </row>
    <row r="46" spans="1:17" x14ac:dyDescent="0.25">
      <c r="B46" s="25"/>
      <c r="F46" s="7"/>
      <c r="G46" s="17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B47" s="25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25"/>
      <c r="F48" s="7"/>
      <c r="G48" s="17"/>
      <c r="H48" s="3"/>
      <c r="I48" s="3"/>
      <c r="J48" s="3"/>
      <c r="K48" s="1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1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25"/>
      <c r="H50" s="25"/>
      <c r="I50" s="25"/>
      <c r="J50" s="25"/>
      <c r="K50" s="25"/>
      <c r="L50" s="25"/>
      <c r="M50" s="25"/>
      <c r="N50" s="25"/>
      <c r="O50" s="25"/>
      <c r="P50" s="25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31:B31"/>
    <mergeCell ref="G31:H31"/>
    <mergeCell ref="G32:H32"/>
    <mergeCell ref="A42:B42"/>
    <mergeCell ref="A43:B43"/>
    <mergeCell ref="A44:B44"/>
    <mergeCell ref="G33:H3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2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25" bestFit="1" customWidth="1"/>
    <col min="18" max="18" width="13.1796875" style="25" bestFit="1" customWidth="1"/>
    <col min="19" max="16384" width="11.7265625" style="2"/>
  </cols>
  <sheetData>
    <row r="1" spans="1:9" ht="40.5" customHeight="1" thickBot="1" x14ac:dyDescent="0.3">
      <c r="A1" s="27" t="s">
        <v>80</v>
      </c>
      <c r="B1" s="27" t="s">
        <v>81</v>
      </c>
      <c r="C1" s="27" t="s">
        <v>89</v>
      </c>
      <c r="D1" s="27" t="s">
        <v>90</v>
      </c>
      <c r="E1" s="26" t="s">
        <v>84</v>
      </c>
      <c r="F1" s="27" t="s">
        <v>91</v>
      </c>
      <c r="G1" s="26" t="s">
        <v>86</v>
      </c>
      <c r="H1" s="26" t="s">
        <v>87</v>
      </c>
      <c r="I1" s="27" t="s">
        <v>88</v>
      </c>
    </row>
    <row r="2" spans="1:9" ht="13" thickTop="1" x14ac:dyDescent="0.25">
      <c r="A2" s="25" t="s">
        <v>9</v>
      </c>
      <c r="B2" s="25" t="s">
        <v>1</v>
      </c>
      <c r="F2" s="4">
        <v>1.0699999999999999E-2</v>
      </c>
      <c r="G2" s="6" t="s">
        <v>2</v>
      </c>
      <c r="H2" s="25" t="str">
        <f>IF(AND(A2="OH",B2="O"),"I",IF(AND(A2="O",B2="HO"),"II",IF(AND(A2="CH",B2="O"),"III",IF(AND(A2="O",B2="HC"),"IV",IF(AND(A2="CπH",B2="O"),"V",IF(AND(A2="Cπ",B2="HC"),"V",IF(AND(A2="C",B2="HC"),"VI","N/A")))))))</f>
        <v>III</v>
      </c>
      <c r="I2" s="25" t="str">
        <f>IF(F2&lt;=0.005, "weak","")</f>
        <v/>
      </c>
    </row>
    <row r="3" spans="1:9" x14ac:dyDescent="0.25">
      <c r="A3" s="25" t="s">
        <v>9</v>
      </c>
      <c r="B3" s="25" t="s">
        <v>1</v>
      </c>
      <c r="F3" s="4">
        <v>1.0200000000000001E-2</v>
      </c>
      <c r="G3" s="6" t="s">
        <v>3</v>
      </c>
      <c r="H3" s="25" t="str">
        <f t="shared" ref="H3:H21" si="0">IF(AND(A3="OH",B3="O"),"I",IF(AND(A3="O",B3="HO"),"II",IF(AND(A3="CH",B3="O"),"III",IF(AND(A3="O",B3="HC"),"IV",IF(AND(A3="CπH",B3="O"),"V",IF(AND(A3="Cπ",B3="HC"),"V",IF(AND(A3="C",B3="HC"),"VI","N/A")))))))</f>
        <v>III</v>
      </c>
      <c r="I3" s="25" t="str">
        <f t="shared" ref="I3:I21" si="1">IF(F3&lt;=0.005, "weak","")</f>
        <v/>
      </c>
    </row>
    <row r="4" spans="1:9" x14ac:dyDescent="0.25">
      <c r="A4" s="3" t="s">
        <v>1</v>
      </c>
      <c r="B4" s="3" t="s">
        <v>5</v>
      </c>
      <c r="F4" s="4">
        <v>0.01</v>
      </c>
      <c r="G4" s="6" t="s">
        <v>4</v>
      </c>
      <c r="H4" s="25" t="str">
        <f t="shared" si="0"/>
        <v>IV</v>
      </c>
      <c r="I4" s="25" t="str">
        <f t="shared" si="1"/>
        <v/>
      </c>
    </row>
    <row r="5" spans="1:9" x14ac:dyDescent="0.25">
      <c r="A5" s="3" t="s">
        <v>48</v>
      </c>
      <c r="B5" s="3" t="s">
        <v>5</v>
      </c>
      <c r="F5" s="4">
        <v>8.5000000000000006E-3</v>
      </c>
      <c r="G5" s="6" t="s">
        <v>6</v>
      </c>
      <c r="H5" s="25" t="str">
        <f t="shared" si="0"/>
        <v>V</v>
      </c>
      <c r="I5" s="25" t="str">
        <f t="shared" si="1"/>
        <v/>
      </c>
    </row>
    <row r="6" spans="1:9" x14ac:dyDescent="0.25">
      <c r="A6" s="3" t="s">
        <v>48</v>
      </c>
      <c r="B6" s="3" t="s">
        <v>5</v>
      </c>
      <c r="F6" s="4">
        <v>8.3999999999999995E-3</v>
      </c>
      <c r="G6" s="6" t="s">
        <v>8</v>
      </c>
      <c r="H6" s="25" t="str">
        <f t="shared" si="0"/>
        <v>V</v>
      </c>
      <c r="I6" s="25" t="str">
        <f t="shared" si="1"/>
        <v/>
      </c>
    </row>
    <row r="7" spans="1:9" x14ac:dyDescent="0.25">
      <c r="A7" s="25" t="s">
        <v>9</v>
      </c>
      <c r="B7" s="25" t="s">
        <v>1</v>
      </c>
      <c r="F7" s="4">
        <v>8.2000000000000007E-3</v>
      </c>
      <c r="G7" s="6" t="s">
        <v>10</v>
      </c>
      <c r="H7" s="25" t="str">
        <f t="shared" si="0"/>
        <v>III</v>
      </c>
      <c r="I7" s="25" t="str">
        <f t="shared" si="1"/>
        <v/>
      </c>
    </row>
    <row r="8" spans="1:9" x14ac:dyDescent="0.25">
      <c r="A8" s="25" t="s">
        <v>1</v>
      </c>
      <c r="B8" s="25" t="s">
        <v>5</v>
      </c>
      <c r="F8" s="4">
        <v>6.6E-3</v>
      </c>
      <c r="G8" s="6" t="s">
        <v>11</v>
      </c>
      <c r="H8" s="25" t="str">
        <f t="shared" si="0"/>
        <v>IV</v>
      </c>
      <c r="I8" s="25" t="str">
        <f t="shared" si="1"/>
        <v/>
      </c>
    </row>
    <row r="9" spans="1:9" x14ac:dyDescent="0.25">
      <c r="A9" s="3" t="s">
        <v>48</v>
      </c>
      <c r="B9" s="3" t="s">
        <v>5</v>
      </c>
      <c r="F9" s="4">
        <v>5.7999999999999996E-3</v>
      </c>
      <c r="G9" s="6" t="s">
        <v>12</v>
      </c>
      <c r="H9" s="25" t="str">
        <f t="shared" si="0"/>
        <v>V</v>
      </c>
      <c r="I9" s="25" t="str">
        <f t="shared" si="1"/>
        <v/>
      </c>
    </row>
    <row r="10" spans="1:9" x14ac:dyDescent="0.25">
      <c r="A10" s="3" t="s">
        <v>48</v>
      </c>
      <c r="B10" s="3" t="s">
        <v>5</v>
      </c>
      <c r="F10" s="4">
        <v>5.5999999999999999E-3</v>
      </c>
      <c r="G10" s="6" t="s">
        <v>13</v>
      </c>
      <c r="H10" s="25" t="str">
        <f t="shared" si="0"/>
        <v>V</v>
      </c>
      <c r="I10" s="25" t="str">
        <f t="shared" si="1"/>
        <v/>
      </c>
    </row>
    <row r="11" spans="1:9" x14ac:dyDescent="0.25">
      <c r="A11" s="3" t="s">
        <v>9</v>
      </c>
      <c r="B11" s="3" t="s">
        <v>1</v>
      </c>
      <c r="F11" s="4">
        <v>5.1000000000000004E-3</v>
      </c>
      <c r="G11" s="6" t="s">
        <v>14</v>
      </c>
      <c r="H11" s="25" t="str">
        <f t="shared" si="0"/>
        <v>III</v>
      </c>
      <c r="I11" s="25" t="str">
        <f t="shared" si="1"/>
        <v/>
      </c>
    </row>
    <row r="12" spans="1:9" x14ac:dyDescent="0.25">
      <c r="A12" s="3" t="s">
        <v>9</v>
      </c>
      <c r="B12" s="25" t="s">
        <v>1</v>
      </c>
      <c r="F12" s="4">
        <v>4.8999999999999998E-3</v>
      </c>
      <c r="G12" s="6" t="s">
        <v>15</v>
      </c>
      <c r="H12" s="25" t="str">
        <f t="shared" si="0"/>
        <v>III</v>
      </c>
      <c r="I12" s="25" t="str">
        <f t="shared" si="1"/>
        <v>weak</v>
      </c>
    </row>
    <row r="13" spans="1:9" x14ac:dyDescent="0.25">
      <c r="A13" s="3" t="s">
        <v>1</v>
      </c>
      <c r="B13" s="25" t="s">
        <v>5</v>
      </c>
      <c r="F13" s="4">
        <v>4.7999999999999996E-3</v>
      </c>
      <c r="G13" s="6" t="s">
        <v>16</v>
      </c>
      <c r="H13" s="25" t="str">
        <f t="shared" si="0"/>
        <v>IV</v>
      </c>
      <c r="I13" s="25" t="str">
        <f t="shared" si="1"/>
        <v>weak</v>
      </c>
    </row>
    <row r="14" spans="1:9" x14ac:dyDescent="0.25">
      <c r="A14" s="25" t="s">
        <v>1</v>
      </c>
      <c r="B14" s="25" t="s">
        <v>5</v>
      </c>
      <c r="F14" s="4">
        <v>4.4999999999999997E-3</v>
      </c>
      <c r="G14" s="6" t="s">
        <v>17</v>
      </c>
      <c r="H14" s="25" t="str">
        <f t="shared" si="0"/>
        <v>IV</v>
      </c>
      <c r="I14" s="25" t="str">
        <f>IF(F14&lt;=0.005, "weak","")</f>
        <v>weak</v>
      </c>
    </row>
    <row r="15" spans="1:9" x14ac:dyDescent="0.25">
      <c r="A15" s="25" t="s">
        <v>9</v>
      </c>
      <c r="B15" s="25" t="s">
        <v>1</v>
      </c>
      <c r="F15" s="4">
        <v>4.4000000000000003E-3</v>
      </c>
      <c r="G15" s="6" t="s">
        <v>38</v>
      </c>
      <c r="H15" s="25" t="str">
        <f t="shared" si="0"/>
        <v>III</v>
      </c>
      <c r="I15" s="25" t="str">
        <f t="shared" si="1"/>
        <v>weak</v>
      </c>
    </row>
    <row r="16" spans="1:9" x14ac:dyDescent="0.25">
      <c r="A16" s="3" t="s">
        <v>1</v>
      </c>
      <c r="B16" s="25" t="s">
        <v>5</v>
      </c>
      <c r="F16" s="4">
        <v>4.4000000000000003E-3</v>
      </c>
      <c r="G16" s="6" t="s">
        <v>37</v>
      </c>
      <c r="H16" s="25" t="str">
        <f t="shared" si="0"/>
        <v>IV</v>
      </c>
      <c r="I16" s="25" t="str">
        <f t="shared" si="1"/>
        <v>weak</v>
      </c>
    </row>
    <row r="17" spans="1:11" x14ac:dyDescent="0.25">
      <c r="A17" s="3" t="s">
        <v>9</v>
      </c>
      <c r="B17" s="25" t="s">
        <v>1</v>
      </c>
      <c r="F17" s="4">
        <v>4.1000000000000003E-3</v>
      </c>
      <c r="G17" s="6" t="s">
        <v>39</v>
      </c>
      <c r="H17" s="25" t="str">
        <f t="shared" si="0"/>
        <v>III</v>
      </c>
      <c r="I17" s="25" t="str">
        <f t="shared" si="1"/>
        <v>weak</v>
      </c>
    </row>
    <row r="18" spans="1:11" x14ac:dyDescent="0.25">
      <c r="A18" s="3" t="s">
        <v>9</v>
      </c>
      <c r="B18" s="25" t="s">
        <v>1</v>
      </c>
      <c r="F18" s="4">
        <v>4.1000000000000003E-3</v>
      </c>
      <c r="G18" s="6" t="s">
        <v>40</v>
      </c>
      <c r="H18" s="25" t="str">
        <f t="shared" si="0"/>
        <v>III</v>
      </c>
      <c r="I18" s="25" t="str">
        <f t="shared" si="1"/>
        <v>weak</v>
      </c>
    </row>
    <row r="19" spans="1:11" x14ac:dyDescent="0.25">
      <c r="A19" s="25" t="s">
        <v>1</v>
      </c>
      <c r="B19" s="25" t="s">
        <v>5</v>
      </c>
      <c r="F19" s="4">
        <v>4.1000000000000003E-3</v>
      </c>
      <c r="G19" s="6" t="s">
        <v>41</v>
      </c>
      <c r="H19" s="25" t="str">
        <f t="shared" si="0"/>
        <v>IV</v>
      </c>
      <c r="I19" s="25" t="str">
        <f t="shared" si="1"/>
        <v>weak</v>
      </c>
    </row>
    <row r="20" spans="1:11" x14ac:dyDescent="0.25">
      <c r="A20" s="3" t="s">
        <v>9</v>
      </c>
      <c r="B20" s="25" t="s">
        <v>1</v>
      </c>
      <c r="F20" s="4">
        <v>3.7000000000000002E-3</v>
      </c>
      <c r="G20" s="6" t="s">
        <v>42</v>
      </c>
      <c r="H20" s="25" t="str">
        <f t="shared" si="0"/>
        <v>III</v>
      </c>
      <c r="I20" s="25" t="str">
        <f t="shared" si="1"/>
        <v>weak</v>
      </c>
    </row>
    <row r="21" spans="1:11" x14ac:dyDescent="0.25">
      <c r="A21" s="3" t="s">
        <v>48</v>
      </c>
      <c r="B21" s="3" t="s">
        <v>5</v>
      </c>
      <c r="F21" s="4">
        <v>3.3E-3</v>
      </c>
      <c r="G21" s="6" t="s">
        <v>43</v>
      </c>
      <c r="H21" s="25" t="str">
        <f t="shared" si="0"/>
        <v>V</v>
      </c>
      <c r="I21" s="25" t="str">
        <f t="shared" si="1"/>
        <v>weak</v>
      </c>
    </row>
    <row r="22" spans="1:11" x14ac:dyDescent="0.25">
      <c r="A22" s="3" t="s">
        <v>1</v>
      </c>
      <c r="B22" s="25" t="s">
        <v>5</v>
      </c>
      <c r="F22" s="4">
        <v>2.8E-3</v>
      </c>
      <c r="G22" s="6" t="s">
        <v>44</v>
      </c>
      <c r="H22" s="25" t="str">
        <f t="shared" ref="H22:H26" si="2">IF(AND(A22="OH",B22="O"),"I",IF(AND(A22="O",B22="HO"),"II",IF(AND(A22="CH",B22="O"),"III",IF(AND(A22="O",B22="HC"),"IV",IF(AND(A22="CπH",B22="O"),"V",IF(AND(A22="Cπ",B22="HC"),"V",IF(AND(A22="C",B22="HC"),"VI","N/A")))))))</f>
        <v>IV</v>
      </c>
      <c r="I22" s="25" t="str">
        <f t="shared" ref="I22:I26" si="3">IF(F22&lt;=0.005, "weak","")</f>
        <v>weak</v>
      </c>
    </row>
    <row r="23" spans="1:11" x14ac:dyDescent="0.25">
      <c r="A23" s="3" t="s">
        <v>9</v>
      </c>
      <c r="B23" s="25" t="s">
        <v>1</v>
      </c>
      <c r="F23" s="4">
        <v>2.3E-3</v>
      </c>
      <c r="G23" s="6" t="s">
        <v>45</v>
      </c>
      <c r="H23" s="25" t="str">
        <f t="shared" si="2"/>
        <v>III</v>
      </c>
      <c r="I23" s="25" t="str">
        <f t="shared" si="3"/>
        <v>weak</v>
      </c>
    </row>
    <row r="24" spans="1:11" x14ac:dyDescent="0.25">
      <c r="A24" s="3" t="s">
        <v>36</v>
      </c>
      <c r="B24" s="3" t="s">
        <v>5</v>
      </c>
      <c r="F24" s="4">
        <v>2.3E-3</v>
      </c>
      <c r="G24" s="6" t="s">
        <v>46</v>
      </c>
      <c r="H24" s="25" t="str">
        <f t="shared" si="2"/>
        <v>VI</v>
      </c>
      <c r="I24" s="25" t="str">
        <f t="shared" si="3"/>
        <v>weak</v>
      </c>
    </row>
    <row r="25" spans="1:11" x14ac:dyDescent="0.25">
      <c r="A25" s="3" t="s">
        <v>1</v>
      </c>
      <c r="B25" s="3" t="s">
        <v>5</v>
      </c>
      <c r="F25" s="20">
        <v>2E-3</v>
      </c>
      <c r="G25" s="6" t="s">
        <v>47</v>
      </c>
      <c r="H25" s="25" t="str">
        <f t="shared" si="2"/>
        <v>IV</v>
      </c>
      <c r="I25" s="25" t="str">
        <f t="shared" si="3"/>
        <v>weak</v>
      </c>
    </row>
    <row r="26" spans="1:11" x14ac:dyDescent="0.25">
      <c r="A26" s="3" t="s">
        <v>9</v>
      </c>
      <c r="B26" s="3" t="s">
        <v>1</v>
      </c>
      <c r="F26" s="5">
        <v>1.8E-3</v>
      </c>
      <c r="G26" s="6" t="s">
        <v>50</v>
      </c>
      <c r="H26" s="25" t="str">
        <f t="shared" si="2"/>
        <v>III</v>
      </c>
      <c r="I26" s="25" t="str">
        <f t="shared" si="3"/>
        <v>weak</v>
      </c>
    </row>
    <row r="27" spans="1:11" x14ac:dyDescent="0.25">
      <c r="A27" s="3"/>
      <c r="B27" s="3"/>
      <c r="F27" s="5"/>
      <c r="G27" s="6"/>
      <c r="H27" s="25"/>
      <c r="I27" s="25"/>
    </row>
    <row r="28" spans="1:11" x14ac:dyDescent="0.25">
      <c r="A28" s="3"/>
      <c r="B28" s="3"/>
      <c r="F28" s="5"/>
      <c r="G28" s="6"/>
      <c r="H28" s="25"/>
      <c r="I28" s="25"/>
    </row>
    <row r="29" spans="1:11" x14ac:dyDescent="0.25">
      <c r="A29" s="3"/>
      <c r="B29" s="25"/>
      <c r="F29" s="4"/>
      <c r="G29" s="6"/>
      <c r="H29" s="25"/>
      <c r="I29" s="25"/>
    </row>
    <row r="31" spans="1:11" ht="41" thickBot="1" x14ac:dyDescent="0.3">
      <c r="A31" s="56" t="s">
        <v>18</v>
      </c>
      <c r="B31" s="56"/>
      <c r="C31" s="27" t="s">
        <v>19</v>
      </c>
      <c r="D31" s="27" t="s">
        <v>20</v>
      </c>
      <c r="E31" s="26" t="s">
        <v>21</v>
      </c>
      <c r="F31" s="25"/>
      <c r="G31" s="57" t="s">
        <v>22</v>
      </c>
      <c r="H31" s="57"/>
      <c r="I31" s="27" t="s">
        <v>19</v>
      </c>
      <c r="J31" s="27" t="s">
        <v>20</v>
      </c>
      <c r="K31" s="26" t="s">
        <v>21</v>
      </c>
    </row>
    <row r="32" spans="1:11" ht="13" thickTop="1" x14ac:dyDescent="0.25">
      <c r="A32" s="25" t="s">
        <v>23</v>
      </c>
      <c r="B32" s="25" t="s">
        <v>24</v>
      </c>
      <c r="C32" s="12">
        <f>SUMIF(H2:H26,"I",F2:F26)</f>
        <v>0</v>
      </c>
      <c r="D32" s="25">
        <f>COUNTIF(H2:H26,"I")</f>
        <v>0</v>
      </c>
      <c r="E32" s="12" t="e">
        <f t="shared" ref="E32:E39" si="4">C32/D32</f>
        <v>#DIV/0!</v>
      </c>
      <c r="G32" s="58" t="s">
        <v>25</v>
      </c>
      <c r="H32" s="59"/>
      <c r="I32" s="12">
        <f>C32+C34+C37</f>
        <v>5.9500000000000004E-2</v>
      </c>
      <c r="J32" s="48">
        <f>D32+D34+D37</f>
        <v>11</v>
      </c>
      <c r="K32" s="12">
        <f>I32/J32</f>
        <v>5.4090909090909094E-3</v>
      </c>
    </row>
    <row r="33" spans="1:17" x14ac:dyDescent="0.25">
      <c r="A33" s="25" t="s">
        <v>26</v>
      </c>
      <c r="B33" s="25" t="s">
        <v>27</v>
      </c>
      <c r="C33" s="12">
        <f>SUMIF(H2:H26,"II",F2:F26)</f>
        <v>0</v>
      </c>
      <c r="D33" s="25">
        <f>COUNTIF(H2:H26,"II")</f>
        <v>0</v>
      </c>
      <c r="E33" s="12" t="e">
        <f t="shared" si="4"/>
        <v>#DIV/0!</v>
      </c>
      <c r="G33" s="55"/>
      <c r="H33" s="55"/>
    </row>
    <row r="34" spans="1:17" ht="14.5" x14ac:dyDescent="0.35">
      <c r="A34" s="25" t="s">
        <v>28</v>
      </c>
      <c r="B34" s="25" t="s">
        <v>29</v>
      </c>
      <c r="C34" s="12">
        <f>SUMIF(H2:H26,"III",F2:F26)</f>
        <v>5.9500000000000004E-2</v>
      </c>
      <c r="D34" s="25">
        <f>COUNTIF(H2:H26,"III")</f>
        <v>11</v>
      </c>
      <c r="E34" s="12">
        <f t="shared" si="4"/>
        <v>5.4090909090909094E-3</v>
      </c>
      <c r="G34" s="19"/>
      <c r="H34" s="36"/>
      <c r="I34" s="19"/>
      <c r="J34" s="19"/>
      <c r="K34" s="19"/>
    </row>
    <row r="35" spans="1:17" ht="14.5" x14ac:dyDescent="0.35">
      <c r="A35" s="25" t="s">
        <v>30</v>
      </c>
      <c r="B35" s="25" t="s">
        <v>31</v>
      </c>
      <c r="C35" s="12">
        <f>SUMIF(H2:H26,"IV",F2:F26)</f>
        <v>3.9199999999999999E-2</v>
      </c>
      <c r="D35" s="25">
        <f>COUNTIF(H2:H26,"IV")</f>
        <v>8</v>
      </c>
      <c r="E35" s="12">
        <f t="shared" si="4"/>
        <v>4.8999999999999998E-3</v>
      </c>
      <c r="G35" s="19"/>
      <c r="H35" s="36"/>
      <c r="I35" s="19"/>
      <c r="J35" s="19"/>
      <c r="K35" s="19"/>
    </row>
    <row r="36" spans="1:17" ht="14.5" x14ac:dyDescent="0.35">
      <c r="A36" s="3" t="s">
        <v>65</v>
      </c>
      <c r="B36" s="25"/>
      <c r="C36" s="12">
        <f>SUMIF(A2:A26,"Cπ",F2:F26)</f>
        <v>3.1599999999999996E-2</v>
      </c>
      <c r="D36" s="25">
        <f>COUNTIF(A2:A26,"Cπ")</f>
        <v>5</v>
      </c>
      <c r="E36" s="12">
        <f t="shared" si="4"/>
        <v>6.3199999999999992E-3</v>
      </c>
      <c r="G36" s="3"/>
      <c r="H36" s="37"/>
      <c r="I36" s="3"/>
      <c r="J36" s="3"/>
      <c r="K36" s="3"/>
    </row>
    <row r="37" spans="1:17" ht="14.5" x14ac:dyDescent="0.35">
      <c r="A37" s="3" t="s">
        <v>64</v>
      </c>
      <c r="C37" s="12">
        <f>SUMIF(A2:A26,"CπH",F2:F26)</f>
        <v>0</v>
      </c>
      <c r="D37" s="25">
        <f>COUNTIF(A2:A26,"CπH")</f>
        <v>0</v>
      </c>
      <c r="E37" s="12" t="e">
        <f t="shared" si="4"/>
        <v>#DIV/0!</v>
      </c>
      <c r="G37" s="3"/>
      <c r="H37" s="37"/>
      <c r="I37" s="3"/>
      <c r="J37" s="3"/>
      <c r="K37" s="3"/>
    </row>
    <row r="38" spans="1:17" ht="14.5" x14ac:dyDescent="0.35">
      <c r="A38" s="3" t="s">
        <v>32</v>
      </c>
      <c r="B38" s="3" t="s">
        <v>33</v>
      </c>
      <c r="C38" s="13">
        <f>SUMIF(H2:H26,"V",F2:F26)</f>
        <v>3.1599999999999996E-2</v>
      </c>
      <c r="D38" s="3">
        <f>COUNTIF(H2:H26,"V")</f>
        <v>5</v>
      </c>
      <c r="E38" s="13">
        <f t="shared" si="4"/>
        <v>6.3199999999999992E-3</v>
      </c>
      <c r="G38" s="3"/>
      <c r="H38" s="37"/>
      <c r="I38" s="3"/>
      <c r="J38" s="3"/>
      <c r="K38" s="13"/>
    </row>
    <row r="39" spans="1:17" ht="15" thickBot="1" x14ac:dyDescent="0.4">
      <c r="A39" s="10" t="s">
        <v>63</v>
      </c>
      <c r="B39" s="10" t="s">
        <v>62</v>
      </c>
      <c r="C39" s="22">
        <f>SUMIF(H2:H26,"VI",F2:F26)</f>
        <v>2.3E-3</v>
      </c>
      <c r="D39" s="10">
        <f>COUNTIF(H2:H26,"VI")</f>
        <v>1</v>
      </c>
      <c r="E39" s="22">
        <f t="shared" si="4"/>
        <v>2.3E-3</v>
      </c>
      <c r="G39" s="3"/>
      <c r="H39" s="37"/>
      <c r="I39" s="3"/>
      <c r="J39" s="3"/>
      <c r="K39" s="13"/>
    </row>
    <row r="40" spans="1:17" ht="13" thickTop="1" x14ac:dyDescent="0.25">
      <c r="A40" s="2"/>
      <c r="B40" s="25" t="s">
        <v>34</v>
      </c>
      <c r="G40" s="3"/>
      <c r="H40" s="3"/>
      <c r="I40" s="3"/>
      <c r="J40" s="3"/>
      <c r="K40" s="13"/>
    </row>
    <row r="41" spans="1:17" x14ac:dyDescent="0.25">
      <c r="A41" s="2"/>
      <c r="G41" s="17"/>
      <c r="H41" s="3"/>
      <c r="I41" s="3"/>
      <c r="J41" s="3"/>
      <c r="K41" s="13"/>
    </row>
    <row r="42" spans="1:17" ht="41" thickBot="1" x14ac:dyDescent="0.3">
      <c r="A42" s="57" t="s">
        <v>22</v>
      </c>
      <c r="B42" s="57"/>
      <c r="C42" s="27" t="s">
        <v>19</v>
      </c>
      <c r="D42" s="27" t="s">
        <v>20</v>
      </c>
      <c r="E42" s="26" t="s">
        <v>21</v>
      </c>
      <c r="G42" s="17"/>
      <c r="H42" s="3"/>
      <c r="I42" s="3"/>
      <c r="J42" s="3"/>
      <c r="K42" s="13"/>
    </row>
    <row r="43" spans="1:17" ht="13" thickTop="1" x14ac:dyDescent="0.25">
      <c r="A43" s="58" t="s">
        <v>35</v>
      </c>
      <c r="B43" s="59"/>
      <c r="C43" s="12">
        <f>SUMIF(I2:I26,"weak",F2:F26)</f>
        <v>5.3499999999999999E-2</v>
      </c>
      <c r="D43" s="9">
        <f>COUNTIF(I2:I26,"weak")</f>
        <v>15</v>
      </c>
      <c r="E43" s="12">
        <f>C43/D43</f>
        <v>3.5666666666666668E-3</v>
      </c>
      <c r="G43" s="17"/>
      <c r="H43" s="3"/>
      <c r="I43" s="3"/>
      <c r="J43" s="3"/>
      <c r="K43" s="13"/>
    </row>
    <row r="44" spans="1:17" x14ac:dyDescent="0.25">
      <c r="A44" s="55" t="s">
        <v>61</v>
      </c>
      <c r="B44" s="55"/>
      <c r="C44" s="12">
        <f>SUMIF(I2:I26,"",F2:F26)</f>
        <v>7.9100000000000004E-2</v>
      </c>
      <c r="D44" s="9">
        <f>COUNTIF(I2:I26,"")</f>
        <v>10</v>
      </c>
      <c r="E44" s="12">
        <f>C44/D44</f>
        <v>7.9100000000000004E-3</v>
      </c>
      <c r="F44" s="25"/>
      <c r="G44" s="17"/>
      <c r="H44" s="3"/>
      <c r="I44" s="3"/>
      <c r="J44" s="3"/>
      <c r="K44" s="13"/>
    </row>
    <row r="45" spans="1:17" x14ac:dyDescent="0.25">
      <c r="B45" s="25"/>
      <c r="F45" s="7"/>
      <c r="G45" s="17"/>
      <c r="H45" s="3"/>
      <c r="I45" s="3"/>
      <c r="J45" s="3"/>
      <c r="K45" s="3"/>
    </row>
    <row r="46" spans="1:17" x14ac:dyDescent="0.25">
      <c r="B46" s="25"/>
      <c r="F46" s="7"/>
      <c r="G46" s="17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B47" s="25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25"/>
      <c r="F48" s="7"/>
      <c r="G48" s="17"/>
      <c r="H48" s="3"/>
      <c r="I48" s="3"/>
      <c r="J48" s="3"/>
      <c r="K48" s="1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1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25"/>
      <c r="H50" s="25"/>
      <c r="I50" s="25"/>
      <c r="J50" s="25"/>
      <c r="K50" s="25"/>
      <c r="L50" s="25"/>
      <c r="M50" s="25"/>
      <c r="N50" s="25"/>
      <c r="O50" s="25"/>
      <c r="P50" s="25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31:B31"/>
    <mergeCell ref="G31:H31"/>
    <mergeCell ref="G32:H32"/>
    <mergeCell ref="A42:B42"/>
    <mergeCell ref="A43:B43"/>
    <mergeCell ref="A44:B44"/>
    <mergeCell ref="G33:H3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2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25" bestFit="1" customWidth="1"/>
    <col min="18" max="18" width="13.1796875" style="25" bestFit="1" customWidth="1"/>
    <col min="19" max="16384" width="11.7265625" style="2"/>
  </cols>
  <sheetData>
    <row r="1" spans="1:9" ht="40.5" customHeight="1" thickBot="1" x14ac:dyDescent="0.3">
      <c r="A1" s="27" t="s">
        <v>80</v>
      </c>
      <c r="B1" s="27" t="s">
        <v>81</v>
      </c>
      <c r="C1" s="27" t="s">
        <v>89</v>
      </c>
      <c r="D1" s="27" t="s">
        <v>90</v>
      </c>
      <c r="E1" s="26" t="s">
        <v>84</v>
      </c>
      <c r="F1" s="27" t="s">
        <v>91</v>
      </c>
      <c r="G1" s="26" t="s">
        <v>86</v>
      </c>
      <c r="H1" s="26" t="s">
        <v>87</v>
      </c>
      <c r="I1" s="27" t="s">
        <v>88</v>
      </c>
    </row>
    <row r="2" spans="1:9" ht="13" thickTop="1" x14ac:dyDescent="0.25">
      <c r="A2" s="25" t="s">
        <v>1</v>
      </c>
      <c r="B2" s="25" t="s">
        <v>7</v>
      </c>
      <c r="C2" s="28">
        <v>1.87</v>
      </c>
      <c r="D2" s="28">
        <v>2.8</v>
      </c>
      <c r="E2" s="14">
        <v>162.4</v>
      </c>
      <c r="F2" s="8">
        <v>3.1E-2</v>
      </c>
      <c r="G2" s="6" t="s">
        <v>2</v>
      </c>
      <c r="H2" s="25" t="str">
        <f>IF(AND(A2="OH",B2="O"),"I",IF(AND(A2="O",B2="HO"),"II",IF(AND(A2="CH",B2="O"),"III",IF(AND(A2="O",B2="HC"),"IV",IF(AND(A2="CπH",B2="O"),"V",IF(AND(A2="Cπ",B2="HC"),"V",IF(AND(A2="C",B2="HC"),"VI","N/A")))))))</f>
        <v>II</v>
      </c>
      <c r="I2" s="25" t="str">
        <f>IF(F2&lt;=0.005, "weak","")</f>
        <v/>
      </c>
    </row>
    <row r="3" spans="1:9" x14ac:dyDescent="0.25">
      <c r="A3" s="25" t="s">
        <v>9</v>
      </c>
      <c r="B3" s="25" t="s">
        <v>1</v>
      </c>
      <c r="C3" s="28">
        <v>2.38</v>
      </c>
      <c r="D3" s="28">
        <v>3.32</v>
      </c>
      <c r="E3" s="14">
        <v>143.19999999999999</v>
      </c>
      <c r="F3" s="8">
        <v>1.2E-2</v>
      </c>
      <c r="G3" s="6" t="s">
        <v>3</v>
      </c>
      <c r="H3" s="25" t="str">
        <f t="shared" ref="H3:H22" si="0">IF(AND(A3="OH",B3="O"),"I",IF(AND(A3="O",B3="HO"),"II",IF(AND(A3="CH",B3="O"),"III",IF(AND(A3="O",B3="HC"),"IV",IF(AND(A3="CπH",B3="O"),"V",IF(AND(A3="Cπ",B3="HC"),"V",IF(AND(A3="C",B3="HC"),"VI","N/A")))))))</f>
        <v>III</v>
      </c>
      <c r="I3" s="25" t="str">
        <f t="shared" ref="I3:I22" si="1">IF(F3&lt;=0.005, "weak","")</f>
        <v/>
      </c>
    </row>
    <row r="4" spans="1:9" x14ac:dyDescent="0.25">
      <c r="A4" s="25" t="s">
        <v>9</v>
      </c>
      <c r="B4" s="25" t="s">
        <v>1</v>
      </c>
      <c r="C4" s="28">
        <v>2.42</v>
      </c>
      <c r="D4" s="28">
        <v>3.41</v>
      </c>
      <c r="E4" s="14">
        <v>150.30000000000001</v>
      </c>
      <c r="F4" s="8">
        <v>1.0999999999999999E-2</v>
      </c>
      <c r="G4" s="6" t="s">
        <v>4</v>
      </c>
      <c r="H4" s="25" t="str">
        <f t="shared" si="0"/>
        <v>III</v>
      </c>
      <c r="I4" s="25" t="str">
        <f t="shared" si="1"/>
        <v/>
      </c>
    </row>
    <row r="5" spans="1:9" x14ac:dyDescent="0.25">
      <c r="A5" s="25" t="s">
        <v>9</v>
      </c>
      <c r="B5" s="25" t="s">
        <v>1</v>
      </c>
      <c r="C5" s="28">
        <v>2.4</v>
      </c>
      <c r="D5" s="28">
        <v>3.45</v>
      </c>
      <c r="E5" s="14">
        <v>158.9</v>
      </c>
      <c r="F5" s="8">
        <v>1.0999999999999999E-2</v>
      </c>
      <c r="G5" s="6" t="s">
        <v>6</v>
      </c>
      <c r="H5" s="25" t="str">
        <f t="shared" si="0"/>
        <v>III</v>
      </c>
      <c r="I5" s="25" t="str">
        <f t="shared" si="1"/>
        <v/>
      </c>
    </row>
    <row r="6" spans="1:9" x14ac:dyDescent="0.25">
      <c r="A6" s="25" t="s">
        <v>9</v>
      </c>
      <c r="B6" s="25" t="s">
        <v>1</v>
      </c>
      <c r="C6" s="28">
        <v>2.4300000000000002</v>
      </c>
      <c r="D6" s="28">
        <v>3.41</v>
      </c>
      <c r="E6" s="14">
        <v>118.4</v>
      </c>
      <c r="F6" s="8">
        <v>1.0999999999999999E-2</v>
      </c>
      <c r="G6" s="6" t="s">
        <v>8</v>
      </c>
      <c r="H6" s="25" t="str">
        <f t="shared" si="0"/>
        <v>III</v>
      </c>
      <c r="I6" s="25" t="str">
        <f t="shared" si="1"/>
        <v/>
      </c>
    </row>
    <row r="7" spans="1:9" x14ac:dyDescent="0.25">
      <c r="A7" s="25" t="s">
        <v>9</v>
      </c>
      <c r="B7" s="25" t="s">
        <v>1</v>
      </c>
      <c r="C7" s="28">
        <v>2.4300000000000002</v>
      </c>
      <c r="D7" s="28">
        <v>3.41</v>
      </c>
      <c r="E7" s="14">
        <v>148.9</v>
      </c>
      <c r="F7" s="8">
        <v>1.0999999999999999E-2</v>
      </c>
      <c r="G7" s="6" t="s">
        <v>10</v>
      </c>
      <c r="H7" s="25" t="str">
        <f t="shared" si="0"/>
        <v>III</v>
      </c>
      <c r="I7" s="25" t="str">
        <f t="shared" si="1"/>
        <v/>
      </c>
    </row>
    <row r="8" spans="1:9" x14ac:dyDescent="0.25">
      <c r="A8" s="25" t="s">
        <v>1</v>
      </c>
      <c r="B8" s="25" t="s">
        <v>5</v>
      </c>
      <c r="C8" s="28">
        <v>2.48</v>
      </c>
      <c r="D8" s="28">
        <v>3.49</v>
      </c>
      <c r="E8" s="14">
        <v>153.5</v>
      </c>
      <c r="F8" s="8">
        <v>0.01</v>
      </c>
      <c r="G8" s="6" t="s">
        <v>11</v>
      </c>
      <c r="H8" s="25" t="str">
        <f t="shared" si="0"/>
        <v>IV</v>
      </c>
      <c r="I8" s="25" t="str">
        <f t="shared" si="1"/>
        <v/>
      </c>
    </row>
    <row r="9" spans="1:9" x14ac:dyDescent="0.25">
      <c r="A9" s="25" t="s">
        <v>9</v>
      </c>
      <c r="B9" s="25" t="s">
        <v>1</v>
      </c>
      <c r="C9" s="28">
        <v>2.5099999999999998</v>
      </c>
      <c r="D9" s="28">
        <v>3.34</v>
      </c>
      <c r="E9" s="14">
        <v>132.19999999999999</v>
      </c>
      <c r="F9" s="8">
        <v>0.01</v>
      </c>
      <c r="G9" s="6" t="s">
        <v>12</v>
      </c>
      <c r="H9" s="25" t="str">
        <f t="shared" si="0"/>
        <v>III</v>
      </c>
      <c r="I9" s="25" t="str">
        <f t="shared" si="1"/>
        <v/>
      </c>
    </row>
    <row r="10" spans="1:9" x14ac:dyDescent="0.25">
      <c r="A10" s="25" t="s">
        <v>9</v>
      </c>
      <c r="B10" s="25" t="s">
        <v>1</v>
      </c>
      <c r="C10" s="28">
        <v>2.54</v>
      </c>
      <c r="D10" s="28">
        <v>3.03</v>
      </c>
      <c r="E10" s="14">
        <v>106</v>
      </c>
      <c r="F10" s="8">
        <v>8.9999999999999993E-3</v>
      </c>
      <c r="G10" s="6" t="s">
        <v>13</v>
      </c>
      <c r="H10" s="25" t="str">
        <f t="shared" si="0"/>
        <v>III</v>
      </c>
      <c r="I10" s="25" t="str">
        <f t="shared" si="1"/>
        <v/>
      </c>
    </row>
    <row r="11" spans="1:9" x14ac:dyDescent="0.25">
      <c r="A11" s="25" t="s">
        <v>9</v>
      </c>
      <c r="B11" s="25" t="s">
        <v>1</v>
      </c>
      <c r="C11" s="28">
        <v>2.57</v>
      </c>
      <c r="D11" s="28">
        <v>3.38</v>
      </c>
      <c r="E11" s="14">
        <v>130.4</v>
      </c>
      <c r="F11" s="8">
        <v>8.0000000000000002E-3</v>
      </c>
      <c r="G11" s="6" t="s">
        <v>14</v>
      </c>
      <c r="H11" s="25" t="str">
        <f t="shared" si="0"/>
        <v>III</v>
      </c>
      <c r="I11" s="25" t="str">
        <f t="shared" si="1"/>
        <v/>
      </c>
    </row>
    <row r="12" spans="1:9" x14ac:dyDescent="0.25">
      <c r="A12" s="25" t="s">
        <v>9</v>
      </c>
      <c r="B12" s="25" t="s">
        <v>1</v>
      </c>
      <c r="C12" s="28">
        <v>2.61</v>
      </c>
      <c r="D12" s="28">
        <v>3.55</v>
      </c>
      <c r="E12" s="14">
        <v>144.6</v>
      </c>
      <c r="F12" s="8">
        <v>8.0000000000000002E-3</v>
      </c>
      <c r="G12" s="6" t="s">
        <v>15</v>
      </c>
      <c r="H12" s="25" t="str">
        <f t="shared" si="0"/>
        <v>III</v>
      </c>
      <c r="I12" s="25" t="str">
        <f t="shared" si="1"/>
        <v/>
      </c>
    </row>
    <row r="13" spans="1:9" x14ac:dyDescent="0.25">
      <c r="A13" s="25" t="s">
        <v>9</v>
      </c>
      <c r="B13" s="25" t="s">
        <v>1</v>
      </c>
      <c r="C13" s="28">
        <v>2.66</v>
      </c>
      <c r="D13" s="28">
        <v>3.59</v>
      </c>
      <c r="E13" s="14">
        <v>143</v>
      </c>
      <c r="F13" s="8">
        <v>7.0000000000000001E-3</v>
      </c>
      <c r="G13" s="6" t="s">
        <v>16</v>
      </c>
      <c r="H13" s="25" t="str">
        <f t="shared" si="0"/>
        <v>III</v>
      </c>
      <c r="I13" s="25" t="str">
        <f t="shared" si="1"/>
        <v/>
      </c>
    </row>
    <row r="14" spans="1:9" x14ac:dyDescent="0.25">
      <c r="A14" s="3" t="s">
        <v>1</v>
      </c>
      <c r="B14" s="3" t="s">
        <v>5</v>
      </c>
      <c r="C14" s="21">
        <v>2.69</v>
      </c>
      <c r="D14" s="21">
        <v>3.54</v>
      </c>
      <c r="E14" s="38">
        <v>134.4</v>
      </c>
      <c r="F14" s="31">
        <v>7.0000000000000001E-3</v>
      </c>
      <c r="G14" s="6" t="s">
        <v>17</v>
      </c>
      <c r="H14" s="25" t="str">
        <f t="shared" si="0"/>
        <v>IV</v>
      </c>
      <c r="I14" s="25" t="str">
        <f>IF(F14&lt;=0.005, "weak","")</f>
        <v/>
      </c>
    </row>
    <row r="15" spans="1:9" x14ac:dyDescent="0.25">
      <c r="A15" s="25" t="s">
        <v>1</v>
      </c>
      <c r="B15" s="25" t="s">
        <v>5</v>
      </c>
      <c r="C15" s="28">
        <v>2.71</v>
      </c>
      <c r="D15" s="28">
        <v>3.74</v>
      </c>
      <c r="E15" s="14">
        <v>156.80000000000001</v>
      </c>
      <c r="F15" s="25">
        <v>6.0000000000000001E-3</v>
      </c>
      <c r="G15" s="6" t="s">
        <v>38</v>
      </c>
      <c r="H15" s="25" t="str">
        <f t="shared" si="0"/>
        <v>IV</v>
      </c>
      <c r="I15" s="25" t="str">
        <f t="shared" si="1"/>
        <v/>
      </c>
    </row>
    <row r="16" spans="1:9" x14ac:dyDescent="0.25">
      <c r="A16" s="25" t="s">
        <v>9</v>
      </c>
      <c r="B16" s="25" t="s">
        <v>1</v>
      </c>
      <c r="C16" s="28">
        <v>2.74</v>
      </c>
      <c r="D16" s="28">
        <v>3.33</v>
      </c>
      <c r="E16" s="14">
        <v>113.7</v>
      </c>
      <c r="F16" s="25">
        <v>6.0000000000000001E-3</v>
      </c>
      <c r="G16" s="6" t="s">
        <v>37</v>
      </c>
      <c r="H16" s="25" t="str">
        <f t="shared" si="0"/>
        <v>III</v>
      </c>
      <c r="I16" s="25" t="str">
        <f t="shared" si="1"/>
        <v/>
      </c>
    </row>
    <row r="17" spans="1:11" x14ac:dyDescent="0.25">
      <c r="A17" s="25" t="s">
        <v>1</v>
      </c>
      <c r="B17" s="25" t="s">
        <v>5</v>
      </c>
      <c r="C17" s="28">
        <v>2.82</v>
      </c>
      <c r="D17" s="28">
        <v>3.33</v>
      </c>
      <c r="E17" s="14">
        <v>108.6</v>
      </c>
      <c r="F17" s="25">
        <v>6.0000000000000001E-3</v>
      </c>
      <c r="G17" s="6" t="s">
        <v>39</v>
      </c>
      <c r="H17" s="25" t="str">
        <f t="shared" si="0"/>
        <v>IV</v>
      </c>
      <c r="I17" s="25" t="str">
        <f t="shared" si="1"/>
        <v/>
      </c>
    </row>
    <row r="18" spans="1:11" x14ac:dyDescent="0.25">
      <c r="A18" s="25" t="s">
        <v>49</v>
      </c>
      <c r="B18" s="25" t="s">
        <v>1</v>
      </c>
      <c r="C18" s="28">
        <v>2.89</v>
      </c>
      <c r="D18" s="28">
        <v>3.43</v>
      </c>
      <c r="E18" s="14">
        <v>110.4</v>
      </c>
      <c r="F18" s="25">
        <v>5.0000000000000001E-3</v>
      </c>
      <c r="G18" s="6" t="s">
        <v>40</v>
      </c>
      <c r="H18" s="25" t="str">
        <f t="shared" si="0"/>
        <v>V</v>
      </c>
      <c r="I18" s="25" t="str">
        <f t="shared" si="1"/>
        <v>weak</v>
      </c>
    </row>
    <row r="19" spans="1:11" x14ac:dyDescent="0.25">
      <c r="A19" s="25" t="s">
        <v>1</v>
      </c>
      <c r="B19" s="25" t="s">
        <v>5</v>
      </c>
      <c r="C19" s="28">
        <v>2.93</v>
      </c>
      <c r="D19" s="28">
        <v>3.8</v>
      </c>
      <c r="E19" s="14">
        <v>137.1</v>
      </c>
      <c r="F19" s="25">
        <v>4.0000000000000001E-3</v>
      </c>
      <c r="G19" s="6" t="s">
        <v>41</v>
      </c>
      <c r="H19" s="25" t="str">
        <f t="shared" si="0"/>
        <v>IV</v>
      </c>
      <c r="I19" s="25" t="str">
        <f t="shared" si="1"/>
        <v>weak</v>
      </c>
    </row>
    <row r="20" spans="1:11" x14ac:dyDescent="0.25">
      <c r="A20" s="3" t="s">
        <v>9</v>
      </c>
      <c r="B20" s="3" t="s">
        <v>1</v>
      </c>
      <c r="C20" s="21">
        <v>3.16</v>
      </c>
      <c r="D20" s="21">
        <v>4.12</v>
      </c>
      <c r="E20" s="38">
        <v>147</v>
      </c>
      <c r="F20" s="3">
        <v>2E-3</v>
      </c>
      <c r="G20" s="6" t="s">
        <v>42</v>
      </c>
      <c r="H20" s="25" t="str">
        <f t="shared" si="0"/>
        <v>III</v>
      </c>
      <c r="I20" s="25" t="str">
        <f t="shared" si="1"/>
        <v>weak</v>
      </c>
    </row>
    <row r="21" spans="1:11" x14ac:dyDescent="0.25">
      <c r="A21" s="25" t="s">
        <v>1</v>
      </c>
      <c r="B21" s="25" t="s">
        <v>5</v>
      </c>
      <c r="C21" s="28">
        <v>3.28</v>
      </c>
      <c r="D21" s="28">
        <v>4.0999999999999996</v>
      </c>
      <c r="E21" s="14">
        <v>132.80000000000001</v>
      </c>
      <c r="F21" s="25">
        <v>2E-3</v>
      </c>
      <c r="G21" s="6" t="s">
        <v>43</v>
      </c>
      <c r="H21" s="25" t="str">
        <f t="shared" si="0"/>
        <v>IV</v>
      </c>
      <c r="I21" s="25" t="str">
        <f t="shared" si="1"/>
        <v>weak</v>
      </c>
    </row>
    <row r="22" spans="1:11" ht="13" thickBot="1" x14ac:dyDescent="0.3">
      <c r="A22" s="10" t="s">
        <v>9</v>
      </c>
      <c r="B22" s="10" t="s">
        <v>1</v>
      </c>
      <c r="C22" s="29">
        <v>3.36</v>
      </c>
      <c r="D22" s="29">
        <v>4.38</v>
      </c>
      <c r="E22" s="23">
        <v>155.80000000000001</v>
      </c>
      <c r="F22" s="10">
        <v>1E-3</v>
      </c>
      <c r="G22" s="30" t="s">
        <v>44</v>
      </c>
      <c r="H22" s="10" t="str">
        <f t="shared" si="0"/>
        <v>III</v>
      </c>
      <c r="I22" s="10" t="str">
        <f t="shared" si="1"/>
        <v>weak</v>
      </c>
    </row>
    <row r="23" spans="1:11" ht="13" thickTop="1" x14ac:dyDescent="0.25">
      <c r="A23" s="3"/>
      <c r="B23" s="25"/>
      <c r="F23" s="4"/>
      <c r="G23" s="6"/>
      <c r="H23" s="25"/>
      <c r="I23" s="25"/>
    </row>
    <row r="24" spans="1:11" x14ac:dyDescent="0.25">
      <c r="A24" s="3"/>
      <c r="B24" s="3"/>
      <c r="F24" s="4"/>
      <c r="G24" s="6"/>
      <c r="H24" s="25"/>
      <c r="I24" s="25"/>
    </row>
    <row r="25" spans="1:11" x14ac:dyDescent="0.25">
      <c r="A25" s="3"/>
      <c r="B25" s="3"/>
      <c r="F25" s="20"/>
      <c r="G25" s="6"/>
      <c r="H25" s="25"/>
      <c r="I25" s="25"/>
    </row>
    <row r="26" spans="1:11" x14ac:dyDescent="0.25">
      <c r="A26" s="3"/>
      <c r="B26" s="3"/>
      <c r="F26" s="5"/>
      <c r="G26" s="6"/>
      <c r="H26" s="25"/>
      <c r="I26" s="25"/>
    </row>
    <row r="27" spans="1:11" x14ac:dyDescent="0.25">
      <c r="A27" s="3"/>
      <c r="B27" s="3"/>
      <c r="F27" s="5"/>
      <c r="G27" s="6"/>
      <c r="H27" s="25"/>
      <c r="I27" s="25"/>
    </row>
    <row r="28" spans="1:11" x14ac:dyDescent="0.25">
      <c r="A28" s="3"/>
      <c r="B28" s="3"/>
      <c r="F28" s="5"/>
      <c r="G28" s="6"/>
      <c r="H28" s="25"/>
      <c r="I28" s="25"/>
    </row>
    <row r="29" spans="1:11" x14ac:dyDescent="0.25">
      <c r="A29" s="3"/>
      <c r="B29" s="25"/>
      <c r="F29" s="4"/>
      <c r="G29" s="6"/>
      <c r="H29" s="25"/>
      <c r="I29" s="25"/>
    </row>
    <row r="31" spans="1:11" ht="41" thickBot="1" x14ac:dyDescent="0.3">
      <c r="A31" s="56" t="s">
        <v>18</v>
      </c>
      <c r="B31" s="56"/>
      <c r="C31" s="27" t="s">
        <v>19</v>
      </c>
      <c r="D31" s="27" t="s">
        <v>20</v>
      </c>
      <c r="E31" s="26" t="s">
        <v>21</v>
      </c>
      <c r="F31" s="25"/>
      <c r="G31" s="57" t="s">
        <v>22</v>
      </c>
      <c r="H31" s="57"/>
      <c r="I31" s="27" t="s">
        <v>19</v>
      </c>
      <c r="J31" s="27" t="s">
        <v>20</v>
      </c>
      <c r="K31" s="26" t="s">
        <v>21</v>
      </c>
    </row>
    <row r="32" spans="1:11" ht="13" thickTop="1" x14ac:dyDescent="0.25">
      <c r="A32" s="25" t="s">
        <v>23</v>
      </c>
      <c r="B32" s="25" t="s">
        <v>24</v>
      </c>
      <c r="C32" s="12">
        <f>SUMIF(H2:H22,"I",F2:F22)</f>
        <v>0</v>
      </c>
      <c r="D32" s="25">
        <f>COUNTIF(H2:H22,"I")</f>
        <v>0</v>
      </c>
      <c r="E32" s="12" t="e">
        <f t="shared" ref="E32:E39" si="2">C32/D32</f>
        <v>#DIV/0!</v>
      </c>
      <c r="G32" s="58" t="s">
        <v>25</v>
      </c>
      <c r="H32" s="59"/>
      <c r="I32" s="12">
        <f>C32+C34+C37</f>
        <v>0.11200000000000002</v>
      </c>
      <c r="J32" s="48">
        <f>D32+D34+D37</f>
        <v>14</v>
      </c>
      <c r="K32" s="12">
        <f>I32/J32</f>
        <v>8.0000000000000019E-3</v>
      </c>
    </row>
    <row r="33" spans="1:17" x14ac:dyDescent="0.25">
      <c r="A33" s="25" t="s">
        <v>26</v>
      </c>
      <c r="B33" s="25" t="s">
        <v>27</v>
      </c>
      <c r="C33" s="12">
        <f>SUMIF(H2:H22,"II",F2:F22)</f>
        <v>3.1E-2</v>
      </c>
      <c r="D33" s="25">
        <f>COUNTIF(H2:H22,"II")</f>
        <v>1</v>
      </c>
      <c r="E33" s="12">
        <f t="shared" si="2"/>
        <v>3.1E-2</v>
      </c>
      <c r="G33" s="55"/>
      <c r="H33" s="55"/>
    </row>
    <row r="34" spans="1:17" ht="14.5" x14ac:dyDescent="0.35">
      <c r="A34" s="25" t="s">
        <v>28</v>
      </c>
      <c r="B34" s="25" t="s">
        <v>29</v>
      </c>
      <c r="C34" s="12">
        <f>SUMIF(H2:H22,"III",F2:F22)</f>
        <v>0.10700000000000001</v>
      </c>
      <c r="D34" s="25">
        <f>COUNTIF(H2:H22,"III")</f>
        <v>13</v>
      </c>
      <c r="E34" s="12">
        <f t="shared" si="2"/>
        <v>8.2307692307692325E-3</v>
      </c>
      <c r="G34" s="19"/>
      <c r="H34" s="36"/>
      <c r="I34" s="19"/>
      <c r="J34" s="19"/>
      <c r="K34" s="19"/>
    </row>
    <row r="35" spans="1:17" ht="14.5" x14ac:dyDescent="0.35">
      <c r="A35" s="25" t="s">
        <v>30</v>
      </c>
      <c r="B35" s="25" t="s">
        <v>31</v>
      </c>
      <c r="C35" s="12">
        <f>SUMIF(H2:H22,"IV",F2:F22)</f>
        <v>3.5000000000000003E-2</v>
      </c>
      <c r="D35" s="25">
        <f>COUNTIF(H2:H22,"IV")</f>
        <v>6</v>
      </c>
      <c r="E35" s="12">
        <f t="shared" si="2"/>
        <v>5.8333333333333336E-3</v>
      </c>
      <c r="G35" s="19"/>
      <c r="H35" s="36"/>
      <c r="I35" s="19"/>
      <c r="J35" s="19"/>
      <c r="K35" s="19"/>
    </row>
    <row r="36" spans="1:17" ht="14.5" x14ac:dyDescent="0.35">
      <c r="A36" s="3" t="s">
        <v>65</v>
      </c>
      <c r="B36" s="25"/>
      <c r="C36" s="12">
        <f>SUMIF(A2:A22,"Cπ",F2:F22)</f>
        <v>0</v>
      </c>
      <c r="D36" s="25">
        <f>COUNTIF(A2:A22,"Cπ")</f>
        <v>0</v>
      </c>
      <c r="E36" s="12" t="e">
        <f t="shared" si="2"/>
        <v>#DIV/0!</v>
      </c>
      <c r="G36" s="3"/>
      <c r="H36" s="37"/>
      <c r="I36" s="3"/>
      <c r="J36" s="3"/>
      <c r="K36" s="3"/>
    </row>
    <row r="37" spans="1:17" ht="14.5" x14ac:dyDescent="0.35">
      <c r="A37" s="3" t="s">
        <v>64</v>
      </c>
      <c r="C37" s="12">
        <f>SUMIF(A2:A22,"CπH",F2:F22)</f>
        <v>5.0000000000000001E-3</v>
      </c>
      <c r="D37" s="25">
        <f>COUNTIF(A2:A22,"CπH")</f>
        <v>1</v>
      </c>
      <c r="E37" s="12">
        <f t="shared" si="2"/>
        <v>5.0000000000000001E-3</v>
      </c>
      <c r="G37" s="3"/>
      <c r="H37" s="37"/>
      <c r="I37" s="3"/>
      <c r="J37" s="3"/>
      <c r="K37" s="3"/>
    </row>
    <row r="38" spans="1:17" ht="14.5" x14ac:dyDescent="0.35">
      <c r="A38" s="3" t="s">
        <v>32</v>
      </c>
      <c r="B38" s="3" t="s">
        <v>33</v>
      </c>
      <c r="C38" s="13">
        <f>SUMIF(H2:H22,"V",F2:F22)</f>
        <v>5.0000000000000001E-3</v>
      </c>
      <c r="D38" s="3">
        <f>COUNTIF(H2:H22,"V")</f>
        <v>1</v>
      </c>
      <c r="E38" s="13">
        <f t="shared" si="2"/>
        <v>5.0000000000000001E-3</v>
      </c>
      <c r="G38" s="3"/>
      <c r="H38" s="37"/>
      <c r="I38" s="3"/>
      <c r="J38" s="3"/>
      <c r="K38" s="13"/>
    </row>
    <row r="39" spans="1:17" ht="15" thickBot="1" x14ac:dyDescent="0.4">
      <c r="A39" s="10" t="s">
        <v>63</v>
      </c>
      <c r="B39" s="10" t="s">
        <v>62</v>
      </c>
      <c r="C39" s="22">
        <f>SUMIF(H2:H22,"VI",F2:F22)</f>
        <v>0</v>
      </c>
      <c r="D39" s="10">
        <f>COUNTIF(H2:H22,"VI")</f>
        <v>0</v>
      </c>
      <c r="E39" s="22" t="e">
        <f t="shared" si="2"/>
        <v>#DIV/0!</v>
      </c>
      <c r="G39" s="3"/>
      <c r="H39" s="37"/>
      <c r="I39" s="3"/>
      <c r="J39" s="3"/>
      <c r="K39" s="13"/>
    </row>
    <row r="40" spans="1:17" ht="13" thickTop="1" x14ac:dyDescent="0.25">
      <c r="A40" s="2"/>
      <c r="B40" s="25" t="s">
        <v>34</v>
      </c>
      <c r="G40" s="3"/>
      <c r="H40" s="3"/>
      <c r="I40" s="3"/>
      <c r="J40" s="3"/>
      <c r="K40" s="13"/>
    </row>
    <row r="41" spans="1:17" x14ac:dyDescent="0.25">
      <c r="A41" s="2"/>
      <c r="G41" s="17"/>
      <c r="H41" s="3"/>
      <c r="I41" s="3"/>
      <c r="J41" s="3"/>
      <c r="K41" s="13"/>
    </row>
    <row r="42" spans="1:17" ht="41" thickBot="1" x14ac:dyDescent="0.3">
      <c r="A42" s="57" t="s">
        <v>22</v>
      </c>
      <c r="B42" s="57"/>
      <c r="C42" s="27" t="s">
        <v>19</v>
      </c>
      <c r="D42" s="27" t="s">
        <v>20</v>
      </c>
      <c r="E42" s="26" t="s">
        <v>21</v>
      </c>
      <c r="G42" s="17"/>
      <c r="H42" s="3"/>
      <c r="I42" s="3"/>
      <c r="J42" s="3"/>
      <c r="K42" s="13"/>
    </row>
    <row r="43" spans="1:17" ht="13" thickTop="1" x14ac:dyDescent="0.25">
      <c r="A43" s="58" t="s">
        <v>35</v>
      </c>
      <c r="B43" s="59"/>
      <c r="C43" s="12">
        <f>SUMIF(I2:I22,"weak",F2:F22)</f>
        <v>1.4000000000000002E-2</v>
      </c>
      <c r="D43" s="9">
        <f>COUNTIF(I2:I22,"weak")</f>
        <v>5</v>
      </c>
      <c r="E43" s="12">
        <f>C43/D43</f>
        <v>2.8000000000000004E-3</v>
      </c>
      <c r="G43" s="17"/>
      <c r="H43" s="3"/>
      <c r="I43" s="3"/>
      <c r="J43" s="3"/>
      <c r="K43" s="13"/>
    </row>
    <row r="44" spans="1:17" x14ac:dyDescent="0.25">
      <c r="A44" s="55" t="s">
        <v>61</v>
      </c>
      <c r="B44" s="55"/>
      <c r="C44" s="12">
        <f>SUMIF(I2:I22,"",F2:F22)</f>
        <v>0.16400000000000001</v>
      </c>
      <c r="D44" s="9">
        <f>COUNTIF(I2:I22,"")</f>
        <v>16</v>
      </c>
      <c r="E44" s="12">
        <f>C44/D44</f>
        <v>1.025E-2</v>
      </c>
      <c r="F44" s="25"/>
      <c r="G44" s="17"/>
      <c r="H44" s="3"/>
      <c r="I44" s="3"/>
      <c r="J44" s="3"/>
      <c r="K44" s="13"/>
    </row>
    <row r="45" spans="1:17" x14ac:dyDescent="0.25">
      <c r="B45" s="25"/>
      <c r="F45" s="7"/>
      <c r="G45" s="17"/>
      <c r="H45" s="3"/>
      <c r="I45" s="3"/>
      <c r="J45" s="3"/>
      <c r="K45" s="3"/>
    </row>
    <row r="46" spans="1:17" x14ac:dyDescent="0.25">
      <c r="B46" s="25"/>
      <c r="F46" s="7"/>
      <c r="G46" s="17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B47" s="25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25"/>
      <c r="F48" s="7"/>
      <c r="G48" s="17"/>
      <c r="H48" s="3"/>
      <c r="I48" s="3"/>
      <c r="J48" s="3"/>
      <c r="K48" s="1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1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25"/>
      <c r="H50" s="25"/>
      <c r="I50" s="25"/>
      <c r="J50" s="25"/>
      <c r="K50" s="25"/>
      <c r="L50" s="25"/>
      <c r="M50" s="25"/>
      <c r="N50" s="25"/>
      <c r="O50" s="25"/>
      <c r="P50" s="25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31:B31"/>
    <mergeCell ref="G31:H31"/>
    <mergeCell ref="G32:H32"/>
    <mergeCell ref="A42:B42"/>
    <mergeCell ref="A43:B43"/>
    <mergeCell ref="A44:B44"/>
    <mergeCell ref="G33:H3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2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25" bestFit="1" customWidth="1"/>
    <col min="18" max="18" width="13.1796875" style="25" bestFit="1" customWidth="1"/>
    <col min="19" max="16384" width="11.7265625" style="2"/>
  </cols>
  <sheetData>
    <row r="1" spans="1:9" ht="40.5" customHeight="1" thickBot="1" x14ac:dyDescent="0.3">
      <c r="A1" s="27" t="s">
        <v>80</v>
      </c>
      <c r="B1" s="27" t="s">
        <v>81</v>
      </c>
      <c r="C1" s="27" t="s">
        <v>89</v>
      </c>
      <c r="D1" s="27" t="s">
        <v>90</v>
      </c>
      <c r="E1" s="26" t="s">
        <v>84</v>
      </c>
      <c r="F1" s="27" t="s">
        <v>91</v>
      </c>
      <c r="G1" s="26" t="s">
        <v>86</v>
      </c>
      <c r="H1" s="26" t="s">
        <v>87</v>
      </c>
      <c r="I1" s="27" t="s">
        <v>88</v>
      </c>
    </row>
    <row r="2" spans="1:9" ht="13" thickTop="1" x14ac:dyDescent="0.25">
      <c r="A2" s="25" t="s">
        <v>1</v>
      </c>
      <c r="B2" s="25" t="s">
        <v>7</v>
      </c>
      <c r="F2" s="4">
        <v>2.4799999999999999E-2</v>
      </c>
      <c r="G2" s="6" t="s">
        <v>2</v>
      </c>
      <c r="H2" s="25" t="str">
        <f>IF(AND(A2="OH",B2="O"),"I",IF(AND(A2="O",B2="HO"),"II",IF(AND(A2="CH",B2="O"),"III",IF(AND(A2="O",B2="HC"),"IV",IF(AND(A2="CπH",B2="O"),"V",IF(AND(A2="Cπ",B2="HC"),"V",IF(AND(A2="C",B2="HC"),"VI","N/A")))))))</f>
        <v>II</v>
      </c>
      <c r="I2" s="25" t="str">
        <f>IF(F2&lt;=0.005, "weak","")</f>
        <v/>
      </c>
    </row>
    <row r="3" spans="1:9" x14ac:dyDescent="0.25">
      <c r="A3" s="25" t="s">
        <v>1</v>
      </c>
      <c r="B3" s="25" t="s">
        <v>5</v>
      </c>
      <c r="F3" s="4">
        <v>1.06E-2</v>
      </c>
      <c r="G3" s="6" t="s">
        <v>3</v>
      </c>
      <c r="H3" s="25" t="str">
        <f t="shared" ref="H3:H25" si="0">IF(AND(A3="OH",B3="O"),"I",IF(AND(A3="O",B3="HO"),"II",IF(AND(A3="CH",B3="O"),"III",IF(AND(A3="O",B3="HC"),"IV",IF(AND(A3="CπH",B3="O"),"V",IF(AND(A3="Cπ",B3="HC"),"V",IF(AND(A3="C",B3="HC"),"VI","N/A")))))))</f>
        <v>IV</v>
      </c>
      <c r="I3" s="25" t="str">
        <f t="shared" ref="I3:I25" si="1">IF(F3&lt;=0.005, "weak","")</f>
        <v/>
      </c>
    </row>
    <row r="4" spans="1:9" x14ac:dyDescent="0.25">
      <c r="A4" s="25" t="s">
        <v>1</v>
      </c>
      <c r="B4" s="25" t="s">
        <v>5</v>
      </c>
      <c r="F4" s="4">
        <v>8.6E-3</v>
      </c>
      <c r="G4" s="6" t="s">
        <v>4</v>
      </c>
      <c r="H4" s="25" t="str">
        <f t="shared" si="0"/>
        <v>IV</v>
      </c>
      <c r="I4" s="25" t="str">
        <f t="shared" si="1"/>
        <v/>
      </c>
    </row>
    <row r="5" spans="1:9" x14ac:dyDescent="0.25">
      <c r="A5" s="25" t="s">
        <v>1</v>
      </c>
      <c r="B5" s="25" t="s">
        <v>5</v>
      </c>
      <c r="F5" s="4">
        <v>8.5000000000000006E-3</v>
      </c>
      <c r="G5" s="6" t="s">
        <v>6</v>
      </c>
      <c r="H5" s="25" t="str">
        <f t="shared" si="0"/>
        <v>IV</v>
      </c>
      <c r="I5" s="25" t="str">
        <f t="shared" si="1"/>
        <v/>
      </c>
    </row>
    <row r="6" spans="1:9" x14ac:dyDescent="0.25">
      <c r="A6" s="3" t="s">
        <v>9</v>
      </c>
      <c r="B6" s="3" t="s">
        <v>1</v>
      </c>
      <c r="F6" s="4">
        <v>8.3999999999999995E-3</v>
      </c>
      <c r="G6" s="6" t="s">
        <v>8</v>
      </c>
      <c r="H6" s="25" t="str">
        <f t="shared" si="0"/>
        <v>III</v>
      </c>
      <c r="I6" s="25" t="str">
        <f t="shared" si="1"/>
        <v/>
      </c>
    </row>
    <row r="7" spans="1:9" x14ac:dyDescent="0.25">
      <c r="A7" s="3" t="s">
        <v>48</v>
      </c>
      <c r="B7" s="25" t="s">
        <v>5</v>
      </c>
      <c r="F7" s="4">
        <v>7.4000000000000003E-3</v>
      </c>
      <c r="G7" s="6" t="s">
        <v>10</v>
      </c>
      <c r="H7" s="25" t="str">
        <f t="shared" si="0"/>
        <v>V</v>
      </c>
      <c r="I7" s="25" t="str">
        <f t="shared" si="1"/>
        <v/>
      </c>
    </row>
    <row r="8" spans="1:9" x14ac:dyDescent="0.25">
      <c r="A8" s="3" t="s">
        <v>48</v>
      </c>
      <c r="B8" s="25" t="s">
        <v>5</v>
      </c>
      <c r="F8" s="4">
        <v>7.0000000000000001E-3</v>
      </c>
      <c r="G8" s="6" t="s">
        <v>11</v>
      </c>
      <c r="H8" s="25" t="str">
        <f t="shared" si="0"/>
        <v>V</v>
      </c>
      <c r="I8" s="25" t="str">
        <f t="shared" si="1"/>
        <v/>
      </c>
    </row>
    <row r="9" spans="1:9" x14ac:dyDescent="0.25">
      <c r="A9" s="3" t="s">
        <v>48</v>
      </c>
      <c r="B9" s="25" t="s">
        <v>5</v>
      </c>
      <c r="F9" s="4">
        <v>6.8999999999999999E-3</v>
      </c>
      <c r="G9" s="6" t="s">
        <v>12</v>
      </c>
      <c r="H9" s="25" t="str">
        <f t="shared" si="0"/>
        <v>V</v>
      </c>
      <c r="I9" s="25" t="str">
        <f t="shared" si="1"/>
        <v/>
      </c>
    </row>
    <row r="10" spans="1:9" x14ac:dyDescent="0.25">
      <c r="A10" s="25" t="s">
        <v>1</v>
      </c>
      <c r="B10" s="25" t="s">
        <v>5</v>
      </c>
      <c r="F10" s="4">
        <v>6.7999999999999996E-3</v>
      </c>
      <c r="G10" s="6" t="s">
        <v>13</v>
      </c>
      <c r="H10" s="25" t="str">
        <f t="shared" si="0"/>
        <v>IV</v>
      </c>
      <c r="I10" s="25" t="str">
        <f t="shared" si="1"/>
        <v/>
      </c>
    </row>
    <row r="11" spans="1:9" x14ac:dyDescent="0.25">
      <c r="A11" s="3" t="s">
        <v>9</v>
      </c>
      <c r="B11" s="3" t="s">
        <v>1</v>
      </c>
      <c r="F11" s="4">
        <v>6.7000000000000002E-3</v>
      </c>
      <c r="G11" s="6" t="s">
        <v>14</v>
      </c>
      <c r="H11" s="25" t="str">
        <f t="shared" si="0"/>
        <v>III</v>
      </c>
      <c r="I11" s="25" t="str">
        <f t="shared" si="1"/>
        <v/>
      </c>
    </row>
    <row r="12" spans="1:9" x14ac:dyDescent="0.25">
      <c r="A12" s="3" t="s">
        <v>9</v>
      </c>
      <c r="B12" s="3" t="s">
        <v>1</v>
      </c>
      <c r="F12" s="4">
        <v>6.4999999999999997E-3</v>
      </c>
      <c r="G12" s="6" t="s">
        <v>15</v>
      </c>
      <c r="H12" s="25" t="str">
        <f t="shared" si="0"/>
        <v>III</v>
      </c>
      <c r="I12" s="25" t="str">
        <f t="shared" si="1"/>
        <v/>
      </c>
    </row>
    <row r="13" spans="1:9" x14ac:dyDescent="0.25">
      <c r="A13" s="3" t="s">
        <v>9</v>
      </c>
      <c r="B13" s="3" t="s">
        <v>1</v>
      </c>
      <c r="F13" s="4">
        <v>6.4000000000000003E-3</v>
      </c>
      <c r="G13" s="6" t="s">
        <v>16</v>
      </c>
      <c r="H13" s="25" t="str">
        <f t="shared" si="0"/>
        <v>III</v>
      </c>
      <c r="I13" s="25" t="str">
        <f t="shared" si="1"/>
        <v/>
      </c>
    </row>
    <row r="14" spans="1:9" x14ac:dyDescent="0.25">
      <c r="A14" s="25" t="s">
        <v>1</v>
      </c>
      <c r="B14" s="25" t="s">
        <v>5</v>
      </c>
      <c r="F14" s="4">
        <v>6.3E-3</v>
      </c>
      <c r="G14" s="6" t="s">
        <v>17</v>
      </c>
      <c r="H14" s="25" t="str">
        <f t="shared" si="0"/>
        <v>IV</v>
      </c>
      <c r="I14" s="25" t="str">
        <f>IF(F14&lt;=0.005, "weak","")</f>
        <v/>
      </c>
    </row>
    <row r="15" spans="1:9" x14ac:dyDescent="0.25">
      <c r="A15" s="3" t="s">
        <v>9</v>
      </c>
      <c r="B15" s="3" t="s">
        <v>1</v>
      </c>
      <c r="F15" s="4">
        <v>6.3E-3</v>
      </c>
      <c r="G15" s="6" t="s">
        <v>38</v>
      </c>
      <c r="H15" s="25" t="str">
        <f t="shared" si="0"/>
        <v>III</v>
      </c>
      <c r="I15" s="25" t="str">
        <f t="shared" si="1"/>
        <v/>
      </c>
    </row>
    <row r="16" spans="1:9" x14ac:dyDescent="0.25">
      <c r="A16" s="25" t="s">
        <v>1</v>
      </c>
      <c r="B16" s="25" t="s">
        <v>5</v>
      </c>
      <c r="F16" s="4">
        <v>6.0000000000000001E-3</v>
      </c>
      <c r="G16" s="6" t="s">
        <v>37</v>
      </c>
      <c r="H16" s="25" t="str">
        <f t="shared" si="0"/>
        <v>IV</v>
      </c>
      <c r="I16" s="25" t="str">
        <f t="shared" si="1"/>
        <v/>
      </c>
    </row>
    <row r="17" spans="1:11" x14ac:dyDescent="0.25">
      <c r="A17" s="3" t="s">
        <v>48</v>
      </c>
      <c r="B17" s="25" t="s">
        <v>5</v>
      </c>
      <c r="F17" s="4">
        <v>5.1000000000000004E-3</v>
      </c>
      <c r="G17" s="6" t="s">
        <v>39</v>
      </c>
      <c r="H17" s="25" t="str">
        <f t="shared" si="0"/>
        <v>V</v>
      </c>
      <c r="I17" s="25" t="str">
        <f t="shared" si="1"/>
        <v/>
      </c>
    </row>
    <row r="18" spans="1:11" x14ac:dyDescent="0.25">
      <c r="A18" s="3" t="s">
        <v>1</v>
      </c>
      <c r="B18" s="3" t="s">
        <v>7</v>
      </c>
      <c r="F18" s="4">
        <v>5.1000000000000004E-3</v>
      </c>
      <c r="G18" s="6" t="s">
        <v>40</v>
      </c>
      <c r="H18" s="25" t="str">
        <f t="shared" si="0"/>
        <v>II</v>
      </c>
      <c r="I18" s="25" t="str">
        <f t="shared" si="1"/>
        <v/>
      </c>
    </row>
    <row r="19" spans="1:11" x14ac:dyDescent="0.25">
      <c r="A19" s="3" t="s">
        <v>9</v>
      </c>
      <c r="B19" s="3" t="s">
        <v>1</v>
      </c>
      <c r="F19" s="4">
        <v>4.7000000000000002E-3</v>
      </c>
      <c r="G19" s="6" t="s">
        <v>41</v>
      </c>
      <c r="H19" s="25" t="str">
        <f t="shared" si="0"/>
        <v>III</v>
      </c>
      <c r="I19" s="25" t="str">
        <f t="shared" si="1"/>
        <v>weak</v>
      </c>
    </row>
    <row r="20" spans="1:11" x14ac:dyDescent="0.25">
      <c r="A20" s="3" t="s">
        <v>9</v>
      </c>
      <c r="B20" s="3" t="s">
        <v>1</v>
      </c>
      <c r="F20" s="4">
        <v>4.4999999999999997E-3</v>
      </c>
      <c r="G20" s="6" t="s">
        <v>42</v>
      </c>
      <c r="H20" s="25" t="str">
        <f t="shared" si="0"/>
        <v>III</v>
      </c>
      <c r="I20" s="25" t="str">
        <f t="shared" si="1"/>
        <v>weak</v>
      </c>
    </row>
    <row r="21" spans="1:11" x14ac:dyDescent="0.25">
      <c r="A21" s="3" t="s">
        <v>9</v>
      </c>
      <c r="B21" s="3" t="s">
        <v>1</v>
      </c>
      <c r="F21" s="4">
        <v>4.4000000000000003E-3</v>
      </c>
      <c r="G21" s="6" t="s">
        <v>43</v>
      </c>
      <c r="H21" s="25" t="str">
        <f t="shared" si="0"/>
        <v>III</v>
      </c>
      <c r="I21" s="25" t="str">
        <f t="shared" si="1"/>
        <v>weak</v>
      </c>
    </row>
    <row r="22" spans="1:11" x14ac:dyDescent="0.25">
      <c r="A22" s="3" t="s">
        <v>48</v>
      </c>
      <c r="B22" s="25" t="s">
        <v>5</v>
      </c>
      <c r="F22" s="4">
        <v>4.3E-3</v>
      </c>
      <c r="G22" s="6" t="s">
        <v>44</v>
      </c>
      <c r="H22" s="25" t="str">
        <f t="shared" si="0"/>
        <v>V</v>
      </c>
      <c r="I22" s="25" t="str">
        <f t="shared" si="1"/>
        <v>weak</v>
      </c>
    </row>
    <row r="23" spans="1:11" x14ac:dyDescent="0.25">
      <c r="A23" s="3" t="s">
        <v>9</v>
      </c>
      <c r="B23" s="3" t="s">
        <v>1</v>
      </c>
      <c r="F23" s="4">
        <v>3.5999999999999999E-3</v>
      </c>
      <c r="G23" s="6" t="s">
        <v>45</v>
      </c>
      <c r="H23" s="25" t="str">
        <f t="shared" si="0"/>
        <v>III</v>
      </c>
      <c r="I23" s="25" t="str">
        <f t="shared" si="1"/>
        <v>weak</v>
      </c>
    </row>
    <row r="24" spans="1:11" x14ac:dyDescent="0.25">
      <c r="A24" s="3" t="s">
        <v>1</v>
      </c>
      <c r="B24" s="3" t="s">
        <v>5</v>
      </c>
      <c r="F24" s="4">
        <v>2.3E-3</v>
      </c>
      <c r="G24" s="6" t="s">
        <v>46</v>
      </c>
      <c r="H24" s="25" t="str">
        <f t="shared" si="0"/>
        <v>IV</v>
      </c>
      <c r="I24" s="25" t="str">
        <f t="shared" si="1"/>
        <v>weak</v>
      </c>
    </row>
    <row r="25" spans="1:11" x14ac:dyDescent="0.25">
      <c r="A25" s="3" t="s">
        <v>9</v>
      </c>
      <c r="B25" s="3" t="s">
        <v>1</v>
      </c>
      <c r="F25" s="7">
        <v>2.2000000000000001E-3</v>
      </c>
      <c r="G25" s="6" t="s">
        <v>47</v>
      </c>
      <c r="H25" s="25" t="str">
        <f t="shared" si="0"/>
        <v>III</v>
      </c>
      <c r="I25" s="25" t="str">
        <f t="shared" si="1"/>
        <v>weak</v>
      </c>
    </row>
    <row r="26" spans="1:11" x14ac:dyDescent="0.25">
      <c r="A26" s="3"/>
      <c r="B26" s="3"/>
      <c r="F26" s="5"/>
      <c r="G26" s="6"/>
      <c r="H26" s="25"/>
      <c r="I26" s="25"/>
    </row>
    <row r="27" spans="1:11" x14ac:dyDescent="0.25">
      <c r="A27" s="3"/>
      <c r="B27" s="3"/>
      <c r="F27" s="5"/>
      <c r="G27" s="6"/>
      <c r="H27" s="25"/>
      <c r="I27" s="25"/>
    </row>
    <row r="28" spans="1:11" x14ac:dyDescent="0.25">
      <c r="A28" s="3"/>
      <c r="B28" s="3"/>
      <c r="F28" s="5"/>
      <c r="G28" s="6"/>
      <c r="H28" s="25"/>
      <c r="I28" s="25"/>
    </row>
    <row r="29" spans="1:11" x14ac:dyDescent="0.25">
      <c r="A29" s="3"/>
      <c r="B29" s="25"/>
      <c r="F29" s="4"/>
      <c r="G29" s="6"/>
      <c r="H29" s="25"/>
      <c r="I29" s="25"/>
    </row>
    <row r="31" spans="1:11" ht="41" thickBot="1" x14ac:dyDescent="0.3">
      <c r="A31" s="56" t="s">
        <v>18</v>
      </c>
      <c r="B31" s="56"/>
      <c r="C31" s="27" t="s">
        <v>19</v>
      </c>
      <c r="D31" s="27" t="s">
        <v>20</v>
      </c>
      <c r="E31" s="26" t="s">
        <v>21</v>
      </c>
      <c r="F31" s="25"/>
      <c r="G31" s="57" t="s">
        <v>22</v>
      </c>
      <c r="H31" s="57"/>
      <c r="I31" s="27" t="s">
        <v>19</v>
      </c>
      <c r="J31" s="27" t="s">
        <v>20</v>
      </c>
      <c r="K31" s="26" t="s">
        <v>21</v>
      </c>
    </row>
    <row r="32" spans="1:11" ht="13" thickTop="1" x14ac:dyDescent="0.25">
      <c r="A32" s="25" t="s">
        <v>23</v>
      </c>
      <c r="B32" s="25" t="s">
        <v>24</v>
      </c>
      <c r="C32" s="12">
        <f>SUMIF(H2:H25,"I",F2:F25)</f>
        <v>0</v>
      </c>
      <c r="D32" s="25">
        <f>COUNTIF(H2:H25,"I")</f>
        <v>0</v>
      </c>
      <c r="E32" s="12" t="e">
        <f t="shared" ref="E32:E39" si="2">C32/D32</f>
        <v>#DIV/0!</v>
      </c>
      <c r="G32" s="58" t="s">
        <v>25</v>
      </c>
      <c r="H32" s="59"/>
      <c r="I32" s="12">
        <f>C32+C34+C37</f>
        <v>5.3699999999999998E-2</v>
      </c>
      <c r="J32" s="48">
        <f>D32+D34+D37</f>
        <v>10</v>
      </c>
      <c r="K32" s="12">
        <f>I32/J32</f>
        <v>5.3699999999999998E-3</v>
      </c>
    </row>
    <row r="33" spans="1:17" x14ac:dyDescent="0.25">
      <c r="A33" s="25" t="s">
        <v>26</v>
      </c>
      <c r="B33" s="25" t="s">
        <v>27</v>
      </c>
      <c r="C33" s="12">
        <f>SUMIF(H2:H25,"II",F2:F25)</f>
        <v>2.9899999999999999E-2</v>
      </c>
      <c r="D33" s="25">
        <f>COUNTIF(H2:H25,"II")</f>
        <v>2</v>
      </c>
      <c r="E33" s="12">
        <f t="shared" si="2"/>
        <v>1.495E-2</v>
      </c>
      <c r="G33" s="55"/>
      <c r="H33" s="55"/>
    </row>
    <row r="34" spans="1:17" ht="14.5" x14ac:dyDescent="0.35">
      <c r="A34" s="25" t="s">
        <v>28</v>
      </c>
      <c r="B34" s="25" t="s">
        <v>29</v>
      </c>
      <c r="C34" s="12">
        <f>SUMIF(H2:H25,"III",F2:F25)</f>
        <v>5.3699999999999998E-2</v>
      </c>
      <c r="D34" s="25">
        <f>COUNTIF(H2:H25,"III")</f>
        <v>10</v>
      </c>
      <c r="E34" s="12">
        <f t="shared" si="2"/>
        <v>5.3699999999999998E-3</v>
      </c>
      <c r="G34" s="19"/>
      <c r="H34" s="36"/>
      <c r="I34" s="19"/>
      <c r="J34" s="19"/>
      <c r="K34" s="19"/>
    </row>
    <row r="35" spans="1:17" ht="14.5" x14ac:dyDescent="0.35">
      <c r="A35" s="25" t="s">
        <v>30</v>
      </c>
      <c r="B35" s="25" t="s">
        <v>31</v>
      </c>
      <c r="C35" s="12">
        <f>SUMIF(H2:H25,"IV",F2:F25)</f>
        <v>4.9100000000000005E-2</v>
      </c>
      <c r="D35" s="25">
        <f>COUNTIF(H2:H25,"IV")</f>
        <v>7</v>
      </c>
      <c r="E35" s="12">
        <f t="shared" si="2"/>
        <v>7.0142857142857151E-3</v>
      </c>
      <c r="G35" s="19"/>
      <c r="H35" s="36"/>
      <c r="I35" s="19"/>
      <c r="J35" s="19"/>
      <c r="K35" s="19"/>
    </row>
    <row r="36" spans="1:17" ht="14.5" x14ac:dyDescent="0.35">
      <c r="A36" s="3" t="s">
        <v>65</v>
      </c>
      <c r="B36" s="25"/>
      <c r="C36" s="12">
        <f>SUMIF(A2:A25,"Cπ",F2:F25)</f>
        <v>3.0699999999999998E-2</v>
      </c>
      <c r="D36" s="25">
        <f>COUNTIF(A2:A25,"Cπ")</f>
        <v>5</v>
      </c>
      <c r="E36" s="12">
        <f t="shared" si="2"/>
        <v>6.1399999999999996E-3</v>
      </c>
      <c r="G36" s="3"/>
      <c r="H36" s="37"/>
      <c r="I36" s="3"/>
      <c r="J36" s="3"/>
      <c r="K36" s="3"/>
    </row>
    <row r="37" spans="1:17" ht="14.5" x14ac:dyDescent="0.35">
      <c r="A37" s="3" t="s">
        <v>64</v>
      </c>
      <c r="C37" s="12">
        <f>SUMIF(A2:A25,"CπH",F2:F25)</f>
        <v>0</v>
      </c>
      <c r="D37" s="25">
        <f>COUNTIF(A2:A25,"CπH")</f>
        <v>0</v>
      </c>
      <c r="E37" s="12" t="e">
        <f t="shared" si="2"/>
        <v>#DIV/0!</v>
      </c>
      <c r="G37" s="3"/>
      <c r="H37" s="37"/>
      <c r="I37" s="3"/>
      <c r="J37" s="3"/>
      <c r="K37" s="3"/>
    </row>
    <row r="38" spans="1:17" ht="14.5" x14ac:dyDescent="0.35">
      <c r="A38" s="3" t="s">
        <v>32</v>
      </c>
      <c r="B38" s="3" t="s">
        <v>33</v>
      </c>
      <c r="C38" s="13">
        <f>SUMIF(H2:H25,"V",F2:F25)</f>
        <v>3.0699999999999998E-2</v>
      </c>
      <c r="D38" s="3">
        <f>COUNTIF(H2:H25,"V")</f>
        <v>5</v>
      </c>
      <c r="E38" s="13">
        <f t="shared" si="2"/>
        <v>6.1399999999999996E-3</v>
      </c>
      <c r="G38" s="3"/>
      <c r="H38" s="37"/>
      <c r="I38" s="3"/>
      <c r="J38" s="3"/>
      <c r="K38" s="13"/>
    </row>
    <row r="39" spans="1:17" ht="15" thickBot="1" x14ac:dyDescent="0.4">
      <c r="A39" s="10" t="s">
        <v>63</v>
      </c>
      <c r="B39" s="10" t="s">
        <v>62</v>
      </c>
      <c r="C39" s="22">
        <f>SUMIF(H2:H25,"VI",F2:F25)</f>
        <v>0</v>
      </c>
      <c r="D39" s="10">
        <f>COUNTIF(H2:H25,"VI")</f>
        <v>0</v>
      </c>
      <c r="E39" s="22" t="e">
        <f t="shared" si="2"/>
        <v>#DIV/0!</v>
      </c>
      <c r="G39" s="3"/>
      <c r="H39" s="37"/>
      <c r="I39" s="3"/>
      <c r="J39" s="3"/>
      <c r="K39" s="13"/>
    </row>
    <row r="40" spans="1:17" ht="13" thickTop="1" x14ac:dyDescent="0.25">
      <c r="A40" s="2"/>
      <c r="B40" s="25" t="s">
        <v>34</v>
      </c>
      <c r="G40" s="3"/>
      <c r="H40" s="3"/>
      <c r="I40" s="3"/>
      <c r="J40" s="3"/>
      <c r="K40" s="13"/>
    </row>
    <row r="41" spans="1:17" x14ac:dyDescent="0.25">
      <c r="A41" s="2"/>
      <c r="G41" s="17"/>
      <c r="H41" s="3"/>
      <c r="I41" s="3"/>
      <c r="J41" s="3"/>
      <c r="K41" s="13"/>
    </row>
    <row r="42" spans="1:17" ht="41" thickBot="1" x14ac:dyDescent="0.3">
      <c r="A42" s="57" t="s">
        <v>22</v>
      </c>
      <c r="B42" s="57"/>
      <c r="C42" s="27" t="s">
        <v>19</v>
      </c>
      <c r="D42" s="27" t="s">
        <v>20</v>
      </c>
      <c r="E42" s="26" t="s">
        <v>21</v>
      </c>
      <c r="G42" s="17"/>
      <c r="H42" s="3"/>
      <c r="I42" s="3"/>
      <c r="J42" s="3"/>
      <c r="K42" s="13"/>
    </row>
    <row r="43" spans="1:17" ht="13" thickTop="1" x14ac:dyDescent="0.25">
      <c r="A43" s="58" t="s">
        <v>35</v>
      </c>
      <c r="B43" s="59"/>
      <c r="C43" s="12">
        <f>SUMIF(I2:I25,"weak",F2:F25)</f>
        <v>2.5999999999999999E-2</v>
      </c>
      <c r="D43" s="9">
        <f>COUNTIF(I2:I25,"weak")</f>
        <v>7</v>
      </c>
      <c r="E43" s="12">
        <f>C43/D43</f>
        <v>3.7142857142857142E-3</v>
      </c>
      <c r="G43" s="17"/>
      <c r="H43" s="3"/>
      <c r="I43" s="3"/>
      <c r="J43" s="3"/>
      <c r="K43" s="13"/>
    </row>
    <row r="44" spans="1:17" x14ac:dyDescent="0.25">
      <c r="A44" s="55" t="s">
        <v>61</v>
      </c>
      <c r="B44" s="55"/>
      <c r="C44" s="12">
        <f>SUMIF(I2:I25,"",F2:F25)</f>
        <v>0.13739999999999999</v>
      </c>
      <c r="D44" s="9">
        <f>COUNTIF(I2:I25,"")</f>
        <v>17</v>
      </c>
      <c r="E44" s="12">
        <f>C44/D44</f>
        <v>8.0823529411764711E-3</v>
      </c>
      <c r="F44" s="25"/>
      <c r="G44" s="17"/>
      <c r="H44" s="3"/>
      <c r="I44" s="3"/>
      <c r="J44" s="3"/>
      <c r="K44" s="13"/>
    </row>
    <row r="45" spans="1:17" x14ac:dyDescent="0.25">
      <c r="B45" s="25"/>
      <c r="F45" s="7"/>
      <c r="G45" s="17"/>
      <c r="H45" s="3"/>
      <c r="I45" s="3"/>
      <c r="J45" s="3"/>
      <c r="K45" s="3"/>
    </row>
    <row r="46" spans="1:17" x14ac:dyDescent="0.25">
      <c r="B46" s="25"/>
      <c r="F46" s="7"/>
      <c r="G46" s="17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B47" s="25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25"/>
      <c r="F48" s="7"/>
      <c r="G48" s="17"/>
      <c r="H48" s="3"/>
      <c r="I48" s="3"/>
      <c r="J48" s="3"/>
      <c r="K48" s="1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1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25"/>
      <c r="H50" s="25"/>
      <c r="I50" s="25"/>
      <c r="J50" s="25"/>
      <c r="K50" s="25"/>
      <c r="L50" s="25"/>
      <c r="M50" s="25"/>
      <c r="N50" s="25"/>
      <c r="O50" s="25"/>
      <c r="P50" s="25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31:B31"/>
    <mergeCell ref="G31:H31"/>
    <mergeCell ref="G32:H32"/>
    <mergeCell ref="A42:B42"/>
    <mergeCell ref="A43:B43"/>
    <mergeCell ref="A44:B44"/>
    <mergeCell ref="G33:H3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41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41" bestFit="1" customWidth="1"/>
    <col min="18" max="18" width="13.1796875" style="41" bestFit="1" customWidth="1"/>
    <col min="19" max="16384" width="11.7265625" style="2"/>
  </cols>
  <sheetData>
    <row r="1" spans="1:9" ht="40.5" customHeight="1" thickBot="1" x14ac:dyDescent="0.3">
      <c r="A1" s="40" t="s">
        <v>80</v>
      </c>
      <c r="B1" s="40" t="s">
        <v>81</v>
      </c>
      <c r="C1" s="40" t="s">
        <v>89</v>
      </c>
      <c r="D1" s="40" t="s">
        <v>90</v>
      </c>
      <c r="E1" s="39" t="s">
        <v>84</v>
      </c>
      <c r="F1" s="40" t="s">
        <v>91</v>
      </c>
      <c r="G1" s="39" t="s">
        <v>86</v>
      </c>
      <c r="H1" s="39" t="s">
        <v>87</v>
      </c>
      <c r="I1" s="40" t="s">
        <v>88</v>
      </c>
    </row>
    <row r="2" spans="1:9" ht="13" thickTop="1" x14ac:dyDescent="0.25">
      <c r="A2" s="41" t="s">
        <v>1</v>
      </c>
      <c r="B2" s="41" t="s">
        <v>5</v>
      </c>
      <c r="F2" s="4">
        <v>3.8300000000000001E-2</v>
      </c>
      <c r="G2" s="6" t="s">
        <v>2</v>
      </c>
      <c r="H2" s="41" t="str">
        <f>IF(AND(A2="OH",B2="O"),"I",IF(AND(A2="O",B2="HO"),"II",IF(AND(A2="CH",B2="O"),"III",IF(AND(A2="O",B2="HC"),"IV",IF(AND(A2="CπH",B2="O"),"V",IF(AND(A2="Cπ",B2="HC"),"V",IF(AND(A2="C",B2="HC"),"VI","N/A")))))))</f>
        <v>IV</v>
      </c>
      <c r="I2" s="41" t="str">
        <f>IF(F2&lt;=0.005, "weak","")</f>
        <v/>
      </c>
    </row>
    <row r="3" spans="1:9" x14ac:dyDescent="0.25">
      <c r="A3" s="41" t="s">
        <v>9</v>
      </c>
      <c r="B3" s="41" t="s">
        <v>1</v>
      </c>
      <c r="F3" s="4">
        <v>3.6200000000000003E-2</v>
      </c>
      <c r="G3" s="6" t="s">
        <v>3</v>
      </c>
      <c r="H3" s="41" t="str">
        <f t="shared" ref="H3:H25" si="0">IF(AND(A3="OH",B3="O"),"I",IF(AND(A3="O",B3="HO"),"II",IF(AND(A3="CH",B3="O"),"III",IF(AND(A3="O",B3="HC"),"IV",IF(AND(A3="CπH",B3="O"),"V",IF(AND(A3="Cπ",B3="HC"),"V",IF(AND(A3="C",B3="HC"),"VI","N/A")))))))</f>
        <v>III</v>
      </c>
      <c r="I3" s="41" t="str">
        <f t="shared" ref="I3:I25" si="1">IF(F3&lt;=0.005, "weak","")</f>
        <v/>
      </c>
    </row>
    <row r="4" spans="1:9" x14ac:dyDescent="0.25">
      <c r="A4" s="41" t="s">
        <v>1</v>
      </c>
      <c r="B4" s="41" t="s">
        <v>5</v>
      </c>
      <c r="F4" s="7">
        <v>2.5000000000000001E-2</v>
      </c>
      <c r="G4" s="6" t="s">
        <v>4</v>
      </c>
      <c r="H4" s="41" t="str">
        <f t="shared" si="0"/>
        <v>IV</v>
      </c>
      <c r="I4" s="41" t="str">
        <f t="shared" si="1"/>
        <v/>
      </c>
    </row>
    <row r="5" spans="1:9" x14ac:dyDescent="0.25">
      <c r="A5" s="41" t="s">
        <v>9</v>
      </c>
      <c r="B5" s="41" t="s">
        <v>1</v>
      </c>
      <c r="F5" s="7">
        <v>2.4E-2</v>
      </c>
      <c r="G5" s="6" t="s">
        <v>6</v>
      </c>
      <c r="H5" s="41" t="str">
        <f t="shared" si="0"/>
        <v>III</v>
      </c>
      <c r="I5" s="41" t="str">
        <f t="shared" si="1"/>
        <v/>
      </c>
    </row>
    <row r="6" spans="1:9" x14ac:dyDescent="0.25">
      <c r="A6" s="3"/>
      <c r="B6" s="41"/>
      <c r="F6" s="4"/>
      <c r="G6" s="6" t="s">
        <v>8</v>
      </c>
      <c r="H6" s="41"/>
      <c r="I6" s="41" t="s">
        <v>93</v>
      </c>
    </row>
    <row r="7" spans="1:9" x14ac:dyDescent="0.25">
      <c r="A7" s="41" t="s">
        <v>9</v>
      </c>
      <c r="B7" s="41" t="s">
        <v>1</v>
      </c>
      <c r="F7" s="7">
        <v>2.0299999999999999E-2</v>
      </c>
      <c r="G7" s="6" t="s">
        <v>10</v>
      </c>
      <c r="H7" s="41" t="str">
        <f t="shared" si="0"/>
        <v>III</v>
      </c>
      <c r="I7" s="41" t="str">
        <f t="shared" si="1"/>
        <v/>
      </c>
    </row>
    <row r="8" spans="1:9" x14ac:dyDescent="0.25">
      <c r="A8" s="41" t="s">
        <v>1</v>
      </c>
      <c r="B8" s="41" t="s">
        <v>5</v>
      </c>
      <c r="F8" s="4">
        <v>1.78E-2</v>
      </c>
      <c r="G8" s="6" t="s">
        <v>11</v>
      </c>
      <c r="H8" s="41" t="str">
        <f t="shared" si="0"/>
        <v>IV</v>
      </c>
      <c r="I8" s="41" t="str">
        <f t="shared" si="1"/>
        <v/>
      </c>
    </row>
    <row r="9" spans="1:9" x14ac:dyDescent="0.25">
      <c r="A9" s="41" t="s">
        <v>9</v>
      </c>
      <c r="B9" s="41" t="s">
        <v>1</v>
      </c>
      <c r="F9" s="4">
        <v>1.17E-2</v>
      </c>
      <c r="G9" s="6" t="s">
        <v>12</v>
      </c>
      <c r="H9" s="41" t="str">
        <f t="shared" si="0"/>
        <v>III</v>
      </c>
      <c r="I9" s="41" t="str">
        <f t="shared" si="1"/>
        <v/>
      </c>
    </row>
    <row r="10" spans="1:9" x14ac:dyDescent="0.25">
      <c r="A10" s="41" t="s">
        <v>9</v>
      </c>
      <c r="B10" s="41" t="s">
        <v>1</v>
      </c>
      <c r="F10" s="4">
        <v>1.12E-2</v>
      </c>
      <c r="G10" s="6" t="s">
        <v>13</v>
      </c>
      <c r="H10" s="41" t="str">
        <f t="shared" si="0"/>
        <v>III</v>
      </c>
      <c r="I10" s="41" t="str">
        <f t="shared" si="1"/>
        <v/>
      </c>
    </row>
    <row r="11" spans="1:9" x14ac:dyDescent="0.25">
      <c r="A11" s="3" t="s">
        <v>48</v>
      </c>
      <c r="B11" s="41" t="s">
        <v>5</v>
      </c>
      <c r="F11" s="4">
        <v>7.4999999999999997E-3</v>
      </c>
      <c r="G11" s="6" t="s">
        <v>14</v>
      </c>
      <c r="H11" s="41" t="str">
        <f t="shared" si="0"/>
        <v>V</v>
      </c>
      <c r="I11" s="41" t="str">
        <f t="shared" si="1"/>
        <v/>
      </c>
    </row>
    <row r="12" spans="1:9" x14ac:dyDescent="0.25">
      <c r="A12" s="3" t="s">
        <v>48</v>
      </c>
      <c r="B12" s="41" t="s">
        <v>5</v>
      </c>
      <c r="F12" s="4">
        <v>6.8999999999999999E-3</v>
      </c>
      <c r="G12" s="6" t="s">
        <v>15</v>
      </c>
      <c r="H12" s="41" t="str">
        <f t="shared" si="0"/>
        <v>V</v>
      </c>
      <c r="I12" s="41" t="str">
        <f t="shared" si="1"/>
        <v/>
      </c>
    </row>
    <row r="13" spans="1:9" x14ac:dyDescent="0.25">
      <c r="A13" s="3" t="s">
        <v>48</v>
      </c>
      <c r="B13" s="41" t="s">
        <v>5</v>
      </c>
      <c r="F13" s="4">
        <v>6.7000000000000002E-3</v>
      </c>
      <c r="G13" s="6" t="s">
        <v>16</v>
      </c>
      <c r="H13" s="41" t="str">
        <f t="shared" si="0"/>
        <v>V</v>
      </c>
      <c r="I13" s="41" t="str">
        <f t="shared" si="1"/>
        <v/>
      </c>
    </row>
    <row r="14" spans="1:9" x14ac:dyDescent="0.25">
      <c r="A14" s="41" t="s">
        <v>1</v>
      </c>
      <c r="B14" s="41" t="s">
        <v>5</v>
      </c>
      <c r="F14" s="4">
        <v>6.6E-3</v>
      </c>
      <c r="G14" s="6" t="s">
        <v>17</v>
      </c>
      <c r="H14" s="41" t="str">
        <f t="shared" si="0"/>
        <v>IV</v>
      </c>
      <c r="I14" s="41" t="str">
        <f>IF(F14&lt;=0.005, "weak","")</f>
        <v/>
      </c>
    </row>
    <row r="15" spans="1:9" x14ac:dyDescent="0.25">
      <c r="A15" s="41" t="s">
        <v>1</v>
      </c>
      <c r="B15" s="41" t="s">
        <v>5</v>
      </c>
      <c r="F15" s="4">
        <v>5.5999999999999999E-3</v>
      </c>
      <c r="G15" s="6" t="s">
        <v>38</v>
      </c>
      <c r="H15" s="41" t="str">
        <f t="shared" si="0"/>
        <v>IV</v>
      </c>
      <c r="I15" s="41" t="str">
        <f t="shared" si="1"/>
        <v/>
      </c>
    </row>
    <row r="16" spans="1:9" x14ac:dyDescent="0.25">
      <c r="A16" s="41" t="s">
        <v>9</v>
      </c>
      <c r="B16" s="41" t="s">
        <v>1</v>
      </c>
      <c r="F16" s="4">
        <v>4.5999999999999999E-3</v>
      </c>
      <c r="G16" s="6" t="s">
        <v>37</v>
      </c>
      <c r="H16" s="41" t="str">
        <f t="shared" si="0"/>
        <v>III</v>
      </c>
      <c r="I16" s="41" t="str">
        <f t="shared" si="1"/>
        <v>weak</v>
      </c>
    </row>
    <row r="17" spans="1:11" x14ac:dyDescent="0.25">
      <c r="A17" s="41" t="s">
        <v>9</v>
      </c>
      <c r="B17" s="41" t="s">
        <v>1</v>
      </c>
      <c r="F17" s="4">
        <v>4.4999999999999997E-3</v>
      </c>
      <c r="G17" s="6" t="s">
        <v>39</v>
      </c>
      <c r="H17" s="41" t="str">
        <f t="shared" si="0"/>
        <v>III</v>
      </c>
      <c r="I17" s="41" t="str">
        <f t="shared" si="1"/>
        <v>weak</v>
      </c>
    </row>
    <row r="18" spans="1:11" x14ac:dyDescent="0.25">
      <c r="A18" s="41" t="s">
        <v>9</v>
      </c>
      <c r="B18" s="41" t="s">
        <v>1</v>
      </c>
      <c r="F18" s="4">
        <v>3.0999999999999999E-3</v>
      </c>
      <c r="G18" s="6" t="s">
        <v>40</v>
      </c>
      <c r="H18" s="41" t="str">
        <f t="shared" si="0"/>
        <v>III</v>
      </c>
      <c r="I18" s="41" t="str">
        <f t="shared" si="1"/>
        <v>weak</v>
      </c>
    </row>
    <row r="19" spans="1:11" x14ac:dyDescent="0.25">
      <c r="A19" s="3" t="s">
        <v>48</v>
      </c>
      <c r="B19" s="41" t="s">
        <v>5</v>
      </c>
      <c r="F19" s="4">
        <v>3.0999999999999999E-3</v>
      </c>
      <c r="G19" s="6" t="s">
        <v>41</v>
      </c>
      <c r="H19" s="41" t="str">
        <f t="shared" si="0"/>
        <v>V</v>
      </c>
      <c r="I19" s="41" t="str">
        <f t="shared" si="1"/>
        <v>weak</v>
      </c>
    </row>
    <row r="20" spans="1:11" x14ac:dyDescent="0.25">
      <c r="A20" s="41" t="s">
        <v>9</v>
      </c>
      <c r="B20" s="41" t="s">
        <v>1</v>
      </c>
      <c r="F20" s="4">
        <v>2.7000000000000001E-3</v>
      </c>
      <c r="G20" s="6" t="s">
        <v>42</v>
      </c>
      <c r="H20" s="41" t="str">
        <f t="shared" si="0"/>
        <v>III</v>
      </c>
      <c r="I20" s="41" t="str">
        <f t="shared" si="1"/>
        <v>weak</v>
      </c>
    </row>
    <row r="21" spans="1:11" x14ac:dyDescent="0.25">
      <c r="A21" s="41" t="s">
        <v>9</v>
      </c>
      <c r="B21" s="41" t="s">
        <v>1</v>
      </c>
      <c r="F21" s="4">
        <v>2.7000000000000001E-3</v>
      </c>
      <c r="G21" s="6" t="s">
        <v>43</v>
      </c>
      <c r="H21" s="41" t="str">
        <f t="shared" si="0"/>
        <v>III</v>
      </c>
      <c r="I21" s="41" t="str">
        <f t="shared" si="1"/>
        <v>weak</v>
      </c>
    </row>
    <row r="22" spans="1:11" x14ac:dyDescent="0.25">
      <c r="A22" s="3" t="s">
        <v>36</v>
      </c>
      <c r="B22" s="3" t="s">
        <v>5</v>
      </c>
      <c r="F22" s="4">
        <v>2.5999999999999999E-3</v>
      </c>
      <c r="G22" s="6" t="s">
        <v>44</v>
      </c>
      <c r="H22" s="41" t="str">
        <f t="shared" si="0"/>
        <v>VI</v>
      </c>
      <c r="I22" s="41" t="str">
        <f t="shared" si="1"/>
        <v>weak</v>
      </c>
    </row>
    <row r="23" spans="1:11" x14ac:dyDescent="0.25">
      <c r="A23" s="41" t="s">
        <v>1</v>
      </c>
      <c r="B23" s="41" t="s">
        <v>5</v>
      </c>
      <c r="F23" s="4">
        <v>2.5000000000000001E-3</v>
      </c>
      <c r="G23" s="6" t="s">
        <v>45</v>
      </c>
      <c r="H23" s="41" t="str">
        <f t="shared" si="0"/>
        <v>IV</v>
      </c>
      <c r="I23" s="41" t="str">
        <f t="shared" si="1"/>
        <v>weak</v>
      </c>
    </row>
    <row r="24" spans="1:11" x14ac:dyDescent="0.25">
      <c r="A24" s="41" t="s">
        <v>9</v>
      </c>
      <c r="B24" s="41" t="s">
        <v>1</v>
      </c>
      <c r="F24" s="4">
        <v>2.5000000000000001E-3</v>
      </c>
      <c r="G24" s="6" t="s">
        <v>46</v>
      </c>
      <c r="H24" s="41" t="str">
        <f t="shared" si="0"/>
        <v>III</v>
      </c>
      <c r="I24" s="41" t="str">
        <f t="shared" si="1"/>
        <v>weak</v>
      </c>
    </row>
    <row r="25" spans="1:11" x14ac:dyDescent="0.25">
      <c r="A25" s="41" t="s">
        <v>9</v>
      </c>
      <c r="B25" s="41" t="s">
        <v>1</v>
      </c>
      <c r="F25" s="4">
        <v>1.9E-3</v>
      </c>
      <c r="G25" s="6" t="s">
        <v>47</v>
      </c>
      <c r="H25" s="41" t="str">
        <f t="shared" si="0"/>
        <v>III</v>
      </c>
      <c r="I25" s="41" t="str">
        <f t="shared" si="1"/>
        <v>weak</v>
      </c>
    </row>
    <row r="26" spans="1:11" x14ac:dyDescent="0.25">
      <c r="A26" s="41" t="s">
        <v>1</v>
      </c>
      <c r="B26" s="41" t="s">
        <v>5</v>
      </c>
      <c r="F26" s="4">
        <v>1.6999999999999999E-3</v>
      </c>
      <c r="G26" s="6" t="s">
        <v>50</v>
      </c>
      <c r="H26" s="41" t="str">
        <f t="shared" ref="H26:H29" si="2">IF(AND(A26="OH",B26="O"),"I",IF(AND(A26="O",B26="HO"),"II",IF(AND(A26="CH",B26="O"),"III",IF(AND(A26="O",B26="HC"),"IV",IF(AND(A26="CπH",B26="O"),"V",IF(AND(A26="Cπ",B26="HC"),"V",IF(AND(A26="C",B26="HC"),"VI","N/A")))))))</f>
        <v>IV</v>
      </c>
      <c r="I26" s="41" t="str">
        <f t="shared" ref="I26:I29" si="3">IF(F26&lt;=0.005, "weak","")</f>
        <v>weak</v>
      </c>
    </row>
    <row r="27" spans="1:11" x14ac:dyDescent="0.25">
      <c r="A27" s="3" t="s">
        <v>48</v>
      </c>
      <c r="B27" s="41" t="s">
        <v>5</v>
      </c>
      <c r="F27" s="4">
        <v>1.6000000000000001E-3</v>
      </c>
      <c r="G27" s="6" t="s">
        <v>51</v>
      </c>
      <c r="H27" s="41" t="str">
        <f t="shared" si="2"/>
        <v>V</v>
      </c>
      <c r="I27" s="41" t="str">
        <f t="shared" si="3"/>
        <v>weak</v>
      </c>
    </row>
    <row r="28" spans="1:11" x14ac:dyDescent="0.25">
      <c r="A28" s="41" t="s">
        <v>9</v>
      </c>
      <c r="B28" s="41" t="s">
        <v>1</v>
      </c>
      <c r="F28" s="4">
        <v>1.1999999999999999E-3</v>
      </c>
      <c r="G28" s="6" t="s">
        <v>52</v>
      </c>
      <c r="H28" s="41" t="str">
        <f t="shared" si="2"/>
        <v>III</v>
      </c>
      <c r="I28" s="41" t="str">
        <f t="shared" si="3"/>
        <v>weak</v>
      </c>
    </row>
    <row r="29" spans="1:11" x14ac:dyDescent="0.25">
      <c r="A29" s="41" t="s">
        <v>9</v>
      </c>
      <c r="B29" s="41" t="s">
        <v>1</v>
      </c>
      <c r="F29" s="4">
        <v>5.9999999999999995E-4</v>
      </c>
      <c r="G29" s="6" t="s">
        <v>53</v>
      </c>
      <c r="H29" s="41" t="str">
        <f t="shared" si="2"/>
        <v>III</v>
      </c>
      <c r="I29" s="41" t="str">
        <f t="shared" si="3"/>
        <v>weak</v>
      </c>
    </row>
    <row r="31" spans="1:11" ht="41" thickBot="1" x14ac:dyDescent="0.3">
      <c r="A31" s="56" t="s">
        <v>18</v>
      </c>
      <c r="B31" s="56"/>
      <c r="C31" s="40" t="s">
        <v>19</v>
      </c>
      <c r="D31" s="40" t="s">
        <v>20</v>
      </c>
      <c r="E31" s="39" t="s">
        <v>21</v>
      </c>
      <c r="F31" s="41"/>
      <c r="G31" s="57" t="s">
        <v>22</v>
      </c>
      <c r="H31" s="57"/>
      <c r="I31" s="40" t="s">
        <v>19</v>
      </c>
      <c r="J31" s="40" t="s">
        <v>20</v>
      </c>
      <c r="K31" s="39" t="s">
        <v>21</v>
      </c>
    </row>
    <row r="32" spans="1:11" ht="13" thickTop="1" x14ac:dyDescent="0.25">
      <c r="A32" s="41" t="s">
        <v>23</v>
      </c>
      <c r="B32" s="41" t="s">
        <v>24</v>
      </c>
      <c r="C32" s="12">
        <f>SUMIF(H2:H29,"I",F2:F29)</f>
        <v>0</v>
      </c>
      <c r="D32" s="41">
        <f>COUNTIF(H2:H29,"I")</f>
        <v>0</v>
      </c>
      <c r="E32" s="12" t="e">
        <f t="shared" ref="E32:E39" si="4">C32/D32</f>
        <v>#DIV/0!</v>
      </c>
      <c r="G32" s="58" t="s">
        <v>25</v>
      </c>
      <c r="H32" s="59"/>
      <c r="I32" s="12">
        <f>C32+C34+C37</f>
        <v>0.12720000000000001</v>
      </c>
      <c r="J32" s="48">
        <f>D32+D34+D37</f>
        <v>14</v>
      </c>
      <c r="K32" s="12">
        <f>I32/J32</f>
        <v>9.0857142857142855E-3</v>
      </c>
    </row>
    <row r="33" spans="1:17" x14ac:dyDescent="0.25">
      <c r="A33" s="41" t="s">
        <v>26</v>
      </c>
      <c r="B33" s="41" t="s">
        <v>27</v>
      </c>
      <c r="C33" s="12">
        <f>SUMIF(H2:H29,"II",F2:F29)</f>
        <v>0</v>
      </c>
      <c r="D33" s="41">
        <f>COUNTIF(H2:H29,"II")</f>
        <v>0</v>
      </c>
      <c r="E33" s="12" t="e">
        <f t="shared" si="4"/>
        <v>#DIV/0!</v>
      </c>
      <c r="G33" s="55"/>
      <c r="H33" s="55"/>
    </row>
    <row r="34" spans="1:17" ht="14.5" x14ac:dyDescent="0.35">
      <c r="A34" s="41" t="s">
        <v>28</v>
      </c>
      <c r="B34" s="41" t="s">
        <v>29</v>
      </c>
      <c r="C34" s="12">
        <f>SUMIF(H2:H29,"III",F2:F29)</f>
        <v>0.12720000000000001</v>
      </c>
      <c r="D34" s="41">
        <f>COUNTIF(H2:H29,"III")</f>
        <v>14</v>
      </c>
      <c r="E34" s="12">
        <f t="shared" si="4"/>
        <v>9.0857142857142855E-3</v>
      </c>
      <c r="G34" s="19"/>
      <c r="H34" s="36"/>
      <c r="I34" s="19"/>
      <c r="J34" s="19"/>
      <c r="K34" s="19"/>
    </row>
    <row r="35" spans="1:17" ht="14.5" x14ac:dyDescent="0.35">
      <c r="A35" s="41" t="s">
        <v>30</v>
      </c>
      <c r="B35" s="41" t="s">
        <v>31</v>
      </c>
      <c r="C35" s="12">
        <f>SUMIF(H2:H29,"IV",F2:F29)</f>
        <v>9.7499999999999976E-2</v>
      </c>
      <c r="D35" s="41">
        <f>COUNTIF(H2:H29,"IV")</f>
        <v>7</v>
      </c>
      <c r="E35" s="12">
        <f t="shared" si="4"/>
        <v>1.3928571428571426E-2</v>
      </c>
      <c r="G35" s="19"/>
      <c r="H35" s="36"/>
      <c r="I35" s="19"/>
      <c r="J35" s="19"/>
      <c r="K35" s="19"/>
    </row>
    <row r="36" spans="1:17" ht="14.5" x14ac:dyDescent="0.35">
      <c r="A36" s="3" t="s">
        <v>65</v>
      </c>
      <c r="B36" s="41"/>
      <c r="C36" s="12">
        <f>SUMIF(A2:A29,"Cπ",F2:F29)</f>
        <v>2.58E-2</v>
      </c>
      <c r="D36" s="41">
        <f>COUNTIF(A2:A29,"Cπ")</f>
        <v>5</v>
      </c>
      <c r="E36" s="12">
        <f t="shared" si="4"/>
        <v>5.1599999999999997E-3</v>
      </c>
      <c r="G36" s="3"/>
      <c r="H36" s="37"/>
      <c r="I36" s="3"/>
      <c r="J36" s="3"/>
      <c r="K36" s="3"/>
    </row>
    <row r="37" spans="1:17" ht="14.5" x14ac:dyDescent="0.35">
      <c r="A37" s="3" t="s">
        <v>64</v>
      </c>
      <c r="C37" s="12">
        <f>SUMIF(A2:A29,"CπH",F2:F29)</f>
        <v>0</v>
      </c>
      <c r="D37" s="41">
        <f>COUNTIF(A2:A29,"CπH")</f>
        <v>0</v>
      </c>
      <c r="E37" s="12" t="e">
        <f t="shared" si="4"/>
        <v>#DIV/0!</v>
      </c>
      <c r="G37" s="3"/>
      <c r="H37" s="37"/>
      <c r="I37" s="3"/>
      <c r="J37" s="3"/>
      <c r="K37" s="3"/>
    </row>
    <row r="38" spans="1:17" ht="14.5" x14ac:dyDescent="0.35">
      <c r="A38" s="3" t="s">
        <v>32</v>
      </c>
      <c r="B38" s="3" t="s">
        <v>33</v>
      </c>
      <c r="C38" s="13">
        <f>SUMIF(H2:H29,"V",F2:F29)</f>
        <v>2.58E-2</v>
      </c>
      <c r="D38" s="3">
        <f>COUNTIF(H2:H29,"V")</f>
        <v>5</v>
      </c>
      <c r="E38" s="13">
        <f t="shared" si="4"/>
        <v>5.1599999999999997E-3</v>
      </c>
      <c r="G38" s="3"/>
      <c r="H38" s="37"/>
      <c r="I38" s="3"/>
      <c r="J38" s="3"/>
      <c r="K38" s="13"/>
    </row>
    <row r="39" spans="1:17" ht="15" thickBot="1" x14ac:dyDescent="0.4">
      <c r="A39" s="10" t="s">
        <v>63</v>
      </c>
      <c r="B39" s="10" t="s">
        <v>62</v>
      </c>
      <c r="C39" s="22">
        <f>SUMIF(H2:H29,"VI",F2:F29)</f>
        <v>2.5999999999999999E-3</v>
      </c>
      <c r="D39" s="10">
        <f>COUNTIF(H2:H29,"VI")</f>
        <v>1</v>
      </c>
      <c r="E39" s="22">
        <f t="shared" si="4"/>
        <v>2.5999999999999999E-3</v>
      </c>
      <c r="G39" s="3"/>
      <c r="H39" s="37"/>
      <c r="I39" s="3"/>
      <c r="J39" s="3"/>
      <c r="K39" s="13"/>
    </row>
    <row r="40" spans="1:17" ht="13" thickTop="1" x14ac:dyDescent="0.25">
      <c r="A40" s="2"/>
      <c r="B40" s="41" t="s">
        <v>34</v>
      </c>
      <c r="G40" s="3"/>
      <c r="H40" s="3"/>
      <c r="I40" s="3"/>
      <c r="J40" s="3"/>
      <c r="K40" s="13"/>
    </row>
    <row r="41" spans="1:17" x14ac:dyDescent="0.25">
      <c r="A41" s="2"/>
      <c r="G41" s="17"/>
      <c r="H41" s="3"/>
      <c r="I41" s="3"/>
      <c r="J41" s="3"/>
      <c r="K41" s="13"/>
    </row>
    <row r="42" spans="1:17" ht="41" thickBot="1" x14ac:dyDescent="0.3">
      <c r="A42" s="57" t="s">
        <v>22</v>
      </c>
      <c r="B42" s="57"/>
      <c r="C42" s="40" t="s">
        <v>19</v>
      </c>
      <c r="D42" s="40" t="s">
        <v>20</v>
      </c>
      <c r="E42" s="39" t="s">
        <v>21</v>
      </c>
      <c r="G42" s="17"/>
      <c r="H42" s="3"/>
      <c r="I42" s="3"/>
      <c r="J42" s="3"/>
      <c r="K42" s="13"/>
    </row>
    <row r="43" spans="1:17" ht="13" thickTop="1" x14ac:dyDescent="0.25">
      <c r="A43" s="58" t="s">
        <v>35</v>
      </c>
      <c r="B43" s="59"/>
      <c r="C43" s="12">
        <f>SUMIF(I2:I29,"weak",F2:F29)</f>
        <v>3.5299999999999998E-2</v>
      </c>
      <c r="D43" s="9">
        <f>COUNTIF(I2:I29,"weak")</f>
        <v>14</v>
      </c>
      <c r="E43" s="12">
        <f>C43/D43</f>
        <v>2.5214285714285712E-3</v>
      </c>
      <c r="G43" s="17"/>
      <c r="H43" s="3"/>
      <c r="I43" s="3"/>
      <c r="J43" s="3"/>
      <c r="K43" s="13"/>
    </row>
    <row r="44" spans="1:17" x14ac:dyDescent="0.25">
      <c r="A44" s="55" t="s">
        <v>61</v>
      </c>
      <c r="B44" s="55"/>
      <c r="C44" s="12">
        <f>SUMIF(I2:I29,"",F2:F29)</f>
        <v>0.21779999999999997</v>
      </c>
      <c r="D44" s="9">
        <f>COUNTIF(I2:I29,"")</f>
        <v>13</v>
      </c>
      <c r="E44" s="12">
        <f>C44/D44</f>
        <v>1.675384615384615E-2</v>
      </c>
      <c r="F44" s="41"/>
      <c r="G44" s="17"/>
      <c r="H44" s="3"/>
      <c r="I44" s="3"/>
      <c r="J44" s="3"/>
      <c r="K44" s="13"/>
    </row>
    <row r="45" spans="1:17" x14ac:dyDescent="0.25">
      <c r="B45" s="41"/>
      <c r="F45" s="7"/>
      <c r="G45" s="17"/>
      <c r="H45" s="3"/>
      <c r="I45" s="3"/>
      <c r="J45" s="3"/>
      <c r="K45" s="3"/>
    </row>
    <row r="46" spans="1:17" x14ac:dyDescent="0.25">
      <c r="B46" s="41"/>
      <c r="F46" s="7"/>
      <c r="G46" s="17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B47" s="41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41"/>
      <c r="F48" s="7"/>
      <c r="G48" s="17"/>
      <c r="H48" s="3"/>
      <c r="I48" s="3"/>
      <c r="J48" s="3"/>
      <c r="K48" s="1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1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41"/>
      <c r="H50" s="41"/>
      <c r="I50" s="41"/>
      <c r="J50" s="41"/>
      <c r="K50" s="41"/>
      <c r="L50" s="41"/>
      <c r="M50" s="41"/>
      <c r="N50" s="41"/>
      <c r="O50" s="41"/>
      <c r="P50" s="41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31:B31"/>
    <mergeCell ref="G31:H31"/>
    <mergeCell ref="G32:H32"/>
    <mergeCell ref="A42:B42"/>
    <mergeCell ref="A43:B43"/>
    <mergeCell ref="A44:B44"/>
    <mergeCell ref="G33:H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2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25" bestFit="1" customWidth="1"/>
    <col min="18" max="18" width="13.1796875" style="25" bestFit="1" customWidth="1"/>
    <col min="19" max="16384" width="11.7265625" style="2"/>
  </cols>
  <sheetData>
    <row r="1" spans="1:9" ht="40.5" customHeight="1" thickBot="1" x14ac:dyDescent="0.3">
      <c r="A1" s="27" t="s">
        <v>80</v>
      </c>
      <c r="B1" s="27" t="s">
        <v>81</v>
      </c>
      <c r="C1" s="27" t="s">
        <v>89</v>
      </c>
      <c r="D1" s="27" t="s">
        <v>90</v>
      </c>
      <c r="E1" s="26" t="s">
        <v>84</v>
      </c>
      <c r="F1" s="27" t="s">
        <v>91</v>
      </c>
      <c r="G1" s="26" t="s">
        <v>86</v>
      </c>
      <c r="H1" s="26" t="s">
        <v>87</v>
      </c>
      <c r="I1" s="27" t="s">
        <v>88</v>
      </c>
    </row>
    <row r="2" spans="1:9" ht="13" thickTop="1" x14ac:dyDescent="0.25">
      <c r="A2" s="25" t="s">
        <v>0</v>
      </c>
      <c r="B2" s="25" t="s">
        <v>1</v>
      </c>
      <c r="F2" s="4">
        <v>2.76E-2</v>
      </c>
      <c r="G2" s="6" t="s">
        <v>2</v>
      </c>
      <c r="H2" s="25" t="str">
        <f>IF(AND(A2="OH",B2="O"),"I",IF(AND(A2="O",B2="HO"),"II",IF(AND(A2="CH",B2="O"),"III",IF(AND(A2="O",B2="HC"),"IV",IF(AND(A2="CπH",B2="O"),"V",IF(AND(A2="Cπ",B2="HC"),"V",IF(AND(A2="C",B2="HC"),"VI","N/A")))))))</f>
        <v>I</v>
      </c>
      <c r="I2" s="25" t="str">
        <f>IF(F2&lt;=0.005, "weak","")</f>
        <v/>
      </c>
    </row>
    <row r="3" spans="1:9" x14ac:dyDescent="0.25">
      <c r="A3" s="25" t="s">
        <v>1</v>
      </c>
      <c r="B3" s="25" t="s">
        <v>5</v>
      </c>
      <c r="F3" s="4">
        <v>1.12E-2</v>
      </c>
      <c r="G3" s="6" t="s">
        <v>3</v>
      </c>
      <c r="H3" s="25" t="str">
        <f t="shared" ref="H3:H25" si="0">IF(AND(A3="OH",B3="O"),"I",IF(AND(A3="O",B3="HO"),"II",IF(AND(A3="CH",B3="O"),"III",IF(AND(A3="O",B3="HC"),"IV",IF(AND(A3="CπH",B3="O"),"V",IF(AND(A3="Cπ",B3="HC"),"V",IF(AND(A3="C",B3="HC"),"VI","N/A")))))))</f>
        <v>IV</v>
      </c>
      <c r="I3" s="25" t="str">
        <f t="shared" ref="I3:I25" si="1">IF(F3&lt;=0.005, "weak","")</f>
        <v/>
      </c>
    </row>
    <row r="4" spans="1:9" x14ac:dyDescent="0.25">
      <c r="A4" s="3" t="s">
        <v>1</v>
      </c>
      <c r="B4" s="3" t="s">
        <v>5</v>
      </c>
      <c r="F4" s="4">
        <v>1.0800000000000001E-2</v>
      </c>
      <c r="G4" s="6" t="s">
        <v>4</v>
      </c>
      <c r="H4" s="25" t="str">
        <f t="shared" si="0"/>
        <v>IV</v>
      </c>
      <c r="I4" s="25" t="str">
        <f t="shared" si="1"/>
        <v/>
      </c>
    </row>
    <row r="5" spans="1:9" x14ac:dyDescent="0.25">
      <c r="A5" s="3" t="s">
        <v>48</v>
      </c>
      <c r="B5" s="3" t="s">
        <v>5</v>
      </c>
      <c r="F5" s="4">
        <v>9.4000000000000004E-3</v>
      </c>
      <c r="G5" s="6" t="s">
        <v>6</v>
      </c>
      <c r="H5" s="25" t="str">
        <f t="shared" si="0"/>
        <v>V</v>
      </c>
      <c r="I5" s="25" t="str">
        <f t="shared" si="1"/>
        <v/>
      </c>
    </row>
    <row r="6" spans="1:9" x14ac:dyDescent="0.25">
      <c r="A6" s="3" t="s">
        <v>1</v>
      </c>
      <c r="B6" s="3" t="s">
        <v>5</v>
      </c>
      <c r="F6" s="4">
        <v>8.6999999999999994E-3</v>
      </c>
      <c r="G6" s="6" t="s">
        <v>8</v>
      </c>
      <c r="H6" s="25" t="str">
        <f t="shared" si="0"/>
        <v>IV</v>
      </c>
      <c r="I6" s="25" t="str">
        <f t="shared" si="1"/>
        <v/>
      </c>
    </row>
    <row r="7" spans="1:9" x14ac:dyDescent="0.25">
      <c r="A7" s="25" t="s">
        <v>9</v>
      </c>
      <c r="B7" s="25" t="s">
        <v>1</v>
      </c>
      <c r="F7" s="4">
        <v>7.1000000000000004E-3</v>
      </c>
      <c r="G7" s="6" t="s">
        <v>10</v>
      </c>
      <c r="H7" s="25" t="str">
        <f t="shared" si="0"/>
        <v>III</v>
      </c>
      <c r="I7" s="25" t="str">
        <f t="shared" si="1"/>
        <v/>
      </c>
    </row>
    <row r="8" spans="1:9" x14ac:dyDescent="0.25">
      <c r="A8" s="25" t="s">
        <v>1</v>
      </c>
      <c r="B8" s="25" t="s">
        <v>5</v>
      </c>
      <c r="F8" s="4">
        <v>7.0000000000000001E-3</v>
      </c>
      <c r="G8" s="6" t="s">
        <v>11</v>
      </c>
      <c r="H8" s="25" t="str">
        <f t="shared" si="0"/>
        <v>IV</v>
      </c>
      <c r="I8" s="25" t="str">
        <f t="shared" si="1"/>
        <v/>
      </c>
    </row>
    <row r="9" spans="1:9" x14ac:dyDescent="0.25">
      <c r="A9" s="3" t="s">
        <v>49</v>
      </c>
      <c r="B9" s="25" t="s">
        <v>1</v>
      </c>
      <c r="F9" s="4">
        <v>6.7999999999999996E-3</v>
      </c>
      <c r="G9" s="6" t="s">
        <v>12</v>
      </c>
      <c r="H9" s="25" t="str">
        <f t="shared" si="0"/>
        <v>V</v>
      </c>
      <c r="I9" s="25" t="str">
        <f t="shared" si="1"/>
        <v/>
      </c>
    </row>
    <row r="10" spans="1:9" x14ac:dyDescent="0.25">
      <c r="A10" s="25" t="s">
        <v>9</v>
      </c>
      <c r="B10" s="25" t="s">
        <v>1</v>
      </c>
      <c r="F10" s="4">
        <v>6.1999999999999998E-3</v>
      </c>
      <c r="G10" s="6" t="s">
        <v>13</v>
      </c>
      <c r="H10" s="25" t="str">
        <f t="shared" si="0"/>
        <v>III</v>
      </c>
      <c r="I10" s="25" t="str">
        <f t="shared" si="1"/>
        <v/>
      </c>
    </row>
    <row r="11" spans="1:9" x14ac:dyDescent="0.25">
      <c r="A11" s="25" t="s">
        <v>1</v>
      </c>
      <c r="B11" s="25" t="s">
        <v>5</v>
      </c>
      <c r="F11" s="4">
        <v>5.7000000000000002E-3</v>
      </c>
      <c r="G11" s="6" t="s">
        <v>14</v>
      </c>
      <c r="H11" s="25" t="str">
        <f t="shared" si="0"/>
        <v>IV</v>
      </c>
      <c r="I11" s="25" t="str">
        <f t="shared" si="1"/>
        <v/>
      </c>
    </row>
    <row r="12" spans="1:9" x14ac:dyDescent="0.25">
      <c r="A12" s="25" t="s">
        <v>9</v>
      </c>
      <c r="B12" s="25" t="s">
        <v>1</v>
      </c>
      <c r="F12" s="4">
        <v>5.3E-3</v>
      </c>
      <c r="G12" s="6" t="s">
        <v>15</v>
      </c>
      <c r="H12" s="25" t="str">
        <f t="shared" si="0"/>
        <v>III</v>
      </c>
      <c r="I12" s="25" t="str">
        <f t="shared" si="1"/>
        <v/>
      </c>
    </row>
    <row r="13" spans="1:9" x14ac:dyDescent="0.25">
      <c r="A13" s="3" t="s">
        <v>49</v>
      </c>
      <c r="B13" s="25" t="s">
        <v>1</v>
      </c>
      <c r="F13" s="4">
        <v>3.5999999999999999E-3</v>
      </c>
      <c r="G13" s="6" t="s">
        <v>16</v>
      </c>
      <c r="H13" s="25" t="str">
        <f t="shared" si="0"/>
        <v>V</v>
      </c>
      <c r="I13" s="25" t="str">
        <f t="shared" si="1"/>
        <v>weak</v>
      </c>
    </row>
    <row r="14" spans="1:9" x14ac:dyDescent="0.25">
      <c r="A14" s="25" t="s">
        <v>1</v>
      </c>
      <c r="B14" s="25" t="s">
        <v>5</v>
      </c>
      <c r="F14" s="4">
        <v>3.5000000000000001E-3</v>
      </c>
      <c r="G14" s="6" t="s">
        <v>17</v>
      </c>
      <c r="H14" s="25" t="str">
        <f t="shared" si="0"/>
        <v>IV</v>
      </c>
      <c r="I14" s="25" t="str">
        <f>IF(F14&lt;=0.005, "weak","")</f>
        <v>weak</v>
      </c>
    </row>
    <row r="15" spans="1:9" x14ac:dyDescent="0.25">
      <c r="A15" s="25" t="s">
        <v>1</v>
      </c>
      <c r="B15" s="25" t="s">
        <v>5</v>
      </c>
      <c r="F15" s="4">
        <v>3.3E-3</v>
      </c>
      <c r="G15" s="6" t="s">
        <v>38</v>
      </c>
      <c r="H15" s="25" t="str">
        <f t="shared" si="0"/>
        <v>IV</v>
      </c>
      <c r="I15" s="25" t="str">
        <f t="shared" si="1"/>
        <v>weak</v>
      </c>
    </row>
    <row r="16" spans="1:9" x14ac:dyDescent="0.25">
      <c r="A16" s="25" t="s">
        <v>9</v>
      </c>
      <c r="B16" s="25" t="s">
        <v>1</v>
      </c>
      <c r="F16" s="4">
        <v>3.2000000000000002E-3</v>
      </c>
      <c r="G16" s="6" t="s">
        <v>37</v>
      </c>
      <c r="H16" s="25" t="str">
        <f t="shared" si="0"/>
        <v>III</v>
      </c>
      <c r="I16" s="25" t="str">
        <f t="shared" si="1"/>
        <v>weak</v>
      </c>
    </row>
    <row r="17" spans="1:11" x14ac:dyDescent="0.25">
      <c r="A17" s="25" t="s">
        <v>1</v>
      </c>
      <c r="B17" s="25" t="s">
        <v>5</v>
      </c>
      <c r="F17" s="4">
        <v>3.0999999999999999E-3</v>
      </c>
      <c r="G17" s="6" t="s">
        <v>39</v>
      </c>
      <c r="H17" s="25" t="str">
        <f t="shared" si="0"/>
        <v>IV</v>
      </c>
      <c r="I17" s="25" t="str">
        <f t="shared" si="1"/>
        <v>weak</v>
      </c>
    </row>
    <row r="18" spans="1:11" x14ac:dyDescent="0.25">
      <c r="A18" s="3" t="s">
        <v>48</v>
      </c>
      <c r="B18" s="3" t="s">
        <v>5</v>
      </c>
      <c r="F18" s="4">
        <v>2.3E-3</v>
      </c>
      <c r="G18" s="6" t="s">
        <v>40</v>
      </c>
      <c r="H18" s="25" t="str">
        <f t="shared" si="0"/>
        <v>V</v>
      </c>
      <c r="I18" s="25" t="str">
        <f t="shared" si="1"/>
        <v>weak</v>
      </c>
    </row>
    <row r="19" spans="1:11" x14ac:dyDescent="0.25">
      <c r="A19" s="3" t="s">
        <v>36</v>
      </c>
      <c r="B19" s="3" t="s">
        <v>5</v>
      </c>
      <c r="F19" s="4">
        <v>2.3E-3</v>
      </c>
      <c r="G19" s="6" t="s">
        <v>41</v>
      </c>
      <c r="H19" s="25" t="str">
        <f t="shared" si="0"/>
        <v>VI</v>
      </c>
      <c r="I19" s="25" t="str">
        <f t="shared" si="1"/>
        <v>weak</v>
      </c>
    </row>
    <row r="20" spans="1:11" x14ac:dyDescent="0.25">
      <c r="A20" s="25" t="s">
        <v>9</v>
      </c>
      <c r="B20" s="25" t="s">
        <v>1</v>
      </c>
      <c r="F20" s="4">
        <v>2.3E-3</v>
      </c>
      <c r="G20" s="6" t="s">
        <v>42</v>
      </c>
      <c r="H20" s="25" t="str">
        <f t="shared" si="0"/>
        <v>III</v>
      </c>
      <c r="I20" s="25" t="str">
        <f t="shared" si="1"/>
        <v>weak</v>
      </c>
    </row>
    <row r="21" spans="1:11" x14ac:dyDescent="0.25">
      <c r="A21" s="3" t="s">
        <v>48</v>
      </c>
      <c r="B21" s="3" t="s">
        <v>5</v>
      </c>
      <c r="F21" s="4">
        <v>2.3E-3</v>
      </c>
      <c r="G21" s="6" t="s">
        <v>43</v>
      </c>
      <c r="H21" s="25" t="str">
        <f t="shared" si="0"/>
        <v>V</v>
      </c>
      <c r="I21" s="25" t="str">
        <f t="shared" si="1"/>
        <v>weak</v>
      </c>
    </row>
    <row r="22" spans="1:11" x14ac:dyDescent="0.25">
      <c r="A22" s="25" t="s">
        <v>1</v>
      </c>
      <c r="B22" s="25" t="s">
        <v>5</v>
      </c>
      <c r="F22" s="4">
        <v>2.2000000000000001E-3</v>
      </c>
      <c r="G22" s="6" t="s">
        <v>44</v>
      </c>
      <c r="H22" s="25" t="str">
        <f t="shared" si="0"/>
        <v>IV</v>
      </c>
      <c r="I22" s="25" t="str">
        <f t="shared" si="1"/>
        <v>weak</v>
      </c>
    </row>
    <row r="23" spans="1:11" x14ac:dyDescent="0.25">
      <c r="A23" s="25" t="s">
        <v>1</v>
      </c>
      <c r="B23" s="25" t="s">
        <v>5</v>
      </c>
      <c r="F23" s="4">
        <v>1.8E-3</v>
      </c>
      <c r="G23" s="6" t="s">
        <v>45</v>
      </c>
      <c r="H23" s="25" t="str">
        <f t="shared" si="0"/>
        <v>IV</v>
      </c>
      <c r="I23" s="25" t="str">
        <f t="shared" si="1"/>
        <v>weak</v>
      </c>
    </row>
    <row r="24" spans="1:11" x14ac:dyDescent="0.25">
      <c r="A24" s="3" t="s">
        <v>48</v>
      </c>
      <c r="B24" s="3" t="s">
        <v>5</v>
      </c>
      <c r="F24" s="4">
        <v>1.1000000000000001E-3</v>
      </c>
      <c r="G24" s="6" t="s">
        <v>46</v>
      </c>
      <c r="H24" s="25" t="str">
        <f t="shared" si="0"/>
        <v>V</v>
      </c>
      <c r="I24" s="25" t="str">
        <f t="shared" si="1"/>
        <v>weak</v>
      </c>
    </row>
    <row r="25" spans="1:11" ht="13" thickBot="1" x14ac:dyDescent="0.3">
      <c r="A25" s="10" t="s">
        <v>9</v>
      </c>
      <c r="B25" s="10" t="s">
        <v>1</v>
      </c>
      <c r="C25" s="16"/>
      <c r="D25" s="16"/>
      <c r="E25" s="16"/>
      <c r="F25" s="35">
        <v>1E-3</v>
      </c>
      <c r="G25" s="30" t="s">
        <v>47</v>
      </c>
      <c r="H25" s="10" t="str">
        <f t="shared" si="0"/>
        <v>III</v>
      </c>
      <c r="I25" s="10" t="str">
        <f t="shared" si="1"/>
        <v>weak</v>
      </c>
    </row>
    <row r="26" spans="1:11" ht="13" thickTop="1" x14ac:dyDescent="0.25">
      <c r="B26" s="25"/>
      <c r="F26" s="7"/>
      <c r="G26" s="6"/>
      <c r="H26" s="25"/>
      <c r="I26" s="25"/>
    </row>
    <row r="27" spans="1:11" x14ac:dyDescent="0.25">
      <c r="B27" s="25"/>
      <c r="F27" s="7"/>
      <c r="G27" s="6"/>
      <c r="H27" s="25"/>
      <c r="I27" s="25"/>
    </row>
    <row r="28" spans="1:11" x14ac:dyDescent="0.25">
      <c r="B28" s="25"/>
      <c r="F28" s="7"/>
      <c r="G28" s="6"/>
      <c r="H28" s="25"/>
      <c r="I28" s="25"/>
    </row>
    <row r="29" spans="1:11" ht="41" thickBot="1" x14ac:dyDescent="0.3">
      <c r="A29" s="56" t="s">
        <v>18</v>
      </c>
      <c r="B29" s="56"/>
      <c r="C29" s="27" t="s">
        <v>19</v>
      </c>
      <c r="D29" s="27" t="s">
        <v>20</v>
      </c>
      <c r="E29" s="26" t="s">
        <v>21</v>
      </c>
      <c r="F29" s="25"/>
      <c r="G29" s="57" t="s">
        <v>22</v>
      </c>
      <c r="H29" s="57"/>
      <c r="I29" s="27" t="s">
        <v>19</v>
      </c>
      <c r="J29" s="27" t="s">
        <v>20</v>
      </c>
      <c r="K29" s="26" t="s">
        <v>21</v>
      </c>
    </row>
    <row r="30" spans="1:11" ht="13" thickTop="1" x14ac:dyDescent="0.25">
      <c r="A30" s="25" t="s">
        <v>23</v>
      </c>
      <c r="B30" s="25" t="s">
        <v>24</v>
      </c>
      <c r="C30" s="12">
        <f>SUMIF(H2:H25,"I",F2:F25)</f>
        <v>2.76E-2</v>
      </c>
      <c r="D30" s="25">
        <f>COUNTIF(H2:H25,"I")</f>
        <v>1</v>
      </c>
      <c r="E30" s="12">
        <f t="shared" ref="E30:E37" si="2">C30/D30</f>
        <v>2.76E-2</v>
      </c>
      <c r="G30" s="58" t="s">
        <v>25</v>
      </c>
      <c r="H30" s="59"/>
      <c r="I30" s="12">
        <f>C30+C32+C35</f>
        <v>6.3099999999999989E-2</v>
      </c>
      <c r="J30" s="48">
        <f>D30+D32+D35</f>
        <v>9</v>
      </c>
      <c r="K30" s="12">
        <f>I30/J30</f>
        <v>7.0111111111111103E-3</v>
      </c>
    </row>
    <row r="31" spans="1:11" x14ac:dyDescent="0.25">
      <c r="A31" s="25" t="s">
        <v>26</v>
      </c>
      <c r="B31" s="25" t="s">
        <v>27</v>
      </c>
      <c r="C31" s="12">
        <f>SUMIF(H2:H25,"II",F2:F25)</f>
        <v>0</v>
      </c>
      <c r="D31" s="25">
        <f>COUNTIF(H2:H25,"II")</f>
        <v>0</v>
      </c>
      <c r="E31" s="12" t="e">
        <f t="shared" si="2"/>
        <v>#DIV/0!</v>
      </c>
      <c r="G31" s="55"/>
      <c r="H31" s="55"/>
    </row>
    <row r="32" spans="1:11" ht="14.5" x14ac:dyDescent="0.35">
      <c r="A32" s="25" t="s">
        <v>28</v>
      </c>
      <c r="B32" s="25" t="s">
        <v>29</v>
      </c>
      <c r="C32" s="12">
        <f>SUMIF(H2:H25,"III",F2:F25)</f>
        <v>2.5100000000000001E-2</v>
      </c>
      <c r="D32" s="25">
        <f>COUNTIF(H2:H25,"III")</f>
        <v>6</v>
      </c>
      <c r="E32" s="12">
        <f t="shared" si="2"/>
        <v>4.1833333333333332E-3</v>
      </c>
      <c r="H32" s="1"/>
    </row>
    <row r="33" spans="1:9" ht="14.5" x14ac:dyDescent="0.35">
      <c r="A33" s="25" t="s">
        <v>30</v>
      </c>
      <c r="B33" s="25" t="s">
        <v>31</v>
      </c>
      <c r="C33" s="12">
        <f>SUMIF(H2:H25,"IV",F2:F25)</f>
        <v>5.7299999999999997E-2</v>
      </c>
      <c r="D33" s="25">
        <f>COUNTIF(H2:H25,"IV")</f>
        <v>10</v>
      </c>
      <c r="E33" s="12">
        <f t="shared" si="2"/>
        <v>5.7299999999999999E-3</v>
      </c>
      <c r="H33" s="1"/>
    </row>
    <row r="34" spans="1:9" ht="14.5" x14ac:dyDescent="0.35">
      <c r="A34" s="3" t="s">
        <v>65</v>
      </c>
      <c r="B34" s="25"/>
      <c r="C34" s="12">
        <f>SUMIF(A2:A25,"Cπ",F2:F25)</f>
        <v>1.5100000000000001E-2</v>
      </c>
      <c r="D34" s="25">
        <f>COUNTIF(A2:A25,"Cπ")</f>
        <v>4</v>
      </c>
      <c r="E34" s="12">
        <f t="shared" si="2"/>
        <v>3.7750000000000001E-3</v>
      </c>
      <c r="H34" s="1"/>
    </row>
    <row r="35" spans="1:9" ht="14.5" x14ac:dyDescent="0.35">
      <c r="A35" s="3" t="s">
        <v>64</v>
      </c>
      <c r="C35" s="12">
        <f>SUMIF(A2:A25,"CπH",F2:F25)</f>
        <v>1.04E-2</v>
      </c>
      <c r="D35" s="25">
        <f>COUNTIF(A2:A25,"CπH")</f>
        <v>2</v>
      </c>
      <c r="E35" s="12">
        <f t="shared" si="2"/>
        <v>5.1999999999999998E-3</v>
      </c>
      <c r="H35" s="1"/>
    </row>
    <row r="36" spans="1:9" ht="14.5" x14ac:dyDescent="0.35">
      <c r="A36" s="3" t="s">
        <v>32</v>
      </c>
      <c r="B36" s="3" t="s">
        <v>33</v>
      </c>
      <c r="C36" s="13">
        <f>SUMIF(H2:H25,"V",F2:F25)</f>
        <v>2.5499999999999998E-2</v>
      </c>
      <c r="D36" s="3">
        <f>COUNTIF(H2:H25,"V")</f>
        <v>6</v>
      </c>
      <c r="E36" s="13">
        <f t="shared" si="2"/>
        <v>4.2499999999999994E-3</v>
      </c>
      <c r="H36" s="1"/>
    </row>
    <row r="37" spans="1:9" ht="15" thickBot="1" x14ac:dyDescent="0.4">
      <c r="A37" s="10" t="s">
        <v>63</v>
      </c>
      <c r="B37" s="10" t="s">
        <v>62</v>
      </c>
      <c r="C37" s="22">
        <f>SUMIF(H2:H25,"VI",F2:F25)</f>
        <v>2.3E-3</v>
      </c>
      <c r="D37" s="10">
        <f>COUNTIF(H2:H25,"VI")</f>
        <v>1</v>
      </c>
      <c r="E37" s="22">
        <f t="shared" si="2"/>
        <v>2.3E-3</v>
      </c>
      <c r="H37" s="1"/>
    </row>
    <row r="38" spans="1:9" ht="15" thickTop="1" x14ac:dyDescent="0.35">
      <c r="A38" s="2"/>
      <c r="B38" s="25" t="s">
        <v>34</v>
      </c>
      <c r="H38" s="1"/>
    </row>
    <row r="39" spans="1:9" ht="14.5" x14ac:dyDescent="0.35">
      <c r="A39" s="2"/>
      <c r="H39" s="1"/>
    </row>
    <row r="40" spans="1:9" ht="41" thickBot="1" x14ac:dyDescent="0.4">
      <c r="A40" s="57" t="s">
        <v>22</v>
      </c>
      <c r="B40" s="57"/>
      <c r="C40" s="27" t="s">
        <v>19</v>
      </c>
      <c r="D40" s="27" t="s">
        <v>20</v>
      </c>
      <c r="E40" s="26" t="s">
        <v>21</v>
      </c>
      <c r="H40" s="1"/>
    </row>
    <row r="41" spans="1:9" ht="15" thickTop="1" x14ac:dyDescent="0.35">
      <c r="A41" s="58" t="s">
        <v>35</v>
      </c>
      <c r="B41" s="59"/>
      <c r="C41" s="12">
        <f>SUMIF(I2:I25,"weak",F2:F25)</f>
        <v>3.2000000000000001E-2</v>
      </c>
      <c r="D41" s="9">
        <f>COUNTIF(I2:I25,"weak")</f>
        <v>13</v>
      </c>
      <c r="E41" s="12">
        <f>C41/D41</f>
        <v>2.4615384615384616E-3</v>
      </c>
      <c r="H41" s="1"/>
    </row>
    <row r="42" spans="1:9" x14ac:dyDescent="0.25">
      <c r="A42" s="55" t="s">
        <v>61</v>
      </c>
      <c r="B42" s="55"/>
      <c r="C42" s="12">
        <f>SUMIF(I2:I25,"",F2:F25)</f>
        <v>0.10580000000000001</v>
      </c>
      <c r="D42" s="9">
        <f>COUNTIF(I2:I25,"")</f>
        <v>11</v>
      </c>
      <c r="E42" s="12">
        <f>C42/D42</f>
        <v>9.6181818181818191E-3</v>
      </c>
      <c r="F42" s="25"/>
      <c r="G42" s="25"/>
    </row>
    <row r="43" spans="1:9" x14ac:dyDescent="0.25">
      <c r="B43" s="25"/>
      <c r="F43" s="7"/>
      <c r="G43" s="6"/>
      <c r="H43" s="25"/>
      <c r="I43" s="25"/>
    </row>
    <row r="44" spans="1:9" x14ac:dyDescent="0.25">
      <c r="B44" s="25"/>
      <c r="F44" s="7"/>
      <c r="G44" s="6"/>
      <c r="H44" s="25"/>
      <c r="I44" s="25"/>
    </row>
    <row r="45" spans="1:9" x14ac:dyDescent="0.25">
      <c r="B45" s="25"/>
      <c r="F45" s="7"/>
      <c r="G45" s="6"/>
      <c r="H45" s="25"/>
      <c r="I45" s="25"/>
    </row>
    <row r="46" spans="1:9" x14ac:dyDescent="0.25">
      <c r="B46" s="25"/>
      <c r="F46" s="7"/>
      <c r="G46" s="6"/>
      <c r="H46" s="25"/>
      <c r="I46" s="25"/>
    </row>
    <row r="47" spans="1:9" x14ac:dyDescent="0.25">
      <c r="B47" s="25"/>
      <c r="F47" s="7"/>
      <c r="G47" s="6"/>
      <c r="H47" s="25"/>
      <c r="I47" s="25"/>
    </row>
    <row r="48" spans="1:9" x14ac:dyDescent="0.25">
      <c r="B48" s="25"/>
      <c r="F48" s="7"/>
      <c r="G48" s="6"/>
      <c r="H48" s="25"/>
      <c r="I48" s="25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19"/>
      <c r="K49" s="19"/>
      <c r="L49" s="19"/>
      <c r="M49" s="19"/>
      <c r="N49" s="19"/>
      <c r="O49" s="19"/>
      <c r="P49" s="19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17"/>
      <c r="H50" s="3"/>
      <c r="I50" s="3"/>
      <c r="J50" s="19"/>
      <c r="K50" s="19"/>
      <c r="L50" s="19"/>
      <c r="M50" s="19"/>
      <c r="N50" s="19"/>
      <c r="O50" s="19"/>
      <c r="P50" s="19"/>
      <c r="Q50" s="3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G51" s="17"/>
      <c r="H51" s="3"/>
      <c r="I51" s="3"/>
      <c r="J51" s="19"/>
      <c r="K51" s="19"/>
      <c r="L51" s="19"/>
      <c r="M51" s="19"/>
      <c r="N51" s="19"/>
      <c r="O51" s="19"/>
      <c r="P51" s="19"/>
      <c r="Q51" s="3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G52" s="17"/>
      <c r="H52" s="3"/>
      <c r="I52" s="3"/>
      <c r="J52" s="19"/>
      <c r="K52" s="19"/>
      <c r="L52" s="19"/>
      <c r="M52" s="19"/>
      <c r="N52" s="19"/>
      <c r="O52" s="19"/>
      <c r="P52" s="19"/>
      <c r="Q52" s="3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G53" s="17"/>
      <c r="H53" s="3"/>
      <c r="I53" s="3"/>
      <c r="J53" s="19"/>
      <c r="K53" s="19"/>
      <c r="L53" s="19"/>
      <c r="M53" s="19"/>
      <c r="N53" s="19"/>
      <c r="O53" s="19"/>
      <c r="P53" s="19"/>
      <c r="Q53" s="3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A42:B42"/>
    <mergeCell ref="P136:W136"/>
    <mergeCell ref="A29:B29"/>
    <mergeCell ref="G29:H29"/>
    <mergeCell ref="G30:H30"/>
    <mergeCell ref="A40:B40"/>
    <mergeCell ref="A41:B41"/>
    <mergeCell ref="G31:H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42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42" bestFit="1" customWidth="1"/>
    <col min="18" max="18" width="13.1796875" style="42" bestFit="1" customWidth="1"/>
    <col min="19" max="16384" width="11.7265625" style="2"/>
  </cols>
  <sheetData>
    <row r="1" spans="1:9" ht="40.5" customHeight="1" thickBot="1" x14ac:dyDescent="0.3">
      <c r="A1" s="44" t="s">
        <v>80</v>
      </c>
      <c r="B1" s="44" t="s">
        <v>81</v>
      </c>
      <c r="C1" s="44" t="s">
        <v>89</v>
      </c>
      <c r="D1" s="44" t="s">
        <v>90</v>
      </c>
      <c r="E1" s="43" t="s">
        <v>84</v>
      </c>
      <c r="F1" s="44" t="s">
        <v>91</v>
      </c>
      <c r="G1" s="43" t="s">
        <v>86</v>
      </c>
      <c r="H1" s="43" t="s">
        <v>87</v>
      </c>
      <c r="I1" s="44" t="s">
        <v>88</v>
      </c>
    </row>
    <row r="2" spans="1:9" ht="13" thickTop="1" x14ac:dyDescent="0.25">
      <c r="A2" s="42" t="s">
        <v>1</v>
      </c>
      <c r="B2" s="42" t="s">
        <v>7</v>
      </c>
      <c r="F2" s="4">
        <v>2.4E-2</v>
      </c>
      <c r="G2" s="6" t="s">
        <v>2</v>
      </c>
      <c r="H2" s="42" t="str">
        <f>IF(AND(A2="OH",B2="O"),"I",IF(AND(A2="O",B2="HO"),"II",IF(AND(A2="CH",B2="O"),"III",IF(AND(A2="O",B2="HC"),"IV",IF(AND(A2="CπH",B2="O"),"V",IF(AND(A2="Cπ",B2="HC"),"V",IF(AND(A2="C",B2="HC"),"VI","N/A")))))))</f>
        <v>II</v>
      </c>
      <c r="I2" s="42" t="str">
        <f>IF(F2&lt;=0.005, "weak","")</f>
        <v/>
      </c>
    </row>
    <row r="3" spans="1:9" x14ac:dyDescent="0.25">
      <c r="A3" s="42" t="s">
        <v>9</v>
      </c>
      <c r="B3" s="42" t="s">
        <v>1</v>
      </c>
      <c r="F3" s="4">
        <v>9.1999999999999998E-3</v>
      </c>
      <c r="G3" s="6" t="s">
        <v>3</v>
      </c>
      <c r="H3" s="42" t="str">
        <f t="shared" ref="H3:H26" si="0">IF(AND(A3="OH",B3="O"),"I",IF(AND(A3="O",B3="HO"),"II",IF(AND(A3="CH",B3="O"),"III",IF(AND(A3="O",B3="HC"),"IV",IF(AND(A3="CπH",B3="O"),"V",IF(AND(A3="Cπ",B3="HC"),"V",IF(AND(A3="C",B3="HC"),"VI","N/A")))))))</f>
        <v>III</v>
      </c>
      <c r="I3" s="42" t="str">
        <f t="shared" ref="I3:I26" si="1">IF(F3&lt;=0.005, "weak","")</f>
        <v/>
      </c>
    </row>
    <row r="4" spans="1:9" x14ac:dyDescent="0.25">
      <c r="A4" s="42" t="s">
        <v>1</v>
      </c>
      <c r="B4" s="42" t="s">
        <v>5</v>
      </c>
      <c r="F4" s="7">
        <v>9.1000000000000004E-3</v>
      </c>
      <c r="G4" s="6" t="s">
        <v>4</v>
      </c>
      <c r="H4" s="42" t="str">
        <f t="shared" si="0"/>
        <v>IV</v>
      </c>
      <c r="I4" s="42" t="str">
        <f t="shared" si="1"/>
        <v/>
      </c>
    </row>
    <row r="5" spans="1:9" x14ac:dyDescent="0.25">
      <c r="A5" s="42" t="s">
        <v>9</v>
      </c>
      <c r="B5" s="42" t="s">
        <v>1</v>
      </c>
      <c r="F5" s="7">
        <v>8.6999999999999994E-3</v>
      </c>
      <c r="G5" s="6" t="s">
        <v>6</v>
      </c>
      <c r="H5" s="42" t="str">
        <f t="shared" si="0"/>
        <v>III</v>
      </c>
      <c r="I5" s="42" t="str">
        <f t="shared" si="1"/>
        <v/>
      </c>
    </row>
    <row r="6" spans="1:9" x14ac:dyDescent="0.25">
      <c r="A6" s="3" t="s">
        <v>1</v>
      </c>
      <c r="B6" s="42" t="s">
        <v>5</v>
      </c>
      <c r="F6" s="4">
        <v>8.6E-3</v>
      </c>
      <c r="G6" s="6" t="s">
        <v>8</v>
      </c>
      <c r="H6" s="42" t="str">
        <f t="shared" si="0"/>
        <v>IV</v>
      </c>
      <c r="I6" s="42" t="str">
        <f t="shared" si="1"/>
        <v/>
      </c>
    </row>
    <row r="7" spans="1:9" x14ac:dyDescent="0.25">
      <c r="A7" s="42" t="s">
        <v>9</v>
      </c>
      <c r="B7" s="42" t="s">
        <v>1</v>
      </c>
      <c r="F7" s="7">
        <v>7.7999999999999996E-3</v>
      </c>
      <c r="G7" s="6" t="s">
        <v>10</v>
      </c>
      <c r="H7" s="42" t="str">
        <f t="shared" si="0"/>
        <v>III</v>
      </c>
      <c r="I7" s="42" t="str">
        <f t="shared" si="1"/>
        <v/>
      </c>
    </row>
    <row r="8" spans="1:9" x14ac:dyDescent="0.25">
      <c r="A8" s="42" t="s">
        <v>9</v>
      </c>
      <c r="B8" s="42" t="s">
        <v>1</v>
      </c>
      <c r="F8" s="4">
        <v>7.4999999999999997E-3</v>
      </c>
      <c r="G8" s="6" t="s">
        <v>11</v>
      </c>
      <c r="H8" s="42" t="str">
        <f t="shared" si="0"/>
        <v>III</v>
      </c>
      <c r="I8" s="42" t="str">
        <f t="shared" si="1"/>
        <v/>
      </c>
    </row>
    <row r="9" spans="1:9" x14ac:dyDescent="0.25">
      <c r="A9" s="42" t="s">
        <v>9</v>
      </c>
      <c r="B9" s="42" t="s">
        <v>1</v>
      </c>
      <c r="F9" s="4">
        <v>7.3000000000000001E-3</v>
      </c>
      <c r="G9" s="6" t="s">
        <v>12</v>
      </c>
      <c r="H9" s="42" t="str">
        <f t="shared" si="0"/>
        <v>III</v>
      </c>
      <c r="I9" s="42" t="str">
        <f t="shared" si="1"/>
        <v/>
      </c>
    </row>
    <row r="10" spans="1:9" x14ac:dyDescent="0.25">
      <c r="A10" s="42" t="s">
        <v>9</v>
      </c>
      <c r="B10" s="42" t="s">
        <v>1</v>
      </c>
      <c r="F10" s="4">
        <v>7.1999999999999998E-3</v>
      </c>
      <c r="G10" s="6" t="s">
        <v>13</v>
      </c>
      <c r="H10" s="42" t="str">
        <f t="shared" si="0"/>
        <v>III</v>
      </c>
      <c r="I10" s="42" t="str">
        <f t="shared" si="1"/>
        <v/>
      </c>
    </row>
    <row r="11" spans="1:9" x14ac:dyDescent="0.25">
      <c r="A11" s="3" t="s">
        <v>1</v>
      </c>
      <c r="B11" s="42" t="s">
        <v>5</v>
      </c>
      <c r="F11" s="4">
        <v>7.0000000000000001E-3</v>
      </c>
      <c r="G11" s="6" t="s">
        <v>14</v>
      </c>
      <c r="H11" s="42" t="str">
        <f t="shared" si="0"/>
        <v>IV</v>
      </c>
      <c r="I11" s="42" t="str">
        <f t="shared" si="1"/>
        <v/>
      </c>
    </row>
    <row r="12" spans="1:9" x14ac:dyDescent="0.25">
      <c r="A12" s="3" t="s">
        <v>9</v>
      </c>
      <c r="B12" s="42" t="s">
        <v>1</v>
      </c>
      <c r="F12" s="4">
        <v>6.7000000000000002E-3</v>
      </c>
      <c r="G12" s="6" t="s">
        <v>15</v>
      </c>
      <c r="H12" s="42" t="str">
        <f t="shared" si="0"/>
        <v>III</v>
      </c>
      <c r="I12" s="42" t="str">
        <f t="shared" si="1"/>
        <v/>
      </c>
    </row>
    <row r="13" spans="1:9" x14ac:dyDescent="0.25">
      <c r="A13" s="3" t="s">
        <v>1</v>
      </c>
      <c r="B13" s="42" t="s">
        <v>5</v>
      </c>
      <c r="F13" s="4">
        <v>6.4999999999999997E-3</v>
      </c>
      <c r="G13" s="6" t="s">
        <v>16</v>
      </c>
      <c r="H13" s="42" t="str">
        <f t="shared" si="0"/>
        <v>IV</v>
      </c>
      <c r="I13" s="42" t="str">
        <f t="shared" si="1"/>
        <v/>
      </c>
    </row>
    <row r="14" spans="1:9" x14ac:dyDescent="0.25">
      <c r="A14" s="42" t="s">
        <v>9</v>
      </c>
      <c r="B14" s="42" t="s">
        <v>1</v>
      </c>
      <c r="F14" s="4">
        <v>6.4000000000000003E-3</v>
      </c>
      <c r="G14" s="6" t="s">
        <v>17</v>
      </c>
      <c r="H14" s="42" t="str">
        <f t="shared" si="0"/>
        <v>III</v>
      </c>
      <c r="I14" s="42" t="str">
        <f t="shared" si="1"/>
        <v/>
      </c>
    </row>
    <row r="15" spans="1:9" x14ac:dyDescent="0.25">
      <c r="A15" s="42" t="s">
        <v>1</v>
      </c>
      <c r="B15" s="42" t="s">
        <v>5</v>
      </c>
      <c r="F15" s="4">
        <v>6.1999999999999998E-3</v>
      </c>
      <c r="G15" s="6" t="s">
        <v>38</v>
      </c>
      <c r="H15" s="42" t="str">
        <f t="shared" si="0"/>
        <v>IV</v>
      </c>
      <c r="I15" s="42" t="str">
        <f t="shared" si="1"/>
        <v/>
      </c>
    </row>
    <row r="16" spans="1:9" x14ac:dyDescent="0.25">
      <c r="A16" s="42" t="s">
        <v>9</v>
      </c>
      <c r="B16" s="42" t="s">
        <v>1</v>
      </c>
      <c r="F16" s="4">
        <v>5.7000000000000002E-3</v>
      </c>
      <c r="G16" s="6" t="s">
        <v>37</v>
      </c>
      <c r="H16" s="42" t="str">
        <f t="shared" si="0"/>
        <v>III</v>
      </c>
      <c r="I16" s="42" t="str">
        <f t="shared" si="1"/>
        <v/>
      </c>
    </row>
    <row r="17" spans="1:11" x14ac:dyDescent="0.25">
      <c r="A17" s="42" t="s">
        <v>9</v>
      </c>
      <c r="B17" s="42" t="s">
        <v>1</v>
      </c>
      <c r="F17" s="4">
        <v>5.4000000000000003E-3</v>
      </c>
      <c r="G17" s="6" t="s">
        <v>39</v>
      </c>
      <c r="H17" s="42" t="str">
        <f t="shared" si="0"/>
        <v>III</v>
      </c>
      <c r="I17" s="42" t="str">
        <f t="shared" si="1"/>
        <v/>
      </c>
    </row>
    <row r="18" spans="1:11" x14ac:dyDescent="0.25">
      <c r="A18" s="42" t="s">
        <v>9</v>
      </c>
      <c r="B18" s="42" t="s">
        <v>1</v>
      </c>
      <c r="F18" s="4">
        <v>4.4000000000000003E-3</v>
      </c>
      <c r="G18" s="6" t="s">
        <v>40</v>
      </c>
      <c r="H18" s="42" t="str">
        <f t="shared" si="0"/>
        <v>III</v>
      </c>
      <c r="I18" s="42" t="str">
        <f t="shared" si="1"/>
        <v>weak</v>
      </c>
    </row>
    <row r="19" spans="1:11" x14ac:dyDescent="0.25">
      <c r="A19" s="3" t="s">
        <v>48</v>
      </c>
      <c r="B19" s="42" t="s">
        <v>5</v>
      </c>
      <c r="F19" s="4">
        <v>3.8999999999999998E-3</v>
      </c>
      <c r="G19" s="6" t="s">
        <v>41</v>
      </c>
      <c r="H19" s="42" t="str">
        <f t="shared" si="0"/>
        <v>V</v>
      </c>
      <c r="I19" s="42" t="str">
        <f t="shared" si="1"/>
        <v>weak</v>
      </c>
    </row>
    <row r="20" spans="1:11" x14ac:dyDescent="0.25">
      <c r="A20" s="42" t="s">
        <v>9</v>
      </c>
      <c r="B20" s="42" t="s">
        <v>1</v>
      </c>
      <c r="F20" s="4">
        <v>3.8999999999999998E-3</v>
      </c>
      <c r="G20" s="6" t="s">
        <v>42</v>
      </c>
      <c r="H20" s="42" t="str">
        <f t="shared" si="0"/>
        <v>III</v>
      </c>
      <c r="I20" s="42" t="str">
        <f t="shared" si="1"/>
        <v>weak</v>
      </c>
    </row>
    <row r="21" spans="1:11" x14ac:dyDescent="0.25">
      <c r="A21" s="42" t="s">
        <v>9</v>
      </c>
      <c r="B21" s="42" t="s">
        <v>1</v>
      </c>
      <c r="F21" s="4">
        <v>3.8E-3</v>
      </c>
      <c r="G21" s="6" t="s">
        <v>43</v>
      </c>
      <c r="H21" s="42" t="str">
        <f t="shared" si="0"/>
        <v>III</v>
      </c>
      <c r="I21" s="42" t="str">
        <f t="shared" si="1"/>
        <v>weak</v>
      </c>
    </row>
    <row r="22" spans="1:11" x14ac:dyDescent="0.25">
      <c r="A22" s="3" t="s">
        <v>49</v>
      </c>
      <c r="B22" s="3" t="s">
        <v>1</v>
      </c>
      <c r="F22" s="4">
        <v>3.0000000000000001E-3</v>
      </c>
      <c r="G22" s="6" t="s">
        <v>44</v>
      </c>
      <c r="H22" s="42" t="str">
        <f t="shared" si="0"/>
        <v>V</v>
      </c>
      <c r="I22" s="42" t="str">
        <f t="shared" si="1"/>
        <v>weak</v>
      </c>
    </row>
    <row r="23" spans="1:11" x14ac:dyDescent="0.25">
      <c r="A23" s="42" t="s">
        <v>9</v>
      </c>
      <c r="B23" s="42" t="s">
        <v>1</v>
      </c>
      <c r="F23" s="4">
        <v>2.2000000000000001E-3</v>
      </c>
      <c r="G23" s="6" t="s">
        <v>45</v>
      </c>
      <c r="H23" s="42" t="str">
        <f t="shared" si="0"/>
        <v>III</v>
      </c>
      <c r="I23" s="42" t="str">
        <f t="shared" si="1"/>
        <v>weak</v>
      </c>
    </row>
    <row r="24" spans="1:11" x14ac:dyDescent="0.25">
      <c r="A24" s="42" t="s">
        <v>1</v>
      </c>
      <c r="B24" s="42" t="s">
        <v>5</v>
      </c>
      <c r="F24" s="4">
        <v>1.4E-3</v>
      </c>
      <c r="G24" s="6" t="s">
        <v>46</v>
      </c>
      <c r="H24" s="42" t="str">
        <f t="shared" si="0"/>
        <v>IV</v>
      </c>
      <c r="I24" s="42" t="str">
        <f t="shared" si="1"/>
        <v>weak</v>
      </c>
    </row>
    <row r="25" spans="1:11" x14ac:dyDescent="0.25">
      <c r="A25" s="42" t="s">
        <v>9</v>
      </c>
      <c r="B25" s="42" t="s">
        <v>1</v>
      </c>
      <c r="F25" s="4">
        <v>1.2999999999999999E-3</v>
      </c>
      <c r="G25" s="6" t="s">
        <v>47</v>
      </c>
      <c r="H25" s="42" t="str">
        <f t="shared" si="0"/>
        <v>III</v>
      </c>
      <c r="I25" s="42" t="str">
        <f t="shared" si="1"/>
        <v>weak</v>
      </c>
    </row>
    <row r="26" spans="1:11" x14ac:dyDescent="0.25">
      <c r="A26" s="42" t="s">
        <v>1</v>
      </c>
      <c r="B26" s="42" t="s">
        <v>5</v>
      </c>
      <c r="F26" s="4">
        <v>1.1999999999999999E-3</v>
      </c>
      <c r="G26" s="6" t="s">
        <v>50</v>
      </c>
      <c r="H26" s="42" t="str">
        <f t="shared" si="0"/>
        <v>IV</v>
      </c>
      <c r="I26" s="42" t="str">
        <f t="shared" si="1"/>
        <v>weak</v>
      </c>
    </row>
    <row r="27" spans="1:11" x14ac:dyDescent="0.25">
      <c r="A27" s="3"/>
      <c r="B27" s="42"/>
      <c r="F27" s="4"/>
      <c r="G27" s="6"/>
      <c r="H27" s="42"/>
      <c r="I27" s="42"/>
    </row>
    <row r="28" spans="1:11" x14ac:dyDescent="0.25">
      <c r="B28" s="42"/>
      <c r="F28" s="4"/>
      <c r="G28" s="6"/>
      <c r="H28" s="42"/>
      <c r="I28" s="42"/>
    </row>
    <row r="29" spans="1:11" x14ac:dyDescent="0.25">
      <c r="B29" s="42"/>
      <c r="F29" s="4"/>
      <c r="G29" s="6"/>
      <c r="H29" s="42"/>
      <c r="I29" s="42"/>
    </row>
    <row r="31" spans="1:11" ht="41" thickBot="1" x14ac:dyDescent="0.3">
      <c r="A31" s="56" t="s">
        <v>18</v>
      </c>
      <c r="B31" s="56"/>
      <c r="C31" s="44" t="s">
        <v>19</v>
      </c>
      <c r="D31" s="44" t="s">
        <v>20</v>
      </c>
      <c r="E31" s="43" t="s">
        <v>21</v>
      </c>
      <c r="F31" s="42"/>
      <c r="G31" s="57" t="s">
        <v>22</v>
      </c>
      <c r="H31" s="57"/>
      <c r="I31" s="44" t="s">
        <v>19</v>
      </c>
      <c r="J31" s="44" t="s">
        <v>20</v>
      </c>
      <c r="K31" s="43" t="s">
        <v>21</v>
      </c>
    </row>
    <row r="32" spans="1:11" ht="13" thickTop="1" x14ac:dyDescent="0.25">
      <c r="A32" s="42" t="s">
        <v>23</v>
      </c>
      <c r="B32" s="42" t="s">
        <v>24</v>
      </c>
      <c r="C32" s="12">
        <f>SUMIF(H2:H26,"I",F2:F26)</f>
        <v>0</v>
      </c>
      <c r="D32" s="42">
        <f>COUNTIF(H2:H26,"I")</f>
        <v>0</v>
      </c>
      <c r="E32" s="12" t="e">
        <f t="shared" ref="E32:E39" si="2">C32/D32</f>
        <v>#DIV/0!</v>
      </c>
      <c r="G32" s="58" t="s">
        <v>25</v>
      </c>
      <c r="H32" s="59"/>
      <c r="I32" s="12">
        <f>C32+C34+C37</f>
        <v>9.0499999999999997E-2</v>
      </c>
      <c r="J32" s="48">
        <f>D32+D34+D37</f>
        <v>16</v>
      </c>
      <c r="K32" s="12">
        <f>I32/J32</f>
        <v>5.6562499999999998E-3</v>
      </c>
    </row>
    <row r="33" spans="1:17" x14ac:dyDescent="0.25">
      <c r="A33" s="42" t="s">
        <v>26</v>
      </c>
      <c r="B33" s="42" t="s">
        <v>27</v>
      </c>
      <c r="C33" s="12">
        <f>SUMIF(H2:H26,"II",F2:F26)</f>
        <v>2.4E-2</v>
      </c>
      <c r="D33" s="42">
        <f>COUNTIF(H2:H26,"II")</f>
        <v>1</v>
      </c>
      <c r="E33" s="12">
        <f t="shared" si="2"/>
        <v>2.4E-2</v>
      </c>
      <c r="G33" s="55"/>
      <c r="H33" s="55"/>
    </row>
    <row r="34" spans="1:17" ht="14.5" x14ac:dyDescent="0.35">
      <c r="A34" s="42" t="s">
        <v>28</v>
      </c>
      <c r="B34" s="42" t="s">
        <v>29</v>
      </c>
      <c r="C34" s="12">
        <f>SUMIF(H2:H26,"III",F2:F26)</f>
        <v>8.7499999999999994E-2</v>
      </c>
      <c r="D34" s="42">
        <f>COUNTIF(H2:H26,"III")</f>
        <v>15</v>
      </c>
      <c r="E34" s="12">
        <f t="shared" si="2"/>
        <v>5.8333333333333327E-3</v>
      </c>
      <c r="G34" s="19"/>
      <c r="H34" s="36"/>
      <c r="I34" s="19"/>
      <c r="J34" s="19"/>
      <c r="K34" s="19"/>
    </row>
    <row r="35" spans="1:17" ht="14.5" x14ac:dyDescent="0.35">
      <c r="A35" s="42" t="s">
        <v>30</v>
      </c>
      <c r="B35" s="42" t="s">
        <v>31</v>
      </c>
      <c r="C35" s="12">
        <f>SUMIF(H2:H26,"IV",F2:F26)</f>
        <v>3.9999999999999994E-2</v>
      </c>
      <c r="D35" s="42">
        <f>COUNTIF(H2:H26,"IV")</f>
        <v>7</v>
      </c>
      <c r="E35" s="12">
        <f t="shared" si="2"/>
        <v>5.7142857142857134E-3</v>
      </c>
      <c r="G35" s="19"/>
      <c r="H35" s="36"/>
      <c r="I35" s="19"/>
      <c r="J35" s="19"/>
      <c r="K35" s="19"/>
    </row>
    <row r="36" spans="1:17" ht="14.5" x14ac:dyDescent="0.35">
      <c r="A36" s="3" t="s">
        <v>65</v>
      </c>
      <c r="B36" s="42"/>
      <c r="C36" s="12">
        <f>SUMIF(A2:A26,"Cπ",F2:F26)</f>
        <v>3.8999999999999998E-3</v>
      </c>
      <c r="D36" s="42">
        <f>COUNTIF(A2:A26,"Cπ")</f>
        <v>1</v>
      </c>
      <c r="E36" s="12">
        <f t="shared" si="2"/>
        <v>3.8999999999999998E-3</v>
      </c>
      <c r="G36" s="3"/>
      <c r="H36" s="37"/>
      <c r="I36" s="3"/>
      <c r="J36" s="3"/>
      <c r="K36" s="3"/>
    </row>
    <row r="37" spans="1:17" ht="14.5" x14ac:dyDescent="0.35">
      <c r="A37" s="3" t="s">
        <v>64</v>
      </c>
      <c r="C37" s="12">
        <f>SUMIF(A2:A26,"CπH",F2:F26)</f>
        <v>3.0000000000000001E-3</v>
      </c>
      <c r="D37" s="42">
        <f>COUNTIF(A2:A26,"CπH")</f>
        <v>1</v>
      </c>
      <c r="E37" s="12">
        <f t="shared" si="2"/>
        <v>3.0000000000000001E-3</v>
      </c>
      <c r="G37" s="3"/>
      <c r="H37" s="37"/>
      <c r="I37" s="3"/>
      <c r="J37" s="3"/>
      <c r="K37" s="3"/>
    </row>
    <row r="38" spans="1:17" ht="14.5" x14ac:dyDescent="0.35">
      <c r="A38" s="3" t="s">
        <v>32</v>
      </c>
      <c r="B38" s="3" t="s">
        <v>33</v>
      </c>
      <c r="C38" s="13">
        <f>SUMIF(H2:H26,"V",F2:F26)</f>
        <v>6.8999999999999999E-3</v>
      </c>
      <c r="D38" s="3">
        <f>COUNTIF(H2:H26,"V")</f>
        <v>2</v>
      </c>
      <c r="E38" s="13">
        <f t="shared" si="2"/>
        <v>3.4499999999999999E-3</v>
      </c>
      <c r="G38" s="3"/>
      <c r="H38" s="37"/>
      <c r="I38" s="3"/>
      <c r="J38" s="3"/>
      <c r="K38" s="13"/>
    </row>
    <row r="39" spans="1:17" ht="15" thickBot="1" x14ac:dyDescent="0.4">
      <c r="A39" s="10" t="s">
        <v>63</v>
      </c>
      <c r="B39" s="10" t="s">
        <v>62</v>
      </c>
      <c r="C39" s="22">
        <f>SUMIF(H2:H26,"VI",F2:F26)</f>
        <v>0</v>
      </c>
      <c r="D39" s="10">
        <f>COUNTIF(H2:H26,"VI")</f>
        <v>0</v>
      </c>
      <c r="E39" s="22" t="e">
        <f t="shared" si="2"/>
        <v>#DIV/0!</v>
      </c>
      <c r="G39" s="3"/>
      <c r="H39" s="37"/>
      <c r="I39" s="3"/>
      <c r="J39" s="3"/>
      <c r="K39" s="13"/>
    </row>
    <row r="40" spans="1:17" ht="13" thickTop="1" x14ac:dyDescent="0.25">
      <c r="A40" s="2"/>
      <c r="B40" s="42" t="s">
        <v>34</v>
      </c>
      <c r="G40" s="3"/>
      <c r="H40" s="3"/>
      <c r="I40" s="3"/>
      <c r="J40" s="3"/>
      <c r="K40" s="13"/>
    </row>
    <row r="41" spans="1:17" x14ac:dyDescent="0.25">
      <c r="A41" s="2"/>
      <c r="G41" s="17"/>
      <c r="H41" s="3"/>
      <c r="I41" s="3"/>
      <c r="J41" s="3"/>
      <c r="K41" s="13"/>
    </row>
    <row r="42" spans="1:17" ht="41" thickBot="1" x14ac:dyDescent="0.3">
      <c r="A42" s="57" t="s">
        <v>22</v>
      </c>
      <c r="B42" s="57"/>
      <c r="C42" s="44" t="s">
        <v>19</v>
      </c>
      <c r="D42" s="44" t="s">
        <v>20</v>
      </c>
      <c r="E42" s="43" t="s">
        <v>21</v>
      </c>
      <c r="G42" s="17"/>
      <c r="H42" s="3"/>
      <c r="I42" s="3"/>
      <c r="J42" s="3"/>
      <c r="K42" s="13"/>
    </row>
    <row r="43" spans="1:17" ht="13" thickTop="1" x14ac:dyDescent="0.25">
      <c r="A43" s="58" t="s">
        <v>35</v>
      </c>
      <c r="B43" s="59"/>
      <c r="C43" s="12">
        <f>SUMIF(I2:I26,"weak",F2:F26)</f>
        <v>2.5099999999999997E-2</v>
      </c>
      <c r="D43" s="9">
        <f>COUNTIF(I2:I26,"weak")</f>
        <v>9</v>
      </c>
      <c r="E43" s="12">
        <f>C43/D43</f>
        <v>2.7888888888888885E-3</v>
      </c>
      <c r="G43" s="17"/>
      <c r="H43" s="3"/>
      <c r="I43" s="3"/>
      <c r="J43" s="3"/>
      <c r="K43" s="13"/>
    </row>
    <row r="44" spans="1:17" x14ac:dyDescent="0.25">
      <c r="A44" s="55" t="s">
        <v>61</v>
      </c>
      <c r="B44" s="55"/>
      <c r="C44" s="12">
        <f>SUMIF(I2:I26,"",F2:F26)</f>
        <v>0.1333</v>
      </c>
      <c r="D44" s="9">
        <f>COUNTIF(I2:I26,"")</f>
        <v>16</v>
      </c>
      <c r="E44" s="12">
        <f>C44/D44</f>
        <v>8.3312500000000001E-3</v>
      </c>
      <c r="F44" s="42"/>
      <c r="G44" s="17"/>
      <c r="H44" s="3"/>
      <c r="I44" s="3"/>
      <c r="J44" s="3"/>
      <c r="K44" s="13"/>
    </row>
    <row r="45" spans="1:17" x14ac:dyDescent="0.25">
      <c r="B45" s="42"/>
      <c r="F45" s="7"/>
      <c r="G45" s="17"/>
      <c r="H45" s="3"/>
      <c r="I45" s="3"/>
      <c r="J45" s="3"/>
      <c r="K45" s="3"/>
    </row>
    <row r="46" spans="1:17" x14ac:dyDescent="0.25">
      <c r="B46" s="42"/>
      <c r="F46" s="7"/>
      <c r="G46" s="17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B47" s="42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42"/>
      <c r="F48" s="7"/>
      <c r="G48" s="17"/>
      <c r="H48" s="3"/>
      <c r="I48" s="3"/>
      <c r="J48" s="3"/>
      <c r="K48" s="1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1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42"/>
      <c r="H50" s="42"/>
      <c r="I50" s="42"/>
      <c r="J50" s="42"/>
      <c r="K50" s="42"/>
      <c r="L50" s="42"/>
      <c r="M50" s="42"/>
      <c r="N50" s="42"/>
      <c r="O50" s="42"/>
      <c r="P50" s="42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31:B31"/>
    <mergeCell ref="G31:H31"/>
    <mergeCell ref="G32:H32"/>
    <mergeCell ref="A42:B42"/>
    <mergeCell ref="A43:B43"/>
    <mergeCell ref="A44:B44"/>
    <mergeCell ref="G33:H3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42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42" bestFit="1" customWidth="1"/>
    <col min="18" max="18" width="13.1796875" style="42" bestFit="1" customWidth="1"/>
    <col min="19" max="16384" width="11.7265625" style="2"/>
  </cols>
  <sheetData>
    <row r="1" spans="1:9" ht="40.5" customHeight="1" thickBot="1" x14ac:dyDescent="0.3">
      <c r="A1" s="44" t="s">
        <v>80</v>
      </c>
      <c r="B1" s="44" t="s">
        <v>81</v>
      </c>
      <c r="C1" s="44" t="s">
        <v>89</v>
      </c>
      <c r="D1" s="44" t="s">
        <v>90</v>
      </c>
      <c r="E1" s="43" t="s">
        <v>84</v>
      </c>
      <c r="F1" s="44" t="s">
        <v>91</v>
      </c>
      <c r="G1" s="43" t="s">
        <v>86</v>
      </c>
      <c r="H1" s="43" t="s">
        <v>87</v>
      </c>
      <c r="I1" s="44" t="s">
        <v>88</v>
      </c>
    </row>
    <row r="2" spans="1:9" ht="13" thickTop="1" x14ac:dyDescent="0.25">
      <c r="A2" s="42" t="s">
        <v>0</v>
      </c>
      <c r="B2" s="42" t="s">
        <v>1</v>
      </c>
      <c r="F2" s="4">
        <v>2.4400000000000002E-2</v>
      </c>
      <c r="G2" s="6" t="s">
        <v>2</v>
      </c>
      <c r="H2" s="42" t="str">
        <f>IF(AND(A2="OH",B2="O"),"I",IF(AND(A2="O",B2="HO"),"II",IF(AND(A2="CH",B2="O"),"III",IF(AND(A2="O",B2="HC"),"IV",IF(AND(A2="CπH",B2="O"),"V",IF(AND(A2="Cπ",B2="HC"),"V",IF(AND(A2="C",B2="HC"),"VI","N/A")))))))</f>
        <v>I</v>
      </c>
      <c r="I2" s="42" t="str">
        <f>IF(F2&lt;=0.005, "weak","")</f>
        <v/>
      </c>
    </row>
    <row r="3" spans="1:9" x14ac:dyDescent="0.25">
      <c r="A3" s="42" t="s">
        <v>1</v>
      </c>
      <c r="B3" s="42" t="s">
        <v>5</v>
      </c>
      <c r="F3" s="4">
        <v>1.32E-2</v>
      </c>
      <c r="G3" s="6" t="s">
        <v>3</v>
      </c>
      <c r="H3" s="42" t="str">
        <f t="shared" ref="H3:H25" si="0">IF(AND(A3="OH",B3="O"),"I",IF(AND(A3="O",B3="HO"),"II",IF(AND(A3="CH",B3="O"),"III",IF(AND(A3="O",B3="HC"),"IV",IF(AND(A3="CπH",B3="O"),"V",IF(AND(A3="Cπ",B3="HC"),"V",IF(AND(A3="C",B3="HC"),"VI","N/A")))))))</f>
        <v>IV</v>
      </c>
      <c r="I3" s="42" t="str">
        <f t="shared" ref="I3:I25" si="1">IF(F3&lt;=0.005, "weak","")</f>
        <v/>
      </c>
    </row>
    <row r="4" spans="1:9" x14ac:dyDescent="0.25">
      <c r="A4" s="42" t="s">
        <v>1</v>
      </c>
      <c r="B4" s="42" t="s">
        <v>5</v>
      </c>
      <c r="F4" s="7">
        <v>1.26E-2</v>
      </c>
      <c r="G4" s="6" t="s">
        <v>4</v>
      </c>
      <c r="H4" s="42" t="str">
        <f t="shared" si="0"/>
        <v>IV</v>
      </c>
      <c r="I4" s="42" t="str">
        <f t="shared" si="1"/>
        <v/>
      </c>
    </row>
    <row r="5" spans="1:9" x14ac:dyDescent="0.25">
      <c r="A5" s="42" t="s">
        <v>1</v>
      </c>
      <c r="B5" s="42" t="s">
        <v>7</v>
      </c>
      <c r="F5" s="7">
        <v>1.18E-2</v>
      </c>
      <c r="G5" s="6" t="s">
        <v>6</v>
      </c>
      <c r="H5" s="42" t="str">
        <f t="shared" si="0"/>
        <v>II</v>
      </c>
      <c r="I5" s="42" t="str">
        <f t="shared" si="1"/>
        <v/>
      </c>
    </row>
    <row r="6" spans="1:9" x14ac:dyDescent="0.25">
      <c r="A6" s="3" t="s">
        <v>9</v>
      </c>
      <c r="B6" s="42" t="s">
        <v>1</v>
      </c>
      <c r="F6" s="4">
        <v>1.0699999999999999E-2</v>
      </c>
      <c r="G6" s="6" t="s">
        <v>8</v>
      </c>
      <c r="H6" s="42" t="str">
        <f t="shared" si="0"/>
        <v>III</v>
      </c>
      <c r="I6" s="42" t="str">
        <f t="shared" si="1"/>
        <v/>
      </c>
    </row>
    <row r="7" spans="1:9" x14ac:dyDescent="0.25">
      <c r="A7" s="42" t="s">
        <v>9</v>
      </c>
      <c r="B7" s="42" t="s">
        <v>1</v>
      </c>
      <c r="F7" s="7">
        <v>8.5000000000000006E-3</v>
      </c>
      <c r="G7" s="6" t="s">
        <v>10</v>
      </c>
      <c r="H7" s="42" t="str">
        <f t="shared" si="0"/>
        <v>III</v>
      </c>
      <c r="I7" s="42" t="str">
        <f t="shared" si="1"/>
        <v/>
      </c>
    </row>
    <row r="8" spans="1:9" x14ac:dyDescent="0.25">
      <c r="A8" s="42" t="s">
        <v>1</v>
      </c>
      <c r="B8" s="42" t="s">
        <v>5</v>
      </c>
      <c r="F8" s="4">
        <v>8.3000000000000001E-3</v>
      </c>
      <c r="G8" s="6" t="s">
        <v>11</v>
      </c>
      <c r="H8" s="42" t="str">
        <f t="shared" si="0"/>
        <v>IV</v>
      </c>
      <c r="I8" s="42" t="str">
        <f t="shared" si="1"/>
        <v/>
      </c>
    </row>
    <row r="9" spans="1:9" x14ac:dyDescent="0.25">
      <c r="A9" s="42" t="s">
        <v>9</v>
      </c>
      <c r="B9" s="42" t="s">
        <v>1</v>
      </c>
      <c r="F9" s="4">
        <v>8.0999999999999996E-3</v>
      </c>
      <c r="G9" s="6" t="s">
        <v>12</v>
      </c>
      <c r="H9" s="42" t="str">
        <f t="shared" si="0"/>
        <v>III</v>
      </c>
      <c r="I9" s="42" t="str">
        <f t="shared" si="1"/>
        <v/>
      </c>
    </row>
    <row r="10" spans="1:9" x14ac:dyDescent="0.25">
      <c r="A10" s="42" t="s">
        <v>1</v>
      </c>
      <c r="B10" s="42" t="s">
        <v>5</v>
      </c>
      <c r="F10" s="4">
        <v>7.7999999999999996E-3</v>
      </c>
      <c r="G10" s="6" t="s">
        <v>13</v>
      </c>
      <c r="H10" s="42" t="str">
        <f t="shared" si="0"/>
        <v>IV</v>
      </c>
      <c r="I10" s="42" t="str">
        <f t="shared" si="1"/>
        <v/>
      </c>
    </row>
    <row r="11" spans="1:9" x14ac:dyDescent="0.25">
      <c r="A11" s="3" t="s">
        <v>9</v>
      </c>
      <c r="B11" s="42" t="s">
        <v>1</v>
      </c>
      <c r="F11" s="4">
        <v>7.4000000000000003E-3</v>
      </c>
      <c r="G11" s="6" t="s">
        <v>14</v>
      </c>
      <c r="H11" s="42" t="str">
        <f t="shared" si="0"/>
        <v>III</v>
      </c>
      <c r="I11" s="42" t="str">
        <f t="shared" si="1"/>
        <v/>
      </c>
    </row>
    <row r="12" spans="1:9" x14ac:dyDescent="0.25">
      <c r="A12" s="3" t="s">
        <v>1</v>
      </c>
      <c r="B12" s="42" t="s">
        <v>5</v>
      </c>
      <c r="F12" s="4">
        <v>7.4000000000000003E-3</v>
      </c>
      <c r="G12" s="6" t="s">
        <v>15</v>
      </c>
      <c r="H12" s="42" t="str">
        <f t="shared" si="0"/>
        <v>IV</v>
      </c>
      <c r="I12" s="42" t="str">
        <f t="shared" si="1"/>
        <v/>
      </c>
    </row>
    <row r="13" spans="1:9" x14ac:dyDescent="0.25">
      <c r="A13" s="3" t="s">
        <v>9</v>
      </c>
      <c r="B13" s="42" t="s">
        <v>1</v>
      </c>
      <c r="F13" s="4">
        <v>7.1999999999999998E-3</v>
      </c>
      <c r="G13" s="6" t="s">
        <v>16</v>
      </c>
      <c r="H13" s="42" t="str">
        <f t="shared" si="0"/>
        <v>III</v>
      </c>
      <c r="I13" s="42" t="str">
        <f t="shared" si="1"/>
        <v/>
      </c>
    </row>
    <row r="14" spans="1:9" x14ac:dyDescent="0.25">
      <c r="A14" s="42" t="s">
        <v>49</v>
      </c>
      <c r="B14" s="42" t="s">
        <v>1</v>
      </c>
      <c r="F14" s="4">
        <v>6.7999999999999996E-3</v>
      </c>
      <c r="G14" s="6" t="s">
        <v>17</v>
      </c>
      <c r="H14" s="42" t="str">
        <f t="shared" si="0"/>
        <v>V</v>
      </c>
      <c r="I14" s="42" t="str">
        <f t="shared" si="1"/>
        <v/>
      </c>
    </row>
    <row r="15" spans="1:9" x14ac:dyDescent="0.25">
      <c r="A15" s="42" t="s">
        <v>9</v>
      </c>
      <c r="B15" s="42" t="s">
        <v>1</v>
      </c>
      <c r="F15" s="4">
        <v>6.4999999999999997E-3</v>
      </c>
      <c r="G15" s="6" t="s">
        <v>38</v>
      </c>
      <c r="H15" s="42" t="str">
        <f t="shared" si="0"/>
        <v>III</v>
      </c>
      <c r="I15" s="42" t="str">
        <f t="shared" si="1"/>
        <v/>
      </c>
    </row>
    <row r="16" spans="1:9" x14ac:dyDescent="0.25">
      <c r="A16" s="42" t="s">
        <v>9</v>
      </c>
      <c r="B16" s="42" t="s">
        <v>1</v>
      </c>
      <c r="F16" s="4">
        <v>5.7000000000000002E-3</v>
      </c>
      <c r="G16" s="6" t="s">
        <v>37</v>
      </c>
      <c r="H16" s="42" t="str">
        <f t="shared" si="0"/>
        <v>III</v>
      </c>
      <c r="I16" s="42" t="str">
        <f t="shared" si="1"/>
        <v/>
      </c>
    </row>
    <row r="17" spans="1:11" x14ac:dyDescent="0.25">
      <c r="A17" s="42" t="s">
        <v>48</v>
      </c>
      <c r="B17" s="42" t="s">
        <v>5</v>
      </c>
      <c r="F17" s="4">
        <v>5.4999999999999997E-3</v>
      </c>
      <c r="G17" s="6" t="s">
        <v>39</v>
      </c>
      <c r="H17" s="42" t="str">
        <f t="shared" si="0"/>
        <v>V</v>
      </c>
      <c r="I17" s="42" t="str">
        <f t="shared" si="1"/>
        <v/>
      </c>
    </row>
    <row r="18" spans="1:11" x14ac:dyDescent="0.25">
      <c r="A18" s="42" t="s">
        <v>1</v>
      </c>
      <c r="B18" s="42" t="s">
        <v>5</v>
      </c>
      <c r="F18" s="4">
        <v>4.4000000000000003E-3</v>
      </c>
      <c r="G18" s="6" t="s">
        <v>40</v>
      </c>
      <c r="H18" s="42" t="str">
        <f t="shared" si="0"/>
        <v>IV</v>
      </c>
      <c r="I18" s="42" t="str">
        <f t="shared" si="1"/>
        <v>weak</v>
      </c>
    </row>
    <row r="19" spans="1:11" x14ac:dyDescent="0.25">
      <c r="A19" s="42" t="s">
        <v>49</v>
      </c>
      <c r="B19" s="42" t="s">
        <v>1</v>
      </c>
      <c r="F19" s="4">
        <v>4.1999999999999997E-3</v>
      </c>
      <c r="G19" s="6" t="s">
        <v>41</v>
      </c>
      <c r="H19" s="42" t="str">
        <f t="shared" si="0"/>
        <v>V</v>
      </c>
      <c r="I19" s="42" t="str">
        <f t="shared" si="1"/>
        <v>weak</v>
      </c>
    </row>
    <row r="20" spans="1:11" x14ac:dyDescent="0.25">
      <c r="A20" s="42" t="s">
        <v>48</v>
      </c>
      <c r="B20" s="42" t="s">
        <v>5</v>
      </c>
      <c r="F20" s="4">
        <v>3.5000000000000001E-3</v>
      </c>
      <c r="G20" s="6" t="s">
        <v>42</v>
      </c>
      <c r="H20" s="42" t="str">
        <f t="shared" si="0"/>
        <v>V</v>
      </c>
      <c r="I20" s="42" t="str">
        <f t="shared" si="1"/>
        <v>weak</v>
      </c>
    </row>
    <row r="21" spans="1:11" x14ac:dyDescent="0.25">
      <c r="A21" s="42" t="s">
        <v>9</v>
      </c>
      <c r="B21" s="42" t="s">
        <v>1</v>
      </c>
      <c r="F21" s="4">
        <v>2.2000000000000001E-3</v>
      </c>
      <c r="G21" s="6" t="s">
        <v>43</v>
      </c>
      <c r="H21" s="42" t="str">
        <f t="shared" si="0"/>
        <v>III</v>
      </c>
      <c r="I21" s="42" t="str">
        <f t="shared" si="1"/>
        <v>weak</v>
      </c>
    </row>
    <row r="22" spans="1:11" x14ac:dyDescent="0.25">
      <c r="A22" s="42" t="s">
        <v>48</v>
      </c>
      <c r="B22" s="42" t="s">
        <v>5</v>
      </c>
      <c r="F22" s="4">
        <v>1.5E-3</v>
      </c>
      <c r="G22" s="6" t="s">
        <v>44</v>
      </c>
      <c r="H22" s="42" t="str">
        <f t="shared" si="0"/>
        <v>V</v>
      </c>
      <c r="I22" s="42" t="str">
        <f t="shared" si="1"/>
        <v>weak</v>
      </c>
    </row>
    <row r="23" spans="1:11" x14ac:dyDescent="0.25">
      <c r="A23" s="42" t="s">
        <v>1</v>
      </c>
      <c r="B23" s="42" t="s">
        <v>5</v>
      </c>
      <c r="F23" s="4">
        <v>8.9999999999999998E-4</v>
      </c>
      <c r="G23" s="6" t="s">
        <v>45</v>
      </c>
      <c r="H23" s="42" t="str">
        <f t="shared" si="0"/>
        <v>IV</v>
      </c>
      <c r="I23" s="42" t="str">
        <f t="shared" si="1"/>
        <v>weak</v>
      </c>
    </row>
    <row r="24" spans="1:11" x14ac:dyDescent="0.25">
      <c r="A24" s="42" t="s">
        <v>9</v>
      </c>
      <c r="B24" s="42" t="s">
        <v>1</v>
      </c>
      <c r="F24" s="4">
        <v>8.9999999999999998E-4</v>
      </c>
      <c r="G24" s="6" t="s">
        <v>46</v>
      </c>
      <c r="H24" s="42" t="str">
        <f t="shared" si="0"/>
        <v>III</v>
      </c>
      <c r="I24" s="42" t="str">
        <f t="shared" si="1"/>
        <v>weak</v>
      </c>
    </row>
    <row r="25" spans="1:11" x14ac:dyDescent="0.25">
      <c r="A25" s="42" t="s">
        <v>9</v>
      </c>
      <c r="B25" s="42" t="s">
        <v>1</v>
      </c>
      <c r="F25" s="4">
        <v>2.9999999999999997E-4</v>
      </c>
      <c r="G25" s="6" t="s">
        <v>47</v>
      </c>
      <c r="H25" s="42" t="str">
        <f t="shared" si="0"/>
        <v>III</v>
      </c>
      <c r="I25" s="42" t="str">
        <f t="shared" si="1"/>
        <v>weak</v>
      </c>
    </row>
    <row r="26" spans="1:11" x14ac:dyDescent="0.25">
      <c r="B26" s="42"/>
      <c r="F26" s="4"/>
      <c r="G26" s="6"/>
      <c r="H26" s="42"/>
      <c r="I26" s="42"/>
    </row>
    <row r="27" spans="1:11" x14ac:dyDescent="0.25">
      <c r="A27" s="3"/>
      <c r="B27" s="42"/>
      <c r="F27" s="4"/>
      <c r="G27" s="6"/>
      <c r="H27" s="42"/>
      <c r="I27" s="42"/>
    </row>
    <row r="28" spans="1:11" x14ac:dyDescent="0.25">
      <c r="B28" s="42"/>
      <c r="F28" s="4"/>
      <c r="G28" s="6"/>
      <c r="H28" s="42"/>
      <c r="I28" s="42"/>
    </row>
    <row r="29" spans="1:11" x14ac:dyDescent="0.25">
      <c r="B29" s="42"/>
      <c r="F29" s="4"/>
      <c r="G29" s="6"/>
      <c r="H29" s="42"/>
      <c r="I29" s="42"/>
    </row>
    <row r="31" spans="1:11" ht="41" thickBot="1" x14ac:dyDescent="0.3">
      <c r="A31" s="56" t="s">
        <v>18</v>
      </c>
      <c r="B31" s="56"/>
      <c r="C31" s="44" t="s">
        <v>19</v>
      </c>
      <c r="D31" s="44" t="s">
        <v>20</v>
      </c>
      <c r="E31" s="43" t="s">
        <v>21</v>
      </c>
      <c r="F31" s="42"/>
      <c r="G31" s="57" t="s">
        <v>22</v>
      </c>
      <c r="H31" s="57"/>
      <c r="I31" s="44" t="s">
        <v>19</v>
      </c>
      <c r="J31" s="44" t="s">
        <v>20</v>
      </c>
      <c r="K31" s="43" t="s">
        <v>21</v>
      </c>
    </row>
    <row r="32" spans="1:11" ht="13" thickTop="1" x14ac:dyDescent="0.25">
      <c r="A32" s="42" t="s">
        <v>23</v>
      </c>
      <c r="B32" s="42" t="s">
        <v>24</v>
      </c>
      <c r="C32" s="12">
        <f>SUMIF(H2:H25,"I",F2:F25)</f>
        <v>2.4400000000000002E-2</v>
      </c>
      <c r="D32" s="42">
        <f>COUNTIF(H2:H25,"I")</f>
        <v>1</v>
      </c>
      <c r="E32" s="12">
        <f t="shared" ref="E32:E39" si="2">C32/D32</f>
        <v>2.4400000000000002E-2</v>
      </c>
      <c r="G32" s="58" t="s">
        <v>25</v>
      </c>
      <c r="H32" s="59"/>
      <c r="I32" s="12">
        <f>C32+C34+C37</f>
        <v>9.2899999999999996E-2</v>
      </c>
      <c r="J32" s="48">
        <f>D32+D34+D37</f>
        <v>13</v>
      </c>
      <c r="K32" s="12">
        <f>I32/J32</f>
        <v>7.1461538461538455E-3</v>
      </c>
    </row>
    <row r="33" spans="1:17" x14ac:dyDescent="0.25">
      <c r="A33" s="42" t="s">
        <v>26</v>
      </c>
      <c r="B33" s="42" t="s">
        <v>27</v>
      </c>
      <c r="C33" s="12">
        <f>SUMIF(H2:H25,"II",F2:F25)</f>
        <v>1.18E-2</v>
      </c>
      <c r="D33" s="42">
        <f>COUNTIF(H2:H25,"II")</f>
        <v>1</v>
      </c>
      <c r="E33" s="12">
        <f t="shared" si="2"/>
        <v>1.18E-2</v>
      </c>
      <c r="G33" s="55"/>
      <c r="H33" s="55"/>
    </row>
    <row r="34" spans="1:17" ht="14.5" x14ac:dyDescent="0.35">
      <c r="A34" s="42" t="s">
        <v>28</v>
      </c>
      <c r="B34" s="42" t="s">
        <v>29</v>
      </c>
      <c r="C34" s="12">
        <f>SUMIF(H2:H25,"III",F2:F25)</f>
        <v>5.7499999999999996E-2</v>
      </c>
      <c r="D34" s="42">
        <f>COUNTIF(H2:H25,"III")</f>
        <v>10</v>
      </c>
      <c r="E34" s="12">
        <f t="shared" si="2"/>
        <v>5.7499999999999999E-3</v>
      </c>
      <c r="G34" s="19"/>
      <c r="H34" s="36"/>
      <c r="I34" s="19"/>
      <c r="J34" s="19"/>
      <c r="K34" s="19"/>
    </row>
    <row r="35" spans="1:17" ht="14.5" x14ac:dyDescent="0.35">
      <c r="A35" s="42" t="s">
        <v>30</v>
      </c>
      <c r="B35" s="42" t="s">
        <v>31</v>
      </c>
      <c r="C35" s="12">
        <f>SUMIF(H2:H25,"IV",F2:F25)</f>
        <v>5.4599999999999996E-2</v>
      </c>
      <c r="D35" s="42">
        <f>COUNTIF(H2:H25,"IV")</f>
        <v>7</v>
      </c>
      <c r="E35" s="12">
        <f t="shared" si="2"/>
        <v>7.7999999999999996E-3</v>
      </c>
      <c r="G35" s="19"/>
      <c r="H35" s="36"/>
      <c r="I35" s="19"/>
      <c r="J35" s="19"/>
      <c r="K35" s="19"/>
    </row>
    <row r="36" spans="1:17" ht="14.5" x14ac:dyDescent="0.35">
      <c r="A36" s="3" t="s">
        <v>65</v>
      </c>
      <c r="B36" s="42"/>
      <c r="C36" s="12">
        <f>SUMIF(A2:A25,"Cπ",F2:F25)</f>
        <v>1.0499999999999999E-2</v>
      </c>
      <c r="D36" s="42">
        <f>COUNTIF(A2:A25,"Cπ")</f>
        <v>3</v>
      </c>
      <c r="E36" s="12">
        <f t="shared" si="2"/>
        <v>3.4999999999999996E-3</v>
      </c>
      <c r="G36" s="3"/>
      <c r="H36" s="37"/>
      <c r="I36" s="3"/>
      <c r="J36" s="3"/>
      <c r="K36" s="3"/>
    </row>
    <row r="37" spans="1:17" ht="14.5" x14ac:dyDescent="0.35">
      <c r="A37" s="3" t="s">
        <v>64</v>
      </c>
      <c r="C37" s="12">
        <f>SUMIF(A2:A25,"CπH",F2:F25)</f>
        <v>1.0999999999999999E-2</v>
      </c>
      <c r="D37" s="42">
        <f>COUNTIF(A2:A25,"CπH")</f>
        <v>2</v>
      </c>
      <c r="E37" s="12">
        <f t="shared" si="2"/>
        <v>5.4999999999999997E-3</v>
      </c>
      <c r="G37" s="3"/>
      <c r="H37" s="37"/>
      <c r="I37" s="3"/>
      <c r="J37" s="3"/>
      <c r="K37" s="3"/>
    </row>
    <row r="38" spans="1:17" ht="14.5" x14ac:dyDescent="0.35">
      <c r="A38" s="3" t="s">
        <v>32</v>
      </c>
      <c r="B38" s="3" t="s">
        <v>33</v>
      </c>
      <c r="C38" s="13">
        <f>SUMIF(H2:H25,"V",F2:F25)</f>
        <v>2.1499999999999998E-2</v>
      </c>
      <c r="D38" s="3">
        <f>COUNTIF(H2:H25,"V")</f>
        <v>5</v>
      </c>
      <c r="E38" s="13">
        <f t="shared" si="2"/>
        <v>4.3E-3</v>
      </c>
      <c r="G38" s="3"/>
      <c r="H38" s="37"/>
      <c r="I38" s="3"/>
      <c r="J38" s="3"/>
      <c r="K38" s="13"/>
    </row>
    <row r="39" spans="1:17" ht="15" thickBot="1" x14ac:dyDescent="0.4">
      <c r="A39" s="10" t="s">
        <v>63</v>
      </c>
      <c r="B39" s="10" t="s">
        <v>62</v>
      </c>
      <c r="C39" s="22">
        <f>SUMIF(H2:H25,"VI",F2:F25)</f>
        <v>0</v>
      </c>
      <c r="D39" s="10">
        <f>COUNTIF(H2:H25,"VI")</f>
        <v>0</v>
      </c>
      <c r="E39" s="22" t="e">
        <f t="shared" si="2"/>
        <v>#DIV/0!</v>
      </c>
      <c r="G39" s="3"/>
      <c r="H39" s="37"/>
      <c r="I39" s="3"/>
      <c r="J39" s="3"/>
      <c r="K39" s="13"/>
    </row>
    <row r="40" spans="1:17" ht="13" thickTop="1" x14ac:dyDescent="0.25">
      <c r="A40" s="2"/>
      <c r="B40" s="42" t="s">
        <v>34</v>
      </c>
      <c r="G40" s="3"/>
      <c r="H40" s="3"/>
      <c r="I40" s="3"/>
      <c r="J40" s="3"/>
      <c r="K40" s="13"/>
    </row>
    <row r="41" spans="1:17" x14ac:dyDescent="0.25">
      <c r="A41" s="2"/>
      <c r="G41" s="17"/>
      <c r="H41" s="3"/>
      <c r="I41" s="3"/>
      <c r="J41" s="3"/>
      <c r="K41" s="13"/>
    </row>
    <row r="42" spans="1:17" ht="41" thickBot="1" x14ac:dyDescent="0.3">
      <c r="A42" s="57" t="s">
        <v>22</v>
      </c>
      <c r="B42" s="57"/>
      <c r="C42" s="44" t="s">
        <v>19</v>
      </c>
      <c r="D42" s="44" t="s">
        <v>20</v>
      </c>
      <c r="E42" s="43" t="s">
        <v>21</v>
      </c>
      <c r="G42" s="17"/>
      <c r="H42" s="3"/>
      <c r="I42" s="3"/>
      <c r="J42" s="3"/>
      <c r="K42" s="13"/>
    </row>
    <row r="43" spans="1:17" ht="13" thickTop="1" x14ac:dyDescent="0.25">
      <c r="A43" s="58" t="s">
        <v>35</v>
      </c>
      <c r="B43" s="59"/>
      <c r="C43" s="12">
        <f>SUMIF(I2:I25,"weak",F2:F25)</f>
        <v>1.7900000000000006E-2</v>
      </c>
      <c r="D43" s="9">
        <f>COUNTIF(I2:I25,"weak")</f>
        <v>8</v>
      </c>
      <c r="E43" s="12">
        <f>C43/D43</f>
        <v>2.2375000000000008E-3</v>
      </c>
      <c r="G43" s="17"/>
      <c r="H43" s="3"/>
      <c r="I43" s="3"/>
      <c r="J43" s="3"/>
      <c r="K43" s="13"/>
    </row>
    <row r="44" spans="1:17" x14ac:dyDescent="0.25">
      <c r="A44" s="55" t="s">
        <v>61</v>
      </c>
      <c r="B44" s="55"/>
      <c r="C44" s="12">
        <f>SUMIF(I2:I25,"",F2:F25)</f>
        <v>0.15190000000000003</v>
      </c>
      <c r="D44" s="9">
        <f>COUNTIF(I2:I25,"")</f>
        <v>16</v>
      </c>
      <c r="E44" s="12">
        <f>C44/D44</f>
        <v>9.4937500000000022E-3</v>
      </c>
      <c r="F44" s="42"/>
      <c r="G44" s="17"/>
      <c r="H44" s="3"/>
      <c r="I44" s="3"/>
      <c r="J44" s="3"/>
      <c r="K44" s="13"/>
    </row>
    <row r="45" spans="1:17" x14ac:dyDescent="0.25">
      <c r="B45" s="42"/>
      <c r="F45" s="7"/>
      <c r="G45" s="17"/>
      <c r="H45" s="3"/>
      <c r="I45" s="3"/>
      <c r="J45" s="3"/>
      <c r="K45" s="3"/>
    </row>
    <row r="46" spans="1:17" x14ac:dyDescent="0.25">
      <c r="B46" s="42"/>
      <c r="F46" s="7"/>
      <c r="G46" s="17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B47" s="42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42"/>
      <c r="F48" s="7"/>
      <c r="G48" s="17"/>
      <c r="H48" s="3"/>
      <c r="I48" s="3"/>
      <c r="J48" s="3"/>
      <c r="K48" s="1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1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42"/>
      <c r="H50" s="42"/>
      <c r="I50" s="42"/>
      <c r="J50" s="42"/>
      <c r="K50" s="42"/>
      <c r="L50" s="42"/>
      <c r="M50" s="42"/>
      <c r="N50" s="42"/>
      <c r="O50" s="42"/>
      <c r="P50" s="42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31:B31"/>
    <mergeCell ref="G31:H31"/>
    <mergeCell ref="G32:H32"/>
    <mergeCell ref="A42:B42"/>
    <mergeCell ref="A43:B43"/>
    <mergeCell ref="A44:B44"/>
    <mergeCell ref="G33:H3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4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45" bestFit="1" customWidth="1"/>
    <col min="18" max="18" width="13.1796875" style="45" bestFit="1" customWidth="1"/>
    <col min="19" max="16384" width="11.7265625" style="2"/>
  </cols>
  <sheetData>
    <row r="1" spans="1:9" ht="40.5" customHeight="1" thickBot="1" x14ac:dyDescent="0.3">
      <c r="A1" s="47" t="s">
        <v>80</v>
      </c>
      <c r="B1" s="47" t="s">
        <v>81</v>
      </c>
      <c r="C1" s="47" t="s">
        <v>89</v>
      </c>
      <c r="D1" s="47" t="s">
        <v>90</v>
      </c>
      <c r="E1" s="46" t="s">
        <v>84</v>
      </c>
      <c r="F1" s="47" t="s">
        <v>91</v>
      </c>
      <c r="G1" s="46" t="s">
        <v>86</v>
      </c>
      <c r="H1" s="46" t="s">
        <v>87</v>
      </c>
      <c r="I1" s="47" t="s">
        <v>88</v>
      </c>
    </row>
    <row r="2" spans="1:9" ht="13" thickTop="1" x14ac:dyDescent="0.25">
      <c r="A2" s="45" t="s">
        <v>0</v>
      </c>
      <c r="B2" s="45" t="s">
        <v>1</v>
      </c>
      <c r="F2" s="4">
        <v>2.52E-2</v>
      </c>
      <c r="G2" s="6" t="s">
        <v>2</v>
      </c>
      <c r="H2" s="45" t="str">
        <f>IF(AND(A2="OH",B2="O"),"I",IF(AND(A2="O",B2="HO"),"II",IF(AND(A2="CH",B2="O"),"III",IF(AND(A2="O",B2="HC"),"IV",IF(AND(A2="CπH",B2="O"),"V",IF(AND(A2="Cπ",B2="HC"),"V",IF(AND(A2="C",B2="HC"),"VI","N/A")))))))</f>
        <v>I</v>
      </c>
      <c r="I2" s="45" t="str">
        <f>IF(F2&lt;=0.005, "weak","")</f>
        <v/>
      </c>
    </row>
    <row r="3" spans="1:9" x14ac:dyDescent="0.25">
      <c r="A3" s="45" t="s">
        <v>49</v>
      </c>
      <c r="B3" s="45" t="s">
        <v>1</v>
      </c>
      <c r="F3" s="4">
        <v>1.26E-2</v>
      </c>
      <c r="G3" s="6" t="s">
        <v>3</v>
      </c>
      <c r="H3" s="45" t="str">
        <f t="shared" ref="H3:H23" si="0">IF(AND(A3="OH",B3="O"),"I",IF(AND(A3="O",B3="HO"),"II",IF(AND(A3="CH",B3="O"),"III",IF(AND(A3="O",B3="HC"),"IV",IF(AND(A3="CπH",B3="O"),"V",IF(AND(A3="Cπ",B3="HC"),"V",IF(AND(A3="C",B3="HC"),"VI","N/A")))))))</f>
        <v>V</v>
      </c>
      <c r="I3" s="45" t="str">
        <f t="shared" ref="I3:I23" si="1">IF(F3&lt;=0.005, "weak","")</f>
        <v/>
      </c>
    </row>
    <row r="4" spans="1:9" x14ac:dyDescent="0.25">
      <c r="A4" s="45" t="s">
        <v>1</v>
      </c>
      <c r="B4" s="45" t="s">
        <v>5</v>
      </c>
      <c r="F4" s="7">
        <v>1.18E-2</v>
      </c>
      <c r="G4" s="6" t="s">
        <v>4</v>
      </c>
      <c r="H4" s="45" t="str">
        <f t="shared" si="0"/>
        <v>IV</v>
      </c>
      <c r="I4" s="45" t="str">
        <f t="shared" si="1"/>
        <v/>
      </c>
    </row>
    <row r="5" spans="1:9" x14ac:dyDescent="0.25">
      <c r="A5" s="45" t="s">
        <v>1</v>
      </c>
      <c r="B5" s="45" t="s">
        <v>7</v>
      </c>
      <c r="F5" s="7">
        <v>1.0200000000000001E-2</v>
      </c>
      <c r="G5" s="6" t="s">
        <v>6</v>
      </c>
      <c r="H5" s="45" t="str">
        <f t="shared" si="0"/>
        <v>II</v>
      </c>
      <c r="I5" s="45" t="str">
        <f t="shared" si="1"/>
        <v/>
      </c>
    </row>
    <row r="6" spans="1:9" x14ac:dyDescent="0.25">
      <c r="A6" s="3" t="s">
        <v>9</v>
      </c>
      <c r="B6" s="45" t="s">
        <v>1</v>
      </c>
      <c r="F6" s="4">
        <v>7.6E-3</v>
      </c>
      <c r="G6" s="6" t="s">
        <v>8</v>
      </c>
      <c r="H6" s="45" t="str">
        <f t="shared" si="0"/>
        <v>III</v>
      </c>
      <c r="I6" s="45" t="str">
        <f t="shared" si="1"/>
        <v/>
      </c>
    </row>
    <row r="7" spans="1:9" x14ac:dyDescent="0.25">
      <c r="A7" s="45" t="s">
        <v>1</v>
      </c>
      <c r="B7" s="45" t="s">
        <v>5</v>
      </c>
      <c r="F7" s="7">
        <v>7.4999999999999997E-3</v>
      </c>
      <c r="G7" s="6" t="s">
        <v>10</v>
      </c>
      <c r="H7" s="45" t="str">
        <f t="shared" si="0"/>
        <v>IV</v>
      </c>
      <c r="I7" s="45" t="str">
        <f t="shared" si="1"/>
        <v/>
      </c>
    </row>
    <row r="8" spans="1:9" x14ac:dyDescent="0.25">
      <c r="A8" s="45" t="s">
        <v>9</v>
      </c>
      <c r="B8" s="45" t="s">
        <v>1</v>
      </c>
      <c r="F8" s="4">
        <v>6.7999999999999996E-3</v>
      </c>
      <c r="G8" s="6" t="s">
        <v>11</v>
      </c>
      <c r="H8" s="45" t="str">
        <f t="shared" si="0"/>
        <v>III</v>
      </c>
      <c r="I8" s="45" t="str">
        <f t="shared" si="1"/>
        <v/>
      </c>
    </row>
    <row r="9" spans="1:9" x14ac:dyDescent="0.25">
      <c r="A9" s="45" t="s">
        <v>1</v>
      </c>
      <c r="B9" s="45" t="s">
        <v>5</v>
      </c>
      <c r="F9" s="4">
        <v>6.7999999999999996E-3</v>
      </c>
      <c r="G9" s="6" t="s">
        <v>12</v>
      </c>
      <c r="H9" s="45" t="str">
        <f t="shared" si="0"/>
        <v>IV</v>
      </c>
      <c r="I9" s="45" t="str">
        <f t="shared" si="1"/>
        <v/>
      </c>
    </row>
    <row r="10" spans="1:9" x14ac:dyDescent="0.25">
      <c r="A10" s="45" t="s">
        <v>1</v>
      </c>
      <c r="B10" s="45" t="s">
        <v>5</v>
      </c>
      <c r="F10" s="4">
        <v>6.4000000000000003E-3</v>
      </c>
      <c r="G10" s="6" t="s">
        <v>13</v>
      </c>
      <c r="H10" s="45" t="str">
        <f t="shared" si="0"/>
        <v>IV</v>
      </c>
      <c r="I10" s="45" t="str">
        <f t="shared" si="1"/>
        <v/>
      </c>
    </row>
    <row r="11" spans="1:9" x14ac:dyDescent="0.25">
      <c r="A11" s="3" t="s">
        <v>1</v>
      </c>
      <c r="B11" s="45" t="s">
        <v>5</v>
      </c>
      <c r="F11" s="4">
        <v>5.5999999999999999E-3</v>
      </c>
      <c r="G11" s="6" t="s">
        <v>14</v>
      </c>
      <c r="H11" s="45" t="str">
        <f t="shared" si="0"/>
        <v>IV</v>
      </c>
      <c r="I11" s="45" t="str">
        <f t="shared" si="1"/>
        <v/>
      </c>
    </row>
    <row r="12" spans="1:9" x14ac:dyDescent="0.25">
      <c r="A12" s="3" t="s">
        <v>36</v>
      </c>
      <c r="B12" s="45" t="s">
        <v>5</v>
      </c>
      <c r="F12" s="4">
        <v>4.7000000000000002E-3</v>
      </c>
      <c r="G12" s="6" t="s">
        <v>15</v>
      </c>
      <c r="H12" s="45" t="str">
        <f t="shared" si="0"/>
        <v>VI</v>
      </c>
      <c r="I12" s="45" t="str">
        <f t="shared" si="1"/>
        <v>weak</v>
      </c>
    </row>
    <row r="13" spans="1:9" x14ac:dyDescent="0.25">
      <c r="A13" s="3" t="s">
        <v>9</v>
      </c>
      <c r="B13" s="45" t="s">
        <v>1</v>
      </c>
      <c r="F13" s="4">
        <v>4.4999999999999997E-3</v>
      </c>
      <c r="G13" s="6" t="s">
        <v>16</v>
      </c>
      <c r="H13" s="45" t="str">
        <f t="shared" si="0"/>
        <v>III</v>
      </c>
      <c r="I13" s="45" t="str">
        <f t="shared" si="1"/>
        <v>weak</v>
      </c>
    </row>
    <row r="14" spans="1:9" x14ac:dyDescent="0.25">
      <c r="A14" s="45" t="s">
        <v>1</v>
      </c>
      <c r="B14" s="45" t="s">
        <v>5</v>
      </c>
      <c r="F14" s="4">
        <v>4.4999999999999997E-3</v>
      </c>
      <c r="G14" s="6" t="s">
        <v>17</v>
      </c>
      <c r="H14" s="45" t="str">
        <f t="shared" si="0"/>
        <v>IV</v>
      </c>
      <c r="I14" s="45" t="str">
        <f t="shared" si="1"/>
        <v>weak</v>
      </c>
    </row>
    <row r="15" spans="1:9" x14ac:dyDescent="0.25">
      <c r="A15" s="45" t="s">
        <v>9</v>
      </c>
      <c r="B15" s="45" t="s">
        <v>1</v>
      </c>
      <c r="F15" s="4">
        <v>4.0000000000000001E-3</v>
      </c>
      <c r="G15" s="6" t="s">
        <v>38</v>
      </c>
      <c r="H15" s="45" t="str">
        <f t="shared" si="0"/>
        <v>III</v>
      </c>
      <c r="I15" s="45" t="str">
        <f t="shared" si="1"/>
        <v>weak</v>
      </c>
    </row>
    <row r="16" spans="1:9" x14ac:dyDescent="0.25">
      <c r="A16" s="45" t="s">
        <v>9</v>
      </c>
      <c r="B16" s="45" t="s">
        <v>1</v>
      </c>
      <c r="F16" s="4">
        <v>3.8999999999999998E-3</v>
      </c>
      <c r="G16" s="6" t="s">
        <v>37</v>
      </c>
      <c r="H16" s="45" t="str">
        <f t="shared" si="0"/>
        <v>III</v>
      </c>
      <c r="I16" s="45" t="str">
        <f t="shared" si="1"/>
        <v>weak</v>
      </c>
    </row>
    <row r="17" spans="1:11" x14ac:dyDescent="0.25">
      <c r="A17" s="45" t="s">
        <v>9</v>
      </c>
      <c r="B17" s="45" t="s">
        <v>1</v>
      </c>
      <c r="F17" s="4">
        <v>3.8E-3</v>
      </c>
      <c r="G17" s="6" t="s">
        <v>39</v>
      </c>
      <c r="H17" s="45" t="str">
        <f t="shared" si="0"/>
        <v>III</v>
      </c>
      <c r="I17" s="45" t="str">
        <f t="shared" si="1"/>
        <v>weak</v>
      </c>
    </row>
    <row r="18" spans="1:11" x14ac:dyDescent="0.25">
      <c r="A18" s="45" t="s">
        <v>1</v>
      </c>
      <c r="B18" s="45" t="s">
        <v>5</v>
      </c>
      <c r="F18" s="4">
        <v>3.7000000000000002E-3</v>
      </c>
      <c r="G18" s="6" t="s">
        <v>40</v>
      </c>
      <c r="H18" s="45" t="str">
        <f t="shared" si="0"/>
        <v>IV</v>
      </c>
      <c r="I18" s="45" t="str">
        <f t="shared" si="1"/>
        <v>weak</v>
      </c>
    </row>
    <row r="19" spans="1:11" x14ac:dyDescent="0.25">
      <c r="A19" s="45" t="s">
        <v>9</v>
      </c>
      <c r="B19" s="45" t="s">
        <v>1</v>
      </c>
      <c r="F19" s="4">
        <v>3.5000000000000001E-3</v>
      </c>
      <c r="G19" s="6" t="s">
        <v>41</v>
      </c>
      <c r="H19" s="45" t="str">
        <f t="shared" si="0"/>
        <v>III</v>
      </c>
      <c r="I19" s="45" t="str">
        <f t="shared" si="1"/>
        <v>weak</v>
      </c>
    </row>
    <row r="20" spans="1:11" x14ac:dyDescent="0.25">
      <c r="A20" s="45" t="s">
        <v>1</v>
      </c>
      <c r="B20" s="45" t="s">
        <v>5</v>
      </c>
      <c r="F20" s="4">
        <v>2.5000000000000001E-3</v>
      </c>
      <c r="G20" s="6" t="s">
        <v>42</v>
      </c>
      <c r="H20" s="45" t="str">
        <f t="shared" si="0"/>
        <v>IV</v>
      </c>
      <c r="I20" s="45" t="str">
        <f t="shared" si="1"/>
        <v>weak</v>
      </c>
    </row>
    <row r="21" spans="1:11" x14ac:dyDescent="0.25">
      <c r="A21" s="45" t="s">
        <v>9</v>
      </c>
      <c r="B21" s="45" t="s">
        <v>1</v>
      </c>
      <c r="F21" s="4">
        <v>2.5000000000000001E-3</v>
      </c>
      <c r="G21" s="6" t="s">
        <v>43</v>
      </c>
      <c r="H21" s="45" t="str">
        <f t="shared" si="0"/>
        <v>III</v>
      </c>
      <c r="I21" s="45" t="str">
        <f t="shared" si="1"/>
        <v>weak</v>
      </c>
    </row>
    <row r="22" spans="1:11" x14ac:dyDescent="0.25">
      <c r="A22" s="45" t="s">
        <v>1</v>
      </c>
      <c r="B22" s="45" t="s">
        <v>5</v>
      </c>
      <c r="F22" s="4">
        <v>2.3E-3</v>
      </c>
      <c r="G22" s="6" t="s">
        <v>44</v>
      </c>
      <c r="H22" s="45" t="str">
        <f t="shared" si="0"/>
        <v>IV</v>
      </c>
      <c r="I22" s="45" t="str">
        <f t="shared" si="1"/>
        <v>weak</v>
      </c>
    </row>
    <row r="23" spans="1:11" x14ac:dyDescent="0.25">
      <c r="A23" s="45" t="s">
        <v>9</v>
      </c>
      <c r="B23" s="45" t="s">
        <v>1</v>
      </c>
      <c r="F23" s="4">
        <v>2.0999999999999999E-3</v>
      </c>
      <c r="G23" s="6" t="s">
        <v>45</v>
      </c>
      <c r="H23" s="45" t="str">
        <f t="shared" si="0"/>
        <v>III</v>
      </c>
      <c r="I23" s="45" t="str">
        <f t="shared" si="1"/>
        <v>weak</v>
      </c>
    </row>
    <row r="24" spans="1:11" x14ac:dyDescent="0.25">
      <c r="B24" s="45"/>
      <c r="F24" s="4"/>
      <c r="G24" s="6"/>
      <c r="H24" s="45"/>
      <c r="I24" s="45"/>
    </row>
    <row r="25" spans="1:11" x14ac:dyDescent="0.25">
      <c r="B25" s="45"/>
      <c r="F25" s="4"/>
      <c r="G25" s="6"/>
      <c r="H25" s="45"/>
      <c r="I25" s="45"/>
    </row>
    <row r="26" spans="1:11" x14ac:dyDescent="0.25">
      <c r="B26" s="45"/>
      <c r="F26" s="4"/>
      <c r="G26" s="6"/>
      <c r="H26" s="45"/>
      <c r="I26" s="45"/>
    </row>
    <row r="27" spans="1:11" x14ac:dyDescent="0.25">
      <c r="A27" s="3"/>
      <c r="B27" s="45"/>
      <c r="F27" s="4"/>
      <c r="G27" s="6"/>
      <c r="H27" s="45"/>
      <c r="I27" s="45"/>
    </row>
    <row r="28" spans="1:11" x14ac:dyDescent="0.25">
      <c r="B28" s="45"/>
      <c r="F28" s="4"/>
      <c r="G28" s="6"/>
      <c r="H28" s="45"/>
      <c r="I28" s="45"/>
    </row>
    <row r="29" spans="1:11" x14ac:dyDescent="0.25">
      <c r="B29" s="45"/>
      <c r="F29" s="4"/>
      <c r="G29" s="6"/>
      <c r="H29" s="45"/>
      <c r="I29" s="45"/>
    </row>
    <row r="31" spans="1:11" ht="41" thickBot="1" x14ac:dyDescent="0.3">
      <c r="A31" s="56" t="s">
        <v>18</v>
      </c>
      <c r="B31" s="56"/>
      <c r="C31" s="47" t="s">
        <v>19</v>
      </c>
      <c r="D31" s="47" t="s">
        <v>20</v>
      </c>
      <c r="E31" s="46" t="s">
        <v>21</v>
      </c>
      <c r="F31" s="45"/>
      <c r="G31" s="57" t="s">
        <v>22</v>
      </c>
      <c r="H31" s="57"/>
      <c r="I31" s="47" t="s">
        <v>19</v>
      </c>
      <c r="J31" s="47" t="s">
        <v>20</v>
      </c>
      <c r="K31" s="46" t="s">
        <v>21</v>
      </c>
    </row>
    <row r="32" spans="1:11" ht="13" thickTop="1" x14ac:dyDescent="0.25">
      <c r="A32" s="45" t="s">
        <v>23</v>
      </c>
      <c r="B32" s="45" t="s">
        <v>24</v>
      </c>
      <c r="C32" s="12">
        <f>SUMIF(H2:H23,"I",F2:F23)</f>
        <v>2.52E-2</v>
      </c>
      <c r="D32" s="45">
        <f>COUNTIF(H2:H23,"I")</f>
        <v>1</v>
      </c>
      <c r="E32" s="12">
        <f t="shared" ref="E32:E39" si="2">C32/D32</f>
        <v>2.52E-2</v>
      </c>
      <c r="G32" s="58" t="s">
        <v>25</v>
      </c>
      <c r="H32" s="59"/>
      <c r="I32" s="12">
        <f>C32+C34+C37</f>
        <v>7.6500000000000012E-2</v>
      </c>
      <c r="J32" s="48">
        <f>D32+D34+D37</f>
        <v>11</v>
      </c>
      <c r="K32" s="12">
        <f>I32/J32</f>
        <v>6.9545454545454554E-3</v>
      </c>
    </row>
    <row r="33" spans="1:17" x14ac:dyDescent="0.25">
      <c r="A33" s="45" t="s">
        <v>26</v>
      </c>
      <c r="B33" s="45" t="s">
        <v>27</v>
      </c>
      <c r="C33" s="12">
        <f>SUMIF(H2:H23,"II",F2:F23)</f>
        <v>1.0200000000000001E-2</v>
      </c>
      <c r="D33" s="45">
        <f>COUNTIF(H2:H23,"II")</f>
        <v>1</v>
      </c>
      <c r="E33" s="12">
        <f t="shared" si="2"/>
        <v>1.0200000000000001E-2</v>
      </c>
      <c r="G33" s="55"/>
      <c r="H33" s="55"/>
    </row>
    <row r="34" spans="1:17" ht="14.5" x14ac:dyDescent="0.35">
      <c r="A34" s="45" t="s">
        <v>28</v>
      </c>
      <c r="B34" s="45" t="s">
        <v>29</v>
      </c>
      <c r="C34" s="12">
        <f>SUMIF(H2:H23,"III",F2:F23)</f>
        <v>3.8700000000000005E-2</v>
      </c>
      <c r="D34" s="45">
        <f>COUNTIF(H2:H23,"III")</f>
        <v>9</v>
      </c>
      <c r="E34" s="12">
        <f t="shared" si="2"/>
        <v>4.3000000000000009E-3</v>
      </c>
      <c r="G34" s="19"/>
      <c r="H34" s="36"/>
      <c r="I34" s="19"/>
      <c r="J34" s="19"/>
      <c r="K34" s="19"/>
    </row>
    <row r="35" spans="1:17" ht="14.5" x14ac:dyDescent="0.35">
      <c r="A35" s="45" t="s">
        <v>30</v>
      </c>
      <c r="B35" s="45" t="s">
        <v>31</v>
      </c>
      <c r="C35" s="12">
        <f>SUMIF(H2:H23,"IV",F2:F23)</f>
        <v>5.1100000000000007E-2</v>
      </c>
      <c r="D35" s="45">
        <f>COUNTIF(H2:H23,"IV")</f>
        <v>9</v>
      </c>
      <c r="E35" s="12">
        <f t="shared" si="2"/>
        <v>5.6777777777777781E-3</v>
      </c>
      <c r="G35" s="19"/>
      <c r="H35" s="36"/>
      <c r="I35" s="19"/>
      <c r="J35" s="19"/>
      <c r="K35" s="19"/>
    </row>
    <row r="36" spans="1:17" ht="14.5" x14ac:dyDescent="0.35">
      <c r="A36" s="3" t="s">
        <v>65</v>
      </c>
      <c r="B36" s="45"/>
      <c r="C36" s="12">
        <f>SUMIF(A2:A23,"Cπ",F2:F23)</f>
        <v>0</v>
      </c>
      <c r="D36" s="45">
        <f>COUNTIF(A2:A23,"Cπ")</f>
        <v>0</v>
      </c>
      <c r="E36" s="12" t="e">
        <f t="shared" si="2"/>
        <v>#DIV/0!</v>
      </c>
      <c r="G36" s="3"/>
      <c r="H36" s="37"/>
      <c r="I36" s="3"/>
      <c r="J36" s="3"/>
      <c r="K36" s="3"/>
    </row>
    <row r="37" spans="1:17" ht="14.5" x14ac:dyDescent="0.35">
      <c r="A37" s="3" t="s">
        <v>64</v>
      </c>
      <c r="C37" s="12">
        <f>SUMIF(A2:A23,"CπH",F2:F23)</f>
        <v>1.26E-2</v>
      </c>
      <c r="D37" s="45">
        <f>COUNTIF(A2:A23,"CπH")</f>
        <v>1</v>
      </c>
      <c r="E37" s="12">
        <f t="shared" si="2"/>
        <v>1.26E-2</v>
      </c>
      <c r="G37" s="3"/>
      <c r="H37" s="37"/>
      <c r="I37" s="3"/>
      <c r="J37" s="3"/>
      <c r="K37" s="3"/>
    </row>
    <row r="38" spans="1:17" ht="14.5" x14ac:dyDescent="0.35">
      <c r="A38" s="3" t="s">
        <v>32</v>
      </c>
      <c r="B38" s="3" t="s">
        <v>33</v>
      </c>
      <c r="C38" s="13">
        <f>SUMIF(H2:H23,"V",F2:F23)</f>
        <v>1.26E-2</v>
      </c>
      <c r="D38" s="3">
        <f>COUNTIF(H2:H23,"V")</f>
        <v>1</v>
      </c>
      <c r="E38" s="13">
        <f t="shared" si="2"/>
        <v>1.26E-2</v>
      </c>
      <c r="G38" s="3"/>
      <c r="H38" s="37"/>
      <c r="I38" s="3"/>
      <c r="J38" s="3"/>
      <c r="K38" s="13"/>
    </row>
    <row r="39" spans="1:17" ht="15" thickBot="1" x14ac:dyDescent="0.4">
      <c r="A39" s="10" t="s">
        <v>63</v>
      </c>
      <c r="B39" s="10" t="s">
        <v>62</v>
      </c>
      <c r="C39" s="22">
        <f>SUMIF(H2:H23,"VI",F2:F23)</f>
        <v>4.7000000000000002E-3</v>
      </c>
      <c r="D39" s="10">
        <f>COUNTIF(H2:H23,"VI")</f>
        <v>1</v>
      </c>
      <c r="E39" s="22">
        <f t="shared" si="2"/>
        <v>4.7000000000000002E-3</v>
      </c>
      <c r="G39" s="3"/>
      <c r="H39" s="37"/>
      <c r="I39" s="3"/>
      <c r="J39" s="3"/>
      <c r="K39" s="13"/>
    </row>
    <row r="40" spans="1:17" ht="13" thickTop="1" x14ac:dyDescent="0.25">
      <c r="A40" s="2"/>
      <c r="B40" s="45" t="s">
        <v>34</v>
      </c>
      <c r="G40" s="3"/>
      <c r="H40" s="3"/>
      <c r="I40" s="3"/>
      <c r="J40" s="3"/>
      <c r="K40" s="13"/>
    </row>
    <row r="41" spans="1:17" x14ac:dyDescent="0.25">
      <c r="A41" s="2"/>
      <c r="G41" s="17"/>
      <c r="H41" s="3"/>
      <c r="I41" s="3"/>
      <c r="J41" s="3"/>
      <c r="K41" s="13"/>
    </row>
    <row r="42" spans="1:17" ht="41" thickBot="1" x14ac:dyDescent="0.3">
      <c r="A42" s="57" t="s">
        <v>22</v>
      </c>
      <c r="B42" s="57"/>
      <c r="C42" s="47" t="s">
        <v>19</v>
      </c>
      <c r="D42" s="47" t="s">
        <v>20</v>
      </c>
      <c r="E42" s="46" t="s">
        <v>21</v>
      </c>
      <c r="G42" s="17"/>
      <c r="H42" s="3"/>
      <c r="I42" s="3"/>
      <c r="J42" s="3"/>
      <c r="K42" s="13"/>
    </row>
    <row r="43" spans="1:17" ht="13" thickTop="1" x14ac:dyDescent="0.25">
      <c r="A43" s="58" t="s">
        <v>35</v>
      </c>
      <c r="B43" s="59"/>
      <c r="C43" s="12">
        <f>SUMIF(I2:I23,"weak",F2:F23)</f>
        <v>4.2000000000000003E-2</v>
      </c>
      <c r="D43" s="9">
        <f>COUNTIF(I2:I23,"weak")</f>
        <v>12</v>
      </c>
      <c r="E43" s="12">
        <f>C43/D43</f>
        <v>3.5000000000000001E-3</v>
      </c>
      <c r="G43" s="17"/>
      <c r="H43" s="3"/>
      <c r="I43" s="3"/>
      <c r="J43" s="3"/>
      <c r="K43" s="13"/>
    </row>
    <row r="44" spans="1:17" x14ac:dyDescent="0.25">
      <c r="A44" s="55" t="s">
        <v>61</v>
      </c>
      <c r="B44" s="55"/>
      <c r="C44" s="12">
        <f>SUMIF(I2:I23,"",F2:F23)</f>
        <v>0.10049999999999999</v>
      </c>
      <c r="D44" s="9">
        <f>COUNTIF(I2:I23,"")</f>
        <v>10</v>
      </c>
      <c r="E44" s="12">
        <f>C44/D44</f>
        <v>1.005E-2</v>
      </c>
      <c r="F44" s="45"/>
      <c r="G44" s="17"/>
      <c r="H44" s="3"/>
      <c r="I44" s="3"/>
      <c r="J44" s="3"/>
      <c r="K44" s="13"/>
    </row>
    <row r="45" spans="1:17" x14ac:dyDescent="0.25">
      <c r="B45" s="45"/>
      <c r="F45" s="7"/>
      <c r="G45" s="17"/>
      <c r="H45" s="3"/>
      <c r="I45" s="3"/>
      <c r="J45" s="3"/>
      <c r="K45" s="3"/>
    </row>
    <row r="46" spans="1:17" x14ac:dyDescent="0.25">
      <c r="B46" s="45"/>
      <c r="F46" s="7"/>
      <c r="G46" s="17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B47" s="45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45"/>
      <c r="F48" s="7"/>
      <c r="G48" s="17"/>
      <c r="H48" s="3"/>
      <c r="I48" s="3"/>
      <c r="J48" s="3"/>
      <c r="K48" s="1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1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45"/>
      <c r="H50" s="45"/>
      <c r="I50" s="45"/>
      <c r="J50" s="45"/>
      <c r="K50" s="45"/>
      <c r="L50" s="45"/>
      <c r="M50" s="45"/>
      <c r="N50" s="45"/>
      <c r="O50" s="45"/>
      <c r="P50" s="45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31:B31"/>
    <mergeCell ref="G31:H31"/>
    <mergeCell ref="G32:H32"/>
    <mergeCell ref="A42:B42"/>
    <mergeCell ref="A43:B43"/>
    <mergeCell ref="A44:B44"/>
    <mergeCell ref="G33:H3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4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45" bestFit="1" customWidth="1"/>
    <col min="18" max="18" width="13.1796875" style="45" bestFit="1" customWidth="1"/>
    <col min="19" max="16384" width="11.7265625" style="2"/>
  </cols>
  <sheetData>
    <row r="1" spans="1:9" ht="40.5" customHeight="1" thickBot="1" x14ac:dyDescent="0.3">
      <c r="A1" s="47" t="s">
        <v>80</v>
      </c>
      <c r="B1" s="47" t="s">
        <v>81</v>
      </c>
      <c r="C1" s="47" t="s">
        <v>89</v>
      </c>
      <c r="D1" s="47" t="s">
        <v>90</v>
      </c>
      <c r="E1" s="46" t="s">
        <v>84</v>
      </c>
      <c r="F1" s="47" t="s">
        <v>91</v>
      </c>
      <c r="G1" s="46" t="s">
        <v>86</v>
      </c>
      <c r="H1" s="46" t="s">
        <v>87</v>
      </c>
      <c r="I1" s="47" t="s">
        <v>88</v>
      </c>
    </row>
    <row r="2" spans="1:9" ht="13" thickTop="1" x14ac:dyDescent="0.25">
      <c r="A2" s="45" t="s">
        <v>0</v>
      </c>
      <c r="B2" s="45" t="s">
        <v>1</v>
      </c>
      <c r="F2" s="4">
        <v>2.76E-2</v>
      </c>
      <c r="G2" s="6" t="s">
        <v>2</v>
      </c>
      <c r="H2" s="45" t="str">
        <f>IF(AND(A2="OH",B2="O"),"I",IF(AND(A2="O",B2="HO"),"II",IF(AND(A2="CH",B2="O"),"III",IF(AND(A2="O",B2="HC"),"IV",IF(AND(A2="CπH",B2="O"),"V",IF(AND(A2="Cπ",B2="HC"),"V",IF(AND(A2="C",B2="HC"),"VI","N/A")))))))</f>
        <v>I</v>
      </c>
      <c r="I2" s="45" t="str">
        <f>IF(F2&lt;=0.005, "weak","")</f>
        <v/>
      </c>
    </row>
    <row r="3" spans="1:9" x14ac:dyDescent="0.25">
      <c r="A3" s="45" t="s">
        <v>1</v>
      </c>
      <c r="B3" s="45" t="s">
        <v>5</v>
      </c>
      <c r="F3" s="4">
        <v>1.2E-2</v>
      </c>
      <c r="G3" s="6" t="s">
        <v>3</v>
      </c>
      <c r="H3" s="45" t="str">
        <f t="shared" ref="H3:H18" si="0">IF(AND(A3="OH",B3="O"),"I",IF(AND(A3="O",B3="HO"),"II",IF(AND(A3="CH",B3="O"),"III",IF(AND(A3="O",B3="HC"),"IV",IF(AND(A3="CπH",B3="O"),"V",IF(AND(A3="Cπ",B3="HC"),"V",IF(AND(A3="C",B3="HC"),"VI","N/A")))))))</f>
        <v>IV</v>
      </c>
      <c r="I3" s="45" t="str">
        <f t="shared" ref="I3:I18" si="1">IF(F3&lt;=0.005, "weak","")</f>
        <v/>
      </c>
    </row>
    <row r="4" spans="1:9" x14ac:dyDescent="0.25">
      <c r="A4" s="45" t="s">
        <v>9</v>
      </c>
      <c r="B4" s="45" t="s">
        <v>1</v>
      </c>
      <c r="F4" s="7">
        <v>1.0500000000000001E-2</v>
      </c>
      <c r="G4" s="6" t="s">
        <v>4</v>
      </c>
      <c r="H4" s="45" t="str">
        <f t="shared" si="0"/>
        <v>III</v>
      </c>
      <c r="I4" s="45" t="str">
        <f t="shared" si="1"/>
        <v/>
      </c>
    </row>
    <row r="5" spans="1:9" x14ac:dyDescent="0.25">
      <c r="A5" s="45" t="s">
        <v>49</v>
      </c>
      <c r="B5" s="45" t="s">
        <v>1</v>
      </c>
      <c r="F5" s="7">
        <v>1.04E-2</v>
      </c>
      <c r="G5" s="6" t="s">
        <v>6</v>
      </c>
      <c r="H5" s="45" t="str">
        <f t="shared" si="0"/>
        <v>V</v>
      </c>
      <c r="I5" s="45" t="str">
        <f t="shared" si="1"/>
        <v/>
      </c>
    </row>
    <row r="6" spans="1:9" x14ac:dyDescent="0.25">
      <c r="A6" s="3" t="s">
        <v>1</v>
      </c>
      <c r="B6" s="45" t="s">
        <v>5</v>
      </c>
      <c r="F6" s="4">
        <v>7.9000000000000008E-3</v>
      </c>
      <c r="G6" s="6" t="s">
        <v>8</v>
      </c>
      <c r="H6" s="45" t="str">
        <f t="shared" si="0"/>
        <v>IV</v>
      </c>
      <c r="I6" s="45" t="str">
        <f t="shared" si="1"/>
        <v/>
      </c>
    </row>
    <row r="7" spans="1:9" x14ac:dyDescent="0.25">
      <c r="A7" s="45" t="s">
        <v>9</v>
      </c>
      <c r="B7" s="45" t="s">
        <v>1</v>
      </c>
      <c r="F7" s="7">
        <v>7.7000000000000002E-3</v>
      </c>
      <c r="G7" s="6" t="s">
        <v>10</v>
      </c>
      <c r="H7" s="45" t="str">
        <f t="shared" si="0"/>
        <v>III</v>
      </c>
      <c r="I7" s="45" t="str">
        <f t="shared" si="1"/>
        <v/>
      </c>
    </row>
    <row r="8" spans="1:9" x14ac:dyDescent="0.25">
      <c r="A8" s="45" t="s">
        <v>9</v>
      </c>
      <c r="B8" s="45" t="s">
        <v>1</v>
      </c>
      <c r="F8" s="4">
        <v>6.7999999999999996E-3</v>
      </c>
      <c r="G8" s="6" t="s">
        <v>11</v>
      </c>
      <c r="H8" s="45" t="str">
        <f t="shared" si="0"/>
        <v>III</v>
      </c>
      <c r="I8" s="45" t="str">
        <f t="shared" si="1"/>
        <v/>
      </c>
    </row>
    <row r="9" spans="1:9" x14ac:dyDescent="0.25">
      <c r="A9" s="45" t="s">
        <v>1</v>
      </c>
      <c r="B9" s="45" t="s">
        <v>5</v>
      </c>
      <c r="F9" s="4">
        <v>6.3E-3</v>
      </c>
      <c r="G9" s="6" t="s">
        <v>12</v>
      </c>
      <c r="H9" s="45" t="str">
        <f t="shared" si="0"/>
        <v>IV</v>
      </c>
      <c r="I9" s="45" t="str">
        <f t="shared" si="1"/>
        <v/>
      </c>
    </row>
    <row r="10" spans="1:9" x14ac:dyDescent="0.25">
      <c r="A10" s="45" t="s">
        <v>1</v>
      </c>
      <c r="B10" s="45" t="s">
        <v>5</v>
      </c>
      <c r="F10" s="4">
        <v>6.0000000000000001E-3</v>
      </c>
      <c r="G10" s="6" t="s">
        <v>13</v>
      </c>
      <c r="H10" s="45" t="str">
        <f t="shared" si="0"/>
        <v>IV</v>
      </c>
      <c r="I10" s="45" t="str">
        <f t="shared" si="1"/>
        <v/>
      </c>
    </row>
    <row r="11" spans="1:9" x14ac:dyDescent="0.25">
      <c r="A11" s="3" t="s">
        <v>1</v>
      </c>
      <c r="B11" s="45" t="s">
        <v>5</v>
      </c>
      <c r="F11" s="4">
        <v>5.4000000000000003E-3</v>
      </c>
      <c r="G11" s="6" t="s">
        <v>14</v>
      </c>
      <c r="H11" s="45" t="str">
        <f t="shared" si="0"/>
        <v>IV</v>
      </c>
      <c r="I11" s="45" t="str">
        <f t="shared" si="1"/>
        <v/>
      </c>
    </row>
    <row r="12" spans="1:9" x14ac:dyDescent="0.25">
      <c r="A12" s="3" t="s">
        <v>9</v>
      </c>
      <c r="B12" s="45" t="s">
        <v>1</v>
      </c>
      <c r="F12" s="4">
        <v>5.3E-3</v>
      </c>
      <c r="G12" s="6" t="s">
        <v>15</v>
      </c>
      <c r="H12" s="45" t="str">
        <f t="shared" si="0"/>
        <v>III</v>
      </c>
      <c r="I12" s="45" t="str">
        <f t="shared" si="1"/>
        <v/>
      </c>
    </row>
    <row r="13" spans="1:9" x14ac:dyDescent="0.25">
      <c r="A13" s="45" t="s">
        <v>48</v>
      </c>
      <c r="B13" s="45" t="s">
        <v>5</v>
      </c>
      <c r="F13" s="4">
        <v>5.0000000000000001E-3</v>
      </c>
      <c r="G13" s="6" t="s">
        <v>16</v>
      </c>
      <c r="H13" s="45" t="str">
        <f t="shared" si="0"/>
        <v>V</v>
      </c>
      <c r="I13" s="45" t="str">
        <f t="shared" si="1"/>
        <v>weak</v>
      </c>
    </row>
    <row r="14" spans="1:9" x14ac:dyDescent="0.25">
      <c r="A14" s="45" t="s">
        <v>48</v>
      </c>
      <c r="B14" s="45" t="s">
        <v>5</v>
      </c>
      <c r="F14" s="4">
        <v>3.3E-3</v>
      </c>
      <c r="G14" s="6" t="s">
        <v>17</v>
      </c>
      <c r="H14" s="45" t="str">
        <f t="shared" si="0"/>
        <v>V</v>
      </c>
      <c r="I14" s="45" t="str">
        <f t="shared" si="1"/>
        <v>weak</v>
      </c>
    </row>
    <row r="15" spans="1:9" x14ac:dyDescent="0.25">
      <c r="A15" s="45" t="s">
        <v>1</v>
      </c>
      <c r="B15" s="45" t="s">
        <v>5</v>
      </c>
      <c r="F15" s="4">
        <v>2.8999999999999998E-3</v>
      </c>
      <c r="G15" s="6" t="s">
        <v>38</v>
      </c>
      <c r="H15" s="45" t="str">
        <f t="shared" si="0"/>
        <v>IV</v>
      </c>
      <c r="I15" s="45" t="str">
        <f t="shared" si="1"/>
        <v>weak</v>
      </c>
    </row>
    <row r="16" spans="1:9" x14ac:dyDescent="0.25">
      <c r="A16" s="45" t="s">
        <v>9</v>
      </c>
      <c r="B16" s="45" t="s">
        <v>1</v>
      </c>
      <c r="F16" s="4">
        <v>2.3999999999999998E-3</v>
      </c>
      <c r="G16" s="6" t="s">
        <v>37</v>
      </c>
      <c r="H16" s="45" t="str">
        <f t="shared" si="0"/>
        <v>III</v>
      </c>
      <c r="I16" s="45" t="str">
        <f t="shared" si="1"/>
        <v>weak</v>
      </c>
    </row>
    <row r="17" spans="1:11" x14ac:dyDescent="0.25">
      <c r="A17" s="45" t="s">
        <v>1</v>
      </c>
      <c r="B17" s="45" t="s">
        <v>5</v>
      </c>
      <c r="F17" s="4">
        <v>1E-3</v>
      </c>
      <c r="G17" s="6" t="s">
        <v>39</v>
      </c>
      <c r="H17" s="45" t="str">
        <f t="shared" si="0"/>
        <v>IV</v>
      </c>
      <c r="I17" s="45" t="str">
        <f t="shared" si="1"/>
        <v>weak</v>
      </c>
    </row>
    <row r="18" spans="1:11" x14ac:dyDescent="0.25">
      <c r="A18" s="45" t="s">
        <v>1</v>
      </c>
      <c r="B18" s="45" t="s">
        <v>5</v>
      </c>
      <c r="F18" s="4">
        <v>2.9999999999999997E-4</v>
      </c>
      <c r="G18" s="6" t="s">
        <v>40</v>
      </c>
      <c r="H18" s="45" t="str">
        <f t="shared" si="0"/>
        <v>IV</v>
      </c>
      <c r="I18" s="45" t="str">
        <f t="shared" si="1"/>
        <v>weak</v>
      </c>
    </row>
    <row r="19" spans="1:11" x14ac:dyDescent="0.25">
      <c r="B19" s="45"/>
      <c r="F19" s="4"/>
      <c r="G19" s="6"/>
      <c r="H19" s="45"/>
      <c r="I19" s="45"/>
    </row>
    <row r="20" spans="1:11" x14ac:dyDescent="0.25">
      <c r="B20" s="45"/>
      <c r="F20" s="4"/>
      <c r="G20" s="6"/>
      <c r="H20" s="45"/>
      <c r="I20" s="45"/>
    </row>
    <row r="21" spans="1:11" x14ac:dyDescent="0.25">
      <c r="B21" s="45"/>
      <c r="F21" s="4"/>
      <c r="G21" s="6"/>
      <c r="H21" s="45"/>
      <c r="I21" s="45"/>
    </row>
    <row r="22" spans="1:11" x14ac:dyDescent="0.25">
      <c r="B22" s="45"/>
      <c r="F22" s="4"/>
      <c r="G22" s="6"/>
      <c r="H22" s="45"/>
      <c r="I22" s="45"/>
    </row>
    <row r="23" spans="1:11" x14ac:dyDescent="0.25">
      <c r="B23" s="45"/>
      <c r="F23" s="4"/>
      <c r="G23" s="6"/>
      <c r="H23" s="45"/>
      <c r="I23" s="45"/>
    </row>
    <row r="24" spans="1:11" x14ac:dyDescent="0.25">
      <c r="B24" s="45"/>
      <c r="F24" s="4"/>
      <c r="G24" s="6"/>
      <c r="H24" s="45"/>
      <c r="I24" s="45"/>
    </row>
    <row r="25" spans="1:11" x14ac:dyDescent="0.25">
      <c r="B25" s="45"/>
      <c r="F25" s="4"/>
      <c r="G25" s="6"/>
      <c r="H25" s="45"/>
      <c r="I25" s="45"/>
    </row>
    <row r="26" spans="1:11" x14ac:dyDescent="0.25">
      <c r="B26" s="45"/>
      <c r="F26" s="4"/>
      <c r="G26" s="6"/>
      <c r="H26" s="45"/>
      <c r="I26" s="45"/>
    </row>
    <row r="27" spans="1:11" x14ac:dyDescent="0.25">
      <c r="A27" s="3"/>
      <c r="B27" s="45"/>
      <c r="F27" s="4"/>
      <c r="G27" s="6"/>
      <c r="H27" s="45"/>
      <c r="I27" s="45"/>
    </row>
    <row r="28" spans="1:11" x14ac:dyDescent="0.25">
      <c r="B28" s="45"/>
      <c r="F28" s="4"/>
      <c r="G28" s="6"/>
      <c r="H28" s="45"/>
      <c r="I28" s="45"/>
    </row>
    <row r="29" spans="1:11" x14ac:dyDescent="0.25">
      <c r="B29" s="45"/>
      <c r="F29" s="4"/>
      <c r="G29" s="6"/>
      <c r="H29" s="45"/>
      <c r="I29" s="45"/>
    </row>
    <row r="31" spans="1:11" ht="41" thickBot="1" x14ac:dyDescent="0.3">
      <c r="A31" s="56" t="s">
        <v>18</v>
      </c>
      <c r="B31" s="56"/>
      <c r="C31" s="47" t="s">
        <v>19</v>
      </c>
      <c r="D31" s="47" t="s">
        <v>20</v>
      </c>
      <c r="E31" s="46" t="s">
        <v>21</v>
      </c>
      <c r="F31" s="45"/>
      <c r="G31" s="57" t="s">
        <v>22</v>
      </c>
      <c r="H31" s="57"/>
      <c r="I31" s="47" t="s">
        <v>19</v>
      </c>
      <c r="J31" s="47" t="s">
        <v>20</v>
      </c>
      <c r="K31" s="46" t="s">
        <v>21</v>
      </c>
    </row>
    <row r="32" spans="1:11" ht="13" thickTop="1" x14ac:dyDescent="0.25">
      <c r="A32" s="45" t="s">
        <v>23</v>
      </c>
      <c r="B32" s="45" t="s">
        <v>24</v>
      </c>
      <c r="C32" s="12">
        <f>SUMIF(H2:H18,"I",F2:F18)</f>
        <v>2.76E-2</v>
      </c>
      <c r="D32" s="45">
        <f>COUNTIF(H2:H18,"I")</f>
        <v>1</v>
      </c>
      <c r="E32" s="12">
        <f t="shared" ref="E32:E39" si="2">C32/D32</f>
        <v>2.76E-2</v>
      </c>
      <c r="G32" s="58" t="s">
        <v>25</v>
      </c>
      <c r="H32" s="59"/>
      <c r="I32" s="12">
        <f>C32+C34+C37</f>
        <v>7.0699999999999999E-2</v>
      </c>
      <c r="J32" s="48">
        <f>D32+D34+D37</f>
        <v>7</v>
      </c>
      <c r="K32" s="12">
        <f>I32/J32</f>
        <v>1.01E-2</v>
      </c>
    </row>
    <row r="33" spans="1:17" x14ac:dyDescent="0.25">
      <c r="A33" s="45" t="s">
        <v>26</v>
      </c>
      <c r="B33" s="45" t="s">
        <v>27</v>
      </c>
      <c r="C33" s="12">
        <f>SUMIF(H2:H18,"II",F2:F18)</f>
        <v>0</v>
      </c>
      <c r="D33" s="45">
        <f>COUNTIF(H2:H18,"II")</f>
        <v>0</v>
      </c>
      <c r="E33" s="12" t="e">
        <f t="shared" si="2"/>
        <v>#DIV/0!</v>
      </c>
      <c r="G33" s="55"/>
      <c r="H33" s="55"/>
    </row>
    <row r="34" spans="1:17" ht="14.5" x14ac:dyDescent="0.35">
      <c r="A34" s="45" t="s">
        <v>28</v>
      </c>
      <c r="B34" s="45" t="s">
        <v>29</v>
      </c>
      <c r="C34" s="12">
        <f>SUMIF(H2:H18,"III",F2:F18)</f>
        <v>3.27E-2</v>
      </c>
      <c r="D34" s="45">
        <f>COUNTIF(H2:H18,"III")</f>
        <v>5</v>
      </c>
      <c r="E34" s="12">
        <f t="shared" si="2"/>
        <v>6.5399999999999998E-3</v>
      </c>
      <c r="G34" s="19"/>
      <c r="H34" s="36"/>
      <c r="I34" s="19"/>
      <c r="J34" s="19"/>
      <c r="K34" s="19"/>
    </row>
    <row r="35" spans="1:17" ht="14.5" x14ac:dyDescent="0.35">
      <c r="A35" s="45" t="s">
        <v>30</v>
      </c>
      <c r="B35" s="45" t="s">
        <v>31</v>
      </c>
      <c r="C35" s="12">
        <f>SUMIF(H2:H18,"IV",F2:F18)</f>
        <v>4.1800000000000004E-2</v>
      </c>
      <c r="D35" s="45">
        <f>COUNTIF(H2:H18,"IV")</f>
        <v>8</v>
      </c>
      <c r="E35" s="12">
        <f t="shared" si="2"/>
        <v>5.2250000000000005E-3</v>
      </c>
      <c r="G35" s="19"/>
      <c r="H35" s="36"/>
      <c r="I35" s="19"/>
      <c r="J35" s="19"/>
      <c r="K35" s="19"/>
    </row>
    <row r="36" spans="1:17" ht="14.5" x14ac:dyDescent="0.35">
      <c r="A36" s="3" t="s">
        <v>65</v>
      </c>
      <c r="B36" s="45"/>
      <c r="C36" s="12">
        <f>SUMIF(A2:A18,"Cπ",F2:F18)</f>
        <v>8.3000000000000001E-3</v>
      </c>
      <c r="D36" s="45">
        <f>COUNTIF(A2:A18,"Cπ")</f>
        <v>2</v>
      </c>
      <c r="E36" s="12">
        <f t="shared" si="2"/>
        <v>4.15E-3</v>
      </c>
      <c r="G36" s="3"/>
      <c r="H36" s="37"/>
      <c r="I36" s="3"/>
      <c r="J36" s="3"/>
      <c r="K36" s="3"/>
    </row>
    <row r="37" spans="1:17" ht="14.5" x14ac:dyDescent="0.35">
      <c r="A37" s="3" t="s">
        <v>64</v>
      </c>
      <c r="C37" s="12">
        <f>SUMIF(A2:A18,"CπH",F2:F18)</f>
        <v>1.04E-2</v>
      </c>
      <c r="D37" s="45">
        <f>COUNTIF(A2:A18,"CπH")</f>
        <v>1</v>
      </c>
      <c r="E37" s="12">
        <f t="shared" si="2"/>
        <v>1.04E-2</v>
      </c>
      <c r="G37" s="3"/>
      <c r="H37" s="37"/>
      <c r="I37" s="3"/>
      <c r="J37" s="3"/>
      <c r="K37" s="3"/>
    </row>
    <row r="38" spans="1:17" ht="14.5" x14ac:dyDescent="0.35">
      <c r="A38" s="3" t="s">
        <v>32</v>
      </c>
      <c r="B38" s="3" t="s">
        <v>33</v>
      </c>
      <c r="C38" s="13">
        <f>SUMIF(H2:H18,"V",F2:F18)</f>
        <v>1.8700000000000001E-2</v>
      </c>
      <c r="D38" s="3">
        <f>COUNTIF(H2:H18,"V")</f>
        <v>3</v>
      </c>
      <c r="E38" s="13">
        <f t="shared" si="2"/>
        <v>6.2333333333333338E-3</v>
      </c>
      <c r="G38" s="3"/>
      <c r="H38" s="37"/>
      <c r="I38" s="3"/>
      <c r="J38" s="3"/>
      <c r="K38" s="13"/>
    </row>
    <row r="39" spans="1:17" ht="15" thickBot="1" x14ac:dyDescent="0.4">
      <c r="A39" s="10" t="s">
        <v>63</v>
      </c>
      <c r="B39" s="10" t="s">
        <v>62</v>
      </c>
      <c r="C39" s="22">
        <f>SUMIF(H2:H18,"VI",F2:F18)</f>
        <v>0</v>
      </c>
      <c r="D39" s="10">
        <f>COUNTIF(H2:H18,"VI")</f>
        <v>0</v>
      </c>
      <c r="E39" s="22" t="e">
        <f t="shared" si="2"/>
        <v>#DIV/0!</v>
      </c>
      <c r="G39" s="3"/>
      <c r="H39" s="37"/>
      <c r="I39" s="3"/>
      <c r="J39" s="3"/>
      <c r="K39" s="13"/>
    </row>
    <row r="40" spans="1:17" ht="13" thickTop="1" x14ac:dyDescent="0.25">
      <c r="A40" s="2"/>
      <c r="B40" s="45" t="s">
        <v>34</v>
      </c>
      <c r="G40" s="3"/>
      <c r="H40" s="3"/>
      <c r="I40" s="3"/>
      <c r="J40" s="3"/>
      <c r="K40" s="13"/>
    </row>
    <row r="41" spans="1:17" x14ac:dyDescent="0.25">
      <c r="A41" s="2"/>
      <c r="G41" s="17"/>
      <c r="H41" s="3"/>
      <c r="I41" s="3"/>
      <c r="J41" s="3"/>
      <c r="K41" s="13"/>
    </row>
    <row r="42" spans="1:17" ht="41" thickBot="1" x14ac:dyDescent="0.3">
      <c r="A42" s="57" t="s">
        <v>22</v>
      </c>
      <c r="B42" s="57"/>
      <c r="C42" s="47" t="s">
        <v>19</v>
      </c>
      <c r="D42" s="47" t="s">
        <v>20</v>
      </c>
      <c r="E42" s="46" t="s">
        <v>21</v>
      </c>
      <c r="G42" s="17"/>
      <c r="H42" s="3"/>
      <c r="I42" s="3"/>
      <c r="J42" s="3"/>
      <c r="K42" s="13"/>
    </row>
    <row r="43" spans="1:17" ht="13" thickTop="1" x14ac:dyDescent="0.25">
      <c r="A43" s="58" t="s">
        <v>35</v>
      </c>
      <c r="B43" s="59"/>
      <c r="C43" s="12">
        <f>SUMIF(I2:I18,"weak",F2:F18)</f>
        <v>1.4899999999999998E-2</v>
      </c>
      <c r="D43" s="9">
        <f>COUNTIF(I2:I18,"weak")</f>
        <v>6</v>
      </c>
      <c r="E43" s="12">
        <f>C43/D43</f>
        <v>2.4833333333333331E-3</v>
      </c>
      <c r="G43" s="17"/>
      <c r="H43" s="3"/>
      <c r="I43" s="3"/>
      <c r="J43" s="3"/>
      <c r="K43" s="13"/>
    </row>
    <row r="44" spans="1:17" x14ac:dyDescent="0.25">
      <c r="A44" s="55" t="s">
        <v>61</v>
      </c>
      <c r="B44" s="55"/>
      <c r="C44" s="12">
        <f>SUMIF(I2:I18,"",F2:F18)</f>
        <v>0.10590000000000001</v>
      </c>
      <c r="D44" s="9">
        <f>COUNTIF(I2:I18,"")</f>
        <v>11</v>
      </c>
      <c r="E44" s="12">
        <f>C44/D44</f>
        <v>9.6272727272727274E-3</v>
      </c>
      <c r="F44" s="45"/>
      <c r="G44" s="17"/>
      <c r="H44" s="3"/>
      <c r="I44" s="3"/>
      <c r="J44" s="3"/>
      <c r="K44" s="13"/>
    </row>
    <row r="45" spans="1:17" x14ac:dyDescent="0.25">
      <c r="B45" s="45"/>
      <c r="F45" s="7"/>
      <c r="G45" s="17"/>
      <c r="H45" s="3"/>
      <c r="I45" s="3"/>
      <c r="J45" s="3"/>
      <c r="K45" s="3"/>
    </row>
    <row r="46" spans="1:17" x14ac:dyDescent="0.25">
      <c r="B46" s="45"/>
      <c r="F46" s="7"/>
      <c r="G46" s="17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B47" s="45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45"/>
      <c r="F48" s="7"/>
      <c r="G48" s="17"/>
      <c r="H48" s="3"/>
      <c r="I48" s="3"/>
      <c r="J48" s="3"/>
      <c r="K48" s="1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1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45"/>
      <c r="H50" s="45"/>
      <c r="I50" s="45"/>
      <c r="J50" s="45"/>
      <c r="K50" s="45"/>
      <c r="L50" s="45"/>
      <c r="M50" s="45"/>
      <c r="N50" s="45"/>
      <c r="O50" s="45"/>
      <c r="P50" s="45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31:B31"/>
    <mergeCell ref="G31:H31"/>
    <mergeCell ref="G32:H32"/>
    <mergeCell ref="A42:B42"/>
    <mergeCell ref="A43:B43"/>
    <mergeCell ref="A44:B44"/>
    <mergeCell ref="G33:H3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4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45" bestFit="1" customWidth="1"/>
    <col min="18" max="18" width="13.1796875" style="45" bestFit="1" customWidth="1"/>
    <col min="19" max="16384" width="11.7265625" style="2"/>
  </cols>
  <sheetData>
    <row r="1" spans="1:9" ht="40.5" customHeight="1" thickBot="1" x14ac:dyDescent="0.3">
      <c r="A1" s="47" t="s">
        <v>80</v>
      </c>
      <c r="B1" s="47" t="s">
        <v>81</v>
      </c>
      <c r="C1" s="47" t="s">
        <v>89</v>
      </c>
      <c r="D1" s="47" t="s">
        <v>90</v>
      </c>
      <c r="E1" s="46" t="s">
        <v>84</v>
      </c>
      <c r="F1" s="47" t="s">
        <v>91</v>
      </c>
      <c r="G1" s="46" t="s">
        <v>86</v>
      </c>
      <c r="H1" s="46" t="s">
        <v>87</v>
      </c>
      <c r="I1" s="47" t="s">
        <v>88</v>
      </c>
    </row>
    <row r="2" spans="1:9" ht="13" thickTop="1" x14ac:dyDescent="0.25">
      <c r="A2" s="45" t="s">
        <v>0</v>
      </c>
      <c r="B2" s="45" t="s">
        <v>1</v>
      </c>
      <c r="F2" s="4">
        <v>2.3699999999999999E-2</v>
      </c>
      <c r="G2" s="6" t="s">
        <v>2</v>
      </c>
      <c r="H2" s="45" t="str">
        <f>IF(AND(A2="OH",B2="O"),"I",IF(AND(A2="O",B2="HO"),"II",IF(AND(A2="CH",B2="O"),"III",IF(AND(A2="O",B2="HC"),"IV",IF(AND(A2="CπH",B2="O"),"V",IF(AND(A2="Cπ",B2="HC"),"V",IF(AND(A2="C",B2="HC"),"VI","N/A")))))))</f>
        <v>I</v>
      </c>
      <c r="I2" s="45" t="str">
        <f>IF(F2&lt;=0.005, "weak","")</f>
        <v/>
      </c>
    </row>
    <row r="3" spans="1:9" x14ac:dyDescent="0.25">
      <c r="A3" s="45" t="s">
        <v>9</v>
      </c>
      <c r="B3" s="45" t="s">
        <v>1</v>
      </c>
      <c r="F3" s="4">
        <v>1.0200000000000001E-2</v>
      </c>
      <c r="G3" s="6" t="s">
        <v>3</v>
      </c>
      <c r="H3" s="45" t="str">
        <f t="shared" ref="H3:H18" si="0">IF(AND(A3="OH",B3="O"),"I",IF(AND(A3="O",B3="HO"),"II",IF(AND(A3="CH",B3="O"),"III",IF(AND(A3="O",B3="HC"),"IV",IF(AND(A3="CπH",B3="O"),"V",IF(AND(A3="Cπ",B3="HC"),"V",IF(AND(A3="C",B3="HC"),"VI","N/A")))))))</f>
        <v>III</v>
      </c>
      <c r="I3" s="45" t="str">
        <f t="shared" ref="I3:I18" si="1">IF(F3&lt;=0.005, "weak","")</f>
        <v/>
      </c>
    </row>
    <row r="4" spans="1:9" x14ac:dyDescent="0.25">
      <c r="A4" s="45" t="s">
        <v>1</v>
      </c>
      <c r="B4" s="45" t="s">
        <v>5</v>
      </c>
      <c r="F4" s="7">
        <v>8.5000000000000006E-3</v>
      </c>
      <c r="G4" s="6" t="s">
        <v>4</v>
      </c>
      <c r="H4" s="45" t="str">
        <f t="shared" si="0"/>
        <v>IV</v>
      </c>
      <c r="I4" s="45" t="str">
        <f t="shared" si="1"/>
        <v/>
      </c>
    </row>
    <row r="5" spans="1:9" x14ac:dyDescent="0.25">
      <c r="A5" s="45" t="s">
        <v>9</v>
      </c>
      <c r="B5" s="45" t="s">
        <v>1</v>
      </c>
      <c r="F5" s="7">
        <v>7.7999999999999996E-3</v>
      </c>
      <c r="G5" s="6" t="s">
        <v>6</v>
      </c>
      <c r="H5" s="45" t="str">
        <f t="shared" si="0"/>
        <v>III</v>
      </c>
      <c r="I5" s="45" t="str">
        <f t="shared" si="1"/>
        <v/>
      </c>
    </row>
    <row r="6" spans="1:9" x14ac:dyDescent="0.25">
      <c r="A6" s="3" t="s">
        <v>1</v>
      </c>
      <c r="B6" s="45" t="s">
        <v>5</v>
      </c>
      <c r="F6" s="4">
        <v>7.6E-3</v>
      </c>
      <c r="G6" s="6" t="s">
        <v>8</v>
      </c>
      <c r="H6" s="45" t="str">
        <f t="shared" si="0"/>
        <v>IV</v>
      </c>
      <c r="I6" s="45" t="str">
        <f t="shared" si="1"/>
        <v/>
      </c>
    </row>
    <row r="7" spans="1:9" x14ac:dyDescent="0.25">
      <c r="A7" s="45" t="s">
        <v>48</v>
      </c>
      <c r="B7" s="45" t="s">
        <v>5</v>
      </c>
      <c r="F7" s="7">
        <v>6.8999999999999999E-3</v>
      </c>
      <c r="G7" s="6" t="s">
        <v>10</v>
      </c>
      <c r="H7" s="45" t="str">
        <f t="shared" si="0"/>
        <v>V</v>
      </c>
      <c r="I7" s="45" t="str">
        <f t="shared" si="1"/>
        <v/>
      </c>
    </row>
    <row r="8" spans="1:9" x14ac:dyDescent="0.25">
      <c r="A8" s="45" t="s">
        <v>49</v>
      </c>
      <c r="B8" s="45" t="s">
        <v>1</v>
      </c>
      <c r="F8" s="4">
        <v>6.7000000000000002E-3</v>
      </c>
      <c r="G8" s="6" t="s">
        <v>11</v>
      </c>
      <c r="H8" s="45" t="str">
        <f t="shared" si="0"/>
        <v>V</v>
      </c>
      <c r="I8" s="45" t="str">
        <f t="shared" si="1"/>
        <v/>
      </c>
    </row>
    <row r="9" spans="1:9" x14ac:dyDescent="0.25">
      <c r="A9" s="45" t="s">
        <v>9</v>
      </c>
      <c r="B9" s="45" t="s">
        <v>1</v>
      </c>
      <c r="F9" s="4">
        <v>5.7000000000000002E-3</v>
      </c>
      <c r="G9" s="6" t="s">
        <v>12</v>
      </c>
      <c r="H9" s="45" t="str">
        <f t="shared" si="0"/>
        <v>III</v>
      </c>
      <c r="I9" s="45" t="str">
        <f t="shared" si="1"/>
        <v/>
      </c>
    </row>
    <row r="10" spans="1:9" x14ac:dyDescent="0.25">
      <c r="A10" s="45" t="s">
        <v>9</v>
      </c>
      <c r="B10" s="45" t="s">
        <v>1</v>
      </c>
      <c r="F10" s="4">
        <v>5.4000000000000003E-3</v>
      </c>
      <c r="G10" s="6" t="s">
        <v>13</v>
      </c>
      <c r="H10" s="45" t="str">
        <f t="shared" si="0"/>
        <v>III</v>
      </c>
      <c r="I10" s="45" t="str">
        <f t="shared" si="1"/>
        <v/>
      </c>
    </row>
    <row r="11" spans="1:9" x14ac:dyDescent="0.25">
      <c r="A11" s="3" t="s">
        <v>9</v>
      </c>
      <c r="B11" s="45" t="s">
        <v>1</v>
      </c>
      <c r="F11" s="4">
        <v>5.1999999999999998E-3</v>
      </c>
      <c r="G11" s="6" t="s">
        <v>14</v>
      </c>
      <c r="H11" s="45" t="str">
        <f t="shared" si="0"/>
        <v>III</v>
      </c>
      <c r="I11" s="45" t="str">
        <f t="shared" si="1"/>
        <v/>
      </c>
    </row>
    <row r="12" spans="1:9" x14ac:dyDescent="0.25">
      <c r="A12" s="3" t="s">
        <v>9</v>
      </c>
      <c r="B12" s="45" t="s">
        <v>1</v>
      </c>
      <c r="F12" s="4">
        <v>5.0000000000000001E-3</v>
      </c>
      <c r="G12" s="6" t="s">
        <v>15</v>
      </c>
      <c r="H12" s="45" t="str">
        <f t="shared" si="0"/>
        <v>III</v>
      </c>
      <c r="I12" s="45" t="str">
        <f t="shared" si="1"/>
        <v>weak</v>
      </c>
    </row>
    <row r="13" spans="1:9" x14ac:dyDescent="0.25">
      <c r="A13" s="45" t="s">
        <v>48</v>
      </c>
      <c r="B13" s="45" t="s">
        <v>5</v>
      </c>
      <c r="F13" s="4">
        <v>5.0000000000000001E-3</v>
      </c>
      <c r="G13" s="6" t="s">
        <v>16</v>
      </c>
      <c r="H13" s="45" t="str">
        <f t="shared" si="0"/>
        <v>V</v>
      </c>
      <c r="I13" s="45" t="str">
        <f t="shared" si="1"/>
        <v>weak</v>
      </c>
    </row>
    <row r="14" spans="1:9" x14ac:dyDescent="0.25">
      <c r="A14" s="45" t="s">
        <v>1</v>
      </c>
      <c r="B14" s="45" t="s">
        <v>5</v>
      </c>
      <c r="F14" s="4">
        <v>4.3E-3</v>
      </c>
      <c r="G14" s="6" t="s">
        <v>17</v>
      </c>
      <c r="H14" s="45" t="str">
        <f t="shared" si="0"/>
        <v>IV</v>
      </c>
      <c r="I14" s="45" t="str">
        <f t="shared" si="1"/>
        <v>weak</v>
      </c>
    </row>
    <row r="15" spans="1:9" x14ac:dyDescent="0.25">
      <c r="A15" s="45" t="s">
        <v>1</v>
      </c>
      <c r="B15" s="45" t="s">
        <v>5</v>
      </c>
      <c r="F15" s="4">
        <v>3.8999999999999998E-3</v>
      </c>
      <c r="G15" s="6" t="s">
        <v>38</v>
      </c>
      <c r="H15" s="45" t="str">
        <f t="shared" si="0"/>
        <v>IV</v>
      </c>
      <c r="I15" s="45" t="str">
        <f t="shared" si="1"/>
        <v>weak</v>
      </c>
    </row>
    <row r="16" spans="1:9" x14ac:dyDescent="0.25">
      <c r="A16" s="45" t="s">
        <v>1</v>
      </c>
      <c r="B16" s="45" t="s">
        <v>5</v>
      </c>
      <c r="F16" s="4">
        <v>3.5000000000000001E-3</v>
      </c>
      <c r="G16" s="6" t="s">
        <v>37</v>
      </c>
      <c r="H16" s="45" t="str">
        <f t="shared" si="0"/>
        <v>IV</v>
      </c>
      <c r="I16" s="45" t="str">
        <f t="shared" si="1"/>
        <v>weak</v>
      </c>
    </row>
    <row r="17" spans="1:11" x14ac:dyDescent="0.25">
      <c r="A17" s="45" t="s">
        <v>1</v>
      </c>
      <c r="B17" s="45" t="s">
        <v>5</v>
      </c>
      <c r="F17" s="4">
        <v>3.0999999999999999E-3</v>
      </c>
      <c r="G17" s="6" t="s">
        <v>39</v>
      </c>
      <c r="H17" s="45" t="str">
        <f t="shared" si="0"/>
        <v>IV</v>
      </c>
      <c r="I17" s="45" t="str">
        <f t="shared" si="1"/>
        <v>weak</v>
      </c>
    </row>
    <row r="18" spans="1:11" x14ac:dyDescent="0.25">
      <c r="A18" s="45" t="s">
        <v>48</v>
      </c>
      <c r="B18" s="45" t="s">
        <v>5</v>
      </c>
      <c r="F18" s="4">
        <v>2.7000000000000001E-3</v>
      </c>
      <c r="G18" s="6" t="s">
        <v>40</v>
      </c>
      <c r="H18" s="45" t="str">
        <f t="shared" si="0"/>
        <v>V</v>
      </c>
      <c r="I18" s="45" t="str">
        <f t="shared" si="1"/>
        <v>weak</v>
      </c>
    </row>
    <row r="19" spans="1:11" x14ac:dyDescent="0.25">
      <c r="A19" s="45" t="s">
        <v>9</v>
      </c>
      <c r="B19" s="45" t="s">
        <v>1</v>
      </c>
      <c r="F19" s="4">
        <v>2.5999999999999999E-3</v>
      </c>
      <c r="G19" s="6" t="s">
        <v>41</v>
      </c>
      <c r="H19" s="45" t="str">
        <f t="shared" ref="H19:H21" si="2">IF(AND(A19="OH",B19="O"),"I",IF(AND(A19="O",B19="HO"),"II",IF(AND(A19="CH",B19="O"),"III",IF(AND(A19="O",B19="HC"),"IV",IF(AND(A19="CπH",B19="O"),"V",IF(AND(A19="Cπ",B19="HC"),"V",IF(AND(A19="C",B19="HC"),"VI","N/A")))))))</f>
        <v>III</v>
      </c>
      <c r="I19" s="45" t="str">
        <f t="shared" ref="I19:I21" si="3">IF(F19&lt;=0.005, "weak","")</f>
        <v>weak</v>
      </c>
    </row>
    <row r="20" spans="1:11" x14ac:dyDescent="0.25">
      <c r="A20" s="45" t="s">
        <v>1</v>
      </c>
      <c r="B20" s="45" t="s">
        <v>5</v>
      </c>
      <c r="F20" s="4">
        <v>1.8E-3</v>
      </c>
      <c r="G20" s="6" t="s">
        <v>42</v>
      </c>
      <c r="H20" s="45" t="str">
        <f t="shared" si="2"/>
        <v>IV</v>
      </c>
      <c r="I20" s="45" t="str">
        <f t="shared" si="3"/>
        <v>weak</v>
      </c>
    </row>
    <row r="21" spans="1:11" x14ac:dyDescent="0.25">
      <c r="A21" s="45" t="s">
        <v>9</v>
      </c>
      <c r="B21" s="45" t="s">
        <v>1</v>
      </c>
      <c r="F21" s="4">
        <v>1.6000000000000001E-3</v>
      </c>
      <c r="G21" s="6" t="s">
        <v>43</v>
      </c>
      <c r="H21" s="45" t="str">
        <f t="shared" si="2"/>
        <v>III</v>
      </c>
      <c r="I21" s="45" t="str">
        <f t="shared" si="3"/>
        <v>weak</v>
      </c>
    </row>
    <row r="22" spans="1:11" x14ac:dyDescent="0.25">
      <c r="B22" s="45"/>
      <c r="F22" s="4"/>
      <c r="G22" s="6"/>
      <c r="H22" s="45"/>
      <c r="I22" s="45"/>
    </row>
    <row r="23" spans="1:11" x14ac:dyDescent="0.25">
      <c r="B23" s="45"/>
      <c r="F23" s="4"/>
      <c r="G23" s="6"/>
      <c r="H23" s="45"/>
      <c r="I23" s="45"/>
    </row>
    <row r="24" spans="1:11" x14ac:dyDescent="0.25">
      <c r="B24" s="45"/>
      <c r="F24" s="4"/>
      <c r="G24" s="6"/>
      <c r="H24" s="45"/>
      <c r="I24" s="45"/>
    </row>
    <row r="25" spans="1:11" x14ac:dyDescent="0.25">
      <c r="B25" s="45"/>
      <c r="F25" s="4"/>
      <c r="G25" s="6"/>
      <c r="H25" s="45"/>
      <c r="I25" s="45"/>
    </row>
    <row r="26" spans="1:11" x14ac:dyDescent="0.25">
      <c r="B26" s="45"/>
      <c r="F26" s="4"/>
      <c r="G26" s="6"/>
      <c r="H26" s="45"/>
      <c r="I26" s="45"/>
    </row>
    <row r="27" spans="1:11" x14ac:dyDescent="0.25">
      <c r="A27" s="3"/>
      <c r="B27" s="45"/>
      <c r="F27" s="4"/>
      <c r="G27" s="6"/>
      <c r="H27" s="45"/>
      <c r="I27" s="45"/>
    </row>
    <row r="28" spans="1:11" x14ac:dyDescent="0.25">
      <c r="B28" s="45"/>
      <c r="F28" s="4"/>
      <c r="G28" s="6"/>
      <c r="H28" s="45"/>
      <c r="I28" s="45"/>
    </row>
    <row r="29" spans="1:11" x14ac:dyDescent="0.25">
      <c r="B29" s="45"/>
      <c r="F29" s="4"/>
      <c r="G29" s="6"/>
      <c r="H29" s="45"/>
      <c r="I29" s="45"/>
    </row>
    <row r="31" spans="1:11" ht="41" thickBot="1" x14ac:dyDescent="0.3">
      <c r="A31" s="56" t="s">
        <v>18</v>
      </c>
      <c r="B31" s="56"/>
      <c r="C31" s="47" t="s">
        <v>19</v>
      </c>
      <c r="D31" s="47" t="s">
        <v>20</v>
      </c>
      <c r="E31" s="46" t="s">
        <v>21</v>
      </c>
      <c r="F31" s="45"/>
      <c r="G31" s="57" t="s">
        <v>22</v>
      </c>
      <c r="H31" s="57"/>
      <c r="I31" s="47" t="s">
        <v>19</v>
      </c>
      <c r="J31" s="47" t="s">
        <v>20</v>
      </c>
      <c r="K31" s="46" t="s">
        <v>21</v>
      </c>
    </row>
    <row r="32" spans="1:11" ht="13" thickTop="1" x14ac:dyDescent="0.25">
      <c r="A32" s="45" t="s">
        <v>23</v>
      </c>
      <c r="B32" s="45" t="s">
        <v>24</v>
      </c>
      <c r="C32" s="12">
        <f>SUMIF(H2:H21,"I",F2:F21)</f>
        <v>2.3699999999999999E-2</v>
      </c>
      <c r="D32" s="45">
        <f>COUNTIF(H2:H21,"I")</f>
        <v>1</v>
      </c>
      <c r="E32" s="12">
        <f t="shared" ref="E32:E39" si="4">C32/D32</f>
        <v>2.3699999999999999E-2</v>
      </c>
      <c r="G32" s="58" t="s">
        <v>25</v>
      </c>
      <c r="H32" s="59"/>
      <c r="I32" s="12">
        <f>C32+C34+C37</f>
        <v>7.389999999999998E-2</v>
      </c>
      <c r="J32" s="48">
        <f>D32+D34+D37</f>
        <v>10</v>
      </c>
      <c r="K32" s="12">
        <f>I32/J32</f>
        <v>7.3899999999999981E-3</v>
      </c>
    </row>
    <row r="33" spans="1:17" x14ac:dyDescent="0.25">
      <c r="A33" s="45" t="s">
        <v>26</v>
      </c>
      <c r="B33" s="45" t="s">
        <v>27</v>
      </c>
      <c r="C33" s="12">
        <f>SUMIF(H2:H21,"II",F2:F21)</f>
        <v>0</v>
      </c>
      <c r="D33" s="45">
        <f>COUNTIF(H2:H21,"II")</f>
        <v>0</v>
      </c>
      <c r="E33" s="12" t="e">
        <f t="shared" si="4"/>
        <v>#DIV/0!</v>
      </c>
      <c r="G33" s="55"/>
      <c r="H33" s="55"/>
    </row>
    <row r="34" spans="1:17" ht="14.5" x14ac:dyDescent="0.35">
      <c r="A34" s="45" t="s">
        <v>28</v>
      </c>
      <c r="B34" s="45" t="s">
        <v>29</v>
      </c>
      <c r="C34" s="12">
        <f>SUMIF(H2:H21,"III",F2:F21)</f>
        <v>4.349999999999999E-2</v>
      </c>
      <c r="D34" s="45">
        <f>COUNTIF(H2:H21,"III")</f>
        <v>8</v>
      </c>
      <c r="E34" s="12">
        <f t="shared" si="4"/>
        <v>5.4374999999999988E-3</v>
      </c>
      <c r="G34" s="19"/>
      <c r="H34" s="36"/>
      <c r="I34" s="19"/>
      <c r="J34" s="19"/>
      <c r="K34" s="19"/>
    </row>
    <row r="35" spans="1:17" ht="14.5" x14ac:dyDescent="0.35">
      <c r="A35" s="45" t="s">
        <v>30</v>
      </c>
      <c r="B35" s="45" t="s">
        <v>31</v>
      </c>
      <c r="C35" s="12">
        <f>SUMIF(H2:H21,"IV",F2:F21)</f>
        <v>3.27E-2</v>
      </c>
      <c r="D35" s="45">
        <f>COUNTIF(H2:H21,"IV")</f>
        <v>7</v>
      </c>
      <c r="E35" s="12">
        <f t="shared" si="4"/>
        <v>4.6714285714285712E-3</v>
      </c>
      <c r="G35" s="19"/>
      <c r="H35" s="36"/>
      <c r="I35" s="19"/>
      <c r="J35" s="19"/>
      <c r="K35" s="19"/>
    </row>
    <row r="36" spans="1:17" ht="14.5" x14ac:dyDescent="0.35">
      <c r="A36" s="3" t="s">
        <v>65</v>
      </c>
      <c r="B36" s="45"/>
      <c r="C36" s="12">
        <f>SUMIF(A2:A21,"Cπ",F2:F21)</f>
        <v>1.4600000000000002E-2</v>
      </c>
      <c r="D36" s="45">
        <f>COUNTIF(A2:A21,"Cπ")</f>
        <v>3</v>
      </c>
      <c r="E36" s="12">
        <f t="shared" si="4"/>
        <v>4.8666666666666676E-3</v>
      </c>
      <c r="G36" s="3"/>
      <c r="H36" s="37"/>
      <c r="I36" s="3"/>
      <c r="J36" s="3"/>
      <c r="K36" s="3"/>
    </row>
    <row r="37" spans="1:17" ht="14.5" x14ac:dyDescent="0.35">
      <c r="A37" s="3" t="s">
        <v>64</v>
      </c>
      <c r="C37" s="12">
        <f>SUMIF(A2:A21,"CπH",F2:F21)</f>
        <v>6.7000000000000002E-3</v>
      </c>
      <c r="D37" s="45">
        <f>COUNTIF(A2:A21,"CπH")</f>
        <v>1</v>
      </c>
      <c r="E37" s="12">
        <f t="shared" si="4"/>
        <v>6.7000000000000002E-3</v>
      </c>
      <c r="G37" s="3"/>
      <c r="H37" s="37"/>
      <c r="I37" s="3"/>
      <c r="J37" s="3"/>
      <c r="K37" s="3"/>
    </row>
    <row r="38" spans="1:17" ht="14.5" x14ac:dyDescent="0.35">
      <c r="A38" s="3" t="s">
        <v>32</v>
      </c>
      <c r="B38" s="3" t="s">
        <v>33</v>
      </c>
      <c r="C38" s="13">
        <f>SUMIF(H2:H21,"V",F2:F21)</f>
        <v>2.1300000000000003E-2</v>
      </c>
      <c r="D38" s="3">
        <f>COUNTIF(H2:H21,"V")</f>
        <v>4</v>
      </c>
      <c r="E38" s="13">
        <f t="shared" si="4"/>
        <v>5.3250000000000007E-3</v>
      </c>
      <c r="G38" s="3"/>
      <c r="H38" s="37"/>
      <c r="I38" s="3"/>
      <c r="J38" s="3"/>
      <c r="K38" s="13"/>
    </row>
    <row r="39" spans="1:17" ht="15" thickBot="1" x14ac:dyDescent="0.4">
      <c r="A39" s="10" t="s">
        <v>63</v>
      </c>
      <c r="B39" s="10" t="s">
        <v>62</v>
      </c>
      <c r="C39" s="22">
        <f>SUMIF(H2:H21,"VI",F2:F21)</f>
        <v>0</v>
      </c>
      <c r="D39" s="10">
        <f>COUNTIF(H2:H21,"VI")</f>
        <v>0</v>
      </c>
      <c r="E39" s="22" t="e">
        <f t="shared" si="4"/>
        <v>#DIV/0!</v>
      </c>
      <c r="G39" s="3"/>
      <c r="H39" s="37"/>
      <c r="I39" s="3"/>
      <c r="J39" s="3"/>
      <c r="K39" s="13"/>
    </row>
    <row r="40" spans="1:17" ht="13" thickTop="1" x14ac:dyDescent="0.25">
      <c r="A40" s="2"/>
      <c r="B40" s="45" t="s">
        <v>34</v>
      </c>
      <c r="G40" s="3"/>
      <c r="H40" s="3"/>
      <c r="I40" s="3"/>
      <c r="J40" s="3"/>
      <c r="K40" s="13"/>
    </row>
    <row r="41" spans="1:17" x14ac:dyDescent="0.25">
      <c r="A41" s="2"/>
      <c r="G41" s="17"/>
      <c r="H41" s="3"/>
      <c r="I41" s="3"/>
      <c r="J41" s="3"/>
      <c r="K41" s="13"/>
    </row>
    <row r="42" spans="1:17" ht="41" thickBot="1" x14ac:dyDescent="0.3">
      <c r="A42" s="57" t="s">
        <v>22</v>
      </c>
      <c r="B42" s="57"/>
      <c r="C42" s="47" t="s">
        <v>19</v>
      </c>
      <c r="D42" s="47" t="s">
        <v>20</v>
      </c>
      <c r="E42" s="46" t="s">
        <v>21</v>
      </c>
      <c r="G42" s="17"/>
      <c r="H42" s="3"/>
      <c r="I42" s="3"/>
      <c r="J42" s="3"/>
      <c r="K42" s="13"/>
    </row>
    <row r="43" spans="1:17" ht="13" thickTop="1" x14ac:dyDescent="0.25">
      <c r="A43" s="58" t="s">
        <v>35</v>
      </c>
      <c r="B43" s="59"/>
      <c r="C43" s="12">
        <f>SUMIF(I2:I21,"weak",F2:F21)</f>
        <v>3.3500000000000002E-2</v>
      </c>
      <c r="D43" s="9">
        <f>COUNTIF(I2:I21,"weak")</f>
        <v>10</v>
      </c>
      <c r="E43" s="12">
        <f>C43/D43</f>
        <v>3.3500000000000001E-3</v>
      </c>
      <c r="G43" s="17"/>
      <c r="H43" s="3"/>
      <c r="I43" s="3"/>
      <c r="J43" s="3"/>
      <c r="K43" s="13"/>
    </row>
    <row r="44" spans="1:17" x14ac:dyDescent="0.25">
      <c r="A44" s="55" t="s">
        <v>61</v>
      </c>
      <c r="B44" s="55"/>
      <c r="C44" s="12">
        <f>SUMIF(I2:I21,"",F2:F21)</f>
        <v>8.77E-2</v>
      </c>
      <c r="D44" s="9">
        <f>COUNTIF(I2:I21,"")</f>
        <v>10</v>
      </c>
      <c r="E44" s="12">
        <f>C44/D44</f>
        <v>8.77E-3</v>
      </c>
      <c r="F44" s="45"/>
      <c r="G44" s="17"/>
      <c r="H44" s="3"/>
      <c r="I44" s="3"/>
      <c r="J44" s="3"/>
      <c r="K44" s="13"/>
    </row>
    <row r="45" spans="1:17" x14ac:dyDescent="0.25">
      <c r="B45" s="45"/>
      <c r="F45" s="7"/>
      <c r="G45" s="17"/>
      <c r="H45" s="3"/>
      <c r="I45" s="3"/>
      <c r="J45" s="3"/>
      <c r="K45" s="3"/>
    </row>
    <row r="46" spans="1:17" x14ac:dyDescent="0.25">
      <c r="B46" s="45"/>
      <c r="F46" s="7"/>
      <c r="G46" s="17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B47" s="45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45"/>
      <c r="F48" s="7"/>
      <c r="G48" s="17"/>
      <c r="H48" s="3"/>
      <c r="I48" s="3"/>
      <c r="J48" s="3"/>
      <c r="K48" s="1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1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45"/>
      <c r="H50" s="45"/>
      <c r="I50" s="45"/>
      <c r="J50" s="45"/>
      <c r="K50" s="45"/>
      <c r="L50" s="45"/>
      <c r="M50" s="45"/>
      <c r="N50" s="45"/>
      <c r="O50" s="45"/>
      <c r="P50" s="45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31:B31"/>
    <mergeCell ref="G31:H31"/>
    <mergeCell ref="G32:H32"/>
    <mergeCell ref="A42:B42"/>
    <mergeCell ref="A43:B43"/>
    <mergeCell ref="A44:B44"/>
    <mergeCell ref="G33:H3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4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45" bestFit="1" customWidth="1"/>
    <col min="18" max="18" width="13.1796875" style="45" bestFit="1" customWidth="1"/>
    <col min="19" max="16384" width="11.7265625" style="2"/>
  </cols>
  <sheetData>
    <row r="1" spans="1:9" ht="40.5" customHeight="1" thickBot="1" x14ac:dyDescent="0.3">
      <c r="A1" s="47" t="s">
        <v>80</v>
      </c>
      <c r="B1" s="47" t="s">
        <v>81</v>
      </c>
      <c r="C1" s="47" t="s">
        <v>89</v>
      </c>
      <c r="D1" s="47" t="s">
        <v>90</v>
      </c>
      <c r="E1" s="46" t="s">
        <v>84</v>
      </c>
      <c r="F1" s="47" t="s">
        <v>91</v>
      </c>
      <c r="G1" s="46" t="s">
        <v>86</v>
      </c>
      <c r="H1" s="46" t="s">
        <v>87</v>
      </c>
      <c r="I1" s="47" t="s">
        <v>88</v>
      </c>
    </row>
    <row r="2" spans="1:9" ht="13" thickTop="1" x14ac:dyDescent="0.25">
      <c r="A2" s="45" t="s">
        <v>1</v>
      </c>
      <c r="B2" s="45" t="s">
        <v>7</v>
      </c>
      <c r="C2" s="28">
        <v>2</v>
      </c>
      <c r="D2" s="28">
        <v>2.79</v>
      </c>
      <c r="E2" s="14">
        <v>137.69999999999999</v>
      </c>
      <c r="F2" s="8">
        <v>2.3E-2</v>
      </c>
      <c r="G2" s="6" t="s">
        <v>2</v>
      </c>
      <c r="H2" s="45" t="str">
        <f>IF(AND(A2="OH",B2="O"),"I",IF(AND(A2="O",B2="HO"),"II",IF(AND(A2="CH",B2="O"),"III",IF(AND(A2="O",B2="HC"),"IV",IF(AND(A2="CπH",B2="O"),"V",IF(AND(A2="Cπ",B2="HC"),"V",IF(AND(A2="C",B2="HC"),"VI","N/A")))))))</f>
        <v>II</v>
      </c>
      <c r="I2" s="45" t="str">
        <f>IF(F2&lt;=0.005, "weak","")</f>
        <v/>
      </c>
    </row>
    <row r="3" spans="1:9" x14ac:dyDescent="0.25">
      <c r="A3" s="45" t="s">
        <v>1</v>
      </c>
      <c r="B3" s="45" t="s">
        <v>5</v>
      </c>
      <c r="C3" s="28">
        <v>2.38</v>
      </c>
      <c r="D3" s="28">
        <v>3.36</v>
      </c>
      <c r="E3" s="14">
        <v>149.4</v>
      </c>
      <c r="F3" s="8">
        <v>1.2E-2</v>
      </c>
      <c r="G3" s="6" t="s">
        <v>3</v>
      </c>
      <c r="H3" s="45" t="str">
        <f t="shared" ref="H3:H9" si="0">IF(AND(A3="OH",B3="O"),"I",IF(AND(A3="O",B3="HO"),"II",IF(AND(A3="CH",B3="O"),"III",IF(AND(A3="O",B3="HC"),"IV",IF(AND(A3="CπH",B3="O"),"V",IF(AND(A3="Cπ",B3="HC"),"V",IF(AND(A3="C",B3="HC"),"VI","N/A")))))))</f>
        <v>IV</v>
      </c>
      <c r="I3" s="45" t="str">
        <f t="shared" ref="I3:I9" si="1">IF(F3&lt;=0.005, "weak","")</f>
        <v/>
      </c>
    </row>
    <row r="4" spans="1:9" x14ac:dyDescent="0.25">
      <c r="A4" s="45" t="s">
        <v>1</v>
      </c>
      <c r="B4" s="45" t="s">
        <v>5</v>
      </c>
      <c r="C4" s="28">
        <v>2.68</v>
      </c>
      <c r="D4" s="28">
        <v>3.69</v>
      </c>
      <c r="E4" s="14">
        <v>155.30000000000001</v>
      </c>
      <c r="F4" s="8">
        <v>7.0000000000000001E-3</v>
      </c>
      <c r="G4" s="6" t="s">
        <v>4</v>
      </c>
      <c r="H4" s="45" t="str">
        <f t="shared" si="0"/>
        <v>IV</v>
      </c>
      <c r="I4" s="45" t="str">
        <f t="shared" si="1"/>
        <v/>
      </c>
    </row>
    <row r="5" spans="1:9" x14ac:dyDescent="0.25">
      <c r="A5" s="45" t="s">
        <v>1</v>
      </c>
      <c r="B5" s="45" t="s">
        <v>5</v>
      </c>
      <c r="C5" s="28">
        <v>2.76</v>
      </c>
      <c r="D5" s="28">
        <v>3.16</v>
      </c>
      <c r="E5" s="14">
        <v>100.8</v>
      </c>
      <c r="F5" s="8">
        <v>7.0000000000000001E-3</v>
      </c>
      <c r="G5" s="6" t="s">
        <v>6</v>
      </c>
      <c r="H5" s="45" t="str">
        <f t="shared" si="0"/>
        <v>IV</v>
      </c>
      <c r="I5" s="45" t="str">
        <f t="shared" si="1"/>
        <v/>
      </c>
    </row>
    <row r="6" spans="1:9" x14ac:dyDescent="0.25">
      <c r="A6" s="45" t="s">
        <v>9</v>
      </c>
      <c r="B6" s="45" t="s">
        <v>1</v>
      </c>
      <c r="C6" s="28">
        <v>2.77</v>
      </c>
      <c r="D6" s="28">
        <v>3.69</v>
      </c>
      <c r="E6" s="14">
        <v>141.6</v>
      </c>
      <c r="F6" s="8">
        <v>5.0000000000000001E-3</v>
      </c>
      <c r="G6" s="6" t="s">
        <v>8</v>
      </c>
      <c r="H6" s="45" t="str">
        <f t="shared" si="0"/>
        <v>III</v>
      </c>
      <c r="I6" s="45" t="str">
        <f t="shared" si="1"/>
        <v>weak</v>
      </c>
    </row>
    <row r="7" spans="1:9" x14ac:dyDescent="0.25">
      <c r="A7" s="45" t="s">
        <v>9</v>
      </c>
      <c r="B7" s="45" t="s">
        <v>1</v>
      </c>
      <c r="C7" s="28">
        <v>2.81</v>
      </c>
      <c r="D7" s="28">
        <v>3.64</v>
      </c>
      <c r="E7" s="14">
        <v>131.9</v>
      </c>
      <c r="F7" s="8">
        <v>5.0000000000000001E-3</v>
      </c>
      <c r="G7" s="6" t="s">
        <v>10</v>
      </c>
      <c r="H7" s="45" t="str">
        <f t="shared" si="0"/>
        <v>III</v>
      </c>
      <c r="I7" s="45" t="str">
        <f t="shared" si="1"/>
        <v>weak</v>
      </c>
    </row>
    <row r="8" spans="1:9" x14ac:dyDescent="0.25">
      <c r="A8" s="45" t="s">
        <v>48</v>
      </c>
      <c r="B8" s="45" t="s">
        <v>5</v>
      </c>
      <c r="C8" s="28">
        <v>2.89</v>
      </c>
      <c r="D8" s="28">
        <v>3.87</v>
      </c>
      <c r="E8" s="14">
        <v>150.19999999999999</v>
      </c>
      <c r="F8" s="8">
        <v>5.0000000000000001E-3</v>
      </c>
      <c r="G8" s="6" t="s">
        <v>11</v>
      </c>
      <c r="H8" s="45" t="str">
        <f t="shared" si="0"/>
        <v>V</v>
      </c>
      <c r="I8" s="45" t="str">
        <f t="shared" si="1"/>
        <v>weak</v>
      </c>
    </row>
    <row r="9" spans="1:9" ht="13" thickBot="1" x14ac:dyDescent="0.3">
      <c r="A9" s="10" t="s">
        <v>49</v>
      </c>
      <c r="B9" s="10" t="s">
        <v>1</v>
      </c>
      <c r="C9" s="29">
        <v>3.12</v>
      </c>
      <c r="D9" s="29">
        <v>3.9</v>
      </c>
      <c r="E9" s="23">
        <v>129.19999999999999</v>
      </c>
      <c r="F9" s="11">
        <v>3.0000000000000001E-3</v>
      </c>
      <c r="G9" s="30" t="s">
        <v>12</v>
      </c>
      <c r="H9" s="10" t="str">
        <f t="shared" si="0"/>
        <v>V</v>
      </c>
      <c r="I9" s="10" t="str">
        <f t="shared" si="1"/>
        <v>weak</v>
      </c>
    </row>
    <row r="10" spans="1:9" ht="13" thickTop="1" x14ac:dyDescent="0.25">
      <c r="B10" s="45"/>
      <c r="F10" s="4"/>
      <c r="G10" s="6"/>
      <c r="H10" s="45"/>
      <c r="I10" s="45"/>
    </row>
    <row r="11" spans="1:9" x14ac:dyDescent="0.25">
      <c r="A11" s="3"/>
      <c r="B11" s="45"/>
      <c r="F11" s="4"/>
      <c r="G11" s="6"/>
      <c r="H11" s="45"/>
      <c r="I11" s="45"/>
    </row>
    <row r="12" spans="1:9" x14ac:dyDescent="0.25">
      <c r="A12" s="3"/>
      <c r="B12" s="45"/>
      <c r="F12" s="4"/>
      <c r="G12" s="6"/>
      <c r="H12" s="45"/>
      <c r="I12" s="45"/>
    </row>
    <row r="13" spans="1:9" x14ac:dyDescent="0.25">
      <c r="B13" s="45"/>
      <c r="F13" s="4"/>
      <c r="G13" s="6"/>
      <c r="H13" s="45"/>
      <c r="I13" s="45"/>
    </row>
    <row r="14" spans="1:9" x14ac:dyDescent="0.25">
      <c r="B14" s="45"/>
      <c r="F14" s="4"/>
      <c r="G14" s="6"/>
      <c r="H14" s="45"/>
      <c r="I14" s="45"/>
    </row>
    <row r="15" spans="1:9" x14ac:dyDescent="0.25">
      <c r="B15" s="45"/>
      <c r="F15" s="4"/>
      <c r="G15" s="6"/>
      <c r="H15" s="45"/>
      <c r="I15" s="45"/>
    </row>
    <row r="16" spans="1:9" x14ac:dyDescent="0.25">
      <c r="B16" s="45"/>
      <c r="F16" s="4"/>
      <c r="G16" s="6"/>
      <c r="H16" s="45"/>
      <c r="I16" s="45"/>
    </row>
    <row r="17" spans="1:11" x14ac:dyDescent="0.25">
      <c r="B17" s="45"/>
      <c r="F17" s="4"/>
      <c r="G17" s="6"/>
      <c r="H17" s="45"/>
      <c r="I17" s="45"/>
    </row>
    <row r="18" spans="1:11" x14ac:dyDescent="0.25">
      <c r="B18" s="45"/>
      <c r="F18" s="4"/>
      <c r="G18" s="6"/>
      <c r="H18" s="45"/>
      <c r="I18" s="45"/>
    </row>
    <row r="19" spans="1:11" x14ac:dyDescent="0.25">
      <c r="B19" s="45"/>
      <c r="F19" s="4"/>
      <c r="G19" s="6"/>
      <c r="H19" s="45"/>
      <c r="I19" s="45"/>
    </row>
    <row r="20" spans="1:11" x14ac:dyDescent="0.25">
      <c r="B20" s="45"/>
      <c r="F20" s="4"/>
      <c r="G20" s="6"/>
      <c r="H20" s="45"/>
      <c r="I20" s="45"/>
    </row>
    <row r="21" spans="1:11" x14ac:dyDescent="0.25">
      <c r="B21" s="45"/>
      <c r="F21" s="4"/>
      <c r="G21" s="6"/>
      <c r="H21" s="45"/>
      <c r="I21" s="45"/>
    </row>
    <row r="22" spans="1:11" x14ac:dyDescent="0.25">
      <c r="B22" s="45"/>
      <c r="F22" s="4"/>
      <c r="G22" s="6"/>
      <c r="H22" s="45"/>
      <c r="I22" s="45"/>
    </row>
    <row r="23" spans="1:11" x14ac:dyDescent="0.25">
      <c r="B23" s="45"/>
      <c r="F23" s="4"/>
      <c r="G23" s="6"/>
      <c r="H23" s="45"/>
      <c r="I23" s="45"/>
    </row>
    <row r="24" spans="1:11" x14ac:dyDescent="0.25">
      <c r="B24" s="45"/>
      <c r="F24" s="4"/>
      <c r="G24" s="6"/>
      <c r="H24" s="45"/>
      <c r="I24" s="45"/>
    </row>
    <row r="25" spans="1:11" x14ac:dyDescent="0.25">
      <c r="B25" s="45"/>
      <c r="F25" s="4"/>
      <c r="G25" s="6"/>
      <c r="H25" s="45"/>
      <c r="I25" s="45"/>
    </row>
    <row r="26" spans="1:11" x14ac:dyDescent="0.25">
      <c r="B26" s="45"/>
      <c r="F26" s="4"/>
      <c r="G26" s="6"/>
      <c r="H26" s="45"/>
      <c r="I26" s="45"/>
    </row>
    <row r="27" spans="1:11" x14ac:dyDescent="0.25">
      <c r="A27" s="3"/>
      <c r="B27" s="45"/>
      <c r="F27" s="4"/>
      <c r="G27" s="6"/>
      <c r="H27" s="45"/>
      <c r="I27" s="45"/>
    </row>
    <row r="28" spans="1:11" x14ac:dyDescent="0.25">
      <c r="B28" s="45"/>
      <c r="F28" s="4"/>
      <c r="G28" s="6"/>
      <c r="H28" s="45"/>
      <c r="I28" s="45"/>
    </row>
    <row r="29" spans="1:11" x14ac:dyDescent="0.25">
      <c r="B29" s="45"/>
      <c r="F29" s="4"/>
      <c r="G29" s="6"/>
      <c r="H29" s="45"/>
      <c r="I29" s="45"/>
    </row>
    <row r="31" spans="1:11" ht="41" thickBot="1" x14ac:dyDescent="0.3">
      <c r="A31" s="56" t="s">
        <v>18</v>
      </c>
      <c r="B31" s="56"/>
      <c r="C31" s="47" t="s">
        <v>19</v>
      </c>
      <c r="D31" s="47" t="s">
        <v>20</v>
      </c>
      <c r="E31" s="46" t="s">
        <v>21</v>
      </c>
      <c r="F31" s="45"/>
      <c r="G31" s="57" t="s">
        <v>22</v>
      </c>
      <c r="H31" s="57"/>
      <c r="I31" s="47" t="s">
        <v>19</v>
      </c>
      <c r="J31" s="47" t="s">
        <v>20</v>
      </c>
      <c r="K31" s="46" t="s">
        <v>21</v>
      </c>
    </row>
    <row r="32" spans="1:11" ht="13" thickTop="1" x14ac:dyDescent="0.25">
      <c r="A32" s="45" t="s">
        <v>23</v>
      </c>
      <c r="B32" s="45" t="s">
        <v>24</v>
      </c>
      <c r="C32" s="12">
        <f>SUMIF(H2:H9,"I",F2:F9)</f>
        <v>0</v>
      </c>
      <c r="D32" s="45">
        <f>COUNTIF(H2:H9,"I")</f>
        <v>0</v>
      </c>
      <c r="E32" s="12" t="e">
        <f t="shared" ref="E32:E39" si="2">C32/D32</f>
        <v>#DIV/0!</v>
      </c>
      <c r="G32" s="58" t="s">
        <v>25</v>
      </c>
      <c r="H32" s="59"/>
      <c r="I32" s="12">
        <f>C32+C34+C37</f>
        <v>1.3000000000000001E-2</v>
      </c>
      <c r="J32" s="48">
        <f>D32+D34+D37</f>
        <v>3</v>
      </c>
      <c r="K32" s="12">
        <f>I32/J32</f>
        <v>4.333333333333334E-3</v>
      </c>
    </row>
    <row r="33" spans="1:17" x14ac:dyDescent="0.25">
      <c r="A33" s="45" t="s">
        <v>26</v>
      </c>
      <c r="B33" s="45" t="s">
        <v>27</v>
      </c>
      <c r="C33" s="12">
        <f>SUMIF(H2:H9,"II",F2:F9)</f>
        <v>2.3E-2</v>
      </c>
      <c r="D33" s="45">
        <f>COUNTIF(H2:H9,"II")</f>
        <v>1</v>
      </c>
      <c r="E33" s="12">
        <f t="shared" si="2"/>
        <v>2.3E-2</v>
      </c>
      <c r="G33" s="55"/>
      <c r="H33" s="55"/>
    </row>
    <row r="34" spans="1:17" ht="14.5" x14ac:dyDescent="0.35">
      <c r="A34" s="45" t="s">
        <v>28</v>
      </c>
      <c r="B34" s="45" t="s">
        <v>29</v>
      </c>
      <c r="C34" s="12">
        <f>SUMIF(H2:H9,"III",F2:F9)</f>
        <v>0.01</v>
      </c>
      <c r="D34" s="45">
        <f>COUNTIF(H2:H9,"III")</f>
        <v>2</v>
      </c>
      <c r="E34" s="12">
        <f t="shared" si="2"/>
        <v>5.0000000000000001E-3</v>
      </c>
      <c r="G34" s="19"/>
      <c r="H34" s="36"/>
      <c r="I34" s="19"/>
      <c r="J34" s="19"/>
      <c r="K34" s="19"/>
    </row>
    <row r="35" spans="1:17" ht="14.5" x14ac:dyDescent="0.35">
      <c r="A35" s="45" t="s">
        <v>30</v>
      </c>
      <c r="B35" s="45" t="s">
        <v>31</v>
      </c>
      <c r="C35" s="12">
        <f>SUMIF(H2:H9,"IV",F2:F9)</f>
        <v>2.5999999999999999E-2</v>
      </c>
      <c r="D35" s="45">
        <f>COUNTIF(H2:H9,"IV")</f>
        <v>3</v>
      </c>
      <c r="E35" s="12">
        <f t="shared" si="2"/>
        <v>8.6666666666666663E-3</v>
      </c>
      <c r="G35" s="19"/>
      <c r="H35" s="36"/>
      <c r="I35" s="19"/>
      <c r="J35" s="19"/>
      <c r="K35" s="19"/>
    </row>
    <row r="36" spans="1:17" ht="14.5" x14ac:dyDescent="0.35">
      <c r="A36" s="3" t="s">
        <v>65</v>
      </c>
      <c r="B36" s="45"/>
      <c r="C36" s="12">
        <f>SUMIF(A2:A9,"Cπ",F2:F9)</f>
        <v>5.0000000000000001E-3</v>
      </c>
      <c r="D36" s="45">
        <f>COUNTIF(A2:A9,"Cπ")</f>
        <v>1</v>
      </c>
      <c r="E36" s="12">
        <f t="shared" si="2"/>
        <v>5.0000000000000001E-3</v>
      </c>
      <c r="G36" s="3"/>
      <c r="H36" s="37"/>
      <c r="I36" s="3"/>
      <c r="J36" s="3"/>
      <c r="K36" s="3"/>
    </row>
    <row r="37" spans="1:17" ht="14.5" x14ac:dyDescent="0.35">
      <c r="A37" s="3" t="s">
        <v>64</v>
      </c>
      <c r="C37" s="12">
        <f>SUMIF(A2:A9,"CπH",F2:F9)</f>
        <v>3.0000000000000001E-3</v>
      </c>
      <c r="D37" s="45">
        <f>COUNTIF(A2:A9,"CπH")</f>
        <v>1</v>
      </c>
      <c r="E37" s="12">
        <f t="shared" si="2"/>
        <v>3.0000000000000001E-3</v>
      </c>
      <c r="G37" s="3"/>
      <c r="H37" s="37"/>
      <c r="I37" s="3"/>
      <c r="J37" s="3"/>
      <c r="K37" s="3"/>
    </row>
    <row r="38" spans="1:17" ht="14.5" x14ac:dyDescent="0.35">
      <c r="A38" s="3" t="s">
        <v>32</v>
      </c>
      <c r="B38" s="3" t="s">
        <v>33</v>
      </c>
      <c r="C38" s="13">
        <f>SUMIF(H2:H9,"V",F2:F9)</f>
        <v>8.0000000000000002E-3</v>
      </c>
      <c r="D38" s="3">
        <f>COUNTIF(H2:H9,"V")</f>
        <v>2</v>
      </c>
      <c r="E38" s="13">
        <f t="shared" si="2"/>
        <v>4.0000000000000001E-3</v>
      </c>
      <c r="G38" s="3"/>
      <c r="H38" s="37"/>
      <c r="I38" s="3"/>
      <c r="J38" s="3"/>
      <c r="K38" s="13"/>
    </row>
    <row r="39" spans="1:17" ht="15" thickBot="1" x14ac:dyDescent="0.4">
      <c r="A39" s="10" t="s">
        <v>63</v>
      </c>
      <c r="B39" s="10" t="s">
        <v>62</v>
      </c>
      <c r="C39" s="22">
        <f>SUMIF(H2:H9,"VI",F2:F9)</f>
        <v>0</v>
      </c>
      <c r="D39" s="10">
        <f>COUNTIF(H2:H9,"VI")</f>
        <v>0</v>
      </c>
      <c r="E39" s="22" t="e">
        <f t="shared" si="2"/>
        <v>#DIV/0!</v>
      </c>
      <c r="G39" s="3"/>
      <c r="H39" s="37"/>
      <c r="I39" s="3"/>
      <c r="J39" s="3"/>
      <c r="K39" s="13"/>
    </row>
    <row r="40" spans="1:17" ht="13" thickTop="1" x14ac:dyDescent="0.25">
      <c r="A40" s="2"/>
      <c r="B40" s="45" t="s">
        <v>34</v>
      </c>
      <c r="G40" s="3"/>
      <c r="H40" s="3"/>
      <c r="I40" s="3"/>
      <c r="J40" s="3"/>
      <c r="K40" s="13"/>
    </row>
    <row r="41" spans="1:17" x14ac:dyDescent="0.25">
      <c r="A41" s="2"/>
      <c r="G41" s="17"/>
      <c r="H41" s="3"/>
      <c r="I41" s="3"/>
      <c r="J41" s="3"/>
      <c r="K41" s="13"/>
    </row>
    <row r="42" spans="1:17" ht="41" thickBot="1" x14ac:dyDescent="0.3">
      <c r="A42" s="57" t="s">
        <v>22</v>
      </c>
      <c r="B42" s="57"/>
      <c r="C42" s="47" t="s">
        <v>19</v>
      </c>
      <c r="D42" s="47" t="s">
        <v>20</v>
      </c>
      <c r="E42" s="46" t="s">
        <v>21</v>
      </c>
      <c r="G42" s="17"/>
      <c r="H42" s="3"/>
      <c r="I42" s="3"/>
      <c r="J42" s="3"/>
      <c r="K42" s="13"/>
    </row>
    <row r="43" spans="1:17" ht="13" thickTop="1" x14ac:dyDescent="0.25">
      <c r="A43" s="58" t="s">
        <v>35</v>
      </c>
      <c r="B43" s="59"/>
      <c r="C43" s="12">
        <f>SUMIF(I2:I9,"weak",F2:F9)</f>
        <v>1.7999999999999999E-2</v>
      </c>
      <c r="D43" s="9">
        <f>COUNTIF(I2:I9,"weak")</f>
        <v>4</v>
      </c>
      <c r="E43" s="12">
        <f>C43/D43</f>
        <v>4.4999999999999997E-3</v>
      </c>
      <c r="G43" s="17"/>
      <c r="H43" s="3"/>
      <c r="I43" s="3"/>
      <c r="J43" s="3"/>
      <c r="K43" s="13"/>
    </row>
    <row r="44" spans="1:17" x14ac:dyDescent="0.25">
      <c r="A44" s="55" t="s">
        <v>61</v>
      </c>
      <c r="B44" s="55"/>
      <c r="C44" s="12">
        <f>SUMIF(I2:I9,"",F2:F9)</f>
        <v>4.9000000000000002E-2</v>
      </c>
      <c r="D44" s="9">
        <f>COUNTIF(I2:I9,"")</f>
        <v>4</v>
      </c>
      <c r="E44" s="12">
        <f>C44/D44</f>
        <v>1.225E-2</v>
      </c>
      <c r="F44" s="45"/>
      <c r="G44" s="17"/>
      <c r="H44" s="3"/>
      <c r="I44" s="3"/>
      <c r="J44" s="3"/>
      <c r="K44" s="13"/>
    </row>
    <row r="45" spans="1:17" x14ac:dyDescent="0.25">
      <c r="B45" s="45"/>
      <c r="F45" s="7"/>
      <c r="G45" s="17"/>
      <c r="H45" s="3"/>
      <c r="I45" s="3"/>
      <c r="J45" s="3"/>
      <c r="K45" s="3"/>
    </row>
    <row r="46" spans="1:17" x14ac:dyDescent="0.25">
      <c r="B46" s="45"/>
      <c r="F46" s="7"/>
      <c r="G46" s="17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B47" s="45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45"/>
      <c r="F48" s="7"/>
      <c r="G48" s="17"/>
      <c r="H48" s="3"/>
      <c r="I48" s="3"/>
      <c r="J48" s="3"/>
      <c r="K48" s="1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1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45"/>
      <c r="H50" s="45"/>
      <c r="I50" s="45"/>
      <c r="J50" s="45"/>
      <c r="K50" s="45"/>
      <c r="L50" s="45"/>
      <c r="M50" s="45"/>
      <c r="N50" s="45"/>
      <c r="O50" s="45"/>
      <c r="P50" s="45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31:B31"/>
    <mergeCell ref="G31:H31"/>
    <mergeCell ref="G32:H32"/>
    <mergeCell ref="A42:B42"/>
    <mergeCell ref="A43:B43"/>
    <mergeCell ref="A44:B44"/>
    <mergeCell ref="G33:H3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4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45" bestFit="1" customWidth="1"/>
    <col min="18" max="18" width="13.1796875" style="45" bestFit="1" customWidth="1"/>
    <col min="19" max="16384" width="11.7265625" style="2"/>
  </cols>
  <sheetData>
    <row r="1" spans="1:9" ht="40.5" customHeight="1" thickBot="1" x14ac:dyDescent="0.3">
      <c r="A1" s="47" t="s">
        <v>80</v>
      </c>
      <c r="B1" s="47" t="s">
        <v>81</v>
      </c>
      <c r="C1" s="47" t="s">
        <v>89</v>
      </c>
      <c r="D1" s="47" t="s">
        <v>90</v>
      </c>
      <c r="E1" s="46" t="s">
        <v>84</v>
      </c>
      <c r="F1" s="47" t="s">
        <v>91</v>
      </c>
      <c r="G1" s="46" t="s">
        <v>86</v>
      </c>
      <c r="H1" s="46" t="s">
        <v>87</v>
      </c>
      <c r="I1" s="47" t="s">
        <v>88</v>
      </c>
    </row>
    <row r="2" spans="1:9" ht="13" thickTop="1" x14ac:dyDescent="0.25">
      <c r="A2" s="45" t="s">
        <v>1</v>
      </c>
      <c r="B2" s="45" t="s">
        <v>5</v>
      </c>
      <c r="C2" s="28"/>
      <c r="D2" s="28"/>
      <c r="E2" s="14"/>
      <c r="F2" s="4">
        <v>1.0999999999999999E-2</v>
      </c>
      <c r="G2" s="6" t="s">
        <v>2</v>
      </c>
      <c r="H2" s="45" t="str">
        <f>IF(AND(A2="OH",B2="O"),"I",IF(AND(A2="O",B2="HO"),"II",IF(AND(A2="CH",B2="O"),"III",IF(AND(A2="O",B2="HC"),"IV",IF(AND(A2="CπH",B2="O"),"V",IF(AND(A2="Cπ",B2="HC"),"V",IF(AND(A2="C",B2="HC"),"VI","N/A")))))))</f>
        <v>IV</v>
      </c>
      <c r="I2" s="45" t="str">
        <f>IF(F2&lt;=0.005, "weak","")</f>
        <v/>
      </c>
    </row>
    <row r="3" spans="1:9" x14ac:dyDescent="0.25">
      <c r="A3" s="3" t="s">
        <v>48</v>
      </c>
      <c r="B3" s="45" t="s">
        <v>5</v>
      </c>
      <c r="C3" s="28"/>
      <c r="D3" s="28"/>
      <c r="E3" s="14"/>
      <c r="F3" s="4">
        <v>1.0699999999999999E-2</v>
      </c>
      <c r="G3" s="6" t="s">
        <v>3</v>
      </c>
      <c r="H3" s="45" t="str">
        <f t="shared" ref="H3:H9" si="0">IF(AND(A3="OH",B3="O"),"I",IF(AND(A3="O",B3="HO"),"II",IF(AND(A3="CH",B3="O"),"III",IF(AND(A3="O",B3="HC"),"IV",IF(AND(A3="CπH",B3="O"),"V",IF(AND(A3="Cπ",B3="HC"),"V",IF(AND(A3="C",B3="HC"),"VI","N/A")))))))</f>
        <v>V</v>
      </c>
      <c r="I3" s="45" t="str">
        <f t="shared" ref="I3:I9" si="1">IF(F3&lt;=0.005, "weak","")</f>
        <v/>
      </c>
    </row>
    <row r="4" spans="1:9" x14ac:dyDescent="0.25">
      <c r="A4" s="3" t="s">
        <v>48</v>
      </c>
      <c r="B4" s="45" t="s">
        <v>5</v>
      </c>
      <c r="C4" s="28"/>
      <c r="D4" s="28"/>
      <c r="E4" s="14"/>
      <c r="F4" s="7">
        <v>8.5000000000000006E-3</v>
      </c>
      <c r="G4" s="6" t="s">
        <v>4</v>
      </c>
      <c r="H4" s="45" t="str">
        <f t="shared" si="0"/>
        <v>V</v>
      </c>
      <c r="I4" s="45" t="str">
        <f t="shared" si="1"/>
        <v/>
      </c>
    </row>
    <row r="5" spans="1:9" x14ac:dyDescent="0.25">
      <c r="A5" s="45" t="s">
        <v>9</v>
      </c>
      <c r="B5" s="45" t="s">
        <v>1</v>
      </c>
      <c r="C5" s="28"/>
      <c r="D5" s="28"/>
      <c r="E5" s="14"/>
      <c r="F5" s="7">
        <v>8.3999999999999995E-3</v>
      </c>
      <c r="G5" s="6" t="s">
        <v>6</v>
      </c>
      <c r="H5" s="45" t="str">
        <f t="shared" si="0"/>
        <v>III</v>
      </c>
      <c r="I5" s="45" t="str">
        <f t="shared" si="1"/>
        <v/>
      </c>
    </row>
    <row r="6" spans="1:9" x14ac:dyDescent="0.25">
      <c r="A6" s="45" t="s">
        <v>1</v>
      </c>
      <c r="B6" s="45" t="s">
        <v>5</v>
      </c>
      <c r="C6" s="28"/>
      <c r="D6" s="28"/>
      <c r="E6" s="14"/>
      <c r="F6" s="4">
        <v>8.3000000000000001E-3</v>
      </c>
      <c r="G6" s="6" t="s">
        <v>8</v>
      </c>
      <c r="H6" s="45" t="str">
        <f t="shared" si="0"/>
        <v>IV</v>
      </c>
      <c r="I6" s="45" t="str">
        <f t="shared" si="1"/>
        <v/>
      </c>
    </row>
    <row r="7" spans="1:9" x14ac:dyDescent="0.25">
      <c r="A7" s="45" t="s">
        <v>9</v>
      </c>
      <c r="B7" s="45" t="s">
        <v>1</v>
      </c>
      <c r="C7" s="28"/>
      <c r="D7" s="28"/>
      <c r="E7" s="14"/>
      <c r="F7" s="7">
        <v>6.1999999999999998E-3</v>
      </c>
      <c r="G7" s="6" t="s">
        <v>10</v>
      </c>
      <c r="H7" s="45" t="str">
        <f t="shared" si="0"/>
        <v>III</v>
      </c>
      <c r="I7" s="45" t="str">
        <f t="shared" si="1"/>
        <v/>
      </c>
    </row>
    <row r="8" spans="1:9" x14ac:dyDescent="0.25">
      <c r="A8" s="45" t="s">
        <v>9</v>
      </c>
      <c r="B8" s="45" t="s">
        <v>1</v>
      </c>
      <c r="C8" s="28"/>
      <c r="D8" s="28"/>
      <c r="E8" s="14"/>
      <c r="F8" s="4">
        <v>5.8999999999999999E-3</v>
      </c>
      <c r="G8" s="6" t="s">
        <v>11</v>
      </c>
      <c r="H8" s="45" t="str">
        <f t="shared" si="0"/>
        <v>III</v>
      </c>
      <c r="I8" s="45" t="str">
        <f t="shared" si="1"/>
        <v/>
      </c>
    </row>
    <row r="9" spans="1:9" x14ac:dyDescent="0.25">
      <c r="A9" s="3" t="s">
        <v>48</v>
      </c>
      <c r="B9" s="45" t="s">
        <v>5</v>
      </c>
      <c r="C9" s="21"/>
      <c r="D9" s="21"/>
      <c r="E9" s="38"/>
      <c r="F9" s="4">
        <v>5.5999999999999999E-3</v>
      </c>
      <c r="G9" s="17" t="s">
        <v>12</v>
      </c>
      <c r="H9" s="3" t="str">
        <f t="shared" si="0"/>
        <v>V</v>
      </c>
      <c r="I9" s="3" t="str">
        <f t="shared" si="1"/>
        <v/>
      </c>
    </row>
    <row r="10" spans="1:9" x14ac:dyDescent="0.25">
      <c r="A10" s="45" t="s">
        <v>1</v>
      </c>
      <c r="B10" s="45" t="s">
        <v>5</v>
      </c>
      <c r="C10" s="19"/>
      <c r="D10" s="19"/>
      <c r="E10" s="19"/>
      <c r="F10" s="4">
        <v>5.1000000000000004E-3</v>
      </c>
      <c r="G10" s="17" t="s">
        <v>13</v>
      </c>
      <c r="H10" s="3" t="str">
        <f t="shared" ref="H10:H17" si="2">IF(AND(A10="OH",B10="O"),"I",IF(AND(A10="O",B10="HO"),"II",IF(AND(A10="CH",B10="O"),"III",IF(AND(A10="O",B10="HC"),"IV",IF(AND(A10="CπH",B10="O"),"V",IF(AND(A10="Cπ",B10="HC"),"V",IF(AND(A10="C",B10="HC"),"VI","N/A")))))))</f>
        <v>IV</v>
      </c>
      <c r="I10" s="3" t="str">
        <f t="shared" ref="I10:I17" si="3">IF(F10&lt;=0.005, "weak","")</f>
        <v/>
      </c>
    </row>
    <row r="11" spans="1:9" x14ac:dyDescent="0.25">
      <c r="A11" s="45" t="s">
        <v>9</v>
      </c>
      <c r="B11" s="45" t="s">
        <v>1</v>
      </c>
      <c r="C11" s="19"/>
      <c r="D11" s="19"/>
      <c r="E11" s="19"/>
      <c r="F11" s="4">
        <v>4.5999999999999999E-3</v>
      </c>
      <c r="G11" s="17" t="s">
        <v>14</v>
      </c>
      <c r="H11" s="3" t="str">
        <f t="shared" si="2"/>
        <v>III</v>
      </c>
      <c r="I11" s="3" t="str">
        <f t="shared" si="3"/>
        <v>weak</v>
      </c>
    </row>
    <row r="12" spans="1:9" x14ac:dyDescent="0.25">
      <c r="A12" s="3" t="s">
        <v>48</v>
      </c>
      <c r="B12" s="45" t="s">
        <v>5</v>
      </c>
      <c r="C12" s="19"/>
      <c r="D12" s="19"/>
      <c r="E12" s="19"/>
      <c r="F12" s="4">
        <v>3.8999999999999998E-3</v>
      </c>
      <c r="G12" s="17" t="s">
        <v>15</v>
      </c>
      <c r="H12" s="3" t="str">
        <f t="shared" si="2"/>
        <v>V</v>
      </c>
      <c r="I12" s="3" t="str">
        <f t="shared" si="3"/>
        <v>weak</v>
      </c>
    </row>
    <row r="13" spans="1:9" x14ac:dyDescent="0.25">
      <c r="A13" s="45" t="s">
        <v>9</v>
      </c>
      <c r="B13" s="45" t="s">
        <v>1</v>
      </c>
      <c r="C13" s="19"/>
      <c r="D13" s="19"/>
      <c r="E13" s="19"/>
      <c r="F13" s="4">
        <v>3.7000000000000002E-3</v>
      </c>
      <c r="G13" s="17" t="s">
        <v>16</v>
      </c>
      <c r="H13" s="3" t="str">
        <f t="shared" si="2"/>
        <v>III</v>
      </c>
      <c r="I13" s="3" t="str">
        <f t="shared" si="3"/>
        <v>weak</v>
      </c>
    </row>
    <row r="14" spans="1:9" x14ac:dyDescent="0.25">
      <c r="A14" s="45" t="s">
        <v>1</v>
      </c>
      <c r="B14" s="45" t="s">
        <v>5</v>
      </c>
      <c r="C14" s="19"/>
      <c r="D14" s="19"/>
      <c r="E14" s="19"/>
      <c r="F14" s="4">
        <v>3.5000000000000001E-3</v>
      </c>
      <c r="G14" s="17" t="s">
        <v>17</v>
      </c>
      <c r="H14" s="3" t="str">
        <f t="shared" si="2"/>
        <v>IV</v>
      </c>
      <c r="I14" s="3" t="str">
        <f t="shared" si="3"/>
        <v>weak</v>
      </c>
    </row>
    <row r="15" spans="1:9" x14ac:dyDescent="0.25">
      <c r="A15" s="45" t="s">
        <v>1</v>
      </c>
      <c r="B15" s="45" t="s">
        <v>5</v>
      </c>
      <c r="C15" s="19"/>
      <c r="D15" s="19"/>
      <c r="E15" s="19"/>
      <c r="F15" s="4">
        <v>1.9E-3</v>
      </c>
      <c r="G15" s="17" t="s">
        <v>38</v>
      </c>
      <c r="H15" s="3" t="str">
        <f t="shared" si="2"/>
        <v>IV</v>
      </c>
      <c r="I15" s="3" t="str">
        <f t="shared" si="3"/>
        <v>weak</v>
      </c>
    </row>
    <row r="16" spans="1:9" x14ac:dyDescent="0.25">
      <c r="A16" s="3" t="s">
        <v>48</v>
      </c>
      <c r="B16" s="45" t="s">
        <v>5</v>
      </c>
      <c r="C16" s="19"/>
      <c r="D16" s="19"/>
      <c r="E16" s="19"/>
      <c r="F16" s="4">
        <v>1.8E-3</v>
      </c>
      <c r="G16" s="17" t="s">
        <v>37</v>
      </c>
      <c r="H16" s="3" t="str">
        <f t="shared" si="2"/>
        <v>V</v>
      </c>
      <c r="I16" s="3" t="str">
        <f t="shared" si="3"/>
        <v>weak</v>
      </c>
    </row>
    <row r="17" spans="1:11" x14ac:dyDescent="0.25">
      <c r="A17" s="45" t="s">
        <v>9</v>
      </c>
      <c r="B17" s="45" t="s">
        <v>1</v>
      </c>
      <c r="C17" s="19"/>
      <c r="D17" s="19"/>
      <c r="E17" s="19"/>
      <c r="F17" s="4">
        <v>1.4E-3</v>
      </c>
      <c r="G17" s="17" t="s">
        <v>39</v>
      </c>
      <c r="H17" s="3" t="str">
        <f t="shared" si="2"/>
        <v>III</v>
      </c>
      <c r="I17" s="3" t="str">
        <f t="shared" si="3"/>
        <v>weak</v>
      </c>
    </row>
    <row r="18" spans="1:11" x14ac:dyDescent="0.25">
      <c r="B18" s="45"/>
      <c r="F18" s="4"/>
      <c r="G18" s="6"/>
      <c r="H18" s="45"/>
      <c r="I18" s="45"/>
    </row>
    <row r="19" spans="1:11" x14ac:dyDescent="0.25">
      <c r="B19" s="45"/>
      <c r="F19" s="4"/>
      <c r="G19" s="6"/>
      <c r="H19" s="45"/>
      <c r="I19" s="45"/>
    </row>
    <row r="20" spans="1:11" x14ac:dyDescent="0.25">
      <c r="B20" s="45"/>
      <c r="F20" s="4"/>
      <c r="G20" s="6"/>
      <c r="H20" s="45"/>
      <c r="I20" s="45"/>
    </row>
    <row r="21" spans="1:11" x14ac:dyDescent="0.25">
      <c r="B21" s="45"/>
      <c r="F21" s="4"/>
      <c r="G21" s="6"/>
      <c r="H21" s="45"/>
      <c r="I21" s="45"/>
    </row>
    <row r="22" spans="1:11" x14ac:dyDescent="0.25">
      <c r="B22" s="45"/>
      <c r="F22" s="4"/>
      <c r="G22" s="6"/>
      <c r="H22" s="45"/>
      <c r="I22" s="45"/>
    </row>
    <row r="23" spans="1:11" x14ac:dyDescent="0.25">
      <c r="B23" s="45"/>
      <c r="F23" s="4"/>
      <c r="G23" s="6"/>
      <c r="H23" s="45"/>
      <c r="I23" s="45"/>
    </row>
    <row r="24" spans="1:11" x14ac:dyDescent="0.25">
      <c r="B24" s="45"/>
      <c r="F24" s="4"/>
      <c r="G24" s="6"/>
      <c r="H24" s="45"/>
      <c r="I24" s="45"/>
    </row>
    <row r="25" spans="1:11" x14ac:dyDescent="0.25">
      <c r="B25" s="45"/>
      <c r="F25" s="4"/>
      <c r="G25" s="6"/>
      <c r="H25" s="45"/>
      <c r="I25" s="45"/>
    </row>
    <row r="26" spans="1:11" x14ac:dyDescent="0.25">
      <c r="B26" s="45"/>
      <c r="F26" s="4"/>
      <c r="G26" s="6"/>
      <c r="H26" s="45"/>
      <c r="I26" s="45"/>
    </row>
    <row r="27" spans="1:11" x14ac:dyDescent="0.25">
      <c r="A27" s="3"/>
      <c r="B27" s="45"/>
      <c r="F27" s="4"/>
      <c r="G27" s="6"/>
      <c r="H27" s="45"/>
      <c r="I27" s="45"/>
    </row>
    <row r="28" spans="1:11" x14ac:dyDescent="0.25">
      <c r="B28" s="45"/>
      <c r="F28" s="4"/>
      <c r="G28" s="6"/>
      <c r="H28" s="45"/>
      <c r="I28" s="45"/>
    </row>
    <row r="29" spans="1:11" x14ac:dyDescent="0.25">
      <c r="B29" s="45"/>
      <c r="F29" s="4"/>
      <c r="G29" s="6"/>
      <c r="H29" s="45"/>
      <c r="I29" s="45"/>
    </row>
    <row r="31" spans="1:11" ht="41" thickBot="1" x14ac:dyDescent="0.3">
      <c r="A31" s="56" t="s">
        <v>18</v>
      </c>
      <c r="B31" s="56"/>
      <c r="C31" s="47" t="s">
        <v>19</v>
      </c>
      <c r="D31" s="47" t="s">
        <v>20</v>
      </c>
      <c r="E31" s="46" t="s">
        <v>21</v>
      </c>
      <c r="F31" s="45"/>
      <c r="G31" s="57" t="s">
        <v>22</v>
      </c>
      <c r="H31" s="57"/>
      <c r="I31" s="47" t="s">
        <v>19</v>
      </c>
      <c r="J31" s="47" t="s">
        <v>20</v>
      </c>
      <c r="K31" s="46" t="s">
        <v>21</v>
      </c>
    </row>
    <row r="32" spans="1:11" ht="13" thickTop="1" x14ac:dyDescent="0.25">
      <c r="A32" s="45" t="s">
        <v>23</v>
      </c>
      <c r="B32" s="45" t="s">
        <v>24</v>
      </c>
      <c r="C32" s="12">
        <f>SUMIF(H2:H17,"I",F2:F17)</f>
        <v>0</v>
      </c>
      <c r="D32" s="45">
        <f>COUNTIF(H2:H17,"I")</f>
        <v>0</v>
      </c>
      <c r="E32" s="12" t="e">
        <f t="shared" ref="E32:E39" si="4">C32/D32</f>
        <v>#DIV/0!</v>
      </c>
      <c r="G32" s="58" t="s">
        <v>25</v>
      </c>
      <c r="H32" s="59"/>
      <c r="I32" s="12">
        <f>C32+C34+C37</f>
        <v>3.0199999999999998E-2</v>
      </c>
      <c r="J32" s="48">
        <f>D32+D34+D37</f>
        <v>6</v>
      </c>
      <c r="K32" s="12">
        <f>I32/J32</f>
        <v>5.0333333333333332E-3</v>
      </c>
    </row>
    <row r="33" spans="1:17" x14ac:dyDescent="0.25">
      <c r="A33" s="45" t="s">
        <v>26</v>
      </c>
      <c r="B33" s="45" t="s">
        <v>27</v>
      </c>
      <c r="C33" s="12">
        <f>SUMIF(H2:H17,"II",F2:F17)</f>
        <v>0</v>
      </c>
      <c r="D33" s="45">
        <f>COUNTIF(H2:H17,"II")</f>
        <v>0</v>
      </c>
      <c r="E33" s="12" t="e">
        <f t="shared" si="4"/>
        <v>#DIV/0!</v>
      </c>
      <c r="G33" s="55"/>
      <c r="H33" s="55"/>
    </row>
    <row r="34" spans="1:17" ht="14.5" x14ac:dyDescent="0.35">
      <c r="A34" s="45" t="s">
        <v>28</v>
      </c>
      <c r="B34" s="45" t="s">
        <v>29</v>
      </c>
      <c r="C34" s="12">
        <f>SUMIF(H2:H17,"III",F2:F17)</f>
        <v>3.0199999999999998E-2</v>
      </c>
      <c r="D34" s="45">
        <f>COUNTIF(H2:H17,"III")</f>
        <v>6</v>
      </c>
      <c r="E34" s="12">
        <f t="shared" si="4"/>
        <v>5.0333333333333332E-3</v>
      </c>
      <c r="G34" s="19"/>
      <c r="H34" s="36"/>
      <c r="I34" s="19"/>
      <c r="J34" s="19"/>
      <c r="K34" s="19"/>
    </row>
    <row r="35" spans="1:17" ht="14.5" x14ac:dyDescent="0.35">
      <c r="A35" s="45" t="s">
        <v>30</v>
      </c>
      <c r="B35" s="45" t="s">
        <v>31</v>
      </c>
      <c r="C35" s="12">
        <f>SUMIF(H2:H17,"IV",F2:F17)</f>
        <v>2.9799999999999997E-2</v>
      </c>
      <c r="D35" s="45">
        <f>COUNTIF(H2:H17,"IV")</f>
        <v>5</v>
      </c>
      <c r="E35" s="12">
        <f t="shared" si="4"/>
        <v>5.9599999999999992E-3</v>
      </c>
      <c r="G35" s="19"/>
      <c r="H35" s="36"/>
      <c r="I35" s="19"/>
      <c r="J35" s="19"/>
      <c r="K35" s="19"/>
    </row>
    <row r="36" spans="1:17" ht="14.5" x14ac:dyDescent="0.35">
      <c r="A36" s="3" t="s">
        <v>65</v>
      </c>
      <c r="B36" s="45"/>
      <c r="C36" s="12">
        <f>SUMIF(A2:A17,"Cπ",F2:F17)</f>
        <v>3.0500000000000003E-2</v>
      </c>
      <c r="D36" s="45">
        <f>COUNTIF(A2:A17,"Cπ")</f>
        <v>5</v>
      </c>
      <c r="E36" s="12">
        <f t="shared" si="4"/>
        <v>6.1000000000000004E-3</v>
      </c>
      <c r="G36" s="3"/>
      <c r="H36" s="37"/>
      <c r="I36" s="3"/>
      <c r="J36" s="3"/>
      <c r="K36" s="3"/>
    </row>
    <row r="37" spans="1:17" ht="14.5" x14ac:dyDescent="0.35">
      <c r="A37" s="3" t="s">
        <v>64</v>
      </c>
      <c r="C37" s="12">
        <f>SUMIF(A2:A17,"CπH",F2:F17)</f>
        <v>0</v>
      </c>
      <c r="D37" s="45">
        <f>COUNTIF(A2:A17,"CπH")</f>
        <v>0</v>
      </c>
      <c r="E37" s="12" t="e">
        <f t="shared" si="4"/>
        <v>#DIV/0!</v>
      </c>
      <c r="G37" s="3"/>
      <c r="H37" s="37"/>
      <c r="I37" s="3"/>
      <c r="J37" s="3"/>
      <c r="K37" s="3"/>
    </row>
    <row r="38" spans="1:17" ht="14.5" x14ac:dyDescent="0.35">
      <c r="A38" s="3" t="s">
        <v>32</v>
      </c>
      <c r="B38" s="3" t="s">
        <v>33</v>
      </c>
      <c r="C38" s="13">
        <f>SUMIF(H2:H17,"V",F2:F17)</f>
        <v>3.0500000000000003E-2</v>
      </c>
      <c r="D38" s="3">
        <f>COUNTIF(H2:H17,"V")</f>
        <v>5</v>
      </c>
      <c r="E38" s="13">
        <f t="shared" si="4"/>
        <v>6.1000000000000004E-3</v>
      </c>
      <c r="G38" s="3"/>
      <c r="H38" s="37"/>
      <c r="I38" s="3"/>
      <c r="J38" s="3"/>
      <c r="K38" s="13"/>
    </row>
    <row r="39" spans="1:17" ht="15" thickBot="1" x14ac:dyDescent="0.4">
      <c r="A39" s="10" t="s">
        <v>63</v>
      </c>
      <c r="B39" s="10" t="s">
        <v>62</v>
      </c>
      <c r="C39" s="22">
        <f>SUMIF(H2:H17,"VI",F2:F17)</f>
        <v>0</v>
      </c>
      <c r="D39" s="10">
        <f>COUNTIF(H2:H17,"VI")</f>
        <v>0</v>
      </c>
      <c r="E39" s="22" t="e">
        <f t="shared" si="4"/>
        <v>#DIV/0!</v>
      </c>
      <c r="G39" s="3"/>
      <c r="H39" s="37"/>
      <c r="I39" s="3"/>
      <c r="J39" s="3"/>
      <c r="K39" s="13"/>
    </row>
    <row r="40" spans="1:17" ht="13" thickTop="1" x14ac:dyDescent="0.25">
      <c r="A40" s="2"/>
      <c r="B40" s="45" t="s">
        <v>34</v>
      </c>
      <c r="G40" s="3"/>
      <c r="H40" s="3"/>
      <c r="I40" s="3"/>
      <c r="J40" s="3"/>
      <c r="K40" s="13"/>
    </row>
    <row r="41" spans="1:17" x14ac:dyDescent="0.25">
      <c r="A41" s="2"/>
      <c r="G41" s="17"/>
      <c r="H41" s="3"/>
      <c r="I41" s="3"/>
      <c r="J41" s="3"/>
      <c r="K41" s="13"/>
    </row>
    <row r="42" spans="1:17" ht="41" thickBot="1" x14ac:dyDescent="0.3">
      <c r="A42" s="57" t="s">
        <v>22</v>
      </c>
      <c r="B42" s="57"/>
      <c r="C42" s="47" t="s">
        <v>19</v>
      </c>
      <c r="D42" s="47" t="s">
        <v>20</v>
      </c>
      <c r="E42" s="46" t="s">
        <v>21</v>
      </c>
      <c r="G42" s="17"/>
      <c r="H42" s="3"/>
      <c r="I42" s="3"/>
      <c r="J42" s="3"/>
      <c r="K42" s="13"/>
    </row>
    <row r="43" spans="1:17" ht="13" thickTop="1" x14ac:dyDescent="0.25">
      <c r="A43" s="58" t="s">
        <v>35</v>
      </c>
      <c r="B43" s="59"/>
      <c r="C43" s="12">
        <f>SUMIF(I2:I17,"weak",F2:F17)</f>
        <v>2.0799999999999999E-2</v>
      </c>
      <c r="D43" s="9">
        <f>COUNTIF(I2:I17,"weak")</f>
        <v>7</v>
      </c>
      <c r="E43" s="12">
        <f>C43/D43</f>
        <v>2.9714285714285715E-3</v>
      </c>
      <c r="G43" s="17"/>
      <c r="H43" s="3"/>
      <c r="I43" s="3"/>
      <c r="J43" s="3"/>
      <c r="K43" s="13"/>
    </row>
    <row r="44" spans="1:17" x14ac:dyDescent="0.25">
      <c r="A44" s="55" t="s">
        <v>61</v>
      </c>
      <c r="B44" s="55"/>
      <c r="C44" s="12">
        <f>SUMIF(I2:I17,"",F2:F17)</f>
        <v>6.9699999999999984E-2</v>
      </c>
      <c r="D44" s="9">
        <f>COUNTIF(I2:I17,"")</f>
        <v>9</v>
      </c>
      <c r="E44" s="12">
        <f>C44/D44</f>
        <v>7.7444444444444427E-3</v>
      </c>
      <c r="F44" s="45"/>
      <c r="G44" s="17"/>
      <c r="H44" s="3"/>
      <c r="I44" s="3"/>
      <c r="J44" s="3"/>
      <c r="K44" s="13"/>
    </row>
    <row r="45" spans="1:17" x14ac:dyDescent="0.25">
      <c r="B45" s="45"/>
      <c r="F45" s="7"/>
      <c r="G45" s="17"/>
      <c r="H45" s="3"/>
      <c r="I45" s="3"/>
      <c r="J45" s="3"/>
      <c r="K45" s="3"/>
    </row>
    <row r="46" spans="1:17" x14ac:dyDescent="0.25">
      <c r="B46" s="45"/>
      <c r="F46" s="7"/>
      <c r="G46" s="17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B47" s="45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45"/>
      <c r="F48" s="7"/>
      <c r="G48" s="17"/>
      <c r="H48" s="3"/>
      <c r="I48" s="3"/>
      <c r="J48" s="3"/>
      <c r="K48" s="1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1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45"/>
      <c r="H50" s="45"/>
      <c r="I50" s="45"/>
      <c r="J50" s="45"/>
      <c r="K50" s="45"/>
      <c r="L50" s="45"/>
      <c r="M50" s="45"/>
      <c r="N50" s="45"/>
      <c r="O50" s="45"/>
      <c r="P50" s="45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31:B31"/>
    <mergeCell ref="G31:H31"/>
    <mergeCell ref="G32:H32"/>
    <mergeCell ref="A42:B42"/>
    <mergeCell ref="A43:B43"/>
    <mergeCell ref="A44:B44"/>
    <mergeCell ref="G33:H3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4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45" bestFit="1" customWidth="1"/>
    <col min="18" max="18" width="13.1796875" style="45" bestFit="1" customWidth="1"/>
    <col min="19" max="16384" width="11.7265625" style="2"/>
  </cols>
  <sheetData>
    <row r="1" spans="1:9" ht="40.5" customHeight="1" thickBot="1" x14ac:dyDescent="0.3">
      <c r="A1" s="47" t="s">
        <v>80</v>
      </c>
      <c r="B1" s="47" t="s">
        <v>81</v>
      </c>
      <c r="C1" s="47" t="s">
        <v>89</v>
      </c>
      <c r="D1" s="47" t="s">
        <v>90</v>
      </c>
      <c r="E1" s="46" t="s">
        <v>84</v>
      </c>
      <c r="F1" s="47" t="s">
        <v>91</v>
      </c>
      <c r="G1" s="46" t="s">
        <v>86</v>
      </c>
      <c r="H1" s="46" t="s">
        <v>87</v>
      </c>
      <c r="I1" s="47" t="s">
        <v>88</v>
      </c>
    </row>
    <row r="2" spans="1:9" ht="13" thickTop="1" x14ac:dyDescent="0.25">
      <c r="A2" s="45" t="s">
        <v>9</v>
      </c>
      <c r="B2" s="45" t="s">
        <v>1</v>
      </c>
      <c r="C2" s="28"/>
      <c r="D2" s="28"/>
      <c r="E2" s="14"/>
      <c r="F2" s="4">
        <v>5.4000000000000003E-3</v>
      </c>
      <c r="G2" s="6" t="s">
        <v>2</v>
      </c>
      <c r="H2" s="45" t="str">
        <f>IF(AND(A2="OH",B2="O"),"I",IF(AND(A2="O",B2="HO"),"II",IF(AND(A2="CH",B2="O"),"III",IF(AND(A2="O",B2="HC"),"IV",IF(AND(A2="CπH",B2="O"),"V",IF(AND(A2="Cπ",B2="HC"),"V",IF(AND(A2="C",B2="HC"),"VI","N/A")))))))</f>
        <v>III</v>
      </c>
      <c r="I2" s="45" t="str">
        <f>IF(F2&lt;=0.005, "weak","")</f>
        <v/>
      </c>
    </row>
    <row r="3" spans="1:9" x14ac:dyDescent="0.25">
      <c r="A3" s="3" t="s">
        <v>1</v>
      </c>
      <c r="B3" s="45" t="s">
        <v>5</v>
      </c>
      <c r="C3" s="28"/>
      <c r="D3" s="28"/>
      <c r="E3" s="14"/>
      <c r="F3" s="4">
        <v>5.4000000000000003E-3</v>
      </c>
      <c r="G3" s="6" t="s">
        <v>3</v>
      </c>
      <c r="H3" s="45" t="str">
        <f t="shared" ref="H3:H14" si="0">IF(AND(A3="OH",B3="O"),"I",IF(AND(A3="O",B3="HO"),"II",IF(AND(A3="CH",B3="O"),"III",IF(AND(A3="O",B3="HC"),"IV",IF(AND(A3="CπH",B3="O"),"V",IF(AND(A3="Cπ",B3="HC"),"V",IF(AND(A3="C",B3="HC"),"VI","N/A")))))))</f>
        <v>IV</v>
      </c>
      <c r="I3" s="45" t="str">
        <f t="shared" ref="I3:I14" si="1">IF(F3&lt;=0.005, "weak","")</f>
        <v/>
      </c>
    </row>
    <row r="4" spans="1:9" x14ac:dyDescent="0.25">
      <c r="A4" s="3" t="s">
        <v>9</v>
      </c>
      <c r="B4" s="45" t="s">
        <v>1</v>
      </c>
      <c r="C4" s="28"/>
      <c r="D4" s="28"/>
      <c r="E4" s="14"/>
      <c r="F4" s="7">
        <v>4.7000000000000002E-3</v>
      </c>
      <c r="G4" s="6" t="s">
        <v>4</v>
      </c>
      <c r="H4" s="45" t="str">
        <f t="shared" si="0"/>
        <v>III</v>
      </c>
      <c r="I4" s="45" t="str">
        <f t="shared" si="1"/>
        <v>weak</v>
      </c>
    </row>
    <row r="5" spans="1:9" x14ac:dyDescent="0.25">
      <c r="A5" s="45" t="s">
        <v>9</v>
      </c>
      <c r="B5" s="45" t="s">
        <v>1</v>
      </c>
      <c r="C5" s="28"/>
      <c r="D5" s="28"/>
      <c r="E5" s="14"/>
      <c r="F5" s="7">
        <v>4.1999999999999997E-3</v>
      </c>
      <c r="G5" s="6" t="s">
        <v>6</v>
      </c>
      <c r="H5" s="45" t="str">
        <f t="shared" si="0"/>
        <v>III</v>
      </c>
      <c r="I5" s="45" t="str">
        <f t="shared" si="1"/>
        <v>weak</v>
      </c>
    </row>
    <row r="6" spans="1:9" x14ac:dyDescent="0.25">
      <c r="A6" s="45" t="s">
        <v>1</v>
      </c>
      <c r="B6" s="45" t="s">
        <v>5</v>
      </c>
      <c r="C6" s="28"/>
      <c r="D6" s="28"/>
      <c r="E6" s="14"/>
      <c r="F6" s="4">
        <v>4.1999999999999997E-3</v>
      </c>
      <c r="G6" s="6" t="s">
        <v>8</v>
      </c>
      <c r="H6" s="45" t="str">
        <f t="shared" si="0"/>
        <v>IV</v>
      </c>
      <c r="I6" s="45" t="str">
        <f t="shared" si="1"/>
        <v>weak</v>
      </c>
    </row>
    <row r="7" spans="1:9" x14ac:dyDescent="0.25">
      <c r="A7" s="45" t="s">
        <v>9</v>
      </c>
      <c r="B7" s="45" t="s">
        <v>1</v>
      </c>
      <c r="C7" s="28"/>
      <c r="D7" s="28"/>
      <c r="E7" s="14"/>
      <c r="F7" s="7">
        <v>3.2000000000000002E-3</v>
      </c>
      <c r="G7" s="6" t="s">
        <v>10</v>
      </c>
      <c r="H7" s="45" t="str">
        <f t="shared" si="0"/>
        <v>III</v>
      </c>
      <c r="I7" s="45" t="str">
        <f t="shared" si="1"/>
        <v>weak</v>
      </c>
    </row>
    <row r="8" spans="1:9" x14ac:dyDescent="0.25">
      <c r="A8" s="45" t="s">
        <v>9</v>
      </c>
      <c r="B8" s="45" t="s">
        <v>1</v>
      </c>
      <c r="C8" s="28"/>
      <c r="D8" s="28"/>
      <c r="E8" s="14"/>
      <c r="F8" s="4">
        <v>3.0999999999999999E-3</v>
      </c>
      <c r="G8" s="6" t="s">
        <v>11</v>
      </c>
      <c r="H8" s="45" t="str">
        <f t="shared" si="0"/>
        <v>III</v>
      </c>
      <c r="I8" s="45" t="str">
        <f t="shared" si="1"/>
        <v>weak</v>
      </c>
    </row>
    <row r="9" spans="1:9" ht="13" x14ac:dyDescent="0.3">
      <c r="A9" s="3" t="s">
        <v>67</v>
      </c>
      <c r="B9" s="45" t="s">
        <v>5</v>
      </c>
      <c r="C9" s="21"/>
      <c r="D9" s="21"/>
      <c r="E9" s="38"/>
      <c r="F9" s="4">
        <v>2.2000000000000001E-3</v>
      </c>
      <c r="G9" s="17" t="s">
        <v>12</v>
      </c>
      <c r="H9" s="3" t="str">
        <f t="shared" si="0"/>
        <v>V</v>
      </c>
      <c r="I9" s="3" t="str">
        <f t="shared" si="1"/>
        <v>weak</v>
      </c>
    </row>
    <row r="10" spans="1:9" x14ac:dyDescent="0.25">
      <c r="A10" s="45" t="s">
        <v>1</v>
      </c>
      <c r="B10" s="45" t="s">
        <v>5</v>
      </c>
      <c r="C10" s="19"/>
      <c r="D10" s="19"/>
      <c r="E10" s="19"/>
      <c r="F10" s="4">
        <v>1.9E-3</v>
      </c>
      <c r="G10" s="17" t="s">
        <v>13</v>
      </c>
      <c r="H10" s="3" t="str">
        <f t="shared" si="0"/>
        <v>IV</v>
      </c>
      <c r="I10" s="3" t="str">
        <f t="shared" si="1"/>
        <v>weak</v>
      </c>
    </row>
    <row r="11" spans="1:9" x14ac:dyDescent="0.25">
      <c r="A11" s="45" t="s">
        <v>9</v>
      </c>
      <c r="B11" s="45" t="s">
        <v>1</v>
      </c>
      <c r="C11" s="19"/>
      <c r="D11" s="19"/>
      <c r="E11" s="19"/>
      <c r="F11" s="4">
        <v>1.8E-3</v>
      </c>
      <c r="G11" s="17" t="s">
        <v>14</v>
      </c>
      <c r="H11" s="3" t="str">
        <f t="shared" si="0"/>
        <v>III</v>
      </c>
      <c r="I11" s="3" t="str">
        <f t="shared" si="1"/>
        <v>weak</v>
      </c>
    </row>
    <row r="12" spans="1:9" x14ac:dyDescent="0.25">
      <c r="A12" s="45" t="s">
        <v>9</v>
      </c>
      <c r="B12" s="45" t="s">
        <v>1</v>
      </c>
      <c r="C12" s="19"/>
      <c r="D12" s="19"/>
      <c r="E12" s="19"/>
      <c r="F12" s="4">
        <v>1.6000000000000001E-3</v>
      </c>
      <c r="G12" s="17" t="s">
        <v>15</v>
      </c>
      <c r="H12" s="3" t="str">
        <f t="shared" si="0"/>
        <v>III</v>
      </c>
      <c r="I12" s="3" t="str">
        <f t="shared" si="1"/>
        <v>weak</v>
      </c>
    </row>
    <row r="13" spans="1:9" x14ac:dyDescent="0.25">
      <c r="A13" s="45" t="s">
        <v>9</v>
      </c>
      <c r="B13" s="45" t="s">
        <v>1</v>
      </c>
      <c r="C13" s="19"/>
      <c r="D13" s="19"/>
      <c r="E13" s="19"/>
      <c r="F13" s="4">
        <v>8.9999999999999998E-4</v>
      </c>
      <c r="G13" s="17" t="s">
        <v>16</v>
      </c>
      <c r="H13" s="3" t="str">
        <f t="shared" si="0"/>
        <v>III</v>
      </c>
      <c r="I13" s="3" t="str">
        <f t="shared" si="1"/>
        <v>weak</v>
      </c>
    </row>
    <row r="14" spans="1:9" x14ac:dyDescent="0.25">
      <c r="A14" s="45" t="s">
        <v>9</v>
      </c>
      <c r="B14" s="45" t="s">
        <v>1</v>
      </c>
      <c r="C14" s="19"/>
      <c r="D14" s="19"/>
      <c r="E14" s="19"/>
      <c r="F14" s="4">
        <v>8.0000000000000004E-4</v>
      </c>
      <c r="G14" s="17" t="s">
        <v>17</v>
      </c>
      <c r="H14" s="3" t="str">
        <f t="shared" si="0"/>
        <v>III</v>
      </c>
      <c r="I14" s="3" t="str">
        <f t="shared" si="1"/>
        <v>weak</v>
      </c>
    </row>
    <row r="15" spans="1:9" x14ac:dyDescent="0.25">
      <c r="B15" s="45"/>
      <c r="C15" s="19"/>
      <c r="D15" s="19"/>
      <c r="E15" s="19"/>
      <c r="F15" s="4"/>
      <c r="G15" s="17"/>
      <c r="H15" s="3"/>
      <c r="I15" s="3"/>
    </row>
    <row r="16" spans="1:9" x14ac:dyDescent="0.25">
      <c r="A16" s="3"/>
      <c r="B16" s="45"/>
      <c r="C16" s="19"/>
      <c r="D16" s="19"/>
      <c r="E16" s="19"/>
      <c r="F16" s="4"/>
      <c r="G16" s="17"/>
      <c r="H16" s="3"/>
      <c r="I16" s="3"/>
    </row>
    <row r="17" spans="1:11" x14ac:dyDescent="0.25">
      <c r="B17" s="45"/>
      <c r="C17" s="19"/>
      <c r="D17" s="19"/>
      <c r="E17" s="19"/>
      <c r="F17" s="4"/>
      <c r="G17" s="17"/>
      <c r="H17" s="3"/>
      <c r="I17" s="3"/>
    </row>
    <row r="18" spans="1:11" x14ac:dyDescent="0.25">
      <c r="B18" s="45"/>
      <c r="F18" s="4"/>
      <c r="G18" s="6"/>
      <c r="H18" s="45"/>
      <c r="I18" s="45"/>
    </row>
    <row r="19" spans="1:11" x14ac:dyDescent="0.25">
      <c r="B19" s="45"/>
      <c r="F19" s="4"/>
      <c r="G19" s="6"/>
      <c r="H19" s="45"/>
      <c r="I19" s="45"/>
    </row>
    <row r="20" spans="1:11" x14ac:dyDescent="0.25">
      <c r="B20" s="45"/>
      <c r="F20" s="4"/>
      <c r="G20" s="6"/>
      <c r="H20" s="45"/>
      <c r="I20" s="45"/>
    </row>
    <row r="21" spans="1:11" x14ac:dyDescent="0.25">
      <c r="B21" s="45"/>
      <c r="F21" s="4"/>
      <c r="G21" s="6"/>
      <c r="H21" s="45"/>
      <c r="I21" s="45"/>
    </row>
    <row r="22" spans="1:11" x14ac:dyDescent="0.25">
      <c r="B22" s="45"/>
      <c r="F22" s="4"/>
      <c r="G22" s="6"/>
      <c r="H22" s="45"/>
      <c r="I22" s="45"/>
    </row>
    <row r="23" spans="1:11" x14ac:dyDescent="0.25">
      <c r="B23" s="45"/>
      <c r="F23" s="4"/>
      <c r="G23" s="6"/>
      <c r="H23" s="45"/>
      <c r="I23" s="45"/>
    </row>
    <row r="24" spans="1:11" x14ac:dyDescent="0.25">
      <c r="B24" s="45"/>
      <c r="F24" s="4"/>
      <c r="G24" s="6"/>
      <c r="H24" s="45"/>
      <c r="I24" s="45"/>
    </row>
    <row r="25" spans="1:11" x14ac:dyDescent="0.25">
      <c r="B25" s="45"/>
      <c r="F25" s="4"/>
      <c r="G25" s="6"/>
      <c r="H25" s="45"/>
      <c r="I25" s="45"/>
    </row>
    <row r="26" spans="1:11" x14ac:dyDescent="0.25">
      <c r="B26" s="45"/>
      <c r="F26" s="4"/>
      <c r="G26" s="6"/>
      <c r="H26" s="45"/>
      <c r="I26" s="45"/>
    </row>
    <row r="27" spans="1:11" x14ac:dyDescent="0.25">
      <c r="A27" s="3"/>
      <c r="B27" s="45"/>
      <c r="F27" s="4"/>
      <c r="G27" s="6"/>
      <c r="H27" s="45"/>
      <c r="I27" s="45"/>
    </row>
    <row r="28" spans="1:11" x14ac:dyDescent="0.25">
      <c r="B28" s="45"/>
      <c r="F28" s="4"/>
      <c r="G28" s="6"/>
      <c r="H28" s="45"/>
      <c r="I28" s="45"/>
    </row>
    <row r="29" spans="1:11" x14ac:dyDescent="0.25">
      <c r="B29" s="45"/>
      <c r="F29" s="4"/>
      <c r="G29" s="6"/>
      <c r="H29" s="45"/>
      <c r="I29" s="45"/>
    </row>
    <row r="31" spans="1:11" ht="41" thickBot="1" x14ac:dyDescent="0.3">
      <c r="A31" s="56" t="s">
        <v>18</v>
      </c>
      <c r="B31" s="56"/>
      <c r="C31" s="47" t="s">
        <v>19</v>
      </c>
      <c r="D31" s="47" t="s">
        <v>20</v>
      </c>
      <c r="E31" s="46" t="s">
        <v>21</v>
      </c>
      <c r="F31" s="45"/>
      <c r="G31" s="57" t="s">
        <v>22</v>
      </c>
      <c r="H31" s="57"/>
      <c r="I31" s="47" t="s">
        <v>19</v>
      </c>
      <c r="J31" s="47" t="s">
        <v>20</v>
      </c>
      <c r="K31" s="46" t="s">
        <v>21</v>
      </c>
    </row>
    <row r="32" spans="1:11" ht="13" thickTop="1" x14ac:dyDescent="0.25">
      <c r="A32" s="45" t="s">
        <v>23</v>
      </c>
      <c r="B32" s="45" t="s">
        <v>24</v>
      </c>
      <c r="C32" s="12">
        <f>SUMIF(H2:H14,"I",F2:F14)</f>
        <v>0</v>
      </c>
      <c r="D32" s="45">
        <f>COUNTIF(H2:H14,"I")</f>
        <v>0</v>
      </c>
      <c r="E32" s="12" t="e">
        <f t="shared" ref="E32:E39" si="2">C32/D32</f>
        <v>#DIV/0!</v>
      </c>
      <c r="G32" s="58" t="s">
        <v>25</v>
      </c>
      <c r="H32" s="59"/>
      <c r="I32" s="12">
        <f>C32+C34+C37</f>
        <v>2.5700000000000001E-2</v>
      </c>
      <c r="J32" s="48">
        <f>D32+D34+D37</f>
        <v>9</v>
      </c>
      <c r="K32" s="12">
        <f>I32/J32</f>
        <v>2.8555555555555556E-3</v>
      </c>
    </row>
    <row r="33" spans="1:17" x14ac:dyDescent="0.25">
      <c r="A33" s="45" t="s">
        <v>26</v>
      </c>
      <c r="B33" s="45" t="s">
        <v>27</v>
      </c>
      <c r="C33" s="12">
        <f>SUMIF(H2:H14,"II",F2:F14)</f>
        <v>0</v>
      </c>
      <c r="D33" s="45">
        <f>COUNTIF(H2:H14,"II")</f>
        <v>0</v>
      </c>
      <c r="E33" s="12" t="e">
        <f t="shared" si="2"/>
        <v>#DIV/0!</v>
      </c>
      <c r="G33" s="55"/>
      <c r="H33" s="55"/>
    </row>
    <row r="34" spans="1:17" ht="14.5" x14ac:dyDescent="0.35">
      <c r="A34" s="45" t="s">
        <v>28</v>
      </c>
      <c r="B34" s="45" t="s">
        <v>29</v>
      </c>
      <c r="C34" s="12">
        <f>SUMIF(H2:H14,"III",F2:F14)</f>
        <v>2.5700000000000001E-2</v>
      </c>
      <c r="D34" s="45">
        <f>COUNTIF(H2:H14,"III")</f>
        <v>9</v>
      </c>
      <c r="E34" s="12">
        <f t="shared" si="2"/>
        <v>2.8555555555555556E-3</v>
      </c>
      <c r="G34" s="19"/>
      <c r="H34" s="36"/>
      <c r="I34" s="19"/>
      <c r="J34" s="19"/>
      <c r="K34" s="19"/>
    </row>
    <row r="35" spans="1:17" ht="14.5" x14ac:dyDescent="0.35">
      <c r="A35" s="45" t="s">
        <v>30</v>
      </c>
      <c r="B35" s="45" t="s">
        <v>31</v>
      </c>
      <c r="C35" s="12">
        <f>SUMIF(H2:H14,"IV",F2:F14)</f>
        <v>1.1500000000000002E-2</v>
      </c>
      <c r="D35" s="45">
        <f>COUNTIF(H2:H14,"IV")</f>
        <v>3</v>
      </c>
      <c r="E35" s="12">
        <f t="shared" si="2"/>
        <v>3.833333333333334E-3</v>
      </c>
      <c r="G35" s="19"/>
      <c r="H35" s="36"/>
      <c r="I35" s="19"/>
      <c r="J35" s="19"/>
      <c r="K35" s="19"/>
    </row>
    <row r="36" spans="1:17" ht="14.5" x14ac:dyDescent="0.35">
      <c r="A36" s="3" t="s">
        <v>65</v>
      </c>
      <c r="B36" s="45"/>
      <c r="C36" s="12">
        <f>SUMIF(A2:A14,"Cπ",F2:F14)</f>
        <v>2.2000000000000001E-3</v>
      </c>
      <c r="D36" s="45">
        <f>COUNTIF(A2:A14,"Cπ")</f>
        <v>1</v>
      </c>
      <c r="E36" s="12">
        <f t="shared" si="2"/>
        <v>2.2000000000000001E-3</v>
      </c>
      <c r="G36" s="3"/>
      <c r="H36" s="37"/>
      <c r="I36" s="3"/>
      <c r="J36" s="3"/>
      <c r="K36" s="3"/>
    </row>
    <row r="37" spans="1:17" ht="14.5" x14ac:dyDescent="0.35">
      <c r="A37" s="3" t="s">
        <v>64</v>
      </c>
      <c r="C37" s="12">
        <f>SUMIF(A2:A14,"CπH",F2:F14)</f>
        <v>0</v>
      </c>
      <c r="D37" s="45">
        <f>COUNTIF(A2:A14,"CπH")</f>
        <v>0</v>
      </c>
      <c r="E37" s="12" t="e">
        <f t="shared" si="2"/>
        <v>#DIV/0!</v>
      </c>
      <c r="G37" s="3"/>
      <c r="H37" s="37"/>
      <c r="I37" s="3"/>
      <c r="J37" s="3"/>
      <c r="K37" s="3"/>
    </row>
    <row r="38" spans="1:17" ht="14.5" x14ac:dyDescent="0.35">
      <c r="A38" s="3" t="s">
        <v>32</v>
      </c>
      <c r="B38" s="3" t="s">
        <v>33</v>
      </c>
      <c r="C38" s="13">
        <f>SUMIF(H2:H14,"V",F2:F14)</f>
        <v>2.2000000000000001E-3</v>
      </c>
      <c r="D38" s="3">
        <f>COUNTIF(H2:H14,"V")</f>
        <v>1</v>
      </c>
      <c r="E38" s="13">
        <f t="shared" si="2"/>
        <v>2.2000000000000001E-3</v>
      </c>
      <c r="G38" s="3"/>
      <c r="H38" s="37"/>
      <c r="I38" s="3"/>
      <c r="J38" s="3"/>
      <c r="K38" s="13"/>
    </row>
    <row r="39" spans="1:17" ht="15" thickBot="1" x14ac:dyDescent="0.4">
      <c r="A39" s="10" t="s">
        <v>63</v>
      </c>
      <c r="B39" s="10" t="s">
        <v>62</v>
      </c>
      <c r="C39" s="22">
        <f>SUMIF(H2:H14,"VI",F2:F14)</f>
        <v>0</v>
      </c>
      <c r="D39" s="10">
        <f>COUNTIF(H2:H14,"VI")</f>
        <v>0</v>
      </c>
      <c r="E39" s="22" t="e">
        <f t="shared" si="2"/>
        <v>#DIV/0!</v>
      </c>
      <c r="G39" s="3"/>
      <c r="H39" s="37"/>
      <c r="I39" s="3"/>
      <c r="J39" s="3"/>
      <c r="K39" s="13"/>
    </row>
    <row r="40" spans="1:17" ht="13" thickTop="1" x14ac:dyDescent="0.25">
      <c r="A40" s="2"/>
      <c r="B40" s="45" t="s">
        <v>34</v>
      </c>
      <c r="G40" s="3"/>
      <c r="H40" s="3"/>
      <c r="I40" s="3"/>
      <c r="J40" s="3"/>
      <c r="K40" s="13"/>
    </row>
    <row r="41" spans="1:17" x14ac:dyDescent="0.25">
      <c r="A41" s="2"/>
      <c r="G41" s="17"/>
      <c r="H41" s="3"/>
      <c r="I41" s="3"/>
      <c r="J41" s="3"/>
      <c r="K41" s="13"/>
    </row>
    <row r="42" spans="1:17" ht="41" thickBot="1" x14ac:dyDescent="0.3">
      <c r="A42" s="57" t="s">
        <v>22</v>
      </c>
      <c r="B42" s="57"/>
      <c r="C42" s="47" t="s">
        <v>19</v>
      </c>
      <c r="D42" s="47" t="s">
        <v>20</v>
      </c>
      <c r="E42" s="46" t="s">
        <v>21</v>
      </c>
      <c r="G42" s="17"/>
      <c r="H42" s="3"/>
      <c r="I42" s="3"/>
      <c r="J42" s="3"/>
      <c r="K42" s="13"/>
    </row>
    <row r="43" spans="1:17" ht="13" thickTop="1" x14ac:dyDescent="0.25">
      <c r="A43" s="58" t="s">
        <v>35</v>
      </c>
      <c r="B43" s="59"/>
      <c r="C43" s="12">
        <f>SUMIF(I2:I14,"weak",F2:F14)</f>
        <v>2.86E-2</v>
      </c>
      <c r="D43" s="9">
        <f>COUNTIF(I2:I14,"weak")</f>
        <v>11</v>
      </c>
      <c r="E43" s="12">
        <f>C43/D43</f>
        <v>2.5999999999999999E-3</v>
      </c>
      <c r="G43" s="17"/>
      <c r="H43" s="3"/>
      <c r="I43" s="3"/>
      <c r="J43" s="3"/>
      <c r="K43" s="13"/>
    </row>
    <row r="44" spans="1:17" x14ac:dyDescent="0.25">
      <c r="A44" s="55" t="s">
        <v>61</v>
      </c>
      <c r="B44" s="55"/>
      <c r="C44" s="12">
        <f>SUMIF(I2:I14,"",F2:F14)</f>
        <v>1.0800000000000001E-2</v>
      </c>
      <c r="D44" s="9">
        <f>COUNTIF(I2:I14,"")</f>
        <v>2</v>
      </c>
      <c r="E44" s="12">
        <f>C44/D44</f>
        <v>5.4000000000000003E-3</v>
      </c>
      <c r="F44" s="45"/>
      <c r="G44" s="17"/>
      <c r="H44" s="3"/>
      <c r="I44" s="3"/>
      <c r="J44" s="3"/>
      <c r="K44" s="13"/>
    </row>
    <row r="45" spans="1:17" x14ac:dyDescent="0.25">
      <c r="B45" s="45"/>
      <c r="F45" s="7"/>
      <c r="G45" s="17"/>
      <c r="H45" s="3"/>
      <c r="I45" s="3"/>
      <c r="J45" s="3"/>
      <c r="K45" s="3"/>
    </row>
    <row r="46" spans="1:17" x14ac:dyDescent="0.25">
      <c r="B46" s="45"/>
      <c r="F46" s="7"/>
      <c r="G46" s="17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B47" s="45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45"/>
      <c r="F48" s="7"/>
      <c r="G48" s="17"/>
      <c r="H48" s="3"/>
      <c r="I48" s="3"/>
      <c r="J48" s="3"/>
      <c r="K48" s="1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1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45"/>
      <c r="H50" s="45"/>
      <c r="I50" s="45"/>
      <c r="J50" s="45"/>
      <c r="K50" s="45"/>
      <c r="L50" s="45"/>
      <c r="M50" s="45"/>
      <c r="N50" s="45"/>
      <c r="O50" s="45"/>
      <c r="P50" s="45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31:B31"/>
    <mergeCell ref="G31:H31"/>
    <mergeCell ref="G32:H32"/>
    <mergeCell ref="A42:B42"/>
    <mergeCell ref="A43:B43"/>
    <mergeCell ref="A44:B44"/>
    <mergeCell ref="G33:H3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4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45" bestFit="1" customWidth="1"/>
    <col min="18" max="18" width="13.1796875" style="45" bestFit="1" customWidth="1"/>
    <col min="19" max="16384" width="11.7265625" style="2"/>
  </cols>
  <sheetData>
    <row r="1" spans="1:9" ht="40.5" customHeight="1" thickBot="1" x14ac:dyDescent="0.3">
      <c r="A1" s="47" t="s">
        <v>80</v>
      </c>
      <c r="B1" s="47" t="s">
        <v>81</v>
      </c>
      <c r="C1" s="47" t="s">
        <v>89</v>
      </c>
      <c r="D1" s="47" t="s">
        <v>90</v>
      </c>
      <c r="E1" s="46" t="s">
        <v>84</v>
      </c>
      <c r="F1" s="47" t="s">
        <v>91</v>
      </c>
      <c r="G1" s="46" t="s">
        <v>86</v>
      </c>
      <c r="H1" s="46" t="s">
        <v>87</v>
      </c>
      <c r="I1" s="47" t="s">
        <v>88</v>
      </c>
    </row>
    <row r="2" spans="1:9" ht="13" thickTop="1" x14ac:dyDescent="0.25">
      <c r="A2" s="45" t="s">
        <v>1</v>
      </c>
      <c r="B2" s="45" t="s">
        <v>7</v>
      </c>
      <c r="C2" s="28"/>
      <c r="D2" s="28"/>
      <c r="E2" s="14"/>
      <c r="F2" s="4">
        <v>1.4500000000000001E-2</v>
      </c>
      <c r="G2" s="6" t="s">
        <v>2</v>
      </c>
      <c r="H2" s="45" t="str">
        <f>IF(AND(A2="OH",B2="O"),"I",IF(AND(A2="O",B2="HO"),"II",IF(AND(A2="CH",B2="O"),"III",IF(AND(A2="O",B2="HC"),"IV",IF(AND(A2="CπH",B2="O"),"V",IF(AND(A2="Cπ",B2="HC"),"V",IF(AND(A2="C",B2="HC"),"VI","N/A")))))))</f>
        <v>II</v>
      </c>
      <c r="I2" s="45" t="str">
        <f>IF(F2&lt;=0.005, "weak","")</f>
        <v/>
      </c>
    </row>
    <row r="3" spans="1:9" x14ac:dyDescent="0.25">
      <c r="A3" s="3" t="s">
        <v>1</v>
      </c>
      <c r="B3" s="45" t="s">
        <v>5</v>
      </c>
      <c r="C3" s="28"/>
      <c r="D3" s="28"/>
      <c r="E3" s="14"/>
      <c r="F3" s="4">
        <v>8.0000000000000002E-3</v>
      </c>
      <c r="G3" s="6" t="s">
        <v>3</v>
      </c>
      <c r="H3" s="45" t="str">
        <f t="shared" ref="H3:H10" si="0">IF(AND(A3="OH",B3="O"),"I",IF(AND(A3="O",B3="HO"),"II",IF(AND(A3="CH",B3="O"),"III",IF(AND(A3="O",B3="HC"),"IV",IF(AND(A3="CπH",B3="O"),"V",IF(AND(A3="Cπ",B3="HC"),"V",IF(AND(A3="C",B3="HC"),"VI","N/A")))))))</f>
        <v>IV</v>
      </c>
      <c r="I3" s="45" t="str">
        <f t="shared" ref="I3:I10" si="1">IF(F3&lt;=0.005, "weak","")</f>
        <v/>
      </c>
    </row>
    <row r="4" spans="1:9" x14ac:dyDescent="0.25">
      <c r="A4" s="3" t="s">
        <v>9</v>
      </c>
      <c r="B4" s="45" t="s">
        <v>1</v>
      </c>
      <c r="C4" s="28"/>
      <c r="D4" s="28"/>
      <c r="E4" s="14"/>
      <c r="F4" s="7">
        <v>7.3000000000000001E-3</v>
      </c>
      <c r="G4" s="6" t="s">
        <v>4</v>
      </c>
      <c r="H4" s="45" t="str">
        <f t="shared" si="0"/>
        <v>III</v>
      </c>
      <c r="I4" s="45" t="str">
        <f t="shared" si="1"/>
        <v/>
      </c>
    </row>
    <row r="5" spans="1:9" x14ac:dyDescent="0.25">
      <c r="A5" s="45" t="s">
        <v>1</v>
      </c>
      <c r="B5" s="45" t="s">
        <v>5</v>
      </c>
      <c r="C5" s="28"/>
      <c r="D5" s="28"/>
      <c r="E5" s="14"/>
      <c r="F5" s="7">
        <v>6.1000000000000004E-3</v>
      </c>
      <c r="G5" s="6" t="s">
        <v>6</v>
      </c>
      <c r="H5" s="45" t="str">
        <f t="shared" si="0"/>
        <v>IV</v>
      </c>
      <c r="I5" s="45" t="str">
        <f t="shared" si="1"/>
        <v/>
      </c>
    </row>
    <row r="6" spans="1:9" x14ac:dyDescent="0.25">
      <c r="A6" s="45" t="s">
        <v>1</v>
      </c>
      <c r="B6" s="45" t="s">
        <v>5</v>
      </c>
      <c r="C6" s="28"/>
      <c r="D6" s="28"/>
      <c r="E6" s="14"/>
      <c r="F6" s="4">
        <v>5.7000000000000002E-3</v>
      </c>
      <c r="G6" s="6" t="s">
        <v>8</v>
      </c>
      <c r="H6" s="45" t="str">
        <f t="shared" si="0"/>
        <v>IV</v>
      </c>
      <c r="I6" s="45" t="str">
        <f t="shared" si="1"/>
        <v/>
      </c>
    </row>
    <row r="7" spans="1:9" x14ac:dyDescent="0.25">
      <c r="A7" s="45" t="s">
        <v>48</v>
      </c>
      <c r="B7" s="45" t="s">
        <v>5</v>
      </c>
      <c r="C7" s="28"/>
      <c r="D7" s="28"/>
      <c r="E7" s="14"/>
      <c r="F7" s="7">
        <v>4.4999999999999997E-3</v>
      </c>
      <c r="G7" s="6" t="s">
        <v>10</v>
      </c>
      <c r="H7" s="45" t="str">
        <f t="shared" si="0"/>
        <v>V</v>
      </c>
      <c r="I7" s="45" t="str">
        <f t="shared" si="1"/>
        <v>weak</v>
      </c>
    </row>
    <row r="8" spans="1:9" x14ac:dyDescent="0.25">
      <c r="A8" s="45" t="s">
        <v>1</v>
      </c>
      <c r="B8" s="45" t="s">
        <v>5</v>
      </c>
      <c r="C8" s="28"/>
      <c r="D8" s="28"/>
      <c r="E8" s="14"/>
      <c r="F8" s="4">
        <v>3.8E-3</v>
      </c>
      <c r="G8" s="6" t="s">
        <v>11</v>
      </c>
      <c r="H8" s="45" t="str">
        <f t="shared" si="0"/>
        <v>IV</v>
      </c>
      <c r="I8" s="45" t="str">
        <f t="shared" si="1"/>
        <v>weak</v>
      </c>
    </row>
    <row r="9" spans="1:9" x14ac:dyDescent="0.25">
      <c r="A9" s="3" t="s">
        <v>9</v>
      </c>
      <c r="B9" s="45" t="s">
        <v>1</v>
      </c>
      <c r="C9" s="21"/>
      <c r="D9" s="21"/>
      <c r="E9" s="38"/>
      <c r="F9" s="4">
        <v>3.5000000000000001E-3</v>
      </c>
      <c r="G9" s="17" t="s">
        <v>12</v>
      </c>
      <c r="H9" s="3" t="str">
        <f t="shared" si="0"/>
        <v>III</v>
      </c>
      <c r="I9" s="3" t="str">
        <f t="shared" si="1"/>
        <v>weak</v>
      </c>
    </row>
    <row r="10" spans="1:9" x14ac:dyDescent="0.25">
      <c r="A10" s="45" t="s">
        <v>49</v>
      </c>
      <c r="B10" s="45" t="s">
        <v>1</v>
      </c>
      <c r="C10" s="19"/>
      <c r="D10" s="19"/>
      <c r="E10" s="19"/>
      <c r="F10" s="4">
        <v>1.9E-3</v>
      </c>
      <c r="G10" s="17" t="s">
        <v>13</v>
      </c>
      <c r="H10" s="3" t="str">
        <f t="shared" si="0"/>
        <v>V</v>
      </c>
      <c r="I10" s="3" t="str">
        <f t="shared" si="1"/>
        <v>weak</v>
      </c>
    </row>
    <row r="11" spans="1:9" x14ac:dyDescent="0.25">
      <c r="B11" s="45"/>
      <c r="C11" s="19"/>
      <c r="D11" s="19"/>
      <c r="E11" s="19"/>
      <c r="F11" s="4"/>
      <c r="G11" s="17"/>
      <c r="H11" s="3"/>
      <c r="I11" s="3"/>
    </row>
    <row r="12" spans="1:9" x14ac:dyDescent="0.25">
      <c r="B12" s="45"/>
      <c r="C12" s="19"/>
      <c r="D12" s="19"/>
      <c r="E12" s="19"/>
      <c r="F12" s="4"/>
      <c r="G12" s="17"/>
      <c r="H12" s="3"/>
      <c r="I12" s="3"/>
    </row>
    <row r="13" spans="1:9" x14ac:dyDescent="0.25">
      <c r="B13" s="45"/>
      <c r="C13" s="19"/>
      <c r="D13" s="19"/>
      <c r="E13" s="19"/>
      <c r="F13" s="4"/>
      <c r="G13" s="17"/>
      <c r="H13" s="3"/>
      <c r="I13" s="3"/>
    </row>
    <row r="14" spans="1:9" x14ac:dyDescent="0.25">
      <c r="B14" s="45"/>
      <c r="C14" s="19"/>
      <c r="D14" s="19"/>
      <c r="E14" s="19"/>
      <c r="F14" s="4"/>
      <c r="G14" s="17"/>
      <c r="H14" s="3"/>
      <c r="I14" s="3"/>
    </row>
    <row r="15" spans="1:9" x14ac:dyDescent="0.25">
      <c r="B15" s="45"/>
      <c r="C15" s="19"/>
      <c r="D15" s="19"/>
      <c r="E15" s="19"/>
      <c r="F15" s="4"/>
      <c r="G15" s="17"/>
      <c r="H15" s="3"/>
      <c r="I15" s="3"/>
    </row>
    <row r="16" spans="1:9" x14ac:dyDescent="0.25">
      <c r="A16" s="3"/>
      <c r="B16" s="45"/>
      <c r="C16" s="19"/>
      <c r="D16" s="19"/>
      <c r="E16" s="19"/>
      <c r="F16" s="4"/>
      <c r="G16" s="17"/>
      <c r="H16" s="3"/>
      <c r="I16" s="3"/>
    </row>
    <row r="17" spans="1:11" x14ac:dyDescent="0.25">
      <c r="B17" s="45"/>
      <c r="C17" s="19"/>
      <c r="D17" s="19"/>
      <c r="E17" s="19"/>
      <c r="F17" s="4"/>
      <c r="G17" s="17"/>
      <c r="H17" s="3"/>
      <c r="I17" s="3"/>
    </row>
    <row r="18" spans="1:11" x14ac:dyDescent="0.25">
      <c r="B18" s="45"/>
      <c r="F18" s="4"/>
      <c r="G18" s="6"/>
      <c r="H18" s="45"/>
      <c r="I18" s="45"/>
    </row>
    <row r="19" spans="1:11" x14ac:dyDescent="0.25">
      <c r="B19" s="45"/>
      <c r="F19" s="4"/>
      <c r="G19" s="6"/>
      <c r="H19" s="45"/>
      <c r="I19" s="45"/>
    </row>
    <row r="20" spans="1:11" x14ac:dyDescent="0.25">
      <c r="B20" s="45"/>
      <c r="F20" s="4"/>
      <c r="G20" s="6"/>
      <c r="H20" s="45"/>
      <c r="I20" s="45"/>
    </row>
    <row r="21" spans="1:11" x14ac:dyDescent="0.25">
      <c r="B21" s="45"/>
      <c r="F21" s="4"/>
      <c r="G21" s="6"/>
      <c r="H21" s="45"/>
      <c r="I21" s="45"/>
    </row>
    <row r="22" spans="1:11" x14ac:dyDescent="0.25">
      <c r="B22" s="45"/>
      <c r="F22" s="4"/>
      <c r="G22" s="6"/>
      <c r="H22" s="45"/>
      <c r="I22" s="45"/>
    </row>
    <row r="23" spans="1:11" x14ac:dyDescent="0.25">
      <c r="B23" s="45"/>
      <c r="F23" s="4"/>
      <c r="G23" s="6"/>
      <c r="H23" s="45"/>
      <c r="I23" s="45"/>
    </row>
    <row r="24" spans="1:11" x14ac:dyDescent="0.25">
      <c r="B24" s="45"/>
      <c r="F24" s="4"/>
      <c r="G24" s="6"/>
      <c r="H24" s="45"/>
      <c r="I24" s="45"/>
    </row>
    <row r="25" spans="1:11" x14ac:dyDescent="0.25">
      <c r="B25" s="45"/>
      <c r="F25" s="4"/>
      <c r="G25" s="6"/>
      <c r="H25" s="45"/>
      <c r="I25" s="45"/>
    </row>
    <row r="26" spans="1:11" x14ac:dyDescent="0.25">
      <c r="B26" s="45"/>
      <c r="F26" s="4"/>
      <c r="G26" s="6"/>
      <c r="H26" s="45"/>
      <c r="I26" s="45"/>
    </row>
    <row r="27" spans="1:11" x14ac:dyDescent="0.25">
      <c r="A27" s="3"/>
      <c r="B27" s="45"/>
      <c r="F27" s="4"/>
      <c r="G27" s="6"/>
      <c r="H27" s="45"/>
      <c r="I27" s="45"/>
    </row>
    <row r="28" spans="1:11" x14ac:dyDescent="0.25">
      <c r="B28" s="45"/>
      <c r="F28" s="4"/>
      <c r="G28" s="6"/>
      <c r="H28" s="45"/>
      <c r="I28" s="45"/>
    </row>
    <row r="29" spans="1:11" x14ac:dyDescent="0.25">
      <c r="B29" s="45"/>
      <c r="F29" s="4"/>
      <c r="G29" s="6"/>
      <c r="H29" s="45"/>
      <c r="I29" s="45"/>
    </row>
    <row r="31" spans="1:11" ht="41" thickBot="1" x14ac:dyDescent="0.3">
      <c r="A31" s="56" t="s">
        <v>18</v>
      </c>
      <c r="B31" s="56"/>
      <c r="C31" s="47" t="s">
        <v>19</v>
      </c>
      <c r="D31" s="47" t="s">
        <v>20</v>
      </c>
      <c r="E31" s="46" t="s">
        <v>21</v>
      </c>
      <c r="F31" s="45"/>
      <c r="G31" s="57" t="s">
        <v>22</v>
      </c>
      <c r="H31" s="57"/>
      <c r="I31" s="47" t="s">
        <v>19</v>
      </c>
      <c r="J31" s="47" t="s">
        <v>20</v>
      </c>
      <c r="K31" s="46" t="s">
        <v>21</v>
      </c>
    </row>
    <row r="32" spans="1:11" ht="13" thickTop="1" x14ac:dyDescent="0.25">
      <c r="A32" s="45" t="s">
        <v>23</v>
      </c>
      <c r="B32" s="45" t="s">
        <v>24</v>
      </c>
      <c r="C32" s="12">
        <f>SUMIF(H2:H10,"I",F2:F10)</f>
        <v>0</v>
      </c>
      <c r="D32" s="45">
        <f>COUNTIF(H2:H10,"I")</f>
        <v>0</v>
      </c>
      <c r="E32" s="12" t="e">
        <f t="shared" ref="E32:E39" si="2">C32/D32</f>
        <v>#DIV/0!</v>
      </c>
      <c r="G32" s="58" t="s">
        <v>25</v>
      </c>
      <c r="H32" s="59"/>
      <c r="I32" s="12">
        <f>C32+C34+C37</f>
        <v>1.2700000000000001E-2</v>
      </c>
      <c r="J32" s="48">
        <f>D32+D34+D37</f>
        <v>3</v>
      </c>
      <c r="K32" s="12">
        <f>I32/J32</f>
        <v>4.2333333333333337E-3</v>
      </c>
    </row>
    <row r="33" spans="1:17" x14ac:dyDescent="0.25">
      <c r="A33" s="45" t="s">
        <v>26</v>
      </c>
      <c r="B33" s="45" t="s">
        <v>27</v>
      </c>
      <c r="C33" s="12">
        <f>SUMIF(H2:H10,"II",F2:F10)</f>
        <v>1.4500000000000001E-2</v>
      </c>
      <c r="D33" s="45">
        <f>COUNTIF(H2:H10,"II")</f>
        <v>1</v>
      </c>
      <c r="E33" s="12">
        <f t="shared" si="2"/>
        <v>1.4500000000000001E-2</v>
      </c>
      <c r="G33" s="55"/>
      <c r="H33" s="55"/>
    </row>
    <row r="34" spans="1:17" ht="14.5" x14ac:dyDescent="0.35">
      <c r="A34" s="45" t="s">
        <v>28</v>
      </c>
      <c r="B34" s="45" t="s">
        <v>29</v>
      </c>
      <c r="C34" s="12">
        <f>SUMIF(H2:H10,"III",F2:F10)</f>
        <v>1.0800000000000001E-2</v>
      </c>
      <c r="D34" s="45">
        <f>COUNTIF(H2:H10,"III")</f>
        <v>2</v>
      </c>
      <c r="E34" s="12">
        <f t="shared" si="2"/>
        <v>5.4000000000000003E-3</v>
      </c>
      <c r="G34" s="19"/>
      <c r="H34" s="36"/>
      <c r="I34" s="19"/>
      <c r="J34" s="19"/>
      <c r="K34" s="19"/>
    </row>
    <row r="35" spans="1:17" ht="14.5" x14ac:dyDescent="0.35">
      <c r="A35" s="45" t="s">
        <v>30</v>
      </c>
      <c r="B35" s="45" t="s">
        <v>31</v>
      </c>
      <c r="C35" s="12">
        <f>SUMIF(H2:H10,"IV",F2:F10)</f>
        <v>2.3600000000000003E-2</v>
      </c>
      <c r="D35" s="45">
        <f>COUNTIF(H2:H10,"IV")</f>
        <v>4</v>
      </c>
      <c r="E35" s="12">
        <f t="shared" si="2"/>
        <v>5.9000000000000007E-3</v>
      </c>
      <c r="G35" s="19"/>
      <c r="H35" s="36"/>
      <c r="I35" s="19"/>
      <c r="J35" s="19"/>
      <c r="K35" s="19"/>
    </row>
    <row r="36" spans="1:17" ht="14.5" x14ac:dyDescent="0.35">
      <c r="A36" s="3" t="s">
        <v>65</v>
      </c>
      <c r="B36" s="45"/>
      <c r="C36" s="12">
        <f>SUMIF(A2:A10,"Cπ",F2:F10)</f>
        <v>4.4999999999999997E-3</v>
      </c>
      <c r="D36" s="45">
        <f>COUNTIF(A2:A10,"Cπ")</f>
        <v>1</v>
      </c>
      <c r="E36" s="12">
        <f t="shared" si="2"/>
        <v>4.4999999999999997E-3</v>
      </c>
      <c r="G36" s="3"/>
      <c r="H36" s="37"/>
      <c r="I36" s="3"/>
      <c r="J36" s="3"/>
      <c r="K36" s="3"/>
    </row>
    <row r="37" spans="1:17" ht="14.5" x14ac:dyDescent="0.35">
      <c r="A37" s="3" t="s">
        <v>64</v>
      </c>
      <c r="C37" s="12">
        <f>SUMIF(A2:A10,"CπH",F2:F10)</f>
        <v>1.9E-3</v>
      </c>
      <c r="D37" s="45">
        <f>COUNTIF(A2:A10,"CπH")</f>
        <v>1</v>
      </c>
      <c r="E37" s="12">
        <f t="shared" si="2"/>
        <v>1.9E-3</v>
      </c>
      <c r="G37" s="3"/>
      <c r="H37" s="37"/>
      <c r="I37" s="3"/>
      <c r="J37" s="3"/>
      <c r="K37" s="3"/>
    </row>
    <row r="38" spans="1:17" ht="14.5" x14ac:dyDescent="0.35">
      <c r="A38" s="3" t="s">
        <v>32</v>
      </c>
      <c r="B38" s="3" t="s">
        <v>33</v>
      </c>
      <c r="C38" s="13">
        <f>SUMIF(H2:H10,"V",F2:F10)</f>
        <v>6.3999999999999994E-3</v>
      </c>
      <c r="D38" s="3">
        <f>COUNTIF(H2:H10,"V")</f>
        <v>2</v>
      </c>
      <c r="E38" s="13">
        <f t="shared" si="2"/>
        <v>3.1999999999999997E-3</v>
      </c>
      <c r="G38" s="3"/>
      <c r="H38" s="37"/>
      <c r="I38" s="3"/>
      <c r="J38" s="3"/>
      <c r="K38" s="13"/>
    </row>
    <row r="39" spans="1:17" ht="15" thickBot="1" x14ac:dyDescent="0.4">
      <c r="A39" s="10" t="s">
        <v>63</v>
      </c>
      <c r="B39" s="10" t="s">
        <v>62</v>
      </c>
      <c r="C39" s="22">
        <f>SUMIF(H2:H10,"VI",F2:F10)</f>
        <v>0</v>
      </c>
      <c r="D39" s="10">
        <f>COUNTIF(H2:H10,"VI")</f>
        <v>0</v>
      </c>
      <c r="E39" s="22" t="e">
        <f t="shared" si="2"/>
        <v>#DIV/0!</v>
      </c>
      <c r="G39" s="3"/>
      <c r="H39" s="37"/>
      <c r="I39" s="3"/>
      <c r="J39" s="3"/>
      <c r="K39" s="13"/>
    </row>
    <row r="40" spans="1:17" ht="13" thickTop="1" x14ac:dyDescent="0.25">
      <c r="A40" s="2"/>
      <c r="B40" s="45" t="s">
        <v>34</v>
      </c>
      <c r="G40" s="3"/>
      <c r="H40" s="3"/>
      <c r="I40" s="3"/>
      <c r="J40" s="3"/>
      <c r="K40" s="13"/>
    </row>
    <row r="41" spans="1:17" x14ac:dyDescent="0.25">
      <c r="A41" s="2"/>
      <c r="G41" s="17"/>
      <c r="H41" s="3"/>
      <c r="I41" s="3"/>
      <c r="J41" s="3"/>
      <c r="K41" s="13"/>
    </row>
    <row r="42" spans="1:17" ht="41" thickBot="1" x14ac:dyDescent="0.3">
      <c r="A42" s="57" t="s">
        <v>22</v>
      </c>
      <c r="B42" s="57"/>
      <c r="C42" s="47" t="s">
        <v>19</v>
      </c>
      <c r="D42" s="47" t="s">
        <v>20</v>
      </c>
      <c r="E42" s="46" t="s">
        <v>21</v>
      </c>
      <c r="G42" s="17"/>
      <c r="H42" s="3"/>
      <c r="I42" s="3"/>
      <c r="J42" s="3"/>
      <c r="K42" s="13"/>
    </row>
    <row r="43" spans="1:17" ht="13" thickTop="1" x14ac:dyDescent="0.25">
      <c r="A43" s="58" t="s">
        <v>35</v>
      </c>
      <c r="B43" s="59"/>
      <c r="C43" s="12">
        <f>SUMIF(I2:I10,"weak",F2:F10)</f>
        <v>1.37E-2</v>
      </c>
      <c r="D43" s="9">
        <f>COUNTIF(I2:I10,"weak")</f>
        <v>4</v>
      </c>
      <c r="E43" s="12">
        <f>C43/D43</f>
        <v>3.4250000000000001E-3</v>
      </c>
      <c r="G43" s="17"/>
      <c r="H43" s="3"/>
      <c r="I43" s="3"/>
      <c r="J43" s="3"/>
      <c r="K43" s="13"/>
    </row>
    <row r="44" spans="1:17" x14ac:dyDescent="0.25">
      <c r="A44" s="55" t="s">
        <v>61</v>
      </c>
      <c r="B44" s="55"/>
      <c r="C44" s="12">
        <f>SUMIF(I2:I10,"",F2:F10)</f>
        <v>4.1599999999999998E-2</v>
      </c>
      <c r="D44" s="9">
        <f>COUNTIF(I2:I10,"")</f>
        <v>5</v>
      </c>
      <c r="E44" s="12">
        <f>C44/D44</f>
        <v>8.3199999999999993E-3</v>
      </c>
      <c r="F44" s="45"/>
      <c r="G44" s="17"/>
      <c r="H44" s="3"/>
      <c r="I44" s="3"/>
      <c r="J44" s="3"/>
      <c r="K44" s="13"/>
    </row>
    <row r="45" spans="1:17" x14ac:dyDescent="0.25">
      <c r="B45" s="45"/>
      <c r="F45" s="7"/>
      <c r="G45" s="17"/>
      <c r="H45" s="3"/>
      <c r="I45" s="3"/>
      <c r="J45" s="3"/>
      <c r="K45" s="3"/>
    </row>
    <row r="46" spans="1:17" x14ac:dyDescent="0.25">
      <c r="B46" s="45"/>
      <c r="F46" s="7"/>
      <c r="G46" s="17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B47" s="45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45"/>
      <c r="F48" s="7"/>
      <c r="G48" s="17"/>
      <c r="H48" s="3"/>
      <c r="I48" s="3"/>
      <c r="J48" s="3"/>
      <c r="K48" s="1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1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45"/>
      <c r="H50" s="45"/>
      <c r="I50" s="45"/>
      <c r="J50" s="45"/>
      <c r="K50" s="45"/>
      <c r="L50" s="45"/>
      <c r="M50" s="45"/>
      <c r="N50" s="45"/>
      <c r="O50" s="45"/>
      <c r="P50" s="45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31:B31"/>
    <mergeCell ref="G31:H31"/>
    <mergeCell ref="G32:H32"/>
    <mergeCell ref="A42:B42"/>
    <mergeCell ref="A43:B43"/>
    <mergeCell ref="A44:B44"/>
    <mergeCell ref="G33:H3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4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45" bestFit="1" customWidth="1"/>
    <col min="18" max="18" width="13.1796875" style="45" bestFit="1" customWidth="1"/>
    <col min="19" max="16384" width="11.7265625" style="2"/>
  </cols>
  <sheetData>
    <row r="1" spans="1:9" ht="40.5" customHeight="1" thickBot="1" x14ac:dyDescent="0.3">
      <c r="A1" s="47" t="s">
        <v>80</v>
      </c>
      <c r="B1" s="47" t="s">
        <v>81</v>
      </c>
      <c r="C1" s="47" t="s">
        <v>89</v>
      </c>
      <c r="D1" s="47" t="s">
        <v>90</v>
      </c>
      <c r="E1" s="46" t="s">
        <v>84</v>
      </c>
      <c r="F1" s="47" t="s">
        <v>91</v>
      </c>
      <c r="G1" s="46" t="s">
        <v>86</v>
      </c>
      <c r="H1" s="46" t="s">
        <v>87</v>
      </c>
      <c r="I1" s="47" t="s">
        <v>88</v>
      </c>
    </row>
    <row r="2" spans="1:9" ht="13" thickTop="1" x14ac:dyDescent="0.25">
      <c r="A2" s="45" t="s">
        <v>48</v>
      </c>
      <c r="B2" s="45" t="s">
        <v>5</v>
      </c>
      <c r="C2" s="28"/>
      <c r="D2" s="28"/>
      <c r="E2" s="14"/>
      <c r="F2" s="4">
        <v>4.3E-3</v>
      </c>
      <c r="G2" s="6" t="s">
        <v>2</v>
      </c>
      <c r="H2" s="45" t="str">
        <f>IF(AND(A2="OH",B2="O"),"I",IF(AND(A2="O",B2="HO"),"II",IF(AND(A2="CH",B2="O"),"III",IF(AND(A2="O",B2="HC"),"IV",IF(AND(A2="CπH",B2="O"),"V",IF(AND(A2="Cπ",B2="HC"),"V",IF(AND(A2="C",B2="HC"),"VI","N/A")))))))</f>
        <v>V</v>
      </c>
      <c r="I2" s="45" t="str">
        <f>IF(F2&lt;=0.005, "weak","")</f>
        <v>weak</v>
      </c>
    </row>
    <row r="3" spans="1:9" x14ac:dyDescent="0.25">
      <c r="A3" s="3" t="s">
        <v>1</v>
      </c>
      <c r="B3" s="45" t="s">
        <v>5</v>
      </c>
      <c r="C3" s="28"/>
      <c r="D3" s="28"/>
      <c r="E3" s="14"/>
      <c r="F3" s="4">
        <v>3.8999999999999998E-3</v>
      </c>
      <c r="G3" s="6" t="s">
        <v>3</v>
      </c>
      <c r="H3" s="45" t="str">
        <f t="shared" ref="H3:H10" si="0">IF(AND(A3="OH",B3="O"),"I",IF(AND(A3="O",B3="HO"),"II",IF(AND(A3="CH",B3="O"),"III",IF(AND(A3="O",B3="HC"),"IV",IF(AND(A3="CπH",B3="O"),"V",IF(AND(A3="Cπ",B3="HC"),"V",IF(AND(A3="C",B3="HC"),"VI","N/A")))))))</f>
        <v>IV</v>
      </c>
      <c r="I3" s="45" t="str">
        <f t="shared" ref="I3:I10" si="1">IF(F3&lt;=0.005, "weak","")</f>
        <v>weak</v>
      </c>
    </row>
    <row r="4" spans="1:9" x14ac:dyDescent="0.25">
      <c r="A4" s="45" t="s">
        <v>48</v>
      </c>
      <c r="B4" s="45" t="s">
        <v>5</v>
      </c>
      <c r="C4" s="28"/>
      <c r="D4" s="28"/>
      <c r="E4" s="14"/>
      <c r="F4" s="7">
        <v>2.3999999999999998E-3</v>
      </c>
      <c r="G4" s="6" t="s">
        <v>4</v>
      </c>
      <c r="H4" s="45" t="str">
        <f t="shared" si="0"/>
        <v>V</v>
      </c>
      <c r="I4" s="45" t="str">
        <f t="shared" si="1"/>
        <v>weak</v>
      </c>
    </row>
    <row r="5" spans="1:9" x14ac:dyDescent="0.25">
      <c r="A5" s="45" t="s">
        <v>49</v>
      </c>
      <c r="B5" s="45" t="s">
        <v>1</v>
      </c>
      <c r="C5" s="28"/>
      <c r="D5" s="28"/>
      <c r="E5" s="14"/>
      <c r="F5" s="7">
        <v>2.2000000000000001E-3</v>
      </c>
      <c r="G5" s="6" t="s">
        <v>6</v>
      </c>
      <c r="H5" s="45" t="str">
        <f t="shared" si="0"/>
        <v>V</v>
      </c>
      <c r="I5" s="45" t="str">
        <f t="shared" si="1"/>
        <v>weak</v>
      </c>
    </row>
    <row r="6" spans="1:9" x14ac:dyDescent="0.25">
      <c r="A6" s="45" t="s">
        <v>1</v>
      </c>
      <c r="B6" s="45" t="s">
        <v>5</v>
      </c>
      <c r="C6" s="28"/>
      <c r="D6" s="28"/>
      <c r="E6" s="14"/>
      <c r="F6" s="4">
        <v>1.6000000000000001E-3</v>
      </c>
      <c r="G6" s="6" t="s">
        <v>8</v>
      </c>
      <c r="H6" s="45" t="str">
        <f t="shared" si="0"/>
        <v>IV</v>
      </c>
      <c r="I6" s="45" t="str">
        <f t="shared" si="1"/>
        <v>weak</v>
      </c>
    </row>
    <row r="7" spans="1:9" x14ac:dyDescent="0.25">
      <c r="A7" s="45" t="s">
        <v>1</v>
      </c>
      <c r="B7" s="45" t="s">
        <v>5</v>
      </c>
      <c r="C7" s="28"/>
      <c r="D7" s="28"/>
      <c r="E7" s="14"/>
      <c r="F7" s="7">
        <v>1.5E-3</v>
      </c>
      <c r="G7" s="6" t="s">
        <v>10</v>
      </c>
      <c r="H7" s="45" t="str">
        <f t="shared" si="0"/>
        <v>IV</v>
      </c>
      <c r="I7" s="45" t="str">
        <f t="shared" si="1"/>
        <v>weak</v>
      </c>
    </row>
    <row r="8" spans="1:9" x14ac:dyDescent="0.25">
      <c r="A8" s="45" t="s">
        <v>48</v>
      </c>
      <c r="B8" s="45" t="s">
        <v>5</v>
      </c>
      <c r="C8" s="28"/>
      <c r="D8" s="28"/>
      <c r="E8" s="14"/>
      <c r="F8" s="4">
        <v>1E-3</v>
      </c>
      <c r="G8" s="6" t="s">
        <v>11</v>
      </c>
      <c r="H8" s="45" t="str">
        <f t="shared" si="0"/>
        <v>V</v>
      </c>
      <c r="I8" s="45" t="str">
        <f t="shared" si="1"/>
        <v>weak</v>
      </c>
    </row>
    <row r="9" spans="1:9" x14ac:dyDescent="0.25">
      <c r="A9" s="3" t="s">
        <v>1</v>
      </c>
      <c r="B9" s="45" t="s">
        <v>5</v>
      </c>
      <c r="C9" s="21"/>
      <c r="D9" s="21"/>
      <c r="E9" s="38"/>
      <c r="F9" s="4">
        <v>8.9999999999999998E-4</v>
      </c>
      <c r="G9" s="17" t="s">
        <v>12</v>
      </c>
      <c r="H9" s="3" t="str">
        <f t="shared" si="0"/>
        <v>IV</v>
      </c>
      <c r="I9" s="3" t="str">
        <f t="shared" si="1"/>
        <v>weak</v>
      </c>
    </row>
    <row r="10" spans="1:9" x14ac:dyDescent="0.25">
      <c r="A10" s="45" t="s">
        <v>9</v>
      </c>
      <c r="B10" s="45" t="s">
        <v>1</v>
      </c>
      <c r="C10" s="19"/>
      <c r="D10" s="19"/>
      <c r="E10" s="19"/>
      <c r="F10" s="4">
        <v>8.0000000000000004E-4</v>
      </c>
      <c r="G10" s="17" t="s">
        <v>13</v>
      </c>
      <c r="H10" s="3" t="str">
        <f t="shared" si="0"/>
        <v>III</v>
      </c>
      <c r="I10" s="3" t="str">
        <f t="shared" si="1"/>
        <v>weak</v>
      </c>
    </row>
    <row r="11" spans="1:9" x14ac:dyDescent="0.25">
      <c r="A11" s="45" t="s">
        <v>49</v>
      </c>
      <c r="B11" s="45" t="s">
        <v>1</v>
      </c>
      <c r="C11" s="19"/>
      <c r="D11" s="19"/>
      <c r="E11" s="19"/>
      <c r="F11" s="5">
        <v>6.9999999999999999E-4</v>
      </c>
      <c r="G11" s="17" t="s">
        <v>14</v>
      </c>
      <c r="H11" s="3" t="str">
        <f t="shared" ref="H11" si="2">IF(AND(A11="OH",B11="O"),"I",IF(AND(A11="O",B11="HO"),"II",IF(AND(A11="CH",B11="O"),"III",IF(AND(A11="O",B11="HC"),"IV",IF(AND(A11="CπH",B11="O"),"V",IF(AND(A11="Cπ",B11="HC"),"V",IF(AND(A11="C",B11="HC"),"VI","N/A")))))))</f>
        <v>V</v>
      </c>
      <c r="I11" s="3" t="str">
        <f t="shared" ref="I11" si="3">IF(F11&lt;=0.005, "weak","")</f>
        <v>weak</v>
      </c>
    </row>
    <row r="12" spans="1:9" x14ac:dyDescent="0.25">
      <c r="B12" s="45"/>
      <c r="C12" s="19"/>
      <c r="D12" s="19"/>
      <c r="E12" s="19"/>
      <c r="F12" s="4"/>
      <c r="G12" s="17"/>
      <c r="H12" s="3"/>
      <c r="I12" s="3"/>
    </row>
    <row r="13" spans="1:9" x14ac:dyDescent="0.25">
      <c r="B13" s="45"/>
      <c r="C13" s="19"/>
      <c r="D13" s="19"/>
      <c r="E13" s="19"/>
      <c r="F13" s="4"/>
      <c r="G13" s="17"/>
      <c r="H13" s="3"/>
      <c r="I13" s="3"/>
    </row>
    <row r="14" spans="1:9" x14ac:dyDescent="0.25">
      <c r="B14" s="45"/>
      <c r="C14" s="19"/>
      <c r="D14" s="19"/>
      <c r="E14" s="19"/>
      <c r="F14" s="4"/>
      <c r="G14" s="17"/>
      <c r="H14" s="3"/>
      <c r="I14" s="3"/>
    </row>
    <row r="15" spans="1:9" x14ac:dyDescent="0.25">
      <c r="B15" s="45"/>
      <c r="C15" s="19"/>
      <c r="D15" s="19"/>
      <c r="E15" s="19"/>
      <c r="F15" s="4"/>
      <c r="G15" s="17"/>
      <c r="H15" s="3"/>
      <c r="I15" s="3"/>
    </row>
    <row r="16" spans="1:9" x14ac:dyDescent="0.25">
      <c r="A16" s="3"/>
      <c r="B16" s="45"/>
      <c r="C16" s="19"/>
      <c r="D16" s="19"/>
      <c r="E16" s="19"/>
      <c r="F16" s="4"/>
      <c r="G16" s="17"/>
      <c r="H16" s="3"/>
      <c r="I16" s="3"/>
    </row>
    <row r="17" spans="1:11" x14ac:dyDescent="0.25">
      <c r="B17" s="45"/>
      <c r="C17" s="19"/>
      <c r="D17" s="19"/>
      <c r="E17" s="19"/>
      <c r="F17" s="4"/>
      <c r="G17" s="17"/>
      <c r="H17" s="3"/>
      <c r="I17" s="3"/>
    </row>
    <row r="18" spans="1:11" x14ac:dyDescent="0.25">
      <c r="B18" s="45"/>
      <c r="F18" s="4"/>
      <c r="G18" s="6"/>
      <c r="H18" s="45"/>
      <c r="I18" s="45"/>
    </row>
    <row r="19" spans="1:11" x14ac:dyDescent="0.25">
      <c r="B19" s="45"/>
      <c r="F19" s="4"/>
      <c r="G19" s="6"/>
      <c r="H19" s="45"/>
      <c r="I19" s="45"/>
    </row>
    <row r="20" spans="1:11" x14ac:dyDescent="0.25">
      <c r="B20" s="45"/>
      <c r="F20" s="4"/>
      <c r="G20" s="6"/>
      <c r="H20" s="45"/>
      <c r="I20" s="45"/>
    </row>
    <row r="21" spans="1:11" x14ac:dyDescent="0.25">
      <c r="B21" s="45"/>
      <c r="F21" s="4"/>
      <c r="G21" s="6"/>
      <c r="H21" s="45"/>
      <c r="I21" s="45"/>
    </row>
    <row r="22" spans="1:11" x14ac:dyDescent="0.25">
      <c r="B22" s="45"/>
      <c r="F22" s="4"/>
      <c r="G22" s="6"/>
      <c r="H22" s="45"/>
      <c r="I22" s="45"/>
    </row>
    <row r="23" spans="1:11" x14ac:dyDescent="0.25">
      <c r="B23" s="45"/>
      <c r="F23" s="4"/>
      <c r="G23" s="6"/>
      <c r="H23" s="45"/>
      <c r="I23" s="45"/>
    </row>
    <row r="24" spans="1:11" x14ac:dyDescent="0.25">
      <c r="B24" s="45"/>
      <c r="F24" s="4"/>
      <c r="G24" s="6"/>
      <c r="H24" s="45"/>
      <c r="I24" s="45"/>
    </row>
    <row r="25" spans="1:11" x14ac:dyDescent="0.25">
      <c r="B25" s="45"/>
      <c r="F25" s="4"/>
      <c r="G25" s="6"/>
      <c r="H25" s="45"/>
      <c r="I25" s="45"/>
    </row>
    <row r="26" spans="1:11" x14ac:dyDescent="0.25">
      <c r="B26" s="45"/>
      <c r="F26" s="4"/>
      <c r="G26" s="6"/>
      <c r="H26" s="45"/>
      <c r="I26" s="45"/>
    </row>
    <row r="27" spans="1:11" x14ac:dyDescent="0.25">
      <c r="A27" s="3"/>
      <c r="B27" s="45"/>
      <c r="F27" s="4"/>
      <c r="G27" s="6"/>
      <c r="H27" s="45"/>
      <c r="I27" s="45"/>
    </row>
    <row r="28" spans="1:11" x14ac:dyDescent="0.25">
      <c r="B28" s="45"/>
      <c r="F28" s="4"/>
      <c r="G28" s="6"/>
      <c r="H28" s="45"/>
      <c r="I28" s="45"/>
    </row>
    <row r="29" spans="1:11" x14ac:dyDescent="0.25">
      <c r="B29" s="45"/>
      <c r="F29" s="4"/>
      <c r="G29" s="6"/>
      <c r="H29" s="45"/>
      <c r="I29" s="45"/>
    </row>
    <row r="31" spans="1:11" ht="41" thickBot="1" x14ac:dyDescent="0.3">
      <c r="A31" s="56" t="s">
        <v>18</v>
      </c>
      <c r="B31" s="56"/>
      <c r="C31" s="47" t="s">
        <v>19</v>
      </c>
      <c r="D31" s="47" t="s">
        <v>20</v>
      </c>
      <c r="E31" s="46" t="s">
        <v>21</v>
      </c>
      <c r="F31" s="45"/>
      <c r="G31" s="57" t="s">
        <v>22</v>
      </c>
      <c r="H31" s="57"/>
      <c r="I31" s="47" t="s">
        <v>19</v>
      </c>
      <c r="J31" s="47" t="s">
        <v>20</v>
      </c>
      <c r="K31" s="46" t="s">
        <v>21</v>
      </c>
    </row>
    <row r="32" spans="1:11" ht="13" thickTop="1" x14ac:dyDescent="0.25">
      <c r="A32" s="45" t="s">
        <v>23</v>
      </c>
      <c r="B32" s="45" t="s">
        <v>24</v>
      </c>
      <c r="C32" s="12">
        <f>SUMIF(H2:H11,"I",F2:F11)</f>
        <v>0</v>
      </c>
      <c r="D32" s="45">
        <f>COUNTIF(H2:H11,"I")</f>
        <v>0</v>
      </c>
      <c r="E32" s="12" t="e">
        <f t="shared" ref="E32:E39" si="4">C32/D32</f>
        <v>#DIV/0!</v>
      </c>
      <c r="G32" s="58" t="s">
        <v>25</v>
      </c>
      <c r="H32" s="59"/>
      <c r="I32" s="12">
        <f>C32+C34+C37</f>
        <v>3.7000000000000002E-3</v>
      </c>
      <c r="J32" s="48">
        <f>D32+D34+D37</f>
        <v>3</v>
      </c>
      <c r="K32" s="12">
        <f>I32/J32</f>
        <v>1.2333333333333335E-3</v>
      </c>
    </row>
    <row r="33" spans="1:17" x14ac:dyDescent="0.25">
      <c r="A33" s="45" t="s">
        <v>26</v>
      </c>
      <c r="B33" s="45" t="s">
        <v>27</v>
      </c>
      <c r="C33" s="12">
        <f>SUMIF(H2:H11,"II",F2:F11)</f>
        <v>0</v>
      </c>
      <c r="D33" s="45">
        <f>COUNTIF(H2:H11,"II")</f>
        <v>0</v>
      </c>
      <c r="E33" s="12" t="e">
        <f t="shared" si="4"/>
        <v>#DIV/0!</v>
      </c>
      <c r="G33" s="55"/>
      <c r="H33" s="55"/>
    </row>
    <row r="34" spans="1:17" ht="14.5" x14ac:dyDescent="0.35">
      <c r="A34" s="45" t="s">
        <v>28</v>
      </c>
      <c r="B34" s="45" t="s">
        <v>29</v>
      </c>
      <c r="C34" s="12">
        <f>SUMIF(H2:H11,"III",F2:F11)</f>
        <v>8.0000000000000004E-4</v>
      </c>
      <c r="D34" s="45">
        <f>COUNTIF(H2:H11,"III")</f>
        <v>1</v>
      </c>
      <c r="E34" s="12">
        <f t="shared" si="4"/>
        <v>8.0000000000000004E-4</v>
      </c>
      <c r="G34" s="19"/>
      <c r="H34" s="36"/>
      <c r="I34" s="19"/>
      <c r="J34" s="19"/>
      <c r="K34" s="19"/>
    </row>
    <row r="35" spans="1:17" ht="14.5" x14ac:dyDescent="0.35">
      <c r="A35" s="45" t="s">
        <v>30</v>
      </c>
      <c r="B35" s="45" t="s">
        <v>31</v>
      </c>
      <c r="C35" s="12">
        <f>SUMIF(H2:H11,"IV",F2:F11)</f>
        <v>7.899999999999999E-3</v>
      </c>
      <c r="D35" s="45">
        <f>COUNTIF(H2:H11,"IV")</f>
        <v>4</v>
      </c>
      <c r="E35" s="12">
        <f t="shared" si="4"/>
        <v>1.9749999999999998E-3</v>
      </c>
      <c r="G35" s="19"/>
      <c r="H35" s="36"/>
      <c r="I35" s="19"/>
      <c r="J35" s="19"/>
      <c r="K35" s="19"/>
    </row>
    <row r="36" spans="1:17" ht="14.5" x14ac:dyDescent="0.35">
      <c r="A36" s="3" t="s">
        <v>65</v>
      </c>
      <c r="B36" s="45"/>
      <c r="C36" s="12">
        <f>SUMIF(A2:A11,"Cπ",F2:F11)</f>
        <v>7.6999999999999994E-3</v>
      </c>
      <c r="D36" s="45">
        <f>COUNTIF(A2:A11,"Cπ")</f>
        <v>3</v>
      </c>
      <c r="E36" s="12">
        <f t="shared" si="4"/>
        <v>2.5666666666666663E-3</v>
      </c>
      <c r="G36" s="3"/>
      <c r="H36" s="37"/>
      <c r="I36" s="3"/>
      <c r="J36" s="3"/>
      <c r="K36" s="3"/>
    </row>
    <row r="37" spans="1:17" ht="14.5" x14ac:dyDescent="0.35">
      <c r="A37" s="3" t="s">
        <v>64</v>
      </c>
      <c r="C37" s="12">
        <f>SUMIF(A2:A11,"CπH",F2:F11)</f>
        <v>2.9000000000000002E-3</v>
      </c>
      <c r="D37" s="45">
        <f>COUNTIF(A2:A11,"CπH")</f>
        <v>2</v>
      </c>
      <c r="E37" s="12">
        <f t="shared" si="4"/>
        <v>1.4500000000000001E-3</v>
      </c>
      <c r="G37" s="3"/>
      <c r="H37" s="37"/>
      <c r="I37" s="3"/>
      <c r="J37" s="3"/>
      <c r="K37" s="3"/>
    </row>
    <row r="38" spans="1:17" ht="14.5" x14ac:dyDescent="0.35">
      <c r="A38" s="3" t="s">
        <v>32</v>
      </c>
      <c r="B38" s="3" t="s">
        <v>33</v>
      </c>
      <c r="C38" s="13">
        <f>SUMIF(H2:H11,"V",F2:F11)</f>
        <v>1.0599999999999998E-2</v>
      </c>
      <c r="D38" s="3">
        <f>COUNTIF(H2:H11,"V")</f>
        <v>5</v>
      </c>
      <c r="E38" s="13">
        <f t="shared" si="4"/>
        <v>2.1199999999999995E-3</v>
      </c>
      <c r="G38" s="3"/>
      <c r="H38" s="37"/>
      <c r="I38" s="3"/>
      <c r="J38" s="3"/>
      <c r="K38" s="13"/>
    </row>
    <row r="39" spans="1:17" ht="15" thickBot="1" x14ac:dyDescent="0.4">
      <c r="A39" s="10" t="s">
        <v>63</v>
      </c>
      <c r="B39" s="10" t="s">
        <v>62</v>
      </c>
      <c r="C39" s="22">
        <f>SUMIF(H2:H11,"VI",F2:F11)</f>
        <v>0</v>
      </c>
      <c r="D39" s="10">
        <f>COUNTIF(H2:H11,"VI")</f>
        <v>0</v>
      </c>
      <c r="E39" s="22" t="e">
        <f t="shared" si="4"/>
        <v>#DIV/0!</v>
      </c>
      <c r="G39" s="3"/>
      <c r="H39" s="37"/>
      <c r="I39" s="3"/>
      <c r="J39" s="3"/>
      <c r="K39" s="13"/>
    </row>
    <row r="40" spans="1:17" ht="13" thickTop="1" x14ac:dyDescent="0.25">
      <c r="A40" s="2"/>
      <c r="B40" s="45" t="s">
        <v>34</v>
      </c>
      <c r="G40" s="3"/>
      <c r="H40" s="3"/>
      <c r="I40" s="3"/>
      <c r="J40" s="3"/>
      <c r="K40" s="13"/>
    </row>
    <row r="41" spans="1:17" x14ac:dyDescent="0.25">
      <c r="A41" s="2"/>
      <c r="G41" s="17"/>
      <c r="H41" s="3"/>
      <c r="I41" s="3"/>
      <c r="J41" s="3"/>
      <c r="K41" s="13"/>
    </row>
    <row r="42" spans="1:17" ht="41" thickBot="1" x14ac:dyDescent="0.3">
      <c r="A42" s="57" t="s">
        <v>22</v>
      </c>
      <c r="B42" s="57"/>
      <c r="C42" s="47" t="s">
        <v>19</v>
      </c>
      <c r="D42" s="47" t="s">
        <v>20</v>
      </c>
      <c r="E42" s="46" t="s">
        <v>21</v>
      </c>
      <c r="G42" s="17"/>
      <c r="H42" s="3"/>
      <c r="I42" s="3"/>
      <c r="J42" s="3"/>
      <c r="K42" s="13"/>
    </row>
    <row r="43" spans="1:17" ht="13" thickTop="1" x14ac:dyDescent="0.25">
      <c r="A43" s="58" t="s">
        <v>35</v>
      </c>
      <c r="B43" s="59"/>
      <c r="C43" s="12">
        <f>SUMIF(I2:I11,"weak",F2:F11)</f>
        <v>1.9300000000000001E-2</v>
      </c>
      <c r="D43" s="9">
        <f>COUNTIF(I2:I11,"weak")</f>
        <v>10</v>
      </c>
      <c r="E43" s="12">
        <f>C43/D43</f>
        <v>1.9300000000000001E-3</v>
      </c>
      <c r="G43" s="17"/>
      <c r="H43" s="3"/>
      <c r="I43" s="3"/>
      <c r="J43" s="3"/>
      <c r="K43" s="13"/>
    </row>
    <row r="44" spans="1:17" x14ac:dyDescent="0.25">
      <c r="A44" s="55" t="s">
        <v>61</v>
      </c>
      <c r="B44" s="55"/>
      <c r="C44" s="12">
        <f>SUMIF(I2:I11,"",F2:F11)</f>
        <v>0</v>
      </c>
      <c r="D44" s="9">
        <f>COUNTIF(I2:I11,"")</f>
        <v>0</v>
      </c>
      <c r="E44" s="12" t="e">
        <f>C44/D44</f>
        <v>#DIV/0!</v>
      </c>
      <c r="F44" s="45"/>
      <c r="G44" s="17"/>
      <c r="H44" s="3"/>
      <c r="I44" s="3"/>
      <c r="J44" s="3"/>
      <c r="K44" s="13"/>
    </row>
    <row r="45" spans="1:17" x14ac:dyDescent="0.25">
      <c r="B45" s="45"/>
      <c r="F45" s="7"/>
      <c r="G45" s="17"/>
      <c r="H45" s="3"/>
      <c r="I45" s="3"/>
      <c r="J45" s="3"/>
      <c r="K45" s="3"/>
    </row>
    <row r="46" spans="1:17" x14ac:dyDescent="0.25">
      <c r="B46" s="45"/>
      <c r="F46" s="7"/>
      <c r="G46" s="17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B47" s="45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45"/>
      <c r="F48" s="7"/>
      <c r="G48" s="17"/>
      <c r="H48" s="3"/>
      <c r="I48" s="3"/>
      <c r="J48" s="3"/>
      <c r="K48" s="1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1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45"/>
      <c r="H50" s="45"/>
      <c r="I50" s="45"/>
      <c r="J50" s="45"/>
      <c r="K50" s="45"/>
      <c r="L50" s="45"/>
      <c r="M50" s="45"/>
      <c r="N50" s="45"/>
      <c r="O50" s="45"/>
      <c r="P50" s="45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31:B31"/>
    <mergeCell ref="G31:H31"/>
    <mergeCell ref="G32:H32"/>
    <mergeCell ref="A42:B42"/>
    <mergeCell ref="A43:B43"/>
    <mergeCell ref="A44:B44"/>
    <mergeCell ref="G33:H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2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25" bestFit="1" customWidth="1"/>
    <col min="18" max="18" width="13.1796875" style="25" bestFit="1" customWidth="1"/>
    <col min="19" max="16384" width="11.7265625" style="2"/>
  </cols>
  <sheetData>
    <row r="1" spans="1:9" ht="40.5" customHeight="1" thickBot="1" x14ac:dyDescent="0.3">
      <c r="A1" s="27" t="s">
        <v>80</v>
      </c>
      <c r="B1" s="27" t="s">
        <v>81</v>
      </c>
      <c r="C1" s="27" t="s">
        <v>89</v>
      </c>
      <c r="D1" s="27" t="s">
        <v>90</v>
      </c>
      <c r="E1" s="26" t="s">
        <v>84</v>
      </c>
      <c r="F1" s="27" t="s">
        <v>91</v>
      </c>
      <c r="G1" s="26" t="s">
        <v>86</v>
      </c>
      <c r="H1" s="26" t="s">
        <v>87</v>
      </c>
      <c r="I1" s="27" t="s">
        <v>88</v>
      </c>
    </row>
    <row r="2" spans="1:9" ht="13" thickTop="1" x14ac:dyDescent="0.25">
      <c r="A2" s="25" t="s">
        <v>0</v>
      </c>
      <c r="B2" s="25" t="s">
        <v>1</v>
      </c>
      <c r="F2" s="4">
        <v>3.9199999999999999E-2</v>
      </c>
      <c r="G2" s="6" t="s">
        <v>2</v>
      </c>
      <c r="H2" s="25" t="str">
        <f>IF(AND(A2="OH",B2="O"),"I",IF(AND(A2="O",B2="HO"),"II",IF(AND(A2="CH",B2="O"),"III",IF(AND(A2="O",B2="HC"),"IV",IF(AND(A2="CπH",B2="O"),"V",IF(AND(A2="Cπ",B2="HC"),"V",IF(AND(A2="C",B2="HC"),"VI","N/A")))))))</f>
        <v>I</v>
      </c>
      <c r="I2" s="25" t="str">
        <f>IF(F2&lt;=0.005, "weak","")</f>
        <v/>
      </c>
    </row>
    <row r="3" spans="1:9" x14ac:dyDescent="0.25">
      <c r="A3" s="25" t="s">
        <v>1</v>
      </c>
      <c r="B3" s="25" t="s">
        <v>5</v>
      </c>
      <c r="F3" s="4">
        <v>1.1299999999999999E-2</v>
      </c>
      <c r="G3" s="6" t="s">
        <v>3</v>
      </c>
      <c r="H3" s="25" t="str">
        <f t="shared" ref="H3:H23" si="0">IF(AND(A3="OH",B3="O"),"I",IF(AND(A3="O",B3="HO"),"II",IF(AND(A3="CH",B3="O"),"III",IF(AND(A3="O",B3="HC"),"IV",IF(AND(A3="CπH",B3="O"),"V",IF(AND(A3="Cπ",B3="HC"),"V",IF(AND(A3="C",B3="HC"),"VI","N/A")))))))</f>
        <v>IV</v>
      </c>
      <c r="I3" s="25" t="str">
        <f t="shared" ref="I3:I23" si="1">IF(F3&lt;=0.005, "weak","")</f>
        <v/>
      </c>
    </row>
    <row r="4" spans="1:9" x14ac:dyDescent="0.25">
      <c r="A4" s="3" t="s">
        <v>48</v>
      </c>
      <c r="B4" s="3" t="s">
        <v>5</v>
      </c>
      <c r="F4" s="4">
        <v>1.01E-2</v>
      </c>
      <c r="G4" s="6" t="s">
        <v>4</v>
      </c>
      <c r="H4" s="25" t="str">
        <f t="shared" si="0"/>
        <v>V</v>
      </c>
      <c r="I4" s="25" t="str">
        <f t="shared" si="1"/>
        <v/>
      </c>
    </row>
    <row r="5" spans="1:9" x14ac:dyDescent="0.25">
      <c r="A5" s="3" t="s">
        <v>1</v>
      </c>
      <c r="B5" s="3" t="s">
        <v>5</v>
      </c>
      <c r="F5" s="4">
        <v>9.9000000000000008E-3</v>
      </c>
      <c r="G5" s="6" t="s">
        <v>6</v>
      </c>
      <c r="H5" s="25" t="str">
        <f t="shared" si="0"/>
        <v>IV</v>
      </c>
      <c r="I5" s="25" t="str">
        <f t="shared" si="1"/>
        <v/>
      </c>
    </row>
    <row r="6" spans="1:9" x14ac:dyDescent="0.25">
      <c r="A6" s="3" t="s">
        <v>48</v>
      </c>
      <c r="B6" s="3" t="s">
        <v>5</v>
      </c>
      <c r="F6" s="4">
        <v>8.3000000000000001E-3</v>
      </c>
      <c r="G6" s="6" t="s">
        <v>8</v>
      </c>
      <c r="H6" s="25" t="str">
        <f t="shared" si="0"/>
        <v>V</v>
      </c>
      <c r="I6" s="25" t="str">
        <f t="shared" si="1"/>
        <v/>
      </c>
    </row>
    <row r="7" spans="1:9" x14ac:dyDescent="0.25">
      <c r="A7" s="25" t="s">
        <v>36</v>
      </c>
      <c r="B7" s="25" t="s">
        <v>5</v>
      </c>
      <c r="F7" s="4">
        <v>6.4999999999999997E-3</v>
      </c>
      <c r="G7" s="6" t="s">
        <v>10</v>
      </c>
      <c r="H7" s="25" t="str">
        <f t="shared" si="0"/>
        <v>VI</v>
      </c>
      <c r="I7" s="25" t="str">
        <f t="shared" si="1"/>
        <v/>
      </c>
    </row>
    <row r="8" spans="1:9" x14ac:dyDescent="0.25">
      <c r="A8" s="25" t="s">
        <v>1</v>
      </c>
      <c r="B8" s="25" t="s">
        <v>5</v>
      </c>
      <c r="F8" s="4">
        <v>6.4999999999999997E-3</v>
      </c>
      <c r="G8" s="6" t="s">
        <v>11</v>
      </c>
      <c r="H8" s="25" t="str">
        <f t="shared" si="0"/>
        <v>IV</v>
      </c>
      <c r="I8" s="25" t="str">
        <f t="shared" si="1"/>
        <v/>
      </c>
    </row>
    <row r="9" spans="1:9" x14ac:dyDescent="0.25">
      <c r="A9" s="3" t="s">
        <v>1</v>
      </c>
      <c r="B9" s="25" t="s">
        <v>5</v>
      </c>
      <c r="F9" s="4">
        <v>6.4999999999999997E-3</v>
      </c>
      <c r="G9" s="6" t="s">
        <v>12</v>
      </c>
      <c r="H9" s="25" t="str">
        <f t="shared" si="0"/>
        <v>IV</v>
      </c>
      <c r="I9" s="25" t="str">
        <f t="shared" si="1"/>
        <v/>
      </c>
    </row>
    <row r="10" spans="1:9" x14ac:dyDescent="0.25">
      <c r="A10" s="25" t="s">
        <v>0</v>
      </c>
      <c r="B10" s="25" t="s">
        <v>1</v>
      </c>
      <c r="F10" s="4">
        <v>6.1999999999999998E-3</v>
      </c>
      <c r="G10" s="6" t="s">
        <v>13</v>
      </c>
      <c r="H10" s="25" t="str">
        <f t="shared" si="0"/>
        <v>I</v>
      </c>
      <c r="I10" s="25" t="str">
        <f t="shared" si="1"/>
        <v/>
      </c>
    </row>
    <row r="11" spans="1:9" x14ac:dyDescent="0.25">
      <c r="A11" s="25" t="s">
        <v>9</v>
      </c>
      <c r="B11" s="25" t="s">
        <v>1</v>
      </c>
      <c r="F11" s="4">
        <v>5.1000000000000004E-3</v>
      </c>
      <c r="G11" s="6" t="s">
        <v>14</v>
      </c>
      <c r="H11" s="25" t="str">
        <f t="shared" si="0"/>
        <v>III</v>
      </c>
      <c r="I11" s="25" t="str">
        <f t="shared" si="1"/>
        <v/>
      </c>
    </row>
    <row r="12" spans="1:9" x14ac:dyDescent="0.25">
      <c r="A12" s="25" t="s">
        <v>1</v>
      </c>
      <c r="B12" s="25" t="s">
        <v>5</v>
      </c>
      <c r="F12" s="4">
        <v>5.1000000000000004E-3</v>
      </c>
      <c r="G12" s="6" t="s">
        <v>15</v>
      </c>
      <c r="H12" s="25" t="str">
        <f t="shared" si="0"/>
        <v>IV</v>
      </c>
      <c r="I12" s="25" t="str">
        <f t="shared" si="1"/>
        <v/>
      </c>
    </row>
    <row r="13" spans="1:9" x14ac:dyDescent="0.25">
      <c r="A13" s="3" t="s">
        <v>0</v>
      </c>
      <c r="B13" s="25" t="s">
        <v>1</v>
      </c>
      <c r="F13" s="4">
        <v>4.7000000000000002E-3</v>
      </c>
      <c r="G13" s="6" t="s">
        <v>16</v>
      </c>
      <c r="H13" s="25" t="str">
        <f t="shared" si="0"/>
        <v>I</v>
      </c>
      <c r="I13" s="25" t="str">
        <f t="shared" si="1"/>
        <v>weak</v>
      </c>
    </row>
    <row r="14" spans="1:9" x14ac:dyDescent="0.25">
      <c r="A14" s="3" t="s">
        <v>9</v>
      </c>
      <c r="B14" s="25" t="s">
        <v>1</v>
      </c>
      <c r="F14" s="4">
        <v>3.2000000000000002E-3</v>
      </c>
      <c r="G14" s="6" t="s">
        <v>17</v>
      </c>
      <c r="H14" s="25" t="str">
        <f t="shared" si="0"/>
        <v>III</v>
      </c>
      <c r="I14" s="25" t="str">
        <f>IF(F14&lt;=0.005, "weak","")</f>
        <v>weak</v>
      </c>
    </row>
    <row r="15" spans="1:9" x14ac:dyDescent="0.25">
      <c r="A15" s="3" t="s">
        <v>48</v>
      </c>
      <c r="B15" s="3" t="s">
        <v>5</v>
      </c>
      <c r="F15" s="4">
        <v>2.3999999999999998E-3</v>
      </c>
      <c r="G15" s="6" t="s">
        <v>38</v>
      </c>
      <c r="H15" s="25" t="str">
        <f t="shared" si="0"/>
        <v>V</v>
      </c>
      <c r="I15" s="25" t="str">
        <f t="shared" si="1"/>
        <v>weak</v>
      </c>
    </row>
    <row r="16" spans="1:9" x14ac:dyDescent="0.25">
      <c r="A16" s="25" t="s">
        <v>1</v>
      </c>
      <c r="B16" s="25" t="s">
        <v>5</v>
      </c>
      <c r="F16" s="4">
        <v>2.3E-3</v>
      </c>
      <c r="G16" s="6" t="s">
        <v>37</v>
      </c>
      <c r="H16" s="25" t="str">
        <f t="shared" si="0"/>
        <v>IV</v>
      </c>
      <c r="I16" s="25" t="str">
        <f t="shared" si="1"/>
        <v>weak</v>
      </c>
    </row>
    <row r="17" spans="1:17" x14ac:dyDescent="0.25">
      <c r="A17" s="25" t="s">
        <v>36</v>
      </c>
      <c r="B17" s="25" t="s">
        <v>5</v>
      </c>
      <c r="F17" s="4">
        <v>2.3E-3</v>
      </c>
      <c r="G17" s="6" t="s">
        <v>39</v>
      </c>
      <c r="H17" s="25" t="str">
        <f t="shared" si="0"/>
        <v>VI</v>
      </c>
      <c r="I17" s="25" t="str">
        <f t="shared" si="1"/>
        <v>weak</v>
      </c>
    </row>
    <row r="18" spans="1:17" x14ac:dyDescent="0.25">
      <c r="A18" s="3" t="s">
        <v>9</v>
      </c>
      <c r="B18" s="3" t="s">
        <v>1</v>
      </c>
      <c r="F18" s="4">
        <v>2.2000000000000001E-3</v>
      </c>
      <c r="G18" s="6" t="s">
        <v>40</v>
      </c>
      <c r="H18" s="25" t="str">
        <f t="shared" si="0"/>
        <v>III</v>
      </c>
      <c r="I18" s="25" t="str">
        <f t="shared" si="1"/>
        <v>weak</v>
      </c>
    </row>
    <row r="19" spans="1:17" x14ac:dyDescent="0.25">
      <c r="A19" s="3" t="s">
        <v>48</v>
      </c>
      <c r="B19" s="3" t="s">
        <v>5</v>
      </c>
      <c r="F19" s="4">
        <v>2.0999999999999999E-3</v>
      </c>
      <c r="G19" s="6" t="s">
        <v>41</v>
      </c>
      <c r="H19" s="25" t="str">
        <f t="shared" si="0"/>
        <v>V</v>
      </c>
      <c r="I19" s="25" t="str">
        <f t="shared" si="1"/>
        <v>weak</v>
      </c>
    </row>
    <row r="20" spans="1:17" x14ac:dyDescent="0.25">
      <c r="A20" s="25" t="s">
        <v>36</v>
      </c>
      <c r="B20" s="25" t="s">
        <v>5</v>
      </c>
      <c r="F20" s="4">
        <v>1.6000000000000001E-3</v>
      </c>
      <c r="G20" s="6" t="s">
        <v>42</v>
      </c>
      <c r="H20" s="25" t="str">
        <f t="shared" si="0"/>
        <v>VI</v>
      </c>
      <c r="I20" s="25" t="str">
        <f t="shared" si="1"/>
        <v>weak</v>
      </c>
    </row>
    <row r="21" spans="1:17" x14ac:dyDescent="0.25">
      <c r="A21" s="3" t="s">
        <v>49</v>
      </c>
      <c r="B21" s="3" t="s">
        <v>1</v>
      </c>
      <c r="F21" s="4">
        <v>1.6000000000000001E-3</v>
      </c>
      <c r="G21" s="6" t="s">
        <v>43</v>
      </c>
      <c r="H21" s="25" t="str">
        <f t="shared" si="0"/>
        <v>V</v>
      </c>
      <c r="I21" s="25" t="str">
        <f t="shared" si="1"/>
        <v>weak</v>
      </c>
    </row>
    <row r="22" spans="1:17" x14ac:dyDescent="0.25">
      <c r="A22" s="25" t="s">
        <v>9</v>
      </c>
      <c r="B22" s="25" t="s">
        <v>1</v>
      </c>
      <c r="F22" s="4">
        <v>1.2999999999999999E-3</v>
      </c>
      <c r="G22" s="6" t="s">
        <v>44</v>
      </c>
      <c r="H22" s="25" t="str">
        <f t="shared" si="0"/>
        <v>III</v>
      </c>
      <c r="I22" s="25" t="str">
        <f t="shared" si="1"/>
        <v>weak</v>
      </c>
    </row>
    <row r="23" spans="1:17" x14ac:dyDescent="0.25">
      <c r="A23" s="25" t="s">
        <v>9</v>
      </c>
      <c r="B23" s="25" t="s">
        <v>1</v>
      </c>
      <c r="F23" s="4">
        <v>1.1999999999999999E-3</v>
      </c>
      <c r="G23" s="6" t="s">
        <v>45</v>
      </c>
      <c r="H23" s="25" t="str">
        <f t="shared" si="0"/>
        <v>III</v>
      </c>
      <c r="I23" s="25" t="str">
        <f t="shared" si="1"/>
        <v>weak</v>
      </c>
    </row>
    <row r="24" spans="1:17" x14ac:dyDescent="0.25">
      <c r="A24" s="3"/>
      <c r="B24" s="3"/>
      <c r="F24" s="4"/>
      <c r="G24" s="6"/>
      <c r="H24" s="25"/>
      <c r="I24" s="25"/>
    </row>
    <row r="25" spans="1:17" x14ac:dyDescent="0.25">
      <c r="B25" s="25"/>
      <c r="F25" s="7"/>
      <c r="G25" s="6"/>
      <c r="H25" s="25"/>
      <c r="I25" s="25"/>
    </row>
    <row r="26" spans="1:17" x14ac:dyDescent="0.25">
      <c r="B26" s="25"/>
      <c r="F26" s="7"/>
      <c r="G26" s="6"/>
      <c r="H26" s="25"/>
      <c r="I26" s="25"/>
    </row>
    <row r="27" spans="1:17" x14ac:dyDescent="0.25">
      <c r="B27" s="25"/>
      <c r="F27" s="7"/>
      <c r="G27" s="6"/>
      <c r="H27" s="25"/>
      <c r="I27" s="25"/>
    </row>
    <row r="28" spans="1:17" x14ac:dyDescent="0.25">
      <c r="B28" s="25"/>
      <c r="F28" s="7"/>
      <c r="G28" s="6"/>
      <c r="H28" s="25"/>
      <c r="I28" s="25"/>
    </row>
    <row r="29" spans="1:17" ht="41" thickBot="1" x14ac:dyDescent="0.3">
      <c r="A29" s="56" t="s">
        <v>18</v>
      </c>
      <c r="B29" s="56"/>
      <c r="C29" s="27" t="s">
        <v>19</v>
      </c>
      <c r="D29" s="27" t="s">
        <v>20</v>
      </c>
      <c r="E29" s="26" t="s">
        <v>21</v>
      </c>
      <c r="F29" s="25"/>
      <c r="G29" s="57" t="s">
        <v>22</v>
      </c>
      <c r="H29" s="57"/>
      <c r="I29" s="27" t="s">
        <v>19</v>
      </c>
      <c r="J29" s="27" t="s">
        <v>20</v>
      </c>
      <c r="K29" s="26" t="s">
        <v>21</v>
      </c>
      <c r="L29" s="19"/>
      <c r="M29" s="19"/>
      <c r="N29" s="19"/>
      <c r="O29" s="19"/>
      <c r="P29" s="19"/>
      <c r="Q29" s="3"/>
    </row>
    <row r="30" spans="1:17" ht="13" thickTop="1" x14ac:dyDescent="0.25">
      <c r="A30" s="25" t="s">
        <v>23</v>
      </c>
      <c r="B30" s="25" t="s">
        <v>24</v>
      </c>
      <c r="C30" s="12">
        <f>SUMIF(H2:H23,"I",F2:F23)</f>
        <v>5.0099999999999999E-2</v>
      </c>
      <c r="D30" s="25">
        <f>COUNTIF(H2:H23,"I")</f>
        <v>3</v>
      </c>
      <c r="E30" s="12">
        <f t="shared" ref="E30:E37" si="2">C30/D30</f>
        <v>1.67E-2</v>
      </c>
      <c r="G30" s="58" t="s">
        <v>25</v>
      </c>
      <c r="H30" s="59"/>
      <c r="I30" s="12">
        <f>C30+C32+C35</f>
        <v>6.4700000000000008E-2</v>
      </c>
      <c r="J30" s="48">
        <f>D30+D32+D35</f>
        <v>9</v>
      </c>
      <c r="K30" s="12">
        <f>I30/J30</f>
        <v>7.1888888888888896E-3</v>
      </c>
      <c r="L30" s="19"/>
      <c r="M30" s="19"/>
      <c r="N30" s="19"/>
      <c r="O30" s="19"/>
      <c r="P30" s="19"/>
      <c r="Q30" s="3"/>
    </row>
    <row r="31" spans="1:17" x14ac:dyDescent="0.25">
      <c r="A31" s="25" t="s">
        <v>26</v>
      </c>
      <c r="B31" s="25" t="s">
        <v>27</v>
      </c>
      <c r="C31" s="12">
        <f>SUMIF(H2:H23,"II",F2:F23)</f>
        <v>0</v>
      </c>
      <c r="D31" s="25">
        <f>COUNTIF(H2:H23,"II")</f>
        <v>0</v>
      </c>
      <c r="E31" s="12" t="e">
        <f t="shared" si="2"/>
        <v>#DIV/0!</v>
      </c>
      <c r="G31" s="55"/>
      <c r="H31" s="55"/>
      <c r="L31" s="19"/>
      <c r="M31" s="19"/>
      <c r="N31" s="19"/>
      <c r="O31" s="19"/>
      <c r="P31" s="19"/>
      <c r="Q31" s="3"/>
    </row>
    <row r="32" spans="1:17" ht="14.5" x14ac:dyDescent="0.35">
      <c r="A32" s="25" t="s">
        <v>28</v>
      </c>
      <c r="B32" s="25" t="s">
        <v>29</v>
      </c>
      <c r="C32" s="12">
        <f>SUMIF(H2:H23,"III",F2:F23)</f>
        <v>1.3000000000000001E-2</v>
      </c>
      <c r="D32" s="25">
        <f>COUNTIF(H2:H23,"III")</f>
        <v>5</v>
      </c>
      <c r="E32" s="12">
        <f t="shared" si="2"/>
        <v>2.6000000000000003E-3</v>
      </c>
      <c r="G32" s="19"/>
      <c r="H32" s="36"/>
      <c r="I32" s="19"/>
      <c r="J32" s="19"/>
      <c r="K32" s="19"/>
      <c r="L32" s="19"/>
      <c r="M32" s="19"/>
      <c r="N32" s="19"/>
      <c r="O32" s="19"/>
      <c r="P32" s="19"/>
      <c r="Q32" s="3"/>
    </row>
    <row r="33" spans="1:17" ht="14.5" x14ac:dyDescent="0.35">
      <c r="A33" s="25" t="s">
        <v>30</v>
      </c>
      <c r="B33" s="25" t="s">
        <v>31</v>
      </c>
      <c r="C33" s="12">
        <f>SUMIF(H2:H23,"IV",F2:F23)</f>
        <v>4.1599999999999998E-2</v>
      </c>
      <c r="D33" s="25">
        <f>COUNTIF(H2:H23,"IV")</f>
        <v>6</v>
      </c>
      <c r="E33" s="12">
        <f t="shared" si="2"/>
        <v>6.933333333333333E-3</v>
      </c>
      <c r="G33" s="19"/>
      <c r="H33" s="36"/>
      <c r="I33" s="19"/>
      <c r="J33" s="19"/>
      <c r="K33" s="19"/>
      <c r="L33" s="19"/>
      <c r="M33" s="19"/>
      <c r="N33" s="19"/>
      <c r="O33" s="19"/>
      <c r="P33" s="19"/>
      <c r="Q33" s="3"/>
    </row>
    <row r="34" spans="1:17" ht="14.5" x14ac:dyDescent="0.35">
      <c r="A34" s="3" t="s">
        <v>65</v>
      </c>
      <c r="B34" s="25"/>
      <c r="C34" s="12">
        <f>SUMIF(A2:A23,"Cπ",F2:F23)</f>
        <v>2.29E-2</v>
      </c>
      <c r="D34" s="25">
        <f>COUNTIF(A2:A23,"Cπ")</f>
        <v>4</v>
      </c>
      <c r="E34" s="12">
        <f t="shared" si="2"/>
        <v>5.7250000000000001E-3</v>
      </c>
      <c r="G34" s="19"/>
      <c r="H34" s="36"/>
      <c r="I34" s="19"/>
      <c r="J34" s="19"/>
      <c r="K34" s="19"/>
      <c r="L34" s="19"/>
      <c r="M34" s="19"/>
      <c r="N34" s="19"/>
      <c r="O34" s="19"/>
      <c r="P34" s="19"/>
      <c r="Q34" s="3"/>
    </row>
    <row r="35" spans="1:17" ht="14.5" x14ac:dyDescent="0.35">
      <c r="A35" s="3" t="s">
        <v>64</v>
      </c>
      <c r="C35" s="12">
        <f>SUMIF(A2:A23,"CπH",F2:F23)</f>
        <v>1.6000000000000001E-3</v>
      </c>
      <c r="D35" s="25">
        <f>COUNTIF(A2:A23,"CπH")</f>
        <v>1</v>
      </c>
      <c r="E35" s="12">
        <f t="shared" si="2"/>
        <v>1.6000000000000001E-3</v>
      </c>
      <c r="G35" s="19"/>
      <c r="H35" s="36"/>
      <c r="I35" s="19"/>
      <c r="J35" s="19"/>
      <c r="K35" s="19"/>
      <c r="L35" s="19"/>
      <c r="M35" s="19"/>
      <c r="N35" s="19"/>
      <c r="O35" s="19"/>
      <c r="P35" s="19"/>
      <c r="Q35" s="3"/>
    </row>
    <row r="36" spans="1:17" ht="14.5" x14ac:dyDescent="0.35">
      <c r="A36" s="3" t="s">
        <v>32</v>
      </c>
      <c r="B36" s="3" t="s">
        <v>33</v>
      </c>
      <c r="C36" s="13">
        <f>SUMIF(H2:H23,"V",F2:F23)</f>
        <v>2.4500000000000001E-2</v>
      </c>
      <c r="D36" s="3">
        <f>COUNTIF(H2:H23,"V")</f>
        <v>5</v>
      </c>
      <c r="E36" s="13">
        <f t="shared" si="2"/>
        <v>4.8999999999999998E-3</v>
      </c>
      <c r="G36" s="19"/>
      <c r="H36" s="36"/>
      <c r="I36" s="19"/>
      <c r="J36" s="19"/>
      <c r="K36" s="19"/>
      <c r="L36" s="19"/>
      <c r="M36" s="19"/>
      <c r="N36" s="19"/>
      <c r="O36" s="19"/>
      <c r="P36" s="19"/>
      <c r="Q36" s="3"/>
    </row>
    <row r="37" spans="1:17" ht="15" thickBot="1" x14ac:dyDescent="0.4">
      <c r="A37" s="10" t="s">
        <v>63</v>
      </c>
      <c r="B37" s="10" t="s">
        <v>62</v>
      </c>
      <c r="C37" s="22">
        <f>SUMIF(H2:H23,"VI",F2:F23)</f>
        <v>1.04E-2</v>
      </c>
      <c r="D37" s="10">
        <f>COUNTIF(H2:H23,"VI")</f>
        <v>3</v>
      </c>
      <c r="E37" s="22">
        <f t="shared" si="2"/>
        <v>3.4666666666666665E-3</v>
      </c>
      <c r="G37" s="19"/>
      <c r="H37" s="36"/>
      <c r="I37" s="19"/>
      <c r="J37" s="19"/>
      <c r="K37" s="19"/>
      <c r="L37" s="19"/>
      <c r="M37" s="19"/>
      <c r="N37" s="19"/>
      <c r="O37" s="19"/>
      <c r="P37" s="19"/>
      <c r="Q37" s="3"/>
    </row>
    <row r="38" spans="1:17" ht="13" thickTop="1" x14ac:dyDescent="0.25">
      <c r="A38" s="2"/>
      <c r="B38" s="25" t="s">
        <v>34</v>
      </c>
      <c r="G38" s="3"/>
      <c r="H38" s="19"/>
      <c r="I38" s="19"/>
      <c r="J38" s="19"/>
      <c r="K38" s="19"/>
      <c r="L38" s="19"/>
      <c r="M38" s="19"/>
      <c r="N38" s="19"/>
      <c r="O38" s="19"/>
      <c r="P38" s="19"/>
      <c r="Q38" s="3"/>
    </row>
    <row r="39" spans="1:17" x14ac:dyDescent="0.25">
      <c r="A39" s="2"/>
      <c r="G39" s="17"/>
      <c r="H39" s="3"/>
      <c r="I39" s="3"/>
      <c r="J39" s="19"/>
      <c r="K39" s="19"/>
      <c r="L39" s="19"/>
      <c r="M39" s="19"/>
      <c r="N39" s="19"/>
      <c r="O39" s="19"/>
      <c r="P39" s="19"/>
      <c r="Q39" s="3"/>
    </row>
    <row r="40" spans="1:17" ht="41" thickBot="1" x14ac:dyDescent="0.3">
      <c r="A40" s="57" t="s">
        <v>22</v>
      </c>
      <c r="B40" s="57"/>
      <c r="C40" s="27" t="s">
        <v>19</v>
      </c>
      <c r="D40" s="27" t="s">
        <v>20</v>
      </c>
      <c r="E40" s="26" t="s">
        <v>21</v>
      </c>
      <c r="G40" s="17"/>
      <c r="H40" s="3"/>
      <c r="I40" s="3"/>
      <c r="J40" s="19"/>
      <c r="K40" s="19"/>
      <c r="L40" s="19"/>
      <c r="M40" s="19"/>
      <c r="N40" s="19"/>
      <c r="O40" s="19"/>
      <c r="P40" s="19"/>
      <c r="Q40" s="3"/>
    </row>
    <row r="41" spans="1:17" ht="13" thickTop="1" x14ac:dyDescent="0.25">
      <c r="A41" s="58" t="s">
        <v>35</v>
      </c>
      <c r="B41" s="59"/>
      <c r="C41" s="12">
        <f>SUMIF(I2:I23,"weak",F2:F23)</f>
        <v>2.4900000000000002E-2</v>
      </c>
      <c r="D41" s="9">
        <f>COUNTIF(I2:I23,"weak")</f>
        <v>11</v>
      </c>
      <c r="E41" s="12">
        <f>C41/D41</f>
        <v>2.2636363636363639E-3</v>
      </c>
      <c r="G41" s="17"/>
      <c r="H41" s="3"/>
      <c r="I41" s="3"/>
      <c r="J41" s="19"/>
      <c r="K41" s="19"/>
      <c r="L41" s="19"/>
      <c r="M41" s="19"/>
      <c r="N41" s="19"/>
      <c r="O41" s="19"/>
      <c r="P41" s="19"/>
      <c r="Q41" s="3"/>
    </row>
    <row r="42" spans="1:17" x14ac:dyDescent="0.25">
      <c r="A42" s="55" t="s">
        <v>61</v>
      </c>
      <c r="B42" s="55"/>
      <c r="C42" s="12">
        <f>SUMIF(I2:I23,"",F2:F23)</f>
        <v>0.1147</v>
      </c>
      <c r="D42" s="9">
        <f>COUNTIF(I2:I23,"")</f>
        <v>11</v>
      </c>
      <c r="E42" s="12">
        <f>C42/D42</f>
        <v>1.0427272727272728E-2</v>
      </c>
      <c r="F42" s="25"/>
      <c r="G42" s="17"/>
      <c r="H42" s="3"/>
      <c r="I42" s="3"/>
      <c r="J42" s="19"/>
      <c r="K42" s="19"/>
      <c r="L42" s="19"/>
      <c r="M42" s="19"/>
      <c r="N42" s="19"/>
      <c r="O42" s="19"/>
      <c r="P42" s="19"/>
      <c r="Q42" s="3"/>
    </row>
    <row r="43" spans="1:17" x14ac:dyDescent="0.25">
      <c r="B43" s="25"/>
      <c r="F43" s="7"/>
      <c r="G43" s="17"/>
      <c r="H43" s="3"/>
      <c r="I43" s="3"/>
      <c r="J43" s="19"/>
      <c r="K43" s="19"/>
      <c r="L43" s="19"/>
      <c r="M43" s="19"/>
      <c r="N43" s="19"/>
      <c r="O43" s="19"/>
      <c r="P43" s="19"/>
      <c r="Q43" s="3"/>
    </row>
    <row r="44" spans="1:17" x14ac:dyDescent="0.25">
      <c r="B44" s="25"/>
      <c r="F44" s="7"/>
      <c r="G44" s="17"/>
      <c r="H44" s="3"/>
      <c r="I44" s="3"/>
      <c r="J44" s="19"/>
      <c r="K44" s="19"/>
      <c r="L44" s="19"/>
      <c r="M44" s="19"/>
      <c r="N44" s="19"/>
      <c r="O44" s="19"/>
      <c r="P44" s="19"/>
      <c r="Q44" s="3"/>
    </row>
    <row r="45" spans="1:17" x14ac:dyDescent="0.25">
      <c r="B45" s="25"/>
      <c r="F45" s="7"/>
      <c r="G45" s="17"/>
      <c r="H45" s="3"/>
      <c r="I45" s="3"/>
      <c r="J45" s="19"/>
      <c r="K45" s="19"/>
      <c r="L45" s="19"/>
      <c r="M45" s="19"/>
      <c r="N45" s="19"/>
      <c r="O45" s="19"/>
      <c r="P45" s="19"/>
      <c r="Q45" s="3"/>
    </row>
    <row r="46" spans="1:17" x14ac:dyDescent="0.25">
      <c r="B46" s="25"/>
      <c r="F46" s="7"/>
      <c r="G46" s="17"/>
      <c r="H46" s="3"/>
      <c r="I46" s="3"/>
      <c r="J46" s="19"/>
      <c r="K46" s="19"/>
      <c r="L46" s="19"/>
      <c r="M46" s="19"/>
      <c r="N46" s="19"/>
      <c r="O46" s="19"/>
      <c r="P46" s="19"/>
      <c r="Q46" s="3"/>
    </row>
    <row r="47" spans="1:17" x14ac:dyDescent="0.25">
      <c r="B47" s="25"/>
      <c r="F47" s="7"/>
      <c r="G47" s="17"/>
      <c r="H47" s="3"/>
      <c r="I47" s="3"/>
      <c r="J47" s="19"/>
      <c r="K47" s="19"/>
      <c r="L47" s="19"/>
      <c r="M47" s="19"/>
      <c r="N47" s="19"/>
      <c r="O47" s="19"/>
      <c r="P47" s="19"/>
      <c r="Q47" s="3"/>
    </row>
    <row r="48" spans="1:17" x14ac:dyDescent="0.25">
      <c r="B48" s="25"/>
      <c r="F48" s="7"/>
      <c r="G48" s="17"/>
      <c r="H48" s="3"/>
      <c r="I48" s="3"/>
      <c r="J48" s="19"/>
      <c r="K48" s="19"/>
      <c r="L48" s="19"/>
      <c r="M48" s="19"/>
      <c r="N48" s="19"/>
      <c r="O48" s="19"/>
      <c r="P48" s="19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19"/>
      <c r="K49" s="19"/>
      <c r="L49" s="19"/>
      <c r="M49" s="19"/>
      <c r="N49" s="19"/>
      <c r="O49" s="19"/>
      <c r="P49" s="19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29:B29"/>
    <mergeCell ref="G29:H29"/>
    <mergeCell ref="G30:H30"/>
    <mergeCell ref="A40:B40"/>
    <mergeCell ref="A41:B41"/>
    <mergeCell ref="A42:B42"/>
    <mergeCell ref="G31:H3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4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45" bestFit="1" customWidth="1"/>
    <col min="18" max="18" width="13.1796875" style="45" bestFit="1" customWidth="1"/>
    <col min="19" max="16384" width="11.7265625" style="2"/>
  </cols>
  <sheetData>
    <row r="1" spans="1:9" ht="40.5" customHeight="1" thickBot="1" x14ac:dyDescent="0.3">
      <c r="A1" s="47" t="s">
        <v>80</v>
      </c>
      <c r="B1" s="47" t="s">
        <v>81</v>
      </c>
      <c r="C1" s="47" t="s">
        <v>89</v>
      </c>
      <c r="D1" s="47" t="s">
        <v>90</v>
      </c>
      <c r="E1" s="46" t="s">
        <v>84</v>
      </c>
      <c r="F1" s="47" t="s">
        <v>91</v>
      </c>
      <c r="G1" s="46" t="s">
        <v>86</v>
      </c>
      <c r="H1" s="46" t="s">
        <v>87</v>
      </c>
      <c r="I1" s="47" t="s">
        <v>88</v>
      </c>
    </row>
    <row r="2" spans="1:9" ht="13" thickTop="1" x14ac:dyDescent="0.25">
      <c r="A2" s="45" t="s">
        <v>1</v>
      </c>
      <c r="B2" s="45" t="s">
        <v>5</v>
      </c>
      <c r="C2" s="28"/>
      <c r="D2" s="28"/>
      <c r="E2" s="14"/>
      <c r="F2" s="3">
        <v>1.14E-2</v>
      </c>
      <c r="G2" s="6" t="s">
        <v>2</v>
      </c>
      <c r="H2" s="45" t="str">
        <f>IF(AND(A2="OH",B2="O"),"I",IF(AND(A2="O",B2="HO"),"II",IF(AND(A2="CH",B2="O"),"III",IF(AND(A2="O",B2="HC"),"IV",IF(AND(A2="CπH",B2="O"),"V",IF(AND(A2="Cπ",B2="HC"),"V",IF(AND(A2="C",B2="HC"),"VI","N/A")))))))</f>
        <v>IV</v>
      </c>
      <c r="I2" s="45" t="str">
        <f>IF(F2&lt;=0.005, "weak","")</f>
        <v/>
      </c>
    </row>
    <row r="3" spans="1:9" x14ac:dyDescent="0.25">
      <c r="A3" s="3" t="s">
        <v>9</v>
      </c>
      <c r="B3" s="45" t="s">
        <v>1</v>
      </c>
      <c r="C3" s="28"/>
      <c r="D3" s="28"/>
      <c r="E3" s="14"/>
      <c r="F3" s="3">
        <v>1.12E-2</v>
      </c>
      <c r="G3" s="6" t="s">
        <v>3</v>
      </c>
      <c r="H3" s="45" t="str">
        <f t="shared" ref="H3:H11" si="0">IF(AND(A3="OH",B3="O"),"I",IF(AND(A3="O",B3="HO"),"II",IF(AND(A3="CH",B3="O"),"III",IF(AND(A3="O",B3="HC"),"IV",IF(AND(A3="CπH",B3="O"),"V",IF(AND(A3="Cπ",B3="HC"),"V",IF(AND(A3="C",B3="HC"),"VI","N/A")))))))</f>
        <v>III</v>
      </c>
      <c r="I3" s="45" t="str">
        <f t="shared" ref="I3:I11" si="1">IF(F3&lt;=0.005, "weak","")</f>
        <v/>
      </c>
    </row>
    <row r="4" spans="1:9" x14ac:dyDescent="0.25">
      <c r="A4" s="45" t="s">
        <v>1</v>
      </c>
      <c r="B4" s="45" t="s">
        <v>5</v>
      </c>
      <c r="C4" s="28"/>
      <c r="D4" s="28"/>
      <c r="E4" s="14"/>
      <c r="F4" s="3">
        <v>8.2000000000000007E-3</v>
      </c>
      <c r="G4" s="6" t="s">
        <v>4</v>
      </c>
      <c r="H4" s="45" t="str">
        <f t="shared" si="0"/>
        <v>IV</v>
      </c>
      <c r="I4" s="45" t="str">
        <f t="shared" si="1"/>
        <v/>
      </c>
    </row>
    <row r="5" spans="1:9" x14ac:dyDescent="0.25">
      <c r="A5" s="45" t="s">
        <v>48</v>
      </c>
      <c r="B5" s="45" t="s">
        <v>5</v>
      </c>
      <c r="C5" s="28"/>
      <c r="D5" s="28"/>
      <c r="E5" s="14"/>
      <c r="F5" s="3">
        <v>6.1999999999999998E-3</v>
      </c>
      <c r="G5" s="6" t="s">
        <v>6</v>
      </c>
      <c r="H5" s="45" t="str">
        <f t="shared" si="0"/>
        <v>V</v>
      </c>
      <c r="I5" s="45" t="str">
        <f t="shared" si="1"/>
        <v/>
      </c>
    </row>
    <row r="6" spans="1:9" x14ac:dyDescent="0.25">
      <c r="A6" s="45" t="s">
        <v>48</v>
      </c>
      <c r="B6" s="45" t="s">
        <v>5</v>
      </c>
      <c r="C6" s="28"/>
      <c r="D6" s="28"/>
      <c r="E6" s="14"/>
      <c r="F6" s="3">
        <v>5.5999999999999999E-3</v>
      </c>
      <c r="G6" s="6" t="s">
        <v>8</v>
      </c>
      <c r="H6" s="45" t="str">
        <f t="shared" si="0"/>
        <v>V</v>
      </c>
      <c r="I6" s="45" t="str">
        <f t="shared" si="1"/>
        <v/>
      </c>
    </row>
    <row r="7" spans="1:9" x14ac:dyDescent="0.25">
      <c r="A7" s="45" t="s">
        <v>1</v>
      </c>
      <c r="B7" s="45" t="s">
        <v>5</v>
      </c>
      <c r="C7" s="28"/>
      <c r="D7" s="28"/>
      <c r="E7" s="14"/>
      <c r="F7" s="3">
        <v>5.4000000000000003E-3</v>
      </c>
      <c r="G7" s="6" t="s">
        <v>10</v>
      </c>
      <c r="H7" s="45" t="str">
        <f t="shared" si="0"/>
        <v>IV</v>
      </c>
      <c r="I7" s="45" t="str">
        <f t="shared" si="1"/>
        <v/>
      </c>
    </row>
    <row r="8" spans="1:9" x14ac:dyDescent="0.25">
      <c r="A8" s="45" t="s">
        <v>48</v>
      </c>
      <c r="B8" s="45" t="s">
        <v>5</v>
      </c>
      <c r="C8" s="28"/>
      <c r="D8" s="28"/>
      <c r="E8" s="14"/>
      <c r="F8" s="3">
        <v>4.1999999999999997E-3</v>
      </c>
      <c r="G8" s="6" t="s">
        <v>11</v>
      </c>
      <c r="H8" s="45" t="str">
        <f t="shared" si="0"/>
        <v>V</v>
      </c>
      <c r="I8" s="45" t="str">
        <f t="shared" si="1"/>
        <v>weak</v>
      </c>
    </row>
    <row r="9" spans="1:9" x14ac:dyDescent="0.25">
      <c r="A9" s="45" t="s">
        <v>49</v>
      </c>
      <c r="B9" s="45" t="s">
        <v>1</v>
      </c>
      <c r="C9" s="21"/>
      <c r="D9" s="21"/>
      <c r="E9" s="38"/>
      <c r="F9" s="3">
        <v>2.8E-3</v>
      </c>
      <c r="G9" s="17" t="s">
        <v>12</v>
      </c>
      <c r="H9" s="3" t="str">
        <f t="shared" si="0"/>
        <v>V</v>
      </c>
      <c r="I9" s="3" t="str">
        <f t="shared" si="1"/>
        <v>weak</v>
      </c>
    </row>
    <row r="10" spans="1:9" x14ac:dyDescent="0.25">
      <c r="A10" s="45" t="s">
        <v>9</v>
      </c>
      <c r="B10" s="45" t="s">
        <v>1</v>
      </c>
      <c r="C10" s="19"/>
      <c r="D10" s="19"/>
      <c r="E10" s="19"/>
      <c r="F10" s="3">
        <v>1.6000000000000001E-3</v>
      </c>
      <c r="G10" s="17" t="s">
        <v>13</v>
      </c>
      <c r="H10" s="3" t="str">
        <f t="shared" si="0"/>
        <v>III</v>
      </c>
      <c r="I10" s="3" t="str">
        <f t="shared" si="1"/>
        <v>weak</v>
      </c>
    </row>
    <row r="11" spans="1:9" x14ac:dyDescent="0.25">
      <c r="A11" s="45" t="s">
        <v>9</v>
      </c>
      <c r="B11" s="45" t="s">
        <v>1</v>
      </c>
      <c r="C11" s="19"/>
      <c r="D11" s="19"/>
      <c r="E11" s="19"/>
      <c r="F11" s="3">
        <v>1.4E-3</v>
      </c>
      <c r="G11" s="17" t="s">
        <v>14</v>
      </c>
      <c r="H11" s="3" t="str">
        <f t="shared" si="0"/>
        <v>III</v>
      </c>
      <c r="I11" s="3" t="str">
        <f t="shared" si="1"/>
        <v>weak</v>
      </c>
    </row>
    <row r="12" spans="1:9" x14ac:dyDescent="0.25">
      <c r="B12" s="45"/>
      <c r="C12" s="19"/>
      <c r="D12" s="19"/>
      <c r="E12" s="19"/>
      <c r="F12" s="4"/>
      <c r="G12" s="17"/>
      <c r="H12" s="3"/>
      <c r="I12" s="3"/>
    </row>
    <row r="13" spans="1:9" x14ac:dyDescent="0.25">
      <c r="B13" s="45"/>
      <c r="C13" s="19"/>
      <c r="D13" s="19"/>
      <c r="E13" s="19"/>
      <c r="F13" s="4"/>
      <c r="G13" s="17"/>
      <c r="H13" s="3"/>
      <c r="I13" s="3"/>
    </row>
    <row r="14" spans="1:9" x14ac:dyDescent="0.25">
      <c r="B14" s="45"/>
      <c r="C14" s="19"/>
      <c r="D14" s="19"/>
      <c r="E14" s="19"/>
      <c r="F14" s="4"/>
      <c r="G14" s="17"/>
      <c r="H14" s="3"/>
      <c r="I14" s="3"/>
    </row>
    <row r="15" spans="1:9" x14ac:dyDescent="0.25">
      <c r="B15" s="45"/>
      <c r="C15" s="19"/>
      <c r="D15" s="19"/>
      <c r="E15" s="19"/>
      <c r="F15" s="4"/>
      <c r="G15" s="17"/>
      <c r="H15" s="3"/>
      <c r="I15" s="3"/>
    </row>
    <row r="16" spans="1:9" x14ac:dyDescent="0.25">
      <c r="A16" s="3"/>
      <c r="B16" s="45"/>
      <c r="C16" s="19"/>
      <c r="D16" s="19"/>
      <c r="E16" s="19"/>
      <c r="F16" s="4"/>
      <c r="G16" s="17"/>
      <c r="H16" s="3"/>
      <c r="I16" s="3"/>
    </row>
    <row r="17" spans="1:11" x14ac:dyDescent="0.25">
      <c r="B17" s="45"/>
      <c r="C17" s="19"/>
      <c r="D17" s="19"/>
      <c r="E17" s="19"/>
      <c r="F17" s="4"/>
      <c r="G17" s="17"/>
      <c r="H17" s="3"/>
      <c r="I17" s="3"/>
    </row>
    <row r="18" spans="1:11" x14ac:dyDescent="0.25">
      <c r="B18" s="45"/>
      <c r="F18" s="4"/>
      <c r="G18" s="6"/>
      <c r="H18" s="45"/>
      <c r="I18" s="45"/>
    </row>
    <row r="19" spans="1:11" x14ac:dyDescent="0.25">
      <c r="B19" s="45"/>
      <c r="F19" s="4"/>
      <c r="G19" s="6"/>
      <c r="H19" s="45"/>
      <c r="I19" s="45"/>
    </row>
    <row r="20" spans="1:11" x14ac:dyDescent="0.25">
      <c r="B20" s="45"/>
      <c r="F20" s="4"/>
      <c r="G20" s="6"/>
      <c r="H20" s="45"/>
      <c r="I20" s="45"/>
    </row>
    <row r="21" spans="1:11" x14ac:dyDescent="0.25">
      <c r="B21" s="45"/>
      <c r="F21" s="4"/>
      <c r="G21" s="6"/>
      <c r="H21" s="45"/>
      <c r="I21" s="45"/>
    </row>
    <row r="22" spans="1:11" x14ac:dyDescent="0.25">
      <c r="B22" s="45"/>
      <c r="F22" s="4"/>
      <c r="G22" s="6"/>
      <c r="H22" s="45"/>
      <c r="I22" s="45"/>
    </row>
    <row r="23" spans="1:11" x14ac:dyDescent="0.25">
      <c r="B23" s="45"/>
      <c r="F23" s="4"/>
      <c r="G23" s="6"/>
      <c r="H23" s="45"/>
      <c r="I23" s="45"/>
    </row>
    <row r="24" spans="1:11" x14ac:dyDescent="0.25">
      <c r="B24" s="45"/>
      <c r="F24" s="4"/>
      <c r="G24" s="6"/>
      <c r="H24" s="45"/>
      <c r="I24" s="45"/>
    </row>
    <row r="25" spans="1:11" x14ac:dyDescent="0.25">
      <c r="B25" s="45"/>
      <c r="F25" s="4"/>
      <c r="G25" s="6"/>
      <c r="H25" s="45"/>
      <c r="I25" s="45"/>
    </row>
    <row r="26" spans="1:11" x14ac:dyDescent="0.25">
      <c r="B26" s="45"/>
      <c r="F26" s="4"/>
      <c r="G26" s="6"/>
      <c r="H26" s="45"/>
      <c r="I26" s="45"/>
    </row>
    <row r="27" spans="1:11" x14ac:dyDescent="0.25">
      <c r="A27" s="3"/>
      <c r="B27" s="45"/>
      <c r="F27" s="4"/>
      <c r="G27" s="6"/>
      <c r="H27" s="45"/>
      <c r="I27" s="45"/>
    </row>
    <row r="28" spans="1:11" x14ac:dyDescent="0.25">
      <c r="B28" s="45"/>
      <c r="F28" s="4"/>
      <c r="G28" s="6"/>
      <c r="H28" s="45"/>
      <c r="I28" s="45"/>
    </row>
    <row r="29" spans="1:11" x14ac:dyDescent="0.25">
      <c r="B29" s="45"/>
      <c r="F29" s="4"/>
      <c r="G29" s="6"/>
      <c r="H29" s="45"/>
      <c r="I29" s="45"/>
    </row>
    <row r="31" spans="1:11" ht="41" thickBot="1" x14ac:dyDescent="0.3">
      <c r="A31" s="56" t="s">
        <v>18</v>
      </c>
      <c r="B31" s="56"/>
      <c r="C31" s="47" t="s">
        <v>19</v>
      </c>
      <c r="D31" s="47" t="s">
        <v>20</v>
      </c>
      <c r="E31" s="46" t="s">
        <v>21</v>
      </c>
      <c r="F31" s="45"/>
      <c r="G31" s="57" t="s">
        <v>22</v>
      </c>
      <c r="H31" s="57"/>
      <c r="I31" s="47" t="s">
        <v>19</v>
      </c>
      <c r="J31" s="47" t="s">
        <v>20</v>
      </c>
      <c r="K31" s="46" t="s">
        <v>21</v>
      </c>
    </row>
    <row r="32" spans="1:11" ht="13" thickTop="1" x14ac:dyDescent="0.25">
      <c r="A32" s="45" t="s">
        <v>23</v>
      </c>
      <c r="B32" s="45" t="s">
        <v>24</v>
      </c>
      <c r="C32" s="12">
        <f>SUMIF(H2:H11,"I",F2:F11)</f>
        <v>0</v>
      </c>
      <c r="D32" s="45">
        <f>COUNTIF(H2:H11,"I")</f>
        <v>0</v>
      </c>
      <c r="E32" s="12" t="e">
        <f t="shared" ref="E32:E39" si="2">C32/D32</f>
        <v>#DIV/0!</v>
      </c>
      <c r="G32" s="58" t="s">
        <v>25</v>
      </c>
      <c r="H32" s="59"/>
      <c r="I32" s="12">
        <f>C32+C34+C37</f>
        <v>1.7000000000000001E-2</v>
      </c>
      <c r="J32" s="48">
        <f>D32+D34+D37</f>
        <v>4</v>
      </c>
      <c r="K32" s="12">
        <f>I32/J32</f>
        <v>4.2500000000000003E-3</v>
      </c>
    </row>
    <row r="33" spans="1:17" x14ac:dyDescent="0.25">
      <c r="A33" s="45" t="s">
        <v>26</v>
      </c>
      <c r="B33" s="45" t="s">
        <v>27</v>
      </c>
      <c r="C33" s="12">
        <f>SUMIF(H2:H11,"II",F2:F11)</f>
        <v>0</v>
      </c>
      <c r="D33" s="45">
        <f>COUNTIF(H2:H11,"II")</f>
        <v>0</v>
      </c>
      <c r="E33" s="12" t="e">
        <f t="shared" si="2"/>
        <v>#DIV/0!</v>
      </c>
      <c r="G33" s="55"/>
      <c r="H33" s="55"/>
    </row>
    <row r="34" spans="1:17" ht="14.5" x14ac:dyDescent="0.35">
      <c r="A34" s="45" t="s">
        <v>28</v>
      </c>
      <c r="B34" s="45" t="s">
        <v>29</v>
      </c>
      <c r="C34" s="12">
        <f>SUMIF(H2:H11,"III",F2:F11)</f>
        <v>1.4200000000000001E-2</v>
      </c>
      <c r="D34" s="45">
        <f>COUNTIF(H2:H11,"III")</f>
        <v>3</v>
      </c>
      <c r="E34" s="12">
        <f t="shared" si="2"/>
        <v>4.7333333333333333E-3</v>
      </c>
      <c r="G34" s="19"/>
      <c r="H34" s="36"/>
      <c r="I34" s="19"/>
      <c r="J34" s="19"/>
      <c r="K34" s="19"/>
    </row>
    <row r="35" spans="1:17" ht="14.5" x14ac:dyDescent="0.35">
      <c r="A35" s="45" t="s">
        <v>30</v>
      </c>
      <c r="B35" s="45" t="s">
        <v>31</v>
      </c>
      <c r="C35" s="12">
        <f>SUMIF(H2:H11,"IV",F2:F11)</f>
        <v>2.5000000000000001E-2</v>
      </c>
      <c r="D35" s="45">
        <f>COUNTIF(H2:H11,"IV")</f>
        <v>3</v>
      </c>
      <c r="E35" s="12">
        <f t="shared" si="2"/>
        <v>8.3333333333333332E-3</v>
      </c>
      <c r="G35" s="19"/>
      <c r="H35" s="36"/>
      <c r="I35" s="19"/>
      <c r="J35" s="19"/>
      <c r="K35" s="19"/>
    </row>
    <row r="36" spans="1:17" ht="14.5" x14ac:dyDescent="0.35">
      <c r="A36" s="3" t="s">
        <v>65</v>
      </c>
      <c r="B36" s="45"/>
      <c r="C36" s="12">
        <f>SUMIF(A2:A11,"Cπ",F2:F11)</f>
        <v>1.6E-2</v>
      </c>
      <c r="D36" s="45">
        <f>COUNTIF(A2:A11,"Cπ")</f>
        <v>3</v>
      </c>
      <c r="E36" s="12">
        <f t="shared" si="2"/>
        <v>5.3333333333333332E-3</v>
      </c>
      <c r="G36" s="3"/>
      <c r="H36" s="37"/>
      <c r="I36" s="3"/>
      <c r="J36" s="3"/>
      <c r="K36" s="3"/>
    </row>
    <row r="37" spans="1:17" ht="14.5" x14ac:dyDescent="0.35">
      <c r="A37" s="3" t="s">
        <v>64</v>
      </c>
      <c r="C37" s="12">
        <f>SUMIF(A2:A11,"CπH",F2:F11)</f>
        <v>2.8E-3</v>
      </c>
      <c r="D37" s="45">
        <f>COUNTIF(A2:A11,"CπH")</f>
        <v>1</v>
      </c>
      <c r="E37" s="12">
        <f t="shared" si="2"/>
        <v>2.8E-3</v>
      </c>
      <c r="G37" s="3"/>
      <c r="H37" s="37"/>
      <c r="I37" s="3"/>
      <c r="J37" s="3"/>
      <c r="K37" s="3"/>
    </row>
    <row r="38" spans="1:17" ht="14.5" x14ac:dyDescent="0.35">
      <c r="A38" s="3" t="s">
        <v>32</v>
      </c>
      <c r="B38" s="3" t="s">
        <v>33</v>
      </c>
      <c r="C38" s="13">
        <f>SUMIF(H2:H11,"V",F2:F11)</f>
        <v>1.8800000000000001E-2</v>
      </c>
      <c r="D38" s="3">
        <f>COUNTIF(H2:H11,"V")</f>
        <v>4</v>
      </c>
      <c r="E38" s="13">
        <f t="shared" si="2"/>
        <v>4.7000000000000002E-3</v>
      </c>
      <c r="G38" s="3"/>
      <c r="H38" s="37"/>
      <c r="I38" s="3"/>
      <c r="J38" s="3"/>
      <c r="K38" s="13"/>
    </row>
    <row r="39" spans="1:17" ht="15" thickBot="1" x14ac:dyDescent="0.4">
      <c r="A39" s="10" t="s">
        <v>63</v>
      </c>
      <c r="B39" s="10" t="s">
        <v>62</v>
      </c>
      <c r="C39" s="22">
        <f>SUMIF(H2:H11,"VI",F2:F11)</f>
        <v>0</v>
      </c>
      <c r="D39" s="10">
        <f>COUNTIF(H2:H11,"VI")</f>
        <v>0</v>
      </c>
      <c r="E39" s="22" t="e">
        <f t="shared" si="2"/>
        <v>#DIV/0!</v>
      </c>
      <c r="G39" s="3"/>
      <c r="H39" s="37"/>
      <c r="I39" s="3"/>
      <c r="J39" s="3"/>
      <c r="K39" s="13"/>
    </row>
    <row r="40" spans="1:17" ht="13" thickTop="1" x14ac:dyDescent="0.25">
      <c r="A40" s="2"/>
      <c r="B40" s="45" t="s">
        <v>34</v>
      </c>
      <c r="G40" s="3"/>
      <c r="H40" s="3"/>
      <c r="I40" s="3"/>
      <c r="J40" s="3"/>
      <c r="K40" s="13"/>
    </row>
    <row r="41" spans="1:17" x14ac:dyDescent="0.25">
      <c r="A41" s="2"/>
      <c r="G41" s="17"/>
      <c r="H41" s="3"/>
      <c r="I41" s="3"/>
      <c r="J41" s="3"/>
      <c r="K41" s="13"/>
    </row>
    <row r="42" spans="1:17" ht="41" thickBot="1" x14ac:dyDescent="0.3">
      <c r="A42" s="57" t="s">
        <v>22</v>
      </c>
      <c r="B42" s="57"/>
      <c r="C42" s="47" t="s">
        <v>19</v>
      </c>
      <c r="D42" s="47" t="s">
        <v>20</v>
      </c>
      <c r="E42" s="46" t="s">
        <v>21</v>
      </c>
      <c r="G42" s="17"/>
      <c r="H42" s="3"/>
      <c r="I42" s="3"/>
      <c r="J42" s="3"/>
      <c r="K42" s="13"/>
    </row>
    <row r="43" spans="1:17" ht="13" thickTop="1" x14ac:dyDescent="0.25">
      <c r="A43" s="58" t="s">
        <v>35</v>
      </c>
      <c r="B43" s="59"/>
      <c r="C43" s="12">
        <f>SUMIF(I2:I11,"weak",F2:F11)</f>
        <v>0.01</v>
      </c>
      <c r="D43" s="9">
        <f>COUNTIF(I2:I11,"weak")</f>
        <v>4</v>
      </c>
      <c r="E43" s="12">
        <f>C43/D43</f>
        <v>2.5000000000000001E-3</v>
      </c>
      <c r="G43" s="17"/>
      <c r="H43" s="3"/>
      <c r="I43" s="3"/>
      <c r="J43" s="3"/>
      <c r="K43" s="13"/>
    </row>
    <row r="44" spans="1:17" x14ac:dyDescent="0.25">
      <c r="A44" s="55" t="s">
        <v>61</v>
      </c>
      <c r="B44" s="55"/>
      <c r="C44" s="12">
        <f>SUMIF(I2:I11,"",F2:F11)</f>
        <v>4.8000000000000001E-2</v>
      </c>
      <c r="D44" s="9">
        <f>COUNTIF(I2:I11,"")</f>
        <v>6</v>
      </c>
      <c r="E44" s="12">
        <f>C44/D44</f>
        <v>8.0000000000000002E-3</v>
      </c>
      <c r="F44" s="45"/>
      <c r="G44" s="17"/>
      <c r="H44" s="3"/>
      <c r="I44" s="3"/>
      <c r="J44" s="3"/>
      <c r="K44" s="13"/>
    </row>
    <row r="45" spans="1:17" x14ac:dyDescent="0.25">
      <c r="B45" s="45"/>
      <c r="F45" s="7"/>
      <c r="G45" s="17"/>
      <c r="H45" s="3"/>
      <c r="I45" s="3"/>
      <c r="J45" s="3"/>
      <c r="K45" s="3"/>
    </row>
    <row r="46" spans="1:17" x14ac:dyDescent="0.25">
      <c r="B46" s="45"/>
      <c r="F46" s="7"/>
      <c r="G46" s="17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B47" s="45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45"/>
      <c r="F48" s="7"/>
      <c r="G48" s="17"/>
      <c r="H48" s="3"/>
      <c r="I48" s="3"/>
      <c r="J48" s="3"/>
      <c r="K48" s="1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1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45"/>
      <c r="H50" s="45"/>
      <c r="I50" s="45"/>
      <c r="J50" s="45"/>
      <c r="K50" s="45"/>
      <c r="L50" s="45"/>
      <c r="M50" s="45"/>
      <c r="N50" s="45"/>
      <c r="O50" s="45"/>
      <c r="P50" s="45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31:B31"/>
    <mergeCell ref="G31:H31"/>
    <mergeCell ref="G32:H32"/>
    <mergeCell ref="A42:B42"/>
    <mergeCell ref="A43:B43"/>
    <mergeCell ref="A44:B44"/>
    <mergeCell ref="G33:H3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4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45" bestFit="1" customWidth="1"/>
    <col min="18" max="18" width="13.1796875" style="45" bestFit="1" customWidth="1"/>
    <col min="19" max="16384" width="11.7265625" style="2"/>
  </cols>
  <sheetData>
    <row r="1" spans="1:9" ht="40.5" customHeight="1" thickBot="1" x14ac:dyDescent="0.3">
      <c r="A1" s="47" t="s">
        <v>80</v>
      </c>
      <c r="B1" s="47" t="s">
        <v>81</v>
      </c>
      <c r="C1" s="47" t="s">
        <v>89</v>
      </c>
      <c r="D1" s="47" t="s">
        <v>90</v>
      </c>
      <c r="E1" s="46" t="s">
        <v>84</v>
      </c>
      <c r="F1" s="47" t="s">
        <v>91</v>
      </c>
      <c r="G1" s="46" t="s">
        <v>86</v>
      </c>
      <c r="H1" s="46" t="s">
        <v>87</v>
      </c>
      <c r="I1" s="47" t="s">
        <v>88</v>
      </c>
    </row>
    <row r="2" spans="1:9" ht="13" thickTop="1" x14ac:dyDescent="0.25">
      <c r="A2" s="45" t="s">
        <v>9</v>
      </c>
      <c r="B2" s="45" t="s">
        <v>1</v>
      </c>
      <c r="C2" s="28"/>
      <c r="D2" s="28"/>
      <c r="E2" s="14"/>
      <c r="F2" s="3">
        <v>1.34E-2</v>
      </c>
      <c r="G2" s="6" t="s">
        <v>2</v>
      </c>
      <c r="H2" s="45" t="str">
        <f>IF(AND(A2="OH",B2="O"),"I",IF(AND(A2="O",B2="HO"),"II",IF(AND(A2="CH",B2="O"),"III",IF(AND(A2="O",B2="HC"),"IV",IF(AND(A2="CπH",B2="O"),"V",IF(AND(A2="Cπ",B2="HC"),"V",IF(AND(A2="C",B2="HC"),"VI","N/A")))))))</f>
        <v>III</v>
      </c>
      <c r="I2" s="45" t="str">
        <f>IF(F2&lt;=0.005, "weak","")</f>
        <v/>
      </c>
    </row>
    <row r="3" spans="1:9" x14ac:dyDescent="0.25">
      <c r="A3" s="3" t="s">
        <v>9</v>
      </c>
      <c r="B3" s="45" t="s">
        <v>1</v>
      </c>
      <c r="C3" s="28"/>
      <c r="D3" s="28"/>
      <c r="E3" s="14"/>
      <c r="F3" s="3">
        <v>1.0500000000000001E-2</v>
      </c>
      <c r="G3" s="6" t="s">
        <v>3</v>
      </c>
      <c r="H3" s="45" t="str">
        <f t="shared" ref="H3:H11" si="0">IF(AND(A3="OH",B3="O"),"I",IF(AND(A3="O",B3="HO"),"II",IF(AND(A3="CH",B3="O"),"III",IF(AND(A3="O",B3="HC"),"IV",IF(AND(A3="CπH",B3="O"),"V",IF(AND(A3="Cπ",B3="HC"),"V",IF(AND(A3="C",B3="HC"),"VI","N/A")))))))</f>
        <v>III</v>
      </c>
      <c r="I3" s="45" t="str">
        <f t="shared" ref="I3:I11" si="1">IF(F3&lt;=0.005, "weak","")</f>
        <v/>
      </c>
    </row>
    <row r="4" spans="1:9" x14ac:dyDescent="0.25">
      <c r="A4" s="45" t="s">
        <v>1</v>
      </c>
      <c r="B4" s="45" t="s">
        <v>5</v>
      </c>
      <c r="C4" s="28"/>
      <c r="D4" s="28"/>
      <c r="E4" s="14"/>
      <c r="F4" s="3">
        <v>9.5999999999999992E-3</v>
      </c>
      <c r="G4" s="6" t="s">
        <v>4</v>
      </c>
      <c r="H4" s="45" t="str">
        <f t="shared" si="0"/>
        <v>IV</v>
      </c>
      <c r="I4" s="45" t="str">
        <f t="shared" si="1"/>
        <v/>
      </c>
    </row>
    <row r="5" spans="1:9" x14ac:dyDescent="0.25">
      <c r="A5" s="45" t="s">
        <v>9</v>
      </c>
      <c r="B5" s="45" t="s">
        <v>1</v>
      </c>
      <c r="C5" s="28"/>
      <c r="D5" s="28"/>
      <c r="E5" s="14"/>
      <c r="F5" s="3">
        <v>8.2000000000000007E-3</v>
      </c>
      <c r="G5" s="6" t="s">
        <v>6</v>
      </c>
      <c r="H5" s="45" t="str">
        <f t="shared" si="0"/>
        <v>III</v>
      </c>
      <c r="I5" s="45" t="str">
        <f t="shared" si="1"/>
        <v/>
      </c>
    </row>
    <row r="6" spans="1:9" x14ac:dyDescent="0.25">
      <c r="A6" s="45" t="s">
        <v>9</v>
      </c>
      <c r="B6" s="45" t="s">
        <v>1</v>
      </c>
      <c r="C6" s="28"/>
      <c r="D6" s="28"/>
      <c r="E6" s="14"/>
      <c r="F6" s="3">
        <v>7.1000000000000004E-3</v>
      </c>
      <c r="G6" s="6" t="s">
        <v>8</v>
      </c>
      <c r="H6" s="45" t="str">
        <f t="shared" si="0"/>
        <v>III</v>
      </c>
      <c r="I6" s="45" t="str">
        <f t="shared" si="1"/>
        <v/>
      </c>
    </row>
    <row r="7" spans="1:9" x14ac:dyDescent="0.25">
      <c r="A7" s="45" t="s">
        <v>48</v>
      </c>
      <c r="B7" s="45" t="s">
        <v>5</v>
      </c>
      <c r="C7" s="28"/>
      <c r="D7" s="28"/>
      <c r="E7" s="14"/>
      <c r="F7" s="3">
        <v>5.4000000000000003E-3</v>
      </c>
      <c r="G7" s="6" t="s">
        <v>10</v>
      </c>
      <c r="H7" s="45" t="str">
        <f t="shared" si="0"/>
        <v>V</v>
      </c>
      <c r="I7" s="45" t="str">
        <f t="shared" si="1"/>
        <v/>
      </c>
    </row>
    <row r="8" spans="1:9" x14ac:dyDescent="0.25">
      <c r="A8" s="45" t="s">
        <v>48</v>
      </c>
      <c r="B8" s="45" t="s">
        <v>5</v>
      </c>
      <c r="C8" s="28"/>
      <c r="D8" s="28"/>
      <c r="E8" s="14"/>
      <c r="F8" s="3">
        <v>5.1000000000000004E-3</v>
      </c>
      <c r="G8" s="6" t="s">
        <v>11</v>
      </c>
      <c r="H8" s="45" t="str">
        <f t="shared" si="0"/>
        <v>V</v>
      </c>
      <c r="I8" s="45" t="str">
        <f t="shared" si="1"/>
        <v/>
      </c>
    </row>
    <row r="9" spans="1:9" x14ac:dyDescent="0.25">
      <c r="A9" s="45" t="s">
        <v>1</v>
      </c>
      <c r="B9" s="45" t="s">
        <v>5</v>
      </c>
      <c r="C9" s="21"/>
      <c r="D9" s="21"/>
      <c r="E9" s="38"/>
      <c r="F9" s="3">
        <v>2.8E-3</v>
      </c>
      <c r="G9" s="17" t="s">
        <v>12</v>
      </c>
      <c r="H9" s="3" t="str">
        <f t="shared" si="0"/>
        <v>IV</v>
      </c>
      <c r="I9" s="3" t="str">
        <f t="shared" si="1"/>
        <v>weak</v>
      </c>
    </row>
    <row r="10" spans="1:9" x14ac:dyDescent="0.25">
      <c r="A10" s="45" t="s">
        <v>48</v>
      </c>
      <c r="B10" s="45" t="s">
        <v>5</v>
      </c>
      <c r="C10" s="19"/>
      <c r="D10" s="19"/>
      <c r="E10" s="19"/>
      <c r="F10" s="3">
        <v>2.5000000000000001E-3</v>
      </c>
      <c r="G10" s="17" t="s">
        <v>13</v>
      </c>
      <c r="H10" s="3" t="str">
        <f t="shared" si="0"/>
        <v>V</v>
      </c>
      <c r="I10" s="3" t="str">
        <f t="shared" si="1"/>
        <v>weak</v>
      </c>
    </row>
    <row r="11" spans="1:9" x14ac:dyDescent="0.25">
      <c r="A11" s="45" t="s">
        <v>48</v>
      </c>
      <c r="B11" s="45" t="s">
        <v>5</v>
      </c>
      <c r="C11" s="19"/>
      <c r="D11" s="19"/>
      <c r="E11" s="19"/>
      <c r="F11" s="3">
        <v>2.5000000000000001E-3</v>
      </c>
      <c r="G11" s="17" t="s">
        <v>14</v>
      </c>
      <c r="H11" s="3" t="str">
        <f t="shared" si="0"/>
        <v>V</v>
      </c>
      <c r="I11" s="3" t="str">
        <f t="shared" si="1"/>
        <v>weak</v>
      </c>
    </row>
    <row r="12" spans="1:9" x14ac:dyDescent="0.25">
      <c r="A12" s="3" t="s">
        <v>1</v>
      </c>
      <c r="B12" s="3" t="s">
        <v>5</v>
      </c>
      <c r="C12" s="19"/>
      <c r="D12" s="19"/>
      <c r="E12" s="19"/>
      <c r="F12" s="5">
        <v>2.0999999999999999E-3</v>
      </c>
      <c r="G12" s="17" t="s">
        <v>15</v>
      </c>
      <c r="H12" s="3" t="str">
        <f t="shared" ref="H12:H13" si="2">IF(AND(A12="OH",B12="O"),"I",IF(AND(A12="O",B12="HO"),"II",IF(AND(A12="CH",B12="O"),"III",IF(AND(A12="O",B12="HC"),"IV",IF(AND(A12="CπH",B12="O"),"V",IF(AND(A12="Cπ",B12="HC"),"V",IF(AND(A12="C",B12="HC"),"VI","N/A")))))))</f>
        <v>IV</v>
      </c>
      <c r="I12" s="3" t="str">
        <f t="shared" ref="I12:I13" si="3">IF(F12&lt;=0.005, "weak","")</f>
        <v>weak</v>
      </c>
    </row>
    <row r="13" spans="1:9" x14ac:dyDescent="0.25">
      <c r="A13" s="3" t="s">
        <v>9</v>
      </c>
      <c r="B13" s="3" t="s">
        <v>1</v>
      </c>
      <c r="C13" s="19"/>
      <c r="D13" s="19"/>
      <c r="E13" s="19"/>
      <c r="F13" s="5">
        <v>8.9999999999999998E-4</v>
      </c>
      <c r="G13" s="17" t="s">
        <v>16</v>
      </c>
      <c r="H13" s="3" t="str">
        <f t="shared" si="2"/>
        <v>III</v>
      </c>
      <c r="I13" s="3" t="str">
        <f t="shared" si="3"/>
        <v>weak</v>
      </c>
    </row>
    <row r="14" spans="1:9" x14ac:dyDescent="0.25">
      <c r="B14" s="45"/>
      <c r="C14" s="19"/>
      <c r="D14" s="19"/>
      <c r="E14" s="19"/>
      <c r="F14" s="4"/>
      <c r="G14" s="17"/>
      <c r="H14" s="3"/>
      <c r="I14" s="3"/>
    </row>
    <row r="15" spans="1:9" x14ac:dyDescent="0.25">
      <c r="B15" s="45"/>
      <c r="C15" s="19"/>
      <c r="D15" s="19"/>
      <c r="E15" s="19"/>
      <c r="F15" s="4"/>
      <c r="G15" s="17"/>
      <c r="H15" s="3"/>
      <c r="I15" s="3"/>
    </row>
    <row r="16" spans="1:9" x14ac:dyDescent="0.25">
      <c r="A16" s="3"/>
      <c r="B16" s="45"/>
      <c r="C16" s="19"/>
      <c r="D16" s="19"/>
      <c r="E16" s="19"/>
      <c r="F16" s="4"/>
      <c r="G16" s="17"/>
      <c r="H16" s="3"/>
      <c r="I16" s="3"/>
    </row>
    <row r="17" spans="1:11" x14ac:dyDescent="0.25">
      <c r="B17" s="45"/>
      <c r="C17" s="19"/>
      <c r="D17" s="19"/>
      <c r="E17" s="19"/>
      <c r="F17" s="4"/>
      <c r="G17" s="17"/>
      <c r="H17" s="3"/>
      <c r="I17" s="3"/>
    </row>
    <row r="18" spans="1:11" x14ac:dyDescent="0.25">
      <c r="B18" s="45"/>
      <c r="F18" s="4"/>
      <c r="G18" s="6"/>
      <c r="H18" s="45"/>
      <c r="I18" s="45"/>
    </row>
    <row r="19" spans="1:11" x14ac:dyDescent="0.25">
      <c r="B19" s="45"/>
      <c r="F19" s="4"/>
      <c r="G19" s="6"/>
      <c r="H19" s="45"/>
      <c r="I19" s="45"/>
    </row>
    <row r="20" spans="1:11" x14ac:dyDescent="0.25">
      <c r="B20" s="45"/>
      <c r="F20" s="4"/>
      <c r="G20" s="6"/>
      <c r="H20" s="45"/>
      <c r="I20" s="45"/>
    </row>
    <row r="21" spans="1:11" x14ac:dyDescent="0.25">
      <c r="B21" s="45"/>
      <c r="F21" s="4"/>
      <c r="G21" s="6"/>
      <c r="H21" s="45"/>
      <c r="I21" s="45"/>
    </row>
    <row r="22" spans="1:11" x14ac:dyDescent="0.25">
      <c r="B22" s="45"/>
      <c r="F22" s="4"/>
      <c r="G22" s="6"/>
      <c r="H22" s="45"/>
      <c r="I22" s="45"/>
    </row>
    <row r="23" spans="1:11" x14ac:dyDescent="0.25">
      <c r="B23" s="45"/>
      <c r="F23" s="4"/>
      <c r="G23" s="6"/>
      <c r="H23" s="45"/>
      <c r="I23" s="45"/>
    </row>
    <row r="24" spans="1:11" x14ac:dyDescent="0.25">
      <c r="B24" s="45"/>
      <c r="F24" s="4"/>
      <c r="G24" s="6"/>
      <c r="H24" s="45"/>
      <c r="I24" s="45"/>
    </row>
    <row r="25" spans="1:11" x14ac:dyDescent="0.25">
      <c r="B25" s="45"/>
      <c r="F25" s="4"/>
      <c r="G25" s="6"/>
      <c r="H25" s="45"/>
      <c r="I25" s="45"/>
    </row>
    <row r="26" spans="1:11" x14ac:dyDescent="0.25">
      <c r="B26" s="45"/>
      <c r="F26" s="4"/>
      <c r="G26" s="6"/>
      <c r="H26" s="45"/>
      <c r="I26" s="45"/>
    </row>
    <row r="27" spans="1:11" x14ac:dyDescent="0.25">
      <c r="A27" s="3"/>
      <c r="B27" s="45"/>
      <c r="F27" s="4"/>
      <c r="G27" s="6"/>
      <c r="H27" s="45"/>
      <c r="I27" s="45"/>
    </row>
    <row r="28" spans="1:11" x14ac:dyDescent="0.25">
      <c r="B28" s="45"/>
      <c r="F28" s="4"/>
      <c r="G28" s="6"/>
      <c r="H28" s="45"/>
      <c r="I28" s="45"/>
    </row>
    <row r="29" spans="1:11" x14ac:dyDescent="0.25">
      <c r="B29" s="45"/>
      <c r="F29" s="4"/>
      <c r="G29" s="6"/>
      <c r="H29" s="45"/>
      <c r="I29" s="45"/>
    </row>
    <row r="31" spans="1:11" ht="41" thickBot="1" x14ac:dyDescent="0.3">
      <c r="A31" s="56" t="s">
        <v>18</v>
      </c>
      <c r="B31" s="56"/>
      <c r="C31" s="47" t="s">
        <v>19</v>
      </c>
      <c r="D31" s="47" t="s">
        <v>20</v>
      </c>
      <c r="E31" s="46" t="s">
        <v>21</v>
      </c>
      <c r="F31" s="45"/>
      <c r="G31" s="57" t="s">
        <v>22</v>
      </c>
      <c r="H31" s="57"/>
      <c r="I31" s="47" t="s">
        <v>19</v>
      </c>
      <c r="J31" s="47" t="s">
        <v>20</v>
      </c>
      <c r="K31" s="46" t="s">
        <v>21</v>
      </c>
    </row>
    <row r="32" spans="1:11" ht="13" thickTop="1" x14ac:dyDescent="0.25">
      <c r="A32" s="45" t="s">
        <v>23</v>
      </c>
      <c r="B32" s="45" t="s">
        <v>24</v>
      </c>
      <c r="C32" s="12">
        <f>SUMIF(H2:H13,"I",F2:F13)</f>
        <v>0</v>
      </c>
      <c r="D32" s="45">
        <f>COUNTIF(H2:H13,"I")</f>
        <v>0</v>
      </c>
      <c r="E32" s="12" t="e">
        <f t="shared" ref="E32:E39" si="4">C32/D32</f>
        <v>#DIV/0!</v>
      </c>
      <c r="G32" s="58" t="s">
        <v>25</v>
      </c>
      <c r="H32" s="59"/>
      <c r="I32" s="12">
        <f>C32+C34+C37</f>
        <v>4.0100000000000004E-2</v>
      </c>
      <c r="J32" s="48">
        <f>D32+D34+D37</f>
        <v>5</v>
      </c>
      <c r="K32" s="12">
        <f>I32/J32</f>
        <v>8.0200000000000011E-3</v>
      </c>
    </row>
    <row r="33" spans="1:17" x14ac:dyDescent="0.25">
      <c r="A33" s="45" t="s">
        <v>26</v>
      </c>
      <c r="B33" s="45" t="s">
        <v>27</v>
      </c>
      <c r="C33" s="12">
        <f>SUMIF(H2:H13,"II",F2:F13)</f>
        <v>0</v>
      </c>
      <c r="D33" s="45">
        <f>COUNTIF(H2:H13,"II")</f>
        <v>0</v>
      </c>
      <c r="E33" s="12" t="e">
        <f t="shared" si="4"/>
        <v>#DIV/0!</v>
      </c>
      <c r="G33" s="55"/>
      <c r="H33" s="55"/>
    </row>
    <row r="34" spans="1:17" ht="14.5" x14ac:dyDescent="0.35">
      <c r="A34" s="45" t="s">
        <v>28</v>
      </c>
      <c r="B34" s="45" t="s">
        <v>29</v>
      </c>
      <c r="C34" s="12">
        <f>SUMIF(H2:H13,"III",F2:F13)</f>
        <v>4.0100000000000004E-2</v>
      </c>
      <c r="D34" s="45">
        <f>COUNTIF(H2:H13,"III")</f>
        <v>5</v>
      </c>
      <c r="E34" s="12">
        <f t="shared" si="4"/>
        <v>8.0200000000000011E-3</v>
      </c>
      <c r="G34" s="19"/>
      <c r="H34" s="36"/>
      <c r="I34" s="19"/>
      <c r="J34" s="19"/>
      <c r="K34" s="19"/>
    </row>
    <row r="35" spans="1:17" ht="14.5" x14ac:dyDescent="0.35">
      <c r="A35" s="45" t="s">
        <v>30</v>
      </c>
      <c r="B35" s="45" t="s">
        <v>31</v>
      </c>
      <c r="C35" s="12">
        <f>SUMIF(H2:H13,"IV",F2:F13)</f>
        <v>1.4499999999999999E-2</v>
      </c>
      <c r="D35" s="45">
        <f>COUNTIF(H2:H13,"IV")</f>
        <v>3</v>
      </c>
      <c r="E35" s="12">
        <f t="shared" si="4"/>
        <v>4.8333333333333327E-3</v>
      </c>
      <c r="G35" s="19"/>
      <c r="H35" s="36"/>
      <c r="I35" s="19"/>
      <c r="J35" s="19"/>
      <c r="K35" s="19"/>
    </row>
    <row r="36" spans="1:17" ht="14.5" x14ac:dyDescent="0.35">
      <c r="A36" s="3" t="s">
        <v>65</v>
      </c>
      <c r="B36" s="45"/>
      <c r="C36" s="12">
        <f>SUMIF(A2:A13,"Cπ",F2:F13)</f>
        <v>1.5500000000000002E-2</v>
      </c>
      <c r="D36" s="45">
        <f>COUNTIF(A2:A13,"Cπ")</f>
        <v>4</v>
      </c>
      <c r="E36" s="12">
        <f t="shared" si="4"/>
        <v>3.8750000000000004E-3</v>
      </c>
      <c r="G36" s="3"/>
      <c r="H36" s="37"/>
      <c r="I36" s="3"/>
      <c r="J36" s="3"/>
      <c r="K36" s="3"/>
    </row>
    <row r="37" spans="1:17" ht="14.5" x14ac:dyDescent="0.35">
      <c r="A37" s="3" t="s">
        <v>64</v>
      </c>
      <c r="C37" s="12">
        <f>SUMIF(A2:A13,"CπH",F2:F13)</f>
        <v>0</v>
      </c>
      <c r="D37" s="45">
        <f>COUNTIF(A2:A13,"CπH")</f>
        <v>0</v>
      </c>
      <c r="E37" s="12" t="e">
        <f t="shared" si="4"/>
        <v>#DIV/0!</v>
      </c>
      <c r="G37" s="3"/>
      <c r="H37" s="37"/>
      <c r="I37" s="3"/>
      <c r="J37" s="3"/>
      <c r="K37" s="3"/>
    </row>
    <row r="38" spans="1:17" ht="14.5" x14ac:dyDescent="0.35">
      <c r="A38" s="3" t="s">
        <v>32</v>
      </c>
      <c r="B38" s="3" t="s">
        <v>33</v>
      </c>
      <c r="C38" s="13">
        <f>SUMIF(H2:H13,"V",F2:F13)</f>
        <v>1.5500000000000002E-2</v>
      </c>
      <c r="D38" s="3">
        <f>COUNTIF(H2:H13,"V")</f>
        <v>4</v>
      </c>
      <c r="E38" s="13">
        <f t="shared" si="4"/>
        <v>3.8750000000000004E-3</v>
      </c>
      <c r="G38" s="3"/>
      <c r="H38" s="37"/>
      <c r="I38" s="3"/>
      <c r="J38" s="3"/>
      <c r="K38" s="13"/>
    </row>
    <row r="39" spans="1:17" ht="15" thickBot="1" x14ac:dyDescent="0.4">
      <c r="A39" s="10" t="s">
        <v>63</v>
      </c>
      <c r="B39" s="10" t="s">
        <v>62</v>
      </c>
      <c r="C39" s="22">
        <f>SUMIF(H2:H13,"VI",F2:F13)</f>
        <v>0</v>
      </c>
      <c r="D39" s="10">
        <f>COUNTIF(H2:H13,"VI")</f>
        <v>0</v>
      </c>
      <c r="E39" s="22" t="e">
        <f t="shared" si="4"/>
        <v>#DIV/0!</v>
      </c>
      <c r="G39" s="3"/>
      <c r="H39" s="37"/>
      <c r="I39" s="3"/>
      <c r="J39" s="3"/>
      <c r="K39" s="13"/>
    </row>
    <row r="40" spans="1:17" ht="13" thickTop="1" x14ac:dyDescent="0.25">
      <c r="A40" s="2"/>
      <c r="B40" s="45" t="s">
        <v>34</v>
      </c>
      <c r="G40" s="3"/>
      <c r="H40" s="3"/>
      <c r="I40" s="3"/>
      <c r="J40" s="3"/>
      <c r="K40" s="13"/>
    </row>
    <row r="41" spans="1:17" x14ac:dyDescent="0.25">
      <c r="A41" s="2"/>
      <c r="G41" s="17"/>
      <c r="H41" s="3"/>
      <c r="I41" s="3"/>
      <c r="J41" s="3"/>
      <c r="K41" s="13"/>
    </row>
    <row r="42" spans="1:17" ht="41" thickBot="1" x14ac:dyDescent="0.3">
      <c r="A42" s="57" t="s">
        <v>22</v>
      </c>
      <c r="B42" s="57"/>
      <c r="C42" s="47" t="s">
        <v>19</v>
      </c>
      <c r="D42" s="47" t="s">
        <v>20</v>
      </c>
      <c r="E42" s="46" t="s">
        <v>21</v>
      </c>
      <c r="G42" s="17"/>
      <c r="H42" s="3"/>
      <c r="I42" s="3"/>
      <c r="J42" s="3"/>
      <c r="K42" s="13"/>
    </row>
    <row r="43" spans="1:17" ht="13" thickTop="1" x14ac:dyDescent="0.25">
      <c r="A43" s="58" t="s">
        <v>35</v>
      </c>
      <c r="B43" s="59"/>
      <c r="C43" s="12">
        <f>SUMIF(I2:I13,"weak",F2:F13)</f>
        <v>1.0799999999999999E-2</v>
      </c>
      <c r="D43" s="9">
        <f>COUNTIF(I2:I13,"weak")</f>
        <v>5</v>
      </c>
      <c r="E43" s="12">
        <f>C43/D43</f>
        <v>2.1599999999999996E-3</v>
      </c>
      <c r="G43" s="17"/>
      <c r="H43" s="3"/>
      <c r="I43" s="3"/>
      <c r="J43" s="3"/>
      <c r="K43" s="13"/>
    </row>
    <row r="44" spans="1:17" x14ac:dyDescent="0.25">
      <c r="A44" s="55" t="s">
        <v>61</v>
      </c>
      <c r="B44" s="55"/>
      <c r="C44" s="12">
        <f>SUMIF(I2:I13,"",F2:F13)</f>
        <v>5.9300000000000005E-2</v>
      </c>
      <c r="D44" s="9">
        <f>COUNTIF(I2:I13,"")</f>
        <v>7</v>
      </c>
      <c r="E44" s="12">
        <f>C44/D44</f>
        <v>8.4714285714285725E-3</v>
      </c>
      <c r="F44" s="45"/>
      <c r="G44" s="17"/>
      <c r="H44" s="3"/>
      <c r="I44" s="3"/>
      <c r="J44" s="3"/>
      <c r="K44" s="13"/>
    </row>
    <row r="45" spans="1:17" x14ac:dyDescent="0.25">
      <c r="B45" s="45"/>
      <c r="F45" s="7"/>
      <c r="G45" s="17"/>
      <c r="H45" s="3"/>
      <c r="I45" s="3"/>
      <c r="J45" s="3"/>
      <c r="K45" s="3"/>
    </row>
    <row r="46" spans="1:17" x14ac:dyDescent="0.25">
      <c r="B46" s="45"/>
      <c r="F46" s="7"/>
      <c r="G46" s="17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B47" s="45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45"/>
      <c r="F48" s="7"/>
      <c r="G48" s="17"/>
      <c r="H48" s="3"/>
      <c r="I48" s="3"/>
      <c r="J48" s="3"/>
      <c r="K48" s="1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1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45"/>
      <c r="H50" s="45"/>
      <c r="I50" s="45"/>
      <c r="J50" s="45"/>
      <c r="K50" s="45"/>
      <c r="L50" s="45"/>
      <c r="M50" s="45"/>
      <c r="N50" s="45"/>
      <c r="O50" s="45"/>
      <c r="P50" s="45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31:B31"/>
    <mergeCell ref="G31:H31"/>
    <mergeCell ref="G32:H32"/>
    <mergeCell ref="A42:B42"/>
    <mergeCell ref="A43:B43"/>
    <mergeCell ref="A44:B44"/>
    <mergeCell ref="G33:H3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4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45" bestFit="1" customWidth="1"/>
    <col min="18" max="18" width="13.1796875" style="45" bestFit="1" customWidth="1"/>
    <col min="19" max="16384" width="11.7265625" style="2"/>
  </cols>
  <sheetData>
    <row r="1" spans="1:9" ht="40.5" customHeight="1" thickBot="1" x14ac:dyDescent="0.3">
      <c r="A1" s="47" t="s">
        <v>80</v>
      </c>
      <c r="B1" s="47" t="s">
        <v>81</v>
      </c>
      <c r="C1" s="47" t="s">
        <v>89</v>
      </c>
      <c r="D1" s="47" t="s">
        <v>90</v>
      </c>
      <c r="E1" s="46" t="s">
        <v>84</v>
      </c>
      <c r="F1" s="47" t="s">
        <v>91</v>
      </c>
      <c r="G1" s="46" t="s">
        <v>86</v>
      </c>
      <c r="H1" s="46" t="s">
        <v>87</v>
      </c>
      <c r="I1" s="47" t="s">
        <v>88</v>
      </c>
    </row>
    <row r="2" spans="1:9" ht="13" thickTop="1" x14ac:dyDescent="0.25">
      <c r="A2" s="45" t="s">
        <v>1</v>
      </c>
      <c r="B2" s="45" t="s">
        <v>5</v>
      </c>
      <c r="C2" s="28"/>
      <c r="D2" s="28"/>
      <c r="E2" s="14"/>
      <c r="F2" s="3">
        <v>1.1900000000000001E-2</v>
      </c>
      <c r="G2" s="6" t="s">
        <v>2</v>
      </c>
      <c r="H2" s="45" t="str">
        <f>IF(AND(A2="OH",B2="O"),"I",IF(AND(A2="O",B2="HO"),"II",IF(AND(A2="CH",B2="O"),"III",IF(AND(A2="O",B2="HC"),"IV",IF(AND(A2="CπH",B2="O"),"V",IF(AND(A2="Cπ",B2="HC"),"V",IF(AND(A2="C",B2="HC"),"VI","N/A")))))))</f>
        <v>IV</v>
      </c>
      <c r="I2" s="45" t="str">
        <f>IF(F2&lt;=0.005, "weak","")</f>
        <v/>
      </c>
    </row>
    <row r="3" spans="1:9" x14ac:dyDescent="0.25">
      <c r="A3" s="3" t="s">
        <v>9</v>
      </c>
      <c r="B3" s="45" t="s">
        <v>1</v>
      </c>
      <c r="C3" s="28"/>
      <c r="D3" s="28"/>
      <c r="E3" s="14"/>
      <c r="F3" s="3">
        <v>9.4000000000000004E-3</v>
      </c>
      <c r="G3" s="6" t="s">
        <v>3</v>
      </c>
      <c r="H3" s="45" t="str">
        <f t="shared" ref="H3:H17" si="0">IF(AND(A3="OH",B3="O"),"I",IF(AND(A3="O",B3="HO"),"II",IF(AND(A3="CH",B3="O"),"III",IF(AND(A3="O",B3="HC"),"IV",IF(AND(A3="CπH",B3="O"),"V",IF(AND(A3="Cπ",B3="HC"),"V",IF(AND(A3="C",B3="HC"),"VI","N/A")))))))</f>
        <v>III</v>
      </c>
      <c r="I3" s="45" t="str">
        <f t="shared" ref="I3:I17" si="1">IF(F3&lt;=0.005, "weak","")</f>
        <v/>
      </c>
    </row>
    <row r="4" spans="1:9" x14ac:dyDescent="0.25">
      <c r="A4" s="45" t="s">
        <v>9</v>
      </c>
      <c r="B4" s="45" t="s">
        <v>1</v>
      </c>
      <c r="C4" s="28"/>
      <c r="D4" s="28"/>
      <c r="E4" s="14"/>
      <c r="F4" s="3">
        <v>8.0999999999999996E-3</v>
      </c>
      <c r="G4" s="6" t="s">
        <v>4</v>
      </c>
      <c r="H4" s="45" t="str">
        <f t="shared" si="0"/>
        <v>III</v>
      </c>
      <c r="I4" s="45" t="str">
        <f t="shared" si="1"/>
        <v/>
      </c>
    </row>
    <row r="5" spans="1:9" x14ac:dyDescent="0.25">
      <c r="A5" s="45" t="s">
        <v>9</v>
      </c>
      <c r="B5" s="45" t="s">
        <v>1</v>
      </c>
      <c r="C5" s="28"/>
      <c r="D5" s="28"/>
      <c r="E5" s="14"/>
      <c r="F5" s="3">
        <v>8.0000000000000002E-3</v>
      </c>
      <c r="G5" s="6" t="s">
        <v>6</v>
      </c>
      <c r="H5" s="45" t="str">
        <f t="shared" si="0"/>
        <v>III</v>
      </c>
      <c r="I5" s="45" t="str">
        <f t="shared" si="1"/>
        <v/>
      </c>
    </row>
    <row r="6" spans="1:9" x14ac:dyDescent="0.25">
      <c r="A6" s="45" t="s">
        <v>1</v>
      </c>
      <c r="B6" s="45" t="s">
        <v>5</v>
      </c>
      <c r="C6" s="28"/>
      <c r="D6" s="28"/>
      <c r="E6" s="14"/>
      <c r="F6" s="3">
        <v>7.1999999999999998E-3</v>
      </c>
      <c r="G6" s="6" t="s">
        <v>8</v>
      </c>
      <c r="H6" s="45" t="str">
        <f t="shared" si="0"/>
        <v>IV</v>
      </c>
      <c r="I6" s="45" t="str">
        <f t="shared" si="1"/>
        <v/>
      </c>
    </row>
    <row r="7" spans="1:9" x14ac:dyDescent="0.25">
      <c r="A7" s="45" t="s">
        <v>9</v>
      </c>
      <c r="B7" s="45" t="s">
        <v>1</v>
      </c>
      <c r="C7" s="28"/>
      <c r="D7" s="28"/>
      <c r="E7" s="14"/>
      <c r="F7" s="3">
        <v>6.8999999999999999E-3</v>
      </c>
      <c r="G7" s="6" t="s">
        <v>10</v>
      </c>
      <c r="H7" s="45" t="str">
        <f t="shared" si="0"/>
        <v>III</v>
      </c>
      <c r="I7" s="45" t="str">
        <f t="shared" si="1"/>
        <v/>
      </c>
    </row>
    <row r="8" spans="1:9" x14ac:dyDescent="0.25">
      <c r="A8" s="45" t="s">
        <v>9</v>
      </c>
      <c r="B8" s="45" t="s">
        <v>1</v>
      </c>
      <c r="C8" s="28"/>
      <c r="D8" s="28"/>
      <c r="E8" s="14"/>
      <c r="F8" s="3">
        <v>5.7000000000000002E-3</v>
      </c>
      <c r="G8" s="6" t="s">
        <v>11</v>
      </c>
      <c r="H8" s="45" t="str">
        <f t="shared" si="0"/>
        <v>III</v>
      </c>
      <c r="I8" s="45" t="str">
        <f t="shared" si="1"/>
        <v/>
      </c>
    </row>
    <row r="9" spans="1:9" x14ac:dyDescent="0.25">
      <c r="A9" s="45" t="s">
        <v>1</v>
      </c>
      <c r="B9" s="45" t="s">
        <v>5</v>
      </c>
      <c r="C9" s="21"/>
      <c r="D9" s="21"/>
      <c r="E9" s="38"/>
      <c r="F9" s="3">
        <v>5.4999999999999997E-3</v>
      </c>
      <c r="G9" s="17" t="s">
        <v>12</v>
      </c>
      <c r="H9" s="3" t="str">
        <f t="shared" si="0"/>
        <v>IV</v>
      </c>
      <c r="I9" s="3" t="str">
        <f t="shared" si="1"/>
        <v/>
      </c>
    </row>
    <row r="10" spans="1:9" x14ac:dyDescent="0.25">
      <c r="A10" s="45" t="s">
        <v>48</v>
      </c>
      <c r="B10" s="45" t="s">
        <v>5</v>
      </c>
      <c r="C10" s="19"/>
      <c r="D10" s="19"/>
      <c r="E10" s="19"/>
      <c r="F10" s="3">
        <v>5.3E-3</v>
      </c>
      <c r="G10" s="17" t="s">
        <v>13</v>
      </c>
      <c r="H10" s="3" t="str">
        <f t="shared" si="0"/>
        <v>V</v>
      </c>
      <c r="I10" s="3" t="str">
        <f t="shared" si="1"/>
        <v/>
      </c>
    </row>
    <row r="11" spans="1:9" x14ac:dyDescent="0.25">
      <c r="A11" s="45" t="s">
        <v>48</v>
      </c>
      <c r="B11" s="45" t="s">
        <v>5</v>
      </c>
      <c r="C11" s="19"/>
      <c r="D11" s="19"/>
      <c r="E11" s="19"/>
      <c r="F11" s="3">
        <v>5.1000000000000004E-3</v>
      </c>
      <c r="G11" s="17" t="s">
        <v>14</v>
      </c>
      <c r="H11" s="3" t="str">
        <f t="shared" si="0"/>
        <v>V</v>
      </c>
      <c r="I11" s="3" t="str">
        <f t="shared" si="1"/>
        <v/>
      </c>
    </row>
    <row r="12" spans="1:9" x14ac:dyDescent="0.25">
      <c r="A12" s="3" t="s">
        <v>9</v>
      </c>
      <c r="B12" s="3" t="s">
        <v>1</v>
      </c>
      <c r="C12" s="19"/>
      <c r="D12" s="19"/>
      <c r="E12" s="19"/>
      <c r="F12" s="5">
        <v>3.0999999999999999E-3</v>
      </c>
      <c r="G12" s="17" t="s">
        <v>15</v>
      </c>
      <c r="H12" s="3" t="str">
        <f t="shared" si="0"/>
        <v>III</v>
      </c>
      <c r="I12" s="3" t="str">
        <f t="shared" si="1"/>
        <v>weak</v>
      </c>
    </row>
    <row r="13" spans="1:9" x14ac:dyDescent="0.25">
      <c r="A13" s="45" t="s">
        <v>48</v>
      </c>
      <c r="B13" s="45" t="s">
        <v>5</v>
      </c>
      <c r="C13" s="19"/>
      <c r="D13" s="19"/>
      <c r="E13" s="19"/>
      <c r="F13" s="5">
        <v>3.0000000000000001E-3</v>
      </c>
      <c r="G13" s="17" t="s">
        <v>16</v>
      </c>
      <c r="H13" s="3" t="str">
        <f t="shared" si="0"/>
        <v>V</v>
      </c>
      <c r="I13" s="3" t="str">
        <f t="shared" si="1"/>
        <v>weak</v>
      </c>
    </row>
    <row r="14" spans="1:9" x14ac:dyDescent="0.25">
      <c r="A14" s="3" t="s">
        <v>9</v>
      </c>
      <c r="B14" s="3" t="s">
        <v>1</v>
      </c>
      <c r="C14" s="19"/>
      <c r="D14" s="19"/>
      <c r="E14" s="19"/>
      <c r="F14" s="5">
        <v>2.2000000000000001E-3</v>
      </c>
      <c r="G14" s="17" t="s">
        <v>17</v>
      </c>
      <c r="H14" s="3" t="str">
        <f t="shared" si="0"/>
        <v>III</v>
      </c>
      <c r="I14" s="3" t="str">
        <f t="shared" si="1"/>
        <v>weak</v>
      </c>
    </row>
    <row r="15" spans="1:9" x14ac:dyDescent="0.25">
      <c r="A15" s="3" t="s">
        <v>9</v>
      </c>
      <c r="B15" s="3" t="s">
        <v>1</v>
      </c>
      <c r="C15" s="19"/>
      <c r="D15" s="19"/>
      <c r="E15" s="19"/>
      <c r="F15" s="5">
        <v>2.0999999999999999E-3</v>
      </c>
      <c r="G15" s="17" t="s">
        <v>38</v>
      </c>
      <c r="H15" s="3" t="str">
        <f t="shared" si="0"/>
        <v>III</v>
      </c>
      <c r="I15" s="3" t="str">
        <f t="shared" si="1"/>
        <v>weak</v>
      </c>
    </row>
    <row r="16" spans="1:9" x14ac:dyDescent="0.25">
      <c r="A16" s="45" t="s">
        <v>48</v>
      </c>
      <c r="B16" s="45" t="s">
        <v>5</v>
      </c>
      <c r="C16" s="19"/>
      <c r="D16" s="19"/>
      <c r="E16" s="19"/>
      <c r="F16" s="5">
        <v>2.0999999999999999E-3</v>
      </c>
      <c r="G16" s="17" t="s">
        <v>37</v>
      </c>
      <c r="H16" s="3" t="str">
        <f t="shared" si="0"/>
        <v>V</v>
      </c>
      <c r="I16" s="3" t="str">
        <f t="shared" si="1"/>
        <v>weak</v>
      </c>
    </row>
    <row r="17" spans="1:11" x14ac:dyDescent="0.25">
      <c r="A17" s="45" t="s">
        <v>48</v>
      </c>
      <c r="B17" s="45" t="s">
        <v>5</v>
      </c>
      <c r="C17" s="19"/>
      <c r="D17" s="19"/>
      <c r="E17" s="19"/>
      <c r="F17" s="5">
        <v>2E-3</v>
      </c>
      <c r="G17" s="17" t="s">
        <v>39</v>
      </c>
      <c r="H17" s="3" t="str">
        <f t="shared" si="0"/>
        <v>V</v>
      </c>
      <c r="I17" s="3" t="str">
        <f t="shared" si="1"/>
        <v>weak</v>
      </c>
    </row>
    <row r="18" spans="1:11" x14ac:dyDescent="0.25">
      <c r="A18" s="3" t="s">
        <v>9</v>
      </c>
      <c r="B18" s="3" t="s">
        <v>1</v>
      </c>
      <c r="F18" s="5">
        <v>6.9999999999999999E-4</v>
      </c>
      <c r="G18" s="6" t="s">
        <v>40</v>
      </c>
      <c r="H18" s="3" t="str">
        <f t="shared" ref="H18" si="2">IF(AND(A18="OH",B18="O"),"I",IF(AND(A18="O",B18="HO"),"II",IF(AND(A18="CH",B18="O"),"III",IF(AND(A18="O",B18="HC"),"IV",IF(AND(A18="CπH",B18="O"),"V",IF(AND(A18="Cπ",B18="HC"),"V",IF(AND(A18="C",B18="HC"),"VI","N/A")))))))</f>
        <v>III</v>
      </c>
      <c r="I18" s="3" t="str">
        <f t="shared" ref="I18" si="3">IF(F18&lt;=0.005, "weak","")</f>
        <v>weak</v>
      </c>
    </row>
    <row r="19" spans="1:11" x14ac:dyDescent="0.25">
      <c r="B19" s="45"/>
      <c r="F19" s="4"/>
      <c r="G19" s="6"/>
      <c r="H19" s="45"/>
      <c r="I19" s="45"/>
    </row>
    <row r="20" spans="1:11" x14ac:dyDescent="0.25">
      <c r="B20" s="45"/>
      <c r="F20" s="4"/>
      <c r="G20" s="6"/>
      <c r="H20" s="45"/>
      <c r="I20" s="45"/>
    </row>
    <row r="21" spans="1:11" x14ac:dyDescent="0.25">
      <c r="B21" s="45"/>
      <c r="F21" s="4"/>
      <c r="G21" s="6"/>
      <c r="H21" s="45"/>
      <c r="I21" s="45"/>
    </row>
    <row r="22" spans="1:11" x14ac:dyDescent="0.25">
      <c r="B22" s="45"/>
      <c r="F22" s="4"/>
      <c r="G22" s="6"/>
      <c r="H22" s="45"/>
      <c r="I22" s="45"/>
    </row>
    <row r="23" spans="1:11" x14ac:dyDescent="0.25">
      <c r="B23" s="45"/>
      <c r="F23" s="4"/>
      <c r="G23" s="6"/>
      <c r="H23" s="45"/>
      <c r="I23" s="45"/>
    </row>
    <row r="24" spans="1:11" x14ac:dyDescent="0.25">
      <c r="B24" s="45"/>
      <c r="F24" s="4"/>
      <c r="G24" s="6"/>
      <c r="H24" s="45"/>
      <c r="I24" s="45"/>
    </row>
    <row r="25" spans="1:11" x14ac:dyDescent="0.25">
      <c r="B25" s="45"/>
      <c r="F25" s="4"/>
      <c r="G25" s="6"/>
      <c r="H25" s="45"/>
      <c r="I25" s="45"/>
    </row>
    <row r="26" spans="1:11" x14ac:dyDescent="0.25">
      <c r="B26" s="45"/>
      <c r="F26" s="4"/>
      <c r="G26" s="6"/>
      <c r="H26" s="45"/>
      <c r="I26" s="45"/>
    </row>
    <row r="27" spans="1:11" x14ac:dyDescent="0.25">
      <c r="A27" s="3"/>
      <c r="B27" s="45"/>
      <c r="F27" s="4"/>
      <c r="G27" s="6"/>
      <c r="H27" s="45"/>
      <c r="I27" s="45"/>
    </row>
    <row r="28" spans="1:11" x14ac:dyDescent="0.25">
      <c r="B28" s="45"/>
      <c r="F28" s="4"/>
      <c r="G28" s="6"/>
      <c r="H28" s="45"/>
      <c r="I28" s="45"/>
    </row>
    <row r="29" spans="1:11" x14ac:dyDescent="0.25">
      <c r="B29" s="45"/>
      <c r="F29" s="4"/>
      <c r="G29" s="6"/>
      <c r="H29" s="45"/>
      <c r="I29" s="45"/>
    </row>
    <row r="31" spans="1:11" ht="41" thickBot="1" x14ac:dyDescent="0.3">
      <c r="A31" s="56" t="s">
        <v>18</v>
      </c>
      <c r="B31" s="56"/>
      <c r="C31" s="47" t="s">
        <v>19</v>
      </c>
      <c r="D31" s="47" t="s">
        <v>20</v>
      </c>
      <c r="E31" s="46" t="s">
        <v>21</v>
      </c>
      <c r="F31" s="45"/>
      <c r="G31" s="57" t="s">
        <v>22</v>
      </c>
      <c r="H31" s="57"/>
      <c r="I31" s="47" t="s">
        <v>19</v>
      </c>
      <c r="J31" s="47" t="s">
        <v>20</v>
      </c>
      <c r="K31" s="46" t="s">
        <v>21</v>
      </c>
    </row>
    <row r="32" spans="1:11" ht="13" thickTop="1" x14ac:dyDescent="0.25">
      <c r="A32" s="45" t="s">
        <v>23</v>
      </c>
      <c r="B32" s="45" t="s">
        <v>24</v>
      </c>
      <c r="C32" s="12">
        <f>SUMIF(H2:H18,"I",F2:F18)</f>
        <v>0</v>
      </c>
      <c r="D32" s="45">
        <f>COUNTIF(H2:H18,"I")</f>
        <v>0</v>
      </c>
      <c r="E32" s="12" t="e">
        <f t="shared" ref="E32:E39" si="4">C32/D32</f>
        <v>#DIV/0!</v>
      </c>
      <c r="G32" s="58" t="s">
        <v>25</v>
      </c>
      <c r="H32" s="59"/>
      <c r="I32" s="12">
        <f>C32+C34+C37</f>
        <v>4.6199999999999991E-2</v>
      </c>
      <c r="J32" s="48">
        <f>D32+D34+D37</f>
        <v>9</v>
      </c>
      <c r="K32" s="12">
        <f>I32/J32</f>
        <v>5.1333333333333326E-3</v>
      </c>
    </row>
    <row r="33" spans="1:17" x14ac:dyDescent="0.25">
      <c r="A33" s="45" t="s">
        <v>26</v>
      </c>
      <c r="B33" s="45" t="s">
        <v>27</v>
      </c>
      <c r="C33" s="12">
        <f>SUMIF(H2:H18,"II",F2:F18)</f>
        <v>0</v>
      </c>
      <c r="D33" s="45">
        <f>COUNTIF(H2:H18,"II")</f>
        <v>0</v>
      </c>
      <c r="E33" s="12" t="e">
        <f t="shared" si="4"/>
        <v>#DIV/0!</v>
      </c>
      <c r="G33" s="55"/>
      <c r="H33" s="55"/>
    </row>
    <row r="34" spans="1:17" ht="14.5" x14ac:dyDescent="0.35">
      <c r="A34" s="45" t="s">
        <v>28</v>
      </c>
      <c r="B34" s="45" t="s">
        <v>29</v>
      </c>
      <c r="C34" s="12">
        <f>SUMIF(H2:H18,"III",F2:F18)</f>
        <v>4.6199999999999991E-2</v>
      </c>
      <c r="D34" s="45">
        <f>COUNTIF(H2:H18,"III")</f>
        <v>9</v>
      </c>
      <c r="E34" s="12">
        <f t="shared" si="4"/>
        <v>5.1333333333333326E-3</v>
      </c>
      <c r="G34" s="19"/>
      <c r="H34" s="36"/>
      <c r="I34" s="19"/>
      <c r="J34" s="19"/>
      <c r="K34" s="19"/>
    </row>
    <row r="35" spans="1:17" ht="14.5" x14ac:dyDescent="0.35">
      <c r="A35" s="45" t="s">
        <v>30</v>
      </c>
      <c r="B35" s="45" t="s">
        <v>31</v>
      </c>
      <c r="C35" s="12">
        <f>SUMIF(H2:H18,"IV",F2:F18)</f>
        <v>2.4599999999999997E-2</v>
      </c>
      <c r="D35" s="45">
        <f>COUNTIF(H2:H18,"IV")</f>
        <v>3</v>
      </c>
      <c r="E35" s="12">
        <f t="shared" si="4"/>
        <v>8.199999999999999E-3</v>
      </c>
      <c r="G35" s="19"/>
      <c r="H35" s="36"/>
      <c r="I35" s="19"/>
      <c r="J35" s="19"/>
      <c r="K35" s="19"/>
    </row>
    <row r="36" spans="1:17" ht="14.5" x14ac:dyDescent="0.35">
      <c r="A36" s="3" t="s">
        <v>65</v>
      </c>
      <c r="B36" s="45"/>
      <c r="C36" s="12">
        <f>SUMIF(A2:A18,"Cπ",F2:F18)</f>
        <v>1.7499999999999998E-2</v>
      </c>
      <c r="D36" s="45">
        <f>COUNTIF(A2:A18,"Cπ")</f>
        <v>5</v>
      </c>
      <c r="E36" s="12">
        <f t="shared" si="4"/>
        <v>3.4999999999999996E-3</v>
      </c>
      <c r="G36" s="3"/>
      <c r="H36" s="37"/>
      <c r="I36" s="3"/>
      <c r="J36" s="3"/>
      <c r="K36" s="3"/>
    </row>
    <row r="37" spans="1:17" ht="14.5" x14ac:dyDescent="0.35">
      <c r="A37" s="3" t="s">
        <v>64</v>
      </c>
      <c r="C37" s="12">
        <f>SUMIF(A2:A18,"CπH",F2:F18)</f>
        <v>0</v>
      </c>
      <c r="D37" s="45">
        <f>COUNTIF(A2:A18,"CπH")</f>
        <v>0</v>
      </c>
      <c r="E37" s="12" t="e">
        <f t="shared" si="4"/>
        <v>#DIV/0!</v>
      </c>
      <c r="G37" s="3"/>
      <c r="H37" s="37"/>
      <c r="I37" s="3"/>
      <c r="J37" s="3"/>
      <c r="K37" s="3"/>
    </row>
    <row r="38" spans="1:17" ht="14.5" x14ac:dyDescent="0.35">
      <c r="A38" s="3" t="s">
        <v>32</v>
      </c>
      <c r="B38" s="3" t="s">
        <v>33</v>
      </c>
      <c r="C38" s="13">
        <f>SUMIF(H2:H18,"V",F2:F18)</f>
        <v>1.7499999999999998E-2</v>
      </c>
      <c r="D38" s="3">
        <f>COUNTIF(H2:H18,"V")</f>
        <v>5</v>
      </c>
      <c r="E38" s="13">
        <f t="shared" si="4"/>
        <v>3.4999999999999996E-3</v>
      </c>
      <c r="G38" s="3"/>
      <c r="H38" s="37"/>
      <c r="I38" s="3"/>
      <c r="J38" s="3"/>
      <c r="K38" s="13"/>
    </row>
    <row r="39" spans="1:17" ht="15" thickBot="1" x14ac:dyDescent="0.4">
      <c r="A39" s="10" t="s">
        <v>63</v>
      </c>
      <c r="B39" s="10" t="s">
        <v>62</v>
      </c>
      <c r="C39" s="22">
        <f>SUMIF(H2:H18,"VI",F2:F18)</f>
        <v>0</v>
      </c>
      <c r="D39" s="10">
        <f>COUNTIF(H2:H18,"VI")</f>
        <v>0</v>
      </c>
      <c r="E39" s="22" t="e">
        <f t="shared" si="4"/>
        <v>#DIV/0!</v>
      </c>
      <c r="G39" s="3"/>
      <c r="H39" s="37"/>
      <c r="I39" s="3"/>
      <c r="J39" s="3"/>
      <c r="K39" s="13"/>
    </row>
    <row r="40" spans="1:17" ht="13" thickTop="1" x14ac:dyDescent="0.25">
      <c r="A40" s="2"/>
      <c r="B40" s="45" t="s">
        <v>34</v>
      </c>
      <c r="G40" s="3"/>
      <c r="H40" s="3"/>
      <c r="I40" s="3"/>
      <c r="J40" s="3"/>
      <c r="K40" s="13"/>
    </row>
    <row r="41" spans="1:17" x14ac:dyDescent="0.25">
      <c r="A41" s="2"/>
      <c r="G41" s="17"/>
      <c r="H41" s="3"/>
      <c r="I41" s="3"/>
      <c r="J41" s="3"/>
      <c r="K41" s="13"/>
    </row>
    <row r="42" spans="1:17" ht="41" thickBot="1" x14ac:dyDescent="0.3">
      <c r="A42" s="57" t="s">
        <v>22</v>
      </c>
      <c r="B42" s="57"/>
      <c r="C42" s="47" t="s">
        <v>19</v>
      </c>
      <c r="D42" s="47" t="s">
        <v>20</v>
      </c>
      <c r="E42" s="46" t="s">
        <v>21</v>
      </c>
      <c r="G42" s="17"/>
      <c r="H42" s="3"/>
      <c r="I42" s="3"/>
      <c r="J42" s="3"/>
      <c r="K42" s="13"/>
    </row>
    <row r="43" spans="1:17" ht="13" thickTop="1" x14ac:dyDescent="0.25">
      <c r="A43" s="58" t="s">
        <v>35</v>
      </c>
      <c r="B43" s="59"/>
      <c r="C43" s="12">
        <f>SUMIF(I2:I18,"weak",F2:F18)</f>
        <v>1.5199999999999998E-2</v>
      </c>
      <c r="D43" s="9">
        <f>COUNTIF(I2:I18,"weak")</f>
        <v>7</v>
      </c>
      <c r="E43" s="12">
        <f>C43/D43</f>
        <v>2.1714285714285711E-3</v>
      </c>
      <c r="G43" s="17"/>
      <c r="H43" s="3"/>
      <c r="I43" s="3"/>
      <c r="J43" s="3"/>
      <c r="K43" s="13"/>
    </row>
    <row r="44" spans="1:17" x14ac:dyDescent="0.25">
      <c r="A44" s="55" t="s">
        <v>61</v>
      </c>
      <c r="B44" s="55"/>
      <c r="C44" s="12">
        <f>SUMIF(I2:I18,"",F2:F18)</f>
        <v>7.3099999999999998E-2</v>
      </c>
      <c r="D44" s="9">
        <f>COUNTIF(I2:I18,"")</f>
        <v>10</v>
      </c>
      <c r="E44" s="12">
        <f>C44/D44</f>
        <v>7.3099999999999997E-3</v>
      </c>
      <c r="F44" s="45"/>
      <c r="G44" s="17"/>
      <c r="H44" s="3"/>
      <c r="I44" s="3"/>
      <c r="J44" s="3"/>
      <c r="K44" s="13"/>
    </row>
    <row r="45" spans="1:17" x14ac:dyDescent="0.25">
      <c r="B45" s="45"/>
      <c r="F45" s="7"/>
      <c r="G45" s="17"/>
      <c r="H45" s="3"/>
      <c r="I45" s="3"/>
      <c r="J45" s="3"/>
      <c r="K45" s="3"/>
    </row>
    <row r="46" spans="1:17" x14ac:dyDescent="0.25">
      <c r="B46" s="45"/>
      <c r="F46" s="7"/>
      <c r="G46" s="17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B47" s="45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45"/>
      <c r="F48" s="7"/>
      <c r="G48" s="17"/>
      <c r="H48" s="3"/>
      <c r="I48" s="3"/>
      <c r="J48" s="3"/>
      <c r="K48" s="1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1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45"/>
      <c r="H50" s="45"/>
      <c r="I50" s="45"/>
      <c r="J50" s="45"/>
      <c r="K50" s="45"/>
      <c r="L50" s="45"/>
      <c r="M50" s="45"/>
      <c r="N50" s="45"/>
      <c r="O50" s="45"/>
      <c r="P50" s="45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31:B31"/>
    <mergeCell ref="G31:H31"/>
    <mergeCell ref="G32:H32"/>
    <mergeCell ref="A42:B42"/>
    <mergeCell ref="A43:B43"/>
    <mergeCell ref="A44:B44"/>
    <mergeCell ref="G33:H3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zoomScaleNormal="100" workbookViewId="0"/>
  </sheetViews>
  <sheetFormatPr baseColWidth="10" defaultColWidth="10.81640625" defaultRowHeight="12.5" x14ac:dyDescent="0.25"/>
  <cols>
    <col min="1" max="1" width="10.81640625" style="2"/>
    <col min="2" max="2" width="17.26953125" style="2" customWidth="1"/>
    <col min="3" max="7" width="15.08984375" style="2" customWidth="1"/>
    <col min="8" max="8" width="5.453125" style="19" customWidth="1"/>
    <col min="9" max="10" width="15.08984375" style="2" customWidth="1"/>
    <col min="11" max="11" width="5.453125" style="19" customWidth="1"/>
    <col min="12" max="13" width="15" style="2" customWidth="1"/>
    <col min="14" max="14" width="14.54296875" style="2" customWidth="1"/>
    <col min="15" max="15" width="5.453125" style="19" customWidth="1"/>
    <col min="16" max="16" width="15.08984375" style="2" customWidth="1"/>
    <col min="17" max="17" width="5.453125" style="19" customWidth="1"/>
    <col min="18" max="20" width="15.08984375" style="2" customWidth="1"/>
    <col min="21" max="21" width="5.453125" style="19" customWidth="1"/>
    <col min="22" max="26" width="15" style="2" customWidth="1"/>
    <col min="27" max="16384" width="10.81640625" style="2"/>
  </cols>
  <sheetData>
    <row r="1" spans="1:26" x14ac:dyDescent="0.25">
      <c r="M1" s="64" t="s">
        <v>111</v>
      </c>
      <c r="N1" s="64"/>
      <c r="O1" s="17"/>
      <c r="S1" s="64" t="s">
        <v>113</v>
      </c>
      <c r="T1" s="64"/>
      <c r="U1" s="17"/>
      <c r="Y1" s="64" t="s">
        <v>116</v>
      </c>
      <c r="Z1" s="64"/>
    </row>
    <row r="2" spans="1:26" ht="27.5" customHeight="1" x14ac:dyDescent="0.25">
      <c r="A2" s="61" t="s">
        <v>54</v>
      </c>
      <c r="B2" s="61"/>
      <c r="C2" s="61" t="s">
        <v>106</v>
      </c>
      <c r="D2" s="61" t="s">
        <v>55</v>
      </c>
      <c r="E2" s="60" t="s">
        <v>119</v>
      </c>
      <c r="F2" s="60" t="s">
        <v>109</v>
      </c>
      <c r="G2" s="60" t="s">
        <v>110</v>
      </c>
      <c r="H2" s="50"/>
      <c r="I2" s="60" t="s">
        <v>114</v>
      </c>
      <c r="J2" s="60" t="s">
        <v>115</v>
      </c>
      <c r="K2" s="50"/>
      <c r="L2" s="60" t="s">
        <v>122</v>
      </c>
      <c r="M2" s="60" t="s">
        <v>123</v>
      </c>
      <c r="N2" s="61" t="s">
        <v>108</v>
      </c>
      <c r="O2" s="54"/>
      <c r="P2" s="60" t="s">
        <v>124</v>
      </c>
      <c r="Q2" s="50"/>
      <c r="R2" s="60" t="s">
        <v>112</v>
      </c>
      <c r="S2" s="60" t="s">
        <v>120</v>
      </c>
      <c r="T2" s="61" t="s">
        <v>108</v>
      </c>
      <c r="U2" s="54"/>
      <c r="V2" s="60" t="s">
        <v>121</v>
      </c>
      <c r="W2" s="60" t="s">
        <v>125</v>
      </c>
      <c r="X2" s="60" t="s">
        <v>126</v>
      </c>
      <c r="Y2" s="60" t="s">
        <v>127</v>
      </c>
      <c r="Z2" s="61" t="s">
        <v>117</v>
      </c>
    </row>
    <row r="3" spans="1:26" ht="27.5" customHeight="1" x14ac:dyDescent="0.25">
      <c r="A3" s="61"/>
      <c r="B3" s="61"/>
      <c r="C3" s="61"/>
      <c r="D3" s="61"/>
      <c r="E3" s="60"/>
      <c r="F3" s="60"/>
      <c r="G3" s="60"/>
      <c r="H3" s="50"/>
      <c r="I3" s="60"/>
      <c r="J3" s="60"/>
      <c r="K3" s="50"/>
      <c r="L3" s="60"/>
      <c r="M3" s="60"/>
      <c r="N3" s="61"/>
      <c r="O3" s="54"/>
      <c r="P3" s="60"/>
      <c r="Q3" s="50"/>
      <c r="R3" s="60"/>
      <c r="S3" s="60"/>
      <c r="T3" s="61"/>
      <c r="U3" s="54"/>
      <c r="V3" s="60"/>
      <c r="W3" s="60"/>
      <c r="X3" s="60"/>
      <c r="Y3" s="60"/>
      <c r="Z3" s="61"/>
    </row>
    <row r="4" spans="1:26" ht="27.5" customHeight="1" thickBot="1" x14ac:dyDescent="0.3">
      <c r="A4" s="56"/>
      <c r="B4" s="56"/>
      <c r="C4" s="61"/>
      <c r="D4" s="56"/>
      <c r="E4" s="57"/>
      <c r="F4" s="57"/>
      <c r="G4" s="57"/>
      <c r="H4" s="50"/>
      <c r="I4" s="57"/>
      <c r="J4" s="57"/>
      <c r="K4" s="50"/>
      <c r="L4" s="57"/>
      <c r="M4" s="57"/>
      <c r="N4" s="56"/>
      <c r="O4" s="54"/>
      <c r="P4" s="57"/>
      <c r="Q4" s="50"/>
      <c r="R4" s="57"/>
      <c r="S4" s="57"/>
      <c r="T4" s="56"/>
      <c r="U4" s="54"/>
      <c r="V4" s="57"/>
      <c r="W4" s="57"/>
      <c r="X4" s="57"/>
      <c r="Y4" s="57"/>
      <c r="Z4" s="56"/>
    </row>
    <row r="5" spans="1:26" ht="13" thickTop="1" x14ac:dyDescent="0.25">
      <c r="A5" s="48">
        <v>1</v>
      </c>
      <c r="B5" s="48" t="s">
        <v>56</v>
      </c>
      <c r="C5" s="49" t="s">
        <v>72</v>
      </c>
      <c r="D5" s="48">
        <v>0.1346</v>
      </c>
      <c r="E5" s="48">
        <v>0.1346</v>
      </c>
      <c r="F5" s="12">
        <v>0.18800000000000006</v>
      </c>
      <c r="G5" s="12">
        <f>AVERAGE(F5:F12)</f>
        <v>0.142375</v>
      </c>
      <c r="H5" s="13"/>
      <c r="I5" s="12">
        <v>4.0000000000000001E-3</v>
      </c>
      <c r="J5" s="12">
        <f>AVERAGE(I5:I12)</f>
        <v>2.2012500000000001E-2</v>
      </c>
      <c r="K5" s="13"/>
      <c r="L5" s="12">
        <f>'Complex1, CAβO4SAβ5CA-Cell mini'!K19</f>
        <v>1.7125000000000001E-2</v>
      </c>
      <c r="M5" s="12">
        <f>AVERAGE(L5:L12)</f>
        <v>1.0212648809523809E-2</v>
      </c>
      <c r="N5" s="12">
        <f>_xlfn.STDEV.P(L5:L12)</f>
        <v>3.1277348179837897E-3</v>
      </c>
      <c r="O5" s="13"/>
      <c r="P5" s="12">
        <f>MAX(L5:L12)</f>
        <v>1.7125000000000001E-2</v>
      </c>
      <c r="Q5" s="13"/>
      <c r="R5" s="12">
        <f>I5/(F5+I5)</f>
        <v>2.0833333333333329E-2</v>
      </c>
      <c r="S5" s="12">
        <f>AVERAGE(R5:R12)</f>
        <v>0.14605700272098079</v>
      </c>
      <c r="T5" s="12">
        <f>_xlfn.STDEV.P(R5:R12)</f>
        <v>8.2574921484038263E-2</v>
      </c>
      <c r="U5" s="13"/>
      <c r="V5" s="12">
        <f>AVERAGE(I5:I12)</f>
        <v>2.2012500000000001E-2</v>
      </c>
      <c r="W5" s="12">
        <f>'Complex1, CAβO4SAβ5CA-Cell mini'!C19+'Complex1, CAβO4SAβ5CA-Cell mini'!C21+'Complex1, CAβO4SAβ5CA-Cell mini'!C24</f>
        <v>0.13700000000000001</v>
      </c>
      <c r="X5" s="12">
        <f>AVERAGE(W5:W12)</f>
        <v>7.9787500000000011E-2</v>
      </c>
      <c r="Y5" s="12">
        <f>V5/X5</f>
        <v>0.27588908036973209</v>
      </c>
      <c r="Z5" s="12">
        <f>V5/X5*SQRT((_xlfn.STDEV.P(I5:I12)/V5)^2+(_xlfn.STDEV.P(W5:W12)/X5)^2)</f>
        <v>0.15338183668356192</v>
      </c>
    </row>
    <row r="6" spans="1:26" x14ac:dyDescent="0.25">
      <c r="A6" s="48"/>
      <c r="B6" s="48"/>
      <c r="C6" s="48" t="s">
        <v>94</v>
      </c>
      <c r="D6" s="48">
        <v>0.1346</v>
      </c>
      <c r="E6" s="48"/>
      <c r="F6" s="12">
        <v>0.10580000000000001</v>
      </c>
      <c r="G6" s="12"/>
      <c r="H6" s="13"/>
      <c r="I6" s="12">
        <v>3.2000000000000001E-2</v>
      </c>
      <c r="J6" s="12"/>
      <c r="K6" s="13"/>
      <c r="L6" s="12">
        <f>'Complex1, CAβO4SAβ5CA-Cell f2'!K30</f>
        <v>7.0111111111111103E-3</v>
      </c>
      <c r="R6" s="12">
        <f t="shared" ref="R6:R36" si="0">I6/(F6+I6)</f>
        <v>0.23222060957910015</v>
      </c>
      <c r="S6" s="12"/>
      <c r="T6" s="12"/>
      <c r="U6" s="13"/>
      <c r="V6" s="12"/>
      <c r="W6" s="12">
        <f>'Complex1, CAβO4SAβ5CA-Cell f2'!C30+'Complex1, CAβO4SAβ5CA-Cell f2'!C32+'Complex1, CAβO4SAβ5CA-Cell f2'!C35</f>
        <v>6.3099999999999989E-2</v>
      </c>
      <c r="X6" s="12"/>
      <c r="Y6" s="63"/>
    </row>
    <row r="7" spans="1:26" x14ac:dyDescent="0.25">
      <c r="A7" s="48"/>
      <c r="B7" s="48"/>
      <c r="C7" s="48" t="s">
        <v>95</v>
      </c>
      <c r="D7" s="48">
        <v>0.1346</v>
      </c>
      <c r="E7" s="48"/>
      <c r="F7" s="12">
        <v>0.1147</v>
      </c>
      <c r="G7" s="12"/>
      <c r="H7" s="13"/>
      <c r="I7" s="12">
        <v>2.4900000000000002E-2</v>
      </c>
      <c r="J7" s="12"/>
      <c r="K7" s="13"/>
      <c r="L7" s="12">
        <f>'Complex1, CAβO4SAβ5CA-Cell f3'!K30</f>
        <v>7.1888888888888896E-3</v>
      </c>
      <c r="R7" s="12">
        <f t="shared" si="0"/>
        <v>0.17836676217765043</v>
      </c>
      <c r="S7" s="12"/>
      <c r="T7" s="12"/>
      <c r="U7" s="13"/>
      <c r="V7" s="12"/>
      <c r="W7" s="12">
        <f>'Complex1, CAβO4SAβ5CA-Cell f3'!C30+'Complex1, CAβO4SAβ5CA-Cell f3'!C32+'Complex1, CAβO4SAβ5CA-Cell f3'!C35</f>
        <v>6.4700000000000008E-2</v>
      </c>
      <c r="X7" s="12"/>
      <c r="Y7" s="63"/>
    </row>
    <row r="8" spans="1:26" x14ac:dyDescent="0.25">
      <c r="A8" s="48"/>
      <c r="B8" s="48"/>
      <c r="C8" s="48" t="s">
        <v>96</v>
      </c>
      <c r="D8" s="48">
        <v>0.1346</v>
      </c>
      <c r="E8" s="48"/>
      <c r="F8" s="12">
        <v>0.17830000000000004</v>
      </c>
      <c r="G8" s="12"/>
      <c r="H8" s="13"/>
      <c r="I8" s="12">
        <v>9.6999999999999986E-3</v>
      </c>
      <c r="J8" s="12"/>
      <c r="K8" s="13"/>
      <c r="L8" s="12">
        <f>'Complex1, CAβO4SAβ5CA-Cell f4'!K30</f>
        <v>1.2212499999999999E-2</v>
      </c>
      <c r="R8" s="12">
        <f t="shared" si="0"/>
        <v>5.1595744680851048E-2</v>
      </c>
      <c r="S8" s="12"/>
      <c r="T8" s="12"/>
      <c r="U8" s="13"/>
      <c r="V8" s="12"/>
      <c r="W8" s="12">
        <f>'Complex1, CAβO4SAβ5CA-Cell f4'!C30+'Complex1, CAβO4SAβ5CA-Cell f4'!C32+'Complex1, CAβO4SAβ5CA-Cell f4'!C35</f>
        <v>9.7699999999999995E-2</v>
      </c>
      <c r="X8" s="12"/>
      <c r="Y8" s="63"/>
    </row>
    <row r="9" spans="1:26" x14ac:dyDescent="0.25">
      <c r="A9" s="48"/>
      <c r="B9" s="48"/>
      <c r="C9" s="48" t="s">
        <v>97</v>
      </c>
      <c r="D9" s="48">
        <v>0.1346</v>
      </c>
      <c r="E9" s="48"/>
      <c r="F9" s="12">
        <v>0.14019999999999999</v>
      </c>
      <c r="G9" s="12"/>
      <c r="H9" s="13"/>
      <c r="I9" s="12">
        <v>2.3799999999999995E-2</v>
      </c>
      <c r="J9" s="12"/>
      <c r="K9" s="13"/>
      <c r="L9" s="12">
        <f>'Complex1, CAβO4SAβ5CA-Cell f5'!K30</f>
        <v>1.0233333333333332E-2</v>
      </c>
      <c r="R9" s="12">
        <f t="shared" si="0"/>
        <v>0.14512195121951219</v>
      </c>
      <c r="S9" s="12"/>
      <c r="T9" s="12"/>
      <c r="U9" s="13"/>
      <c r="V9" s="12"/>
      <c r="W9" s="12">
        <f>'Complex1, CAβO4SAβ5CA-Cell f5'!C30+'Complex1, CAβO4SAβ5CA-Cell f5'!C32+'Complex1, CAβO4SAβ5CA-Cell f5'!C35</f>
        <v>6.1399999999999996E-2</v>
      </c>
      <c r="X9" s="12"/>
      <c r="Y9" s="63"/>
    </row>
    <row r="10" spans="1:26" x14ac:dyDescent="0.25">
      <c r="A10" s="48"/>
      <c r="B10" s="48"/>
      <c r="C10" s="48" t="s">
        <v>98</v>
      </c>
      <c r="D10" s="48">
        <v>0.1346</v>
      </c>
      <c r="E10" s="48"/>
      <c r="F10" s="12">
        <v>0.1283</v>
      </c>
      <c r="G10" s="12"/>
      <c r="H10" s="13"/>
      <c r="I10" s="12">
        <v>2.4499999999999997E-2</v>
      </c>
      <c r="J10" s="12"/>
      <c r="K10" s="13"/>
      <c r="L10" s="12">
        <f>'Complex1, CAβO4SAβ5CA-Cell f6'!K30</f>
        <v>7.9375000000000001E-3</v>
      </c>
      <c r="R10" s="12">
        <f t="shared" si="0"/>
        <v>0.16034031413612565</v>
      </c>
      <c r="S10" s="12"/>
      <c r="T10" s="12"/>
      <c r="U10" s="13"/>
      <c r="V10" s="12"/>
      <c r="W10" s="12">
        <f>'Complex1, CAβO4SAβ5CA-Cell f6'!C30+'Complex1, CAβO4SAβ5CA-Cell f6'!C32+'Complex1, CAβO4SAβ5CA-Cell f6'!C35</f>
        <v>6.3500000000000001E-2</v>
      </c>
      <c r="X10" s="12"/>
      <c r="Y10" s="63"/>
    </row>
    <row r="11" spans="1:26" x14ac:dyDescent="0.25">
      <c r="A11" s="48"/>
      <c r="B11" s="48"/>
      <c r="C11" s="48" t="s">
        <v>99</v>
      </c>
      <c r="D11" s="48">
        <v>0.1346</v>
      </c>
      <c r="E11" s="48"/>
      <c r="F11" s="12">
        <v>0.19059999999999999</v>
      </c>
      <c r="G11" s="12"/>
      <c r="H11" s="13"/>
      <c r="I11" s="12">
        <v>2.0400000000000001E-2</v>
      </c>
      <c r="J11" s="12"/>
      <c r="K11" s="13"/>
      <c r="L11" s="12">
        <f>'Complex1, CAβO4SAβ5CA-Cell f7'!K31</f>
        <v>1.095E-2</v>
      </c>
      <c r="R11" s="12">
        <f t="shared" si="0"/>
        <v>9.6682464454976316E-2</v>
      </c>
      <c r="S11" s="12"/>
      <c r="T11" s="12"/>
      <c r="U11" s="13"/>
      <c r="V11" s="12"/>
      <c r="W11" s="12">
        <f>'Complex1, CAβO4SAβ5CA-Cell f7'!C31+'Complex1, CAβO4SAβ5CA-Cell f7'!C33+'Complex1, CAβO4SAβ5CA-Cell f7'!C36</f>
        <v>8.7599999999999997E-2</v>
      </c>
      <c r="X11" s="12"/>
      <c r="Y11" s="63"/>
    </row>
    <row r="12" spans="1:26" x14ac:dyDescent="0.25">
      <c r="A12" s="48"/>
      <c r="B12" s="48"/>
      <c r="C12" s="48" t="s">
        <v>100</v>
      </c>
      <c r="D12" s="48">
        <v>0.1346</v>
      </c>
      <c r="E12" s="48"/>
      <c r="F12" s="12">
        <v>9.3100000000000002E-2</v>
      </c>
      <c r="G12" s="12"/>
      <c r="H12" s="13"/>
      <c r="I12" s="12">
        <v>3.6799999999999999E-2</v>
      </c>
      <c r="J12" s="12"/>
      <c r="K12" s="13"/>
      <c r="L12" s="12">
        <f>'Complex1, CAβO4SAβ5CA-Cell f8'!K31</f>
        <v>9.0428571428571424E-3</v>
      </c>
      <c r="R12" s="12">
        <f t="shared" si="0"/>
        <v>0.28329484218629714</v>
      </c>
      <c r="S12" s="12"/>
      <c r="T12" s="12"/>
      <c r="U12" s="13"/>
      <c r="V12" s="12"/>
      <c r="W12" s="12">
        <f>'Complex1, CAβO4SAβ5CA-Cell f8'!C31+'Complex1, CAβO4SAβ5CA-Cell f8'!C33+'Complex1, CAβO4SAβ5CA-Cell f8'!C36</f>
        <v>6.3299999999999995E-2</v>
      </c>
      <c r="X12" s="12"/>
      <c r="Y12" s="63"/>
    </row>
    <row r="13" spans="1:26" x14ac:dyDescent="0.25">
      <c r="A13" s="48">
        <v>2</v>
      </c>
      <c r="B13" s="48" t="s">
        <v>57</v>
      </c>
      <c r="C13" s="48" t="s">
        <v>72</v>
      </c>
      <c r="D13" s="48">
        <v>0.30109999999999998</v>
      </c>
      <c r="E13" s="48">
        <v>0.30109999999999998</v>
      </c>
      <c r="F13" s="12">
        <v>0.13199999999999998</v>
      </c>
      <c r="G13" s="12">
        <f>AVERAGE(F13:F20)</f>
        <v>9.80375E-2</v>
      </c>
      <c r="H13" s="13"/>
      <c r="I13" s="12">
        <v>2.8999999999999998E-2</v>
      </c>
      <c r="J13" s="12">
        <f>AVERAGE(I13:I20)</f>
        <v>3.7175000000000007E-2</v>
      </c>
      <c r="K13" s="13"/>
      <c r="L13" s="12">
        <f>'Complex2, CAβO4SAββSA-Cell mini'!K31</f>
        <v>8.624999999999999E-3</v>
      </c>
      <c r="M13" s="12">
        <f>AVERAGE(L13:L20)</f>
        <v>5.8566999320124324E-3</v>
      </c>
      <c r="N13" s="12">
        <f>_xlfn.STDEV.P(L13:L20)</f>
        <v>1.5452857700816005E-3</v>
      </c>
      <c r="O13" s="13"/>
      <c r="P13" s="12">
        <f>MAX(L13:L20)</f>
        <v>8.624999999999999E-3</v>
      </c>
      <c r="Q13" s="13"/>
      <c r="R13" s="12">
        <f t="shared" si="0"/>
        <v>0.18012422360248448</v>
      </c>
      <c r="S13" s="12">
        <f>AVERAGE(R13:R20)</f>
        <v>0.28523664007059368</v>
      </c>
      <c r="T13" s="12">
        <f>_xlfn.STDEV.P(R13:R20)</f>
        <v>9.4696788867360007E-2</v>
      </c>
      <c r="U13" s="13"/>
      <c r="V13" s="12">
        <f>AVERAGE(I13:I20)</f>
        <v>3.7175000000000007E-2</v>
      </c>
      <c r="W13" s="12">
        <f>'Complex2, CAβO4SAββSA-Cell mini'!C31+'Complex2, CAβO4SAββSA-Cell mini'!C33+'Complex2, CAβO4SAββSA-Cell mini'!C36</f>
        <v>6.8999999999999992E-2</v>
      </c>
      <c r="X13" s="12">
        <f>AVERAGE(W13:W20)</f>
        <v>5.7912499999999999E-2</v>
      </c>
      <c r="Y13" s="12">
        <f>V13/X13</f>
        <v>0.64191668465357232</v>
      </c>
      <c r="Z13" s="12">
        <f>V13/X13*SQRT((_xlfn.STDEV.P(I13:I20)/V13)^2+(_xlfn.STDEV.P(W13:W20)/X13)^2)</f>
        <v>0.2159949258794992</v>
      </c>
    </row>
    <row r="14" spans="1:26" x14ac:dyDescent="0.25">
      <c r="A14" s="48"/>
      <c r="B14" s="48"/>
      <c r="C14" s="48" t="s">
        <v>94</v>
      </c>
      <c r="D14" s="48">
        <v>0.30109999999999998</v>
      </c>
      <c r="E14" s="48"/>
      <c r="F14" s="12">
        <v>0.1186</v>
      </c>
      <c r="G14" s="12"/>
      <c r="H14" s="13"/>
      <c r="I14" s="12">
        <v>3.740000000000001E-2</v>
      </c>
      <c r="J14" s="12"/>
      <c r="K14" s="13"/>
      <c r="L14" s="12">
        <f>'Complex2, CAβO4SAββSA-Cell f2'!K32</f>
        <v>4.1583333333333342E-3</v>
      </c>
      <c r="R14" s="12">
        <f t="shared" si="0"/>
        <v>0.23974358974358981</v>
      </c>
      <c r="S14" s="12"/>
      <c r="T14" s="12"/>
      <c r="U14" s="13"/>
      <c r="V14" s="12"/>
      <c r="W14" s="12">
        <f>'Complex2, CAβO4SAββSA-Cell f2'!C32+'Complex2, CAβO4SAββSA-Cell f2'!C34+'Complex2, CAβO4SAββSA-Cell f2'!C37</f>
        <v>4.9900000000000014E-2</v>
      </c>
      <c r="X14" s="12"/>
      <c r="Y14" s="63"/>
    </row>
    <row r="15" spans="1:26" x14ac:dyDescent="0.25">
      <c r="A15" s="48"/>
      <c r="B15" s="48"/>
      <c r="C15" s="48" t="s">
        <v>95</v>
      </c>
      <c r="D15" s="48">
        <v>0.30109999999999998</v>
      </c>
      <c r="E15" s="48"/>
      <c r="F15" s="12">
        <v>4.8500000000000001E-2</v>
      </c>
      <c r="G15" s="12"/>
      <c r="H15" s="13"/>
      <c r="I15" s="12">
        <v>4.1799999999999997E-2</v>
      </c>
      <c r="J15" s="12"/>
      <c r="K15" s="13"/>
      <c r="L15" s="12">
        <f>'Complex2, CAβO4SAββSA-Cell f3'!K32</f>
        <v>3.2599999999999999E-3</v>
      </c>
      <c r="R15" s="12">
        <f t="shared" si="0"/>
        <v>0.46290143964562569</v>
      </c>
      <c r="S15" s="12"/>
      <c r="T15" s="12"/>
      <c r="U15" s="13"/>
      <c r="V15" s="12"/>
      <c r="W15" s="12">
        <f>'Complex2, CAβO4SAββSA-Cell f3'!C32+'Complex2, CAβO4SAββSA-Cell f3'!C34+'Complex2, CAβO4SAββSA-Cell f3'!C37</f>
        <v>3.2599999999999997E-2</v>
      </c>
      <c r="X15" s="12"/>
      <c r="Y15" s="63"/>
    </row>
    <row r="16" spans="1:26" x14ac:dyDescent="0.25">
      <c r="A16" s="48"/>
      <c r="B16" s="48"/>
      <c r="C16" s="48" t="s">
        <v>96</v>
      </c>
      <c r="D16" s="48">
        <v>0.30109999999999998</v>
      </c>
      <c r="E16" s="48"/>
      <c r="F16" s="12">
        <v>9.8600000000000007E-2</v>
      </c>
      <c r="G16" s="12"/>
      <c r="H16" s="13"/>
      <c r="I16" s="12">
        <v>4.7100000000000003E-2</v>
      </c>
      <c r="J16" s="12"/>
      <c r="K16" s="13"/>
      <c r="L16" s="12">
        <f>'Complex2, CAβO4SAββSA-Cell f4'!K32</f>
        <v>7.0375000000000004E-3</v>
      </c>
      <c r="R16" s="12">
        <f t="shared" si="0"/>
        <v>0.32326698695950584</v>
      </c>
      <c r="S16" s="12"/>
      <c r="T16" s="12"/>
      <c r="U16" s="13"/>
      <c r="V16" s="12"/>
      <c r="W16" s="12">
        <f>'Complex2, CAβO4SAββSA-Cell f4'!C32+'Complex2, CAβO4SAββSA-Cell f4'!C34+'Complex2, CAβO4SAββSA-Cell f4'!C37</f>
        <v>5.6300000000000003E-2</v>
      </c>
      <c r="X16" s="12"/>
      <c r="Y16" s="63"/>
    </row>
    <row r="17" spans="1:26" x14ac:dyDescent="0.25">
      <c r="A17" s="48"/>
      <c r="B17" s="48"/>
      <c r="C17" s="48" t="s">
        <v>97</v>
      </c>
      <c r="D17" s="48">
        <v>0.30109999999999998</v>
      </c>
      <c r="E17" s="48"/>
      <c r="F17" s="12">
        <v>9.5500000000000015E-2</v>
      </c>
      <c r="G17" s="12"/>
      <c r="H17" s="13"/>
      <c r="I17" s="12">
        <v>2.5399999999999995E-2</v>
      </c>
      <c r="J17" s="12"/>
      <c r="K17" s="13"/>
      <c r="L17" s="12">
        <f>'Complex2, CAβO4SAββSA-Cell f5'!K32</f>
        <v>6.0500000000000007E-3</v>
      </c>
      <c r="R17" s="12">
        <f t="shared" si="0"/>
        <v>0.21009098428453263</v>
      </c>
      <c r="S17" s="12"/>
      <c r="T17" s="12"/>
      <c r="U17" s="13"/>
      <c r="V17" s="12"/>
      <c r="W17" s="12">
        <f>'Complex2, CAβO4SAββSA-Cell f5'!C32+'Complex2, CAβO4SAββSA-Cell f5'!C34+'Complex2, CAβO4SAββSA-Cell f5'!C37</f>
        <v>6.0500000000000005E-2</v>
      </c>
      <c r="X17" s="12"/>
      <c r="Y17" s="63"/>
    </row>
    <row r="18" spans="1:26" x14ac:dyDescent="0.25">
      <c r="A18" s="48"/>
      <c r="B18" s="48"/>
      <c r="C18" s="48" t="s">
        <v>98</v>
      </c>
      <c r="D18" s="48">
        <v>0.30109999999999998</v>
      </c>
      <c r="E18" s="48"/>
      <c r="F18" s="12">
        <v>0.1265</v>
      </c>
      <c r="G18" s="12"/>
      <c r="H18" s="13"/>
      <c r="I18" s="12">
        <v>3.6299999999999992E-2</v>
      </c>
      <c r="J18" s="12"/>
      <c r="K18" s="13"/>
      <c r="L18" s="12">
        <f>'Complex2, CAβO4SAββSA-Cell f6'!K32</f>
        <v>6.1692307692307689E-3</v>
      </c>
      <c r="R18" s="12">
        <f t="shared" si="0"/>
        <v>0.22297297297297292</v>
      </c>
      <c r="S18" s="12"/>
      <c r="T18" s="12"/>
      <c r="U18" s="13"/>
      <c r="V18" s="12"/>
      <c r="W18" s="12">
        <f>'Complex2, CAβO4SAββSA-Cell f6'!C32+'Complex2, CAβO4SAββSA-Cell f6'!C34+'Complex2, CAβO4SAββSA-Cell f6'!C37</f>
        <v>8.0199999999999994E-2</v>
      </c>
      <c r="X18" s="12"/>
      <c r="Y18" s="63"/>
    </row>
    <row r="19" spans="1:26" x14ac:dyDescent="0.25">
      <c r="A19" s="48"/>
      <c r="B19" s="48"/>
      <c r="C19" s="48" t="s">
        <v>99</v>
      </c>
      <c r="D19" s="48">
        <v>0.30109999999999998</v>
      </c>
      <c r="E19" s="48"/>
      <c r="F19" s="12">
        <v>8.5499999999999993E-2</v>
      </c>
      <c r="G19" s="12"/>
      <c r="H19" s="13"/>
      <c r="I19" s="12">
        <v>2.69E-2</v>
      </c>
      <c r="J19" s="12"/>
      <c r="K19" s="13"/>
      <c r="L19" s="12">
        <f>'Complex2, CAβO4SAββSA-Cell f7'!K32</f>
        <v>6.1444444444444437E-3</v>
      </c>
      <c r="R19" s="12">
        <f t="shared" si="0"/>
        <v>0.23932384341637011</v>
      </c>
      <c r="S19" s="12"/>
      <c r="T19" s="12"/>
      <c r="U19" s="13"/>
      <c r="V19" s="12"/>
      <c r="W19" s="12">
        <f>'Complex2, CAβO4SAββSA-Cell f7'!C32+'Complex2, CAβO4SAββSA-Cell f7'!C34+'Complex2, CAβO4SAββSA-Cell f7'!C37</f>
        <v>5.5299999999999995E-2</v>
      </c>
      <c r="X19" s="12"/>
      <c r="Y19" s="63"/>
    </row>
    <row r="20" spans="1:26" x14ac:dyDescent="0.25">
      <c r="A20" s="48"/>
      <c r="B20" s="48"/>
      <c r="C20" s="48" t="s">
        <v>100</v>
      </c>
      <c r="D20" s="48">
        <v>0.30109999999999998</v>
      </c>
      <c r="E20" s="48"/>
      <c r="F20" s="12">
        <v>7.9100000000000004E-2</v>
      </c>
      <c r="G20" s="12"/>
      <c r="H20" s="13"/>
      <c r="I20" s="12">
        <v>5.3499999999999999E-2</v>
      </c>
      <c r="J20" s="12"/>
      <c r="K20" s="13"/>
      <c r="L20" s="12">
        <f>'Complex2, CAβO4SAββSA-Cell f8'!K32</f>
        <v>5.4090909090909094E-3</v>
      </c>
      <c r="R20" s="12">
        <f t="shared" si="0"/>
        <v>0.40346907993966818</v>
      </c>
      <c r="S20" s="12"/>
      <c r="T20" s="12"/>
      <c r="U20" s="13"/>
      <c r="V20" s="12"/>
      <c r="W20" s="12">
        <f>'Complex2, CAβO4SAββSA-Cell f8'!C32+'Complex2, CAβO4SAββSA-Cell f8'!C34+'Complex2, CAβO4SAββSA-Cell f8'!C37</f>
        <v>5.9500000000000004E-2</v>
      </c>
      <c r="X20" s="12"/>
      <c r="Y20" s="63"/>
    </row>
    <row r="21" spans="1:26" x14ac:dyDescent="0.25">
      <c r="A21" s="48">
        <v>3</v>
      </c>
      <c r="B21" s="48" t="s">
        <v>58</v>
      </c>
      <c r="C21" s="48" t="s">
        <v>72</v>
      </c>
      <c r="D21" s="48">
        <v>0.20930000000000001</v>
      </c>
      <c r="E21" s="48">
        <v>0.20930000000000001</v>
      </c>
      <c r="F21" s="12">
        <v>0.16400000000000001</v>
      </c>
      <c r="G21" s="12">
        <f>AVERAGE(F21:F28)</f>
        <v>0.1373125</v>
      </c>
      <c r="H21" s="13"/>
      <c r="I21" s="12">
        <v>1.4000000000000002E-2</v>
      </c>
      <c r="J21" s="12">
        <f>AVERAGE(I21:I28)</f>
        <v>2.6087500000000003E-2</v>
      </c>
      <c r="K21" s="13"/>
      <c r="L21" s="12">
        <f>'Complex3, SAβO4SAββSA-Cell mini'!K32</f>
        <v>8.0000000000000019E-3</v>
      </c>
      <c r="M21" s="12">
        <f>AVERAGE(L21:L28)</f>
        <v>7.4628329483016984E-3</v>
      </c>
      <c r="N21" s="12">
        <f>_xlfn.STDEV.P(L21:L28)</f>
        <v>1.4951831201524932E-3</v>
      </c>
      <c r="O21" s="13"/>
      <c r="P21" s="12">
        <f>MAX(L21:L28)</f>
        <v>1.01E-2</v>
      </c>
      <c r="Q21" s="13"/>
      <c r="R21" s="12">
        <f t="shared" si="0"/>
        <v>7.8651685393258425E-2</v>
      </c>
      <c r="S21" s="12">
        <f>AVERAGE(R21:R28)</f>
        <v>0.16695032070179644</v>
      </c>
      <c r="T21" s="12">
        <f>_xlfn.STDEV.P(R21:R28)</f>
        <v>7.3042886199590942E-2</v>
      </c>
      <c r="U21" s="13"/>
      <c r="V21" s="12">
        <f>AVERAGE(I21:I28)</f>
        <v>2.6087500000000003E-2</v>
      </c>
      <c r="W21" s="12">
        <f>'Complex3, SAβO4SAββSA-Cell mini'!C32+'Complex3, SAβO4SAββSA-Cell mini'!C34+'Complex3, SAβO4SAββSA-Cell mini'!C37</f>
        <v>0.11200000000000002</v>
      </c>
      <c r="X21" s="12">
        <f>AVERAGE(W21:W28)</f>
        <v>8.7175000000000002E-2</v>
      </c>
      <c r="Y21" s="12">
        <f>V21/X21</f>
        <v>0.2992543733868655</v>
      </c>
      <c r="Z21" s="12">
        <f>V21/X21*SQRT((_xlfn.STDEV.P(I21:I28)/V21)^2+(_xlfn.STDEV.P(W21:W28)/X21)^2)</f>
        <v>0.13362402448912933</v>
      </c>
    </row>
    <row r="22" spans="1:26" x14ac:dyDescent="0.25">
      <c r="A22" s="48"/>
      <c r="B22" s="48"/>
      <c r="C22" s="48" t="s">
        <v>94</v>
      </c>
      <c r="D22" s="48">
        <v>0.20930000000000001</v>
      </c>
      <c r="E22" s="48"/>
      <c r="F22" s="12">
        <v>0.13739999999999999</v>
      </c>
      <c r="G22" s="12"/>
      <c r="H22" s="13"/>
      <c r="I22" s="12">
        <v>2.5999999999999999E-2</v>
      </c>
      <c r="J22" s="12"/>
      <c r="K22" s="13"/>
      <c r="L22" s="12">
        <f>'Complex3, SAβO4SAββSA-Cell f2'!K32</f>
        <v>5.3699999999999998E-3</v>
      </c>
      <c r="R22" s="12">
        <f t="shared" si="0"/>
        <v>0.15911872705018359</v>
      </c>
      <c r="S22" s="12"/>
      <c r="T22" s="12"/>
      <c r="U22" s="13"/>
      <c r="V22" s="12"/>
      <c r="W22" s="12">
        <f>'Complex3, SAβO4SAββSA-Cell f2'!C32+'Complex3, SAβO4SAββSA-Cell f2'!C34+'Complex3, SAβO4SAββSA-Cell f2'!C37</f>
        <v>5.3699999999999998E-2</v>
      </c>
      <c r="X22" s="12"/>
      <c r="Y22" s="63"/>
    </row>
    <row r="23" spans="1:26" x14ac:dyDescent="0.25">
      <c r="A23" s="48"/>
      <c r="B23" s="48"/>
      <c r="C23" s="48" t="s">
        <v>95</v>
      </c>
      <c r="D23" s="48">
        <v>0.20930000000000001</v>
      </c>
      <c r="E23" s="48"/>
      <c r="F23" s="12">
        <v>0.21779999999999997</v>
      </c>
      <c r="G23" s="12"/>
      <c r="H23" s="13"/>
      <c r="I23" s="12">
        <v>3.5299999999999998E-2</v>
      </c>
      <c r="J23" s="12"/>
      <c r="K23" s="13"/>
      <c r="L23" s="12">
        <f>'Complex3, SAβO4SAββSA-Cell f3'!K32</f>
        <v>9.0857142857142855E-3</v>
      </c>
      <c r="R23" s="12">
        <f t="shared" si="0"/>
        <v>0.13947056499407348</v>
      </c>
      <c r="S23" s="12"/>
      <c r="T23" s="12"/>
      <c r="U23" s="13"/>
      <c r="V23" s="12"/>
      <c r="W23" s="12">
        <f>'Complex3, SAβO4SAββSA-Cell f3'!C32+'Complex3, SAβO4SAββSA-Cell f3'!C34+'Complex3, SAβO4SAββSA-Cell f3'!C37</f>
        <v>0.12720000000000001</v>
      </c>
      <c r="X23" s="12"/>
      <c r="Y23" s="63"/>
    </row>
    <row r="24" spans="1:26" x14ac:dyDescent="0.25">
      <c r="A24" s="48"/>
      <c r="B24" s="48"/>
      <c r="C24" s="48" t="s">
        <v>96</v>
      </c>
      <c r="D24" s="48">
        <v>0.20930000000000001</v>
      </c>
      <c r="E24" s="48"/>
      <c r="F24" s="12">
        <v>0.1333</v>
      </c>
      <c r="G24" s="12"/>
      <c r="H24" s="13"/>
      <c r="I24" s="12">
        <v>2.5099999999999997E-2</v>
      </c>
      <c r="J24" s="12"/>
      <c r="K24" s="13"/>
      <c r="L24" s="12">
        <f>'Complex3, SAβO4SAββSA-Cell f4'!K32</f>
        <v>5.6562499999999998E-3</v>
      </c>
      <c r="R24" s="12">
        <f t="shared" si="0"/>
        <v>0.15845959595959597</v>
      </c>
      <c r="S24" s="12"/>
      <c r="T24" s="12"/>
      <c r="U24" s="13"/>
      <c r="V24" s="12"/>
      <c r="W24" s="12">
        <f>'Complex3, SAβO4SAββSA-Cell f4'!C32+'Complex3, SAβO4SAββSA-Cell f4'!C34+'Complex3, SAβO4SAββSA-Cell f4'!C37</f>
        <v>9.0499999999999997E-2</v>
      </c>
      <c r="X24" s="12"/>
      <c r="Y24" s="63"/>
    </row>
    <row r="25" spans="1:26" x14ac:dyDescent="0.25">
      <c r="A25" s="48"/>
      <c r="B25" s="48"/>
      <c r="C25" s="48" t="s">
        <v>97</v>
      </c>
      <c r="D25" s="48">
        <v>0.20930000000000001</v>
      </c>
      <c r="E25" s="48"/>
      <c r="F25" s="12">
        <v>0.15190000000000003</v>
      </c>
      <c r="G25" s="12"/>
      <c r="H25" s="13"/>
      <c r="I25" s="12">
        <v>1.7900000000000006E-2</v>
      </c>
      <c r="J25" s="12"/>
      <c r="K25" s="13"/>
      <c r="L25" s="12">
        <f>'Complex3, SAβO4SAββSA-Cell f5'!K32</f>
        <v>7.1461538461538455E-3</v>
      </c>
      <c r="R25" s="12">
        <f t="shared" si="0"/>
        <v>0.10541813898704359</v>
      </c>
      <c r="S25" s="12"/>
      <c r="T25" s="12"/>
      <c r="U25" s="13"/>
      <c r="V25" s="12"/>
      <c r="W25" s="12">
        <f>'Complex3, SAβO4SAββSA-Cell f5'!C32+'Complex3, SAβO4SAββSA-Cell f5'!C34+'Complex3, SAβO4SAββSA-Cell f5'!C37</f>
        <v>9.2899999999999996E-2</v>
      </c>
      <c r="X25" s="12"/>
      <c r="Y25" s="63"/>
    </row>
    <row r="26" spans="1:26" x14ac:dyDescent="0.25">
      <c r="A26" s="48"/>
      <c r="B26" s="48"/>
      <c r="C26" s="48" t="s">
        <v>98</v>
      </c>
      <c r="D26" s="48">
        <v>0.20930000000000001</v>
      </c>
      <c r="E26" s="48"/>
      <c r="F26" s="12">
        <v>0.10049999999999999</v>
      </c>
      <c r="G26" s="12"/>
      <c r="H26" s="13"/>
      <c r="I26" s="12">
        <v>4.2000000000000003E-2</v>
      </c>
      <c r="J26" s="12"/>
      <c r="K26" s="13"/>
      <c r="L26" s="12">
        <f>'Complex3, SAβO4SAββSA-Cell f6'!K32</f>
        <v>6.9545454545454554E-3</v>
      </c>
      <c r="R26" s="12">
        <f t="shared" si="0"/>
        <v>0.29473684210526319</v>
      </c>
      <c r="S26" s="12"/>
      <c r="T26" s="12"/>
      <c r="U26" s="13"/>
      <c r="V26" s="12"/>
      <c r="W26" s="12">
        <f>'Complex3, SAβO4SAββSA-Cell f6'!C32+'Complex3, SAβO4SAββSA-Cell f6'!C34+'Complex3, SAβO4SAββSA-Cell f6'!C37</f>
        <v>7.6500000000000012E-2</v>
      </c>
      <c r="X26" s="12"/>
      <c r="Y26" s="63"/>
    </row>
    <row r="27" spans="1:26" x14ac:dyDescent="0.25">
      <c r="A27" s="48"/>
      <c r="B27" s="48"/>
      <c r="C27" s="48" t="s">
        <v>99</v>
      </c>
      <c r="D27" s="48">
        <v>0.20930000000000001</v>
      </c>
      <c r="E27" s="48"/>
      <c r="F27" s="12">
        <v>0.10590000000000001</v>
      </c>
      <c r="G27" s="12"/>
      <c r="H27" s="13"/>
      <c r="I27" s="12">
        <v>1.4899999999999998E-2</v>
      </c>
      <c r="J27" s="12"/>
      <c r="K27" s="13"/>
      <c r="L27" s="12">
        <f>'Complex3, SAβO4SAββSA-Cell f7'!K32</f>
        <v>1.01E-2</v>
      </c>
      <c r="R27" s="12">
        <f t="shared" si="0"/>
        <v>0.12334437086092713</v>
      </c>
      <c r="S27" s="12"/>
      <c r="T27" s="12"/>
      <c r="U27" s="13"/>
      <c r="V27" s="12"/>
      <c r="W27" s="12">
        <f>'Complex3, SAβO4SAββSA-Cell f7'!C32+'Complex3, SAβO4SAββSA-Cell f7'!C34+'Complex3, SAβO4SAββSA-Cell f7'!C37</f>
        <v>7.0699999999999999E-2</v>
      </c>
      <c r="X27" s="12"/>
      <c r="Y27" s="63"/>
    </row>
    <row r="28" spans="1:26" x14ac:dyDescent="0.25">
      <c r="A28" s="48"/>
      <c r="B28" s="48"/>
      <c r="C28" s="48" t="s">
        <v>100</v>
      </c>
      <c r="D28" s="48">
        <v>0.20930000000000001</v>
      </c>
      <c r="E28" s="48"/>
      <c r="F28" s="12">
        <v>8.77E-2</v>
      </c>
      <c r="G28" s="12"/>
      <c r="H28" s="13"/>
      <c r="I28" s="12">
        <v>3.3500000000000002E-2</v>
      </c>
      <c r="J28" s="12"/>
      <c r="K28" s="13"/>
      <c r="L28" s="12">
        <f>'Complex3, SAβO4SAββSA-Cell f8'!K32</f>
        <v>7.3899999999999981E-3</v>
      </c>
      <c r="R28" s="12">
        <f t="shared" si="0"/>
        <v>0.27640264026402639</v>
      </c>
      <c r="S28" s="12"/>
      <c r="T28" s="12"/>
      <c r="U28" s="13"/>
      <c r="V28" s="12"/>
      <c r="W28" s="12">
        <f>'Complex3, SAβO4SAββSA-Cell f8'!C32+'Complex3, SAβO4SAββSA-Cell f8'!C34+'Complex3, SAβO4SAββSA-Cell f8'!C37</f>
        <v>7.389999999999998E-2</v>
      </c>
      <c r="X28" s="12"/>
      <c r="Y28" s="63"/>
    </row>
    <row r="29" spans="1:26" x14ac:dyDescent="0.25">
      <c r="A29" s="3">
        <v>4</v>
      </c>
      <c r="B29" s="3" t="s">
        <v>59</v>
      </c>
      <c r="C29" s="48" t="s">
        <v>72</v>
      </c>
      <c r="D29" s="3">
        <v>0.29880000000000001</v>
      </c>
      <c r="E29" s="3">
        <v>0.29880000000000001</v>
      </c>
      <c r="F29" s="13">
        <v>4.9000000000000002E-2</v>
      </c>
      <c r="G29" s="12">
        <f>AVERAGE(F29:F36)</f>
        <v>4.3937499999999997E-2</v>
      </c>
      <c r="H29" s="13"/>
      <c r="I29" s="13">
        <v>1.7999999999999999E-2</v>
      </c>
      <c r="J29" s="12">
        <f>AVERAGE(I29:I36)</f>
        <v>1.7049999999999999E-2</v>
      </c>
      <c r="K29" s="13"/>
      <c r="L29" s="12">
        <f>'Complex4, CAββCA-Cell mini'!K32</f>
        <v>4.333333333333334E-3</v>
      </c>
      <c r="M29" s="12">
        <f>AVERAGE(L29:L36)</f>
        <v>4.3865277777777774E-3</v>
      </c>
      <c r="N29" s="12">
        <f>_xlfn.STDEV.P(L29:L36)</f>
        <v>1.8203586708630858E-3</v>
      </c>
      <c r="O29" s="13"/>
      <c r="P29" s="12">
        <f>MAX(L29:L36)</f>
        <v>8.0200000000000011E-3</v>
      </c>
      <c r="Q29" s="13"/>
      <c r="R29" s="12">
        <f t="shared" si="0"/>
        <v>0.26865671641791039</v>
      </c>
      <c r="S29" s="12">
        <f>AVERAGE(R29:R36)</f>
        <v>0.37134234270015526</v>
      </c>
      <c r="T29" s="12">
        <f>_xlfn.STDEV.P(R29:R36)</f>
        <v>0.29436859583588049</v>
      </c>
      <c r="U29" s="13"/>
      <c r="V29" s="12">
        <f>AVERAGE(I29:I36)</f>
        <v>1.7049999999999999E-2</v>
      </c>
      <c r="W29" s="12">
        <f>'Complex4, CAββCA-Cell mini'!C32+'Complex4, CAββCA-Cell mini'!C34+'Complex4, CAββCA-Cell mini'!C37</f>
        <v>1.3000000000000001E-2</v>
      </c>
      <c r="X29" s="12">
        <f>AVERAGE(W29:W36)</f>
        <v>2.3574999999999999E-2</v>
      </c>
      <c r="Y29" s="12">
        <f>V29/X29</f>
        <v>0.72322375397667016</v>
      </c>
      <c r="Z29" s="12">
        <f>V29/X29*SQRT((_xlfn.STDEV.P(I29:I36)/V29)^2+(_xlfn.STDEV.P(W29:W36)/X29)^2)</f>
        <v>0.48417570465074217</v>
      </c>
    </row>
    <row r="30" spans="1:26" x14ac:dyDescent="0.25">
      <c r="A30" s="3"/>
      <c r="B30" s="3"/>
      <c r="C30" s="48" t="s">
        <v>94</v>
      </c>
      <c r="D30" s="3">
        <v>0.29880000000000001</v>
      </c>
      <c r="E30" s="3"/>
      <c r="F30" s="13">
        <v>6.9699999999999984E-2</v>
      </c>
      <c r="G30" s="13"/>
      <c r="H30" s="13"/>
      <c r="I30" s="13">
        <v>2.0799999999999999E-2</v>
      </c>
      <c r="J30" s="13"/>
      <c r="K30" s="13"/>
      <c r="L30" s="12">
        <f>'Complex4, CAββCA-Cell f2'!K32</f>
        <v>5.0333333333333332E-3</v>
      </c>
      <c r="R30" s="12">
        <f t="shared" si="0"/>
        <v>0.22983425414364644</v>
      </c>
      <c r="S30" s="12"/>
      <c r="T30" s="12"/>
      <c r="U30" s="13"/>
      <c r="V30" s="12"/>
      <c r="W30" s="12">
        <f>'Complex4, CAββCA-Cell f2'!C32+'Complex4, CAββCA-Cell f2'!C34+'Complex4, CAββCA-Cell f2'!C37</f>
        <v>3.0199999999999998E-2</v>
      </c>
      <c r="X30" s="12"/>
      <c r="Y30" s="63"/>
    </row>
    <row r="31" spans="1:26" x14ac:dyDescent="0.25">
      <c r="A31" s="3"/>
      <c r="B31" s="3"/>
      <c r="C31" s="48" t="s">
        <v>95</v>
      </c>
      <c r="D31" s="3">
        <v>0.29880000000000001</v>
      </c>
      <c r="E31" s="3"/>
      <c r="F31" s="13">
        <v>1.0800000000000001E-2</v>
      </c>
      <c r="G31" s="13"/>
      <c r="H31" s="13"/>
      <c r="I31" s="13">
        <v>2.86E-2</v>
      </c>
      <c r="J31" s="13"/>
      <c r="K31" s="13"/>
      <c r="L31" s="12">
        <f>'Complex4, CAββCA-Cell f3'!K32</f>
        <v>2.8555555555555556E-3</v>
      </c>
      <c r="R31" s="12">
        <f t="shared" si="0"/>
        <v>0.7258883248730964</v>
      </c>
      <c r="S31" s="13"/>
      <c r="T31" s="13"/>
      <c r="U31" s="13"/>
      <c r="V31" s="12"/>
      <c r="W31" s="12">
        <f>'Complex4, CAββCA-Cell f3'!C32+'Complex4, CAββCA-Cell f3'!C34+'Complex4, CAββCA-Cell f3'!C37</f>
        <v>2.5700000000000001E-2</v>
      </c>
      <c r="X31" s="12"/>
      <c r="Y31" s="63"/>
    </row>
    <row r="32" spans="1:26" x14ac:dyDescent="0.25">
      <c r="A32" s="3"/>
      <c r="B32" s="3"/>
      <c r="C32" s="48" t="s">
        <v>96</v>
      </c>
      <c r="D32" s="3">
        <v>0.29880000000000001</v>
      </c>
      <c r="E32" s="3"/>
      <c r="F32" s="13">
        <v>4.1599999999999998E-2</v>
      </c>
      <c r="G32" s="13"/>
      <c r="H32" s="13"/>
      <c r="I32" s="13">
        <v>1.37E-2</v>
      </c>
      <c r="J32" s="13"/>
      <c r="K32" s="13"/>
      <c r="L32" s="12">
        <f>'Complex4, CAββCA-Cell f4'!K32</f>
        <v>4.2333333333333337E-3</v>
      </c>
      <c r="R32" s="12">
        <f t="shared" si="0"/>
        <v>0.24773960216998192</v>
      </c>
      <c r="S32" s="13"/>
      <c r="T32" s="13"/>
      <c r="U32" s="13"/>
      <c r="V32" s="12"/>
      <c r="W32" s="12">
        <f>'Complex4, CAββCA-Cell f4'!C32+'Complex4, CAββCA-Cell f4'!C34+'Complex4, CAββCA-Cell f4'!C37</f>
        <v>1.2700000000000001E-2</v>
      </c>
      <c r="X32" s="12"/>
      <c r="Y32" s="63"/>
    </row>
    <row r="33" spans="1:26" x14ac:dyDescent="0.25">
      <c r="A33" s="3"/>
      <c r="B33" s="3"/>
      <c r="C33" s="48" t="s">
        <v>97</v>
      </c>
      <c r="D33" s="3">
        <v>0.29880000000000001</v>
      </c>
      <c r="E33" s="3"/>
      <c r="F33" s="13">
        <v>0</v>
      </c>
      <c r="G33" s="13"/>
      <c r="H33" s="13"/>
      <c r="I33" s="13">
        <v>1.9300000000000001E-2</v>
      </c>
      <c r="J33" s="13"/>
      <c r="K33" s="13"/>
      <c r="L33" s="12">
        <f>'Complex4, CAββCA-Cell f5'!K32</f>
        <v>1.2333333333333335E-3</v>
      </c>
      <c r="R33" s="12">
        <f t="shared" si="0"/>
        <v>1</v>
      </c>
      <c r="S33" s="13"/>
      <c r="T33" s="13"/>
      <c r="U33" s="13"/>
      <c r="V33" s="12"/>
      <c r="W33" s="12">
        <f>'Complex4, CAββCA-Cell f5'!C32+'Complex4, CAββCA-Cell f5'!C34+'Complex4, CAββCA-Cell f5'!C37</f>
        <v>3.7000000000000002E-3</v>
      </c>
      <c r="X33" s="12"/>
      <c r="Y33" s="63"/>
    </row>
    <row r="34" spans="1:26" x14ac:dyDescent="0.25">
      <c r="A34" s="3"/>
      <c r="B34" s="3"/>
      <c r="C34" s="48" t="s">
        <v>98</v>
      </c>
      <c r="D34" s="3">
        <v>0.29880000000000001</v>
      </c>
      <c r="E34" s="3"/>
      <c r="F34" s="13">
        <v>4.8000000000000001E-2</v>
      </c>
      <c r="G34" s="13"/>
      <c r="H34" s="13"/>
      <c r="I34" s="13">
        <v>0.01</v>
      </c>
      <c r="J34" s="13"/>
      <c r="K34" s="13"/>
      <c r="L34" s="12">
        <f>'Complex4, CAββCA-Cell f6'!K32</f>
        <v>4.2500000000000003E-3</v>
      </c>
      <c r="R34" s="12">
        <f t="shared" si="0"/>
        <v>0.17241379310344826</v>
      </c>
      <c r="S34" s="13"/>
      <c r="T34" s="13"/>
      <c r="U34" s="13"/>
      <c r="V34" s="12"/>
      <c r="W34" s="12">
        <f>'Complex4, CAββCA-Cell f6'!C32+'Complex4, CAββCA-Cell f6'!C34+'Complex4, CAββCA-Cell f6'!C37</f>
        <v>1.7000000000000001E-2</v>
      </c>
      <c r="X34" s="12"/>
      <c r="Y34" s="63"/>
    </row>
    <row r="35" spans="1:26" x14ac:dyDescent="0.25">
      <c r="A35" s="3"/>
      <c r="B35" s="3"/>
      <c r="C35" s="48" t="s">
        <v>99</v>
      </c>
      <c r="D35" s="3">
        <v>0.29880000000000001</v>
      </c>
      <c r="E35" s="3"/>
      <c r="F35" s="13">
        <v>5.9300000000000005E-2</v>
      </c>
      <c r="G35" s="13"/>
      <c r="H35" s="13"/>
      <c r="I35" s="13">
        <v>1.0799999999999999E-2</v>
      </c>
      <c r="J35" s="13"/>
      <c r="K35" s="13"/>
      <c r="L35" s="12">
        <f>'Complex4, CAββCA-Cell f7'!K32</f>
        <v>8.0200000000000011E-3</v>
      </c>
      <c r="R35" s="12">
        <f t="shared" si="0"/>
        <v>0.1540656205420827</v>
      </c>
      <c r="S35" s="13"/>
      <c r="T35" s="13"/>
      <c r="U35" s="13"/>
      <c r="V35" s="12"/>
      <c r="W35" s="12">
        <f>'Complex4, CAββCA-Cell f7'!C32+'Complex4, CAββCA-Cell f7'!C34+'Complex4, CAββCA-Cell f7'!C37</f>
        <v>4.0100000000000004E-2</v>
      </c>
      <c r="X35" s="12"/>
      <c r="Y35" s="63"/>
    </row>
    <row r="36" spans="1:26" ht="13" thickBot="1" x14ac:dyDescent="0.3">
      <c r="A36" s="10"/>
      <c r="B36" s="10"/>
      <c r="C36" s="10" t="s">
        <v>100</v>
      </c>
      <c r="D36" s="10">
        <v>0.29880000000000001</v>
      </c>
      <c r="E36" s="10"/>
      <c r="F36" s="22">
        <v>7.3099999999999998E-2</v>
      </c>
      <c r="G36" s="22"/>
      <c r="H36" s="13"/>
      <c r="I36" s="22">
        <v>1.5199999999999998E-2</v>
      </c>
      <c r="J36" s="22"/>
      <c r="K36" s="13"/>
      <c r="L36" s="22">
        <f>'Complex4, CAββCA-Cell f8'!K32</f>
        <v>5.1333333333333326E-3</v>
      </c>
      <c r="M36" s="16"/>
      <c r="N36" s="16"/>
      <c r="P36" s="16"/>
      <c r="R36" s="22">
        <f t="shared" si="0"/>
        <v>0.17214043035107587</v>
      </c>
      <c r="S36" s="22"/>
      <c r="T36" s="22"/>
      <c r="U36" s="13"/>
      <c r="V36" s="22"/>
      <c r="W36" s="22">
        <f>'Complex4, CAββCA-Cell f8'!C32+'Complex4, CAββCA-Cell f8'!C34+'Complex4, CAββCA-Cell f8'!C37</f>
        <v>4.6199999999999991E-2</v>
      </c>
      <c r="X36" s="22"/>
      <c r="Y36" s="65"/>
      <c r="Z36" s="16"/>
    </row>
    <row r="37" spans="1:26" ht="13" thickTop="1" x14ac:dyDescent="0.25">
      <c r="A37" s="45"/>
      <c r="B37" s="45"/>
      <c r="C37" s="45"/>
      <c r="D37" s="3"/>
      <c r="E37" s="45" t="s">
        <v>60</v>
      </c>
      <c r="F37" s="12">
        <f>RSQ(F5:F36,D5:D36)</f>
        <v>0.40377866429612935</v>
      </c>
      <c r="G37" s="12">
        <f>RSQ(G5:G36,E5:E36)</f>
        <v>0.67040616648952933</v>
      </c>
      <c r="H37" s="13"/>
      <c r="I37" s="12">
        <f>RSQ(I5:I36,D5:D36)</f>
        <v>3.1493522238579388E-2</v>
      </c>
      <c r="J37" s="12">
        <f>RSQ(J5:J36,E5:E36)</f>
        <v>7.6229689171130488E-2</v>
      </c>
      <c r="K37" s="13"/>
      <c r="L37" s="12"/>
      <c r="M37" s="15">
        <f>RSQ(M5:M36,E5:E36)</f>
        <v>0.92880861524601088</v>
      </c>
      <c r="N37" s="12"/>
      <c r="O37" s="13"/>
      <c r="P37" s="15">
        <f>RSQ(P5:P36,E5:E36)</f>
        <v>0.8697554847096407</v>
      </c>
      <c r="Q37" s="13"/>
      <c r="R37" s="12"/>
      <c r="S37" s="15">
        <f>RSQ(S5:S36,E5:E36)</f>
        <v>0.80152277829156315</v>
      </c>
      <c r="T37" s="12"/>
      <c r="U37" s="13"/>
      <c r="V37" s="12"/>
      <c r="W37" s="12"/>
      <c r="X37" s="12"/>
      <c r="Y37" s="15">
        <f>RSQ(Y5:Y36,E5:E36)</f>
        <v>0.86115684056638697</v>
      </c>
      <c r="Z37" s="12"/>
    </row>
    <row r="38" spans="1:26" x14ac:dyDescent="0.25">
      <c r="A38" s="45"/>
      <c r="B38" s="45"/>
      <c r="C38" s="45"/>
      <c r="D38" s="3"/>
      <c r="E38" s="45" t="s">
        <v>66</v>
      </c>
      <c r="F38" s="12">
        <f>CORREL(F5:F36,D5:D36)</f>
        <v>-0.63543580658956389</v>
      </c>
      <c r="G38" s="12">
        <f>CORREL(G5:G36,E5:E36)</f>
        <v>-0.81878334526877694</v>
      </c>
      <c r="H38" s="13"/>
      <c r="I38" s="12">
        <f>CORREL(I5:I36,D5:D36)</f>
        <v>0.17746414352927578</v>
      </c>
      <c r="J38" s="12">
        <f>CORREL(J5:J36,E5:E36)</f>
        <v>0.27609724585937195</v>
      </c>
      <c r="K38" s="13"/>
      <c r="L38" s="12"/>
      <c r="M38" s="15">
        <f>CORREL(M5:M36,E5:E36)</f>
        <v>-0.9637471739237482</v>
      </c>
      <c r="N38" s="12"/>
      <c r="O38" s="13"/>
      <c r="P38" s="15">
        <f>CORREL(P5:P36,G5:G36)</f>
        <v>0.69505636290781092</v>
      </c>
      <c r="Q38" s="13"/>
      <c r="R38" s="12"/>
      <c r="S38" s="15">
        <f>CORREL(S5:S36,E5:E36)</f>
        <v>0.89527804524156807</v>
      </c>
      <c r="T38" s="12"/>
      <c r="U38" s="13"/>
      <c r="V38" s="12"/>
      <c r="W38" s="12"/>
      <c r="X38" s="12"/>
      <c r="Y38" s="15">
        <f>CORREL(Y5:Y36,E5:E36)</f>
        <v>0.92798536656910002</v>
      </c>
      <c r="Z38" s="12"/>
    </row>
    <row r="39" spans="1:26" x14ac:dyDescent="0.25">
      <c r="Z39" s="2" t="s">
        <v>118</v>
      </c>
    </row>
    <row r="41" spans="1:26" x14ac:dyDescent="0.25">
      <c r="A41" s="2" t="s">
        <v>107</v>
      </c>
    </row>
    <row r="42" spans="1:26" x14ac:dyDescent="0.25">
      <c r="F42" s="13"/>
      <c r="G42" s="18"/>
      <c r="H42" s="18"/>
    </row>
    <row r="43" spans="1:26" x14ac:dyDescent="0.25">
      <c r="F43" s="13"/>
      <c r="G43" s="18"/>
      <c r="H43" s="18"/>
    </row>
    <row r="44" spans="1:26" x14ac:dyDescent="0.25">
      <c r="F44" s="13"/>
      <c r="G44" s="18"/>
      <c r="H44" s="18"/>
      <c r="I44" s="63"/>
      <c r="L44" s="63"/>
    </row>
    <row r="45" spans="1:26" x14ac:dyDescent="0.25">
      <c r="F45" s="13"/>
      <c r="G45" s="18"/>
      <c r="H45" s="18"/>
      <c r="I45" s="63"/>
      <c r="L45" s="63"/>
    </row>
    <row r="46" spans="1:26" x14ac:dyDescent="0.25">
      <c r="F46" s="13"/>
      <c r="G46" s="18"/>
      <c r="H46" s="18"/>
      <c r="I46" s="63"/>
      <c r="L46" s="63"/>
    </row>
    <row r="47" spans="1:26" x14ac:dyDescent="0.25">
      <c r="F47" s="13"/>
      <c r="G47" s="18"/>
      <c r="H47" s="18"/>
      <c r="I47" s="63"/>
      <c r="L47" s="63"/>
    </row>
    <row r="48" spans="1:26" x14ac:dyDescent="0.25">
      <c r="F48" s="13"/>
      <c r="G48" s="18"/>
      <c r="H48" s="18"/>
      <c r="I48" s="63"/>
      <c r="L48" s="63"/>
    </row>
    <row r="49" spans="6:12" x14ac:dyDescent="0.25">
      <c r="F49" s="13"/>
      <c r="G49" s="18"/>
      <c r="H49" s="18"/>
      <c r="I49" s="63"/>
      <c r="L49" s="63"/>
    </row>
    <row r="50" spans="6:12" x14ac:dyDescent="0.25">
      <c r="F50" s="13"/>
      <c r="G50" s="18"/>
      <c r="H50" s="18"/>
      <c r="I50" s="63"/>
      <c r="L50" s="63"/>
    </row>
    <row r="51" spans="6:12" x14ac:dyDescent="0.25">
      <c r="F51" s="13"/>
      <c r="G51" s="18"/>
      <c r="H51" s="18"/>
      <c r="I51" s="63"/>
      <c r="L51" s="63"/>
    </row>
    <row r="52" spans="6:12" x14ac:dyDescent="0.25">
      <c r="F52" s="13"/>
      <c r="G52" s="18"/>
      <c r="H52" s="18"/>
      <c r="I52" s="63"/>
      <c r="L52" s="63"/>
    </row>
    <row r="53" spans="6:12" x14ac:dyDescent="0.25">
      <c r="F53" s="13"/>
      <c r="G53" s="18"/>
      <c r="H53" s="18"/>
      <c r="I53" s="63"/>
      <c r="L53" s="63"/>
    </row>
    <row r="54" spans="6:12" x14ac:dyDescent="0.25">
      <c r="F54" s="13"/>
      <c r="G54" s="18"/>
      <c r="H54" s="18"/>
      <c r="I54" s="63"/>
      <c r="L54" s="63"/>
    </row>
    <row r="55" spans="6:12" x14ac:dyDescent="0.25">
      <c r="F55" s="13"/>
      <c r="G55" s="18"/>
      <c r="H55" s="18"/>
      <c r="I55" s="63"/>
      <c r="L55" s="63"/>
    </row>
    <row r="56" spans="6:12" x14ac:dyDescent="0.25">
      <c r="F56" s="13"/>
      <c r="G56" s="18"/>
      <c r="H56" s="18"/>
      <c r="I56" s="63"/>
      <c r="L56" s="63"/>
    </row>
    <row r="57" spans="6:12" x14ac:dyDescent="0.25">
      <c r="F57" s="13"/>
      <c r="G57" s="18"/>
      <c r="H57" s="18"/>
      <c r="I57" s="63"/>
      <c r="L57" s="63"/>
    </row>
    <row r="58" spans="6:12" x14ac:dyDescent="0.25">
      <c r="F58" s="13"/>
      <c r="G58" s="18"/>
      <c r="H58" s="18"/>
      <c r="I58" s="63"/>
      <c r="L58" s="63"/>
    </row>
    <row r="59" spans="6:12" x14ac:dyDescent="0.25">
      <c r="F59" s="13"/>
      <c r="G59" s="18"/>
      <c r="H59" s="18"/>
      <c r="I59" s="63"/>
      <c r="L59" s="63"/>
    </row>
    <row r="60" spans="6:12" x14ac:dyDescent="0.25">
      <c r="F60" s="13"/>
      <c r="G60" s="18"/>
      <c r="H60" s="18"/>
      <c r="I60" s="63"/>
      <c r="L60" s="63"/>
    </row>
    <row r="61" spans="6:12" x14ac:dyDescent="0.25">
      <c r="F61" s="13"/>
      <c r="G61" s="18"/>
      <c r="H61" s="18"/>
      <c r="I61" s="63"/>
      <c r="L61" s="63"/>
    </row>
    <row r="62" spans="6:12" x14ac:dyDescent="0.25">
      <c r="F62" s="13"/>
      <c r="G62" s="18"/>
      <c r="H62" s="18"/>
      <c r="I62" s="63"/>
      <c r="L62" s="63"/>
    </row>
    <row r="63" spans="6:12" x14ac:dyDescent="0.25">
      <c r="F63" s="13"/>
      <c r="G63" s="18"/>
      <c r="H63" s="18"/>
      <c r="I63" s="63"/>
      <c r="L63" s="63"/>
    </row>
    <row r="64" spans="6:12" x14ac:dyDescent="0.25">
      <c r="F64" s="13"/>
      <c r="G64" s="18"/>
      <c r="H64" s="18"/>
      <c r="I64" s="63"/>
      <c r="L64" s="63"/>
    </row>
    <row r="65" spans="6:12" x14ac:dyDescent="0.25">
      <c r="F65" s="13"/>
      <c r="G65" s="18"/>
      <c r="H65" s="18"/>
      <c r="I65" s="63"/>
      <c r="L65" s="63"/>
    </row>
    <row r="66" spans="6:12" x14ac:dyDescent="0.25">
      <c r="F66" s="13"/>
      <c r="G66" s="18"/>
      <c r="H66" s="18"/>
      <c r="I66" s="63"/>
      <c r="L66" s="63"/>
    </row>
    <row r="67" spans="6:12" x14ac:dyDescent="0.25">
      <c r="F67" s="13"/>
      <c r="G67" s="18"/>
      <c r="H67" s="18"/>
      <c r="I67" s="63"/>
      <c r="L67" s="63"/>
    </row>
    <row r="68" spans="6:12" x14ac:dyDescent="0.25">
      <c r="F68" s="13"/>
      <c r="G68" s="18"/>
      <c r="H68" s="18"/>
      <c r="I68" s="63"/>
      <c r="L68" s="63"/>
    </row>
    <row r="69" spans="6:12" x14ac:dyDescent="0.25">
      <c r="F69" s="13"/>
      <c r="G69" s="18"/>
      <c r="H69" s="18"/>
      <c r="I69" s="63"/>
      <c r="L69" s="63"/>
    </row>
    <row r="70" spans="6:12" x14ac:dyDescent="0.25">
      <c r="F70" s="13"/>
      <c r="G70" s="18"/>
      <c r="H70" s="18"/>
      <c r="I70" s="63"/>
      <c r="L70" s="63"/>
    </row>
    <row r="71" spans="6:12" x14ac:dyDescent="0.25">
      <c r="F71" s="13"/>
      <c r="G71" s="18"/>
      <c r="H71" s="18"/>
      <c r="I71" s="63"/>
      <c r="L71" s="63"/>
    </row>
    <row r="72" spans="6:12" x14ac:dyDescent="0.25">
      <c r="F72" s="13"/>
      <c r="G72" s="18"/>
      <c r="H72" s="18"/>
      <c r="I72" s="63"/>
      <c r="L72" s="63"/>
    </row>
    <row r="73" spans="6:12" x14ac:dyDescent="0.25">
      <c r="F73" s="13"/>
      <c r="G73" s="18"/>
      <c r="H73" s="18"/>
      <c r="I73" s="63"/>
      <c r="L73" s="63"/>
    </row>
    <row r="74" spans="6:12" x14ac:dyDescent="0.25">
      <c r="F74" s="19"/>
      <c r="G74" s="19"/>
      <c r="I74" s="63"/>
      <c r="L74" s="63"/>
    </row>
    <row r="75" spans="6:12" x14ac:dyDescent="0.25">
      <c r="I75" s="63"/>
      <c r="L75" s="63"/>
    </row>
  </sheetData>
  <mergeCells count="23">
    <mergeCell ref="W2:W4"/>
    <mergeCell ref="Y1:Z1"/>
    <mergeCell ref="L2:L4"/>
    <mergeCell ref="M2:M4"/>
    <mergeCell ref="M1:N1"/>
    <mergeCell ref="P2:P4"/>
    <mergeCell ref="S2:S4"/>
    <mergeCell ref="S1:T1"/>
    <mergeCell ref="R2:R4"/>
    <mergeCell ref="T2:T4"/>
    <mergeCell ref="N2:N4"/>
    <mergeCell ref="E2:E4"/>
    <mergeCell ref="A2:B4"/>
    <mergeCell ref="C2:C4"/>
    <mergeCell ref="X2:X4"/>
    <mergeCell ref="Y2:Y4"/>
    <mergeCell ref="Z2:Z4"/>
    <mergeCell ref="F2:F4"/>
    <mergeCell ref="G2:G4"/>
    <mergeCell ref="I2:I4"/>
    <mergeCell ref="J2:J4"/>
    <mergeCell ref="D2:D4"/>
    <mergeCell ref="V2:V4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zoomScale="90" zoomScaleNormal="90" workbookViewId="0"/>
  </sheetViews>
  <sheetFormatPr baseColWidth="10" defaultRowHeight="14" x14ac:dyDescent="0.3"/>
  <cols>
    <col min="1" max="1" width="10.90625" style="51"/>
    <col min="2" max="2" width="13.1796875" style="51" customWidth="1"/>
    <col min="3" max="3" width="14.26953125" style="51" customWidth="1"/>
    <col min="4" max="4" width="13.36328125" style="51" customWidth="1"/>
    <col min="5" max="5" width="14.54296875" style="51" customWidth="1"/>
    <col min="6" max="6" width="33" style="51" customWidth="1"/>
    <col min="7" max="8" width="10.90625" style="51"/>
    <col min="9" max="9" width="16.7265625" style="51" customWidth="1"/>
    <col min="10" max="16384" width="10.90625" style="51"/>
  </cols>
  <sheetData>
    <row r="1" spans="1:19" ht="18" x14ac:dyDescent="0.4">
      <c r="B1" s="52" t="s">
        <v>75</v>
      </c>
      <c r="C1" s="51" t="s">
        <v>73</v>
      </c>
      <c r="D1" s="51" t="s">
        <v>74</v>
      </c>
      <c r="E1" s="51" t="s">
        <v>76</v>
      </c>
      <c r="F1" s="51" t="s">
        <v>77</v>
      </c>
      <c r="G1" s="51" t="s">
        <v>78</v>
      </c>
      <c r="I1" s="51" t="s">
        <v>79</v>
      </c>
      <c r="J1" s="53">
        <v>1.875</v>
      </c>
      <c r="K1" s="53">
        <v>0.875</v>
      </c>
      <c r="L1" s="53">
        <v>5.5</v>
      </c>
      <c r="M1" s="53">
        <v>7.75</v>
      </c>
      <c r="N1" s="53">
        <v>3.875</v>
      </c>
      <c r="O1" s="53">
        <v>0.625</v>
      </c>
      <c r="P1" s="53"/>
    </row>
    <row r="2" spans="1:19" x14ac:dyDescent="0.3">
      <c r="B2" s="51" t="s">
        <v>24</v>
      </c>
      <c r="C2" s="51" t="s">
        <v>27</v>
      </c>
      <c r="D2" s="51" t="s">
        <v>29</v>
      </c>
      <c r="E2" s="51" t="s">
        <v>31</v>
      </c>
      <c r="F2" s="51" t="s">
        <v>33</v>
      </c>
      <c r="G2" s="51" t="s">
        <v>62</v>
      </c>
      <c r="I2" s="51" t="s">
        <v>69</v>
      </c>
      <c r="J2" s="53">
        <v>0.25</v>
      </c>
      <c r="K2" s="53">
        <v>0.625</v>
      </c>
      <c r="L2" s="53">
        <v>9.5</v>
      </c>
      <c r="M2" s="53">
        <v>8.75</v>
      </c>
      <c r="N2" s="53">
        <v>3.75</v>
      </c>
      <c r="O2" s="53">
        <v>0.5</v>
      </c>
      <c r="P2" s="53"/>
    </row>
    <row r="3" spans="1:19" x14ac:dyDescent="0.3">
      <c r="A3" s="24" t="s">
        <v>68</v>
      </c>
      <c r="I3" s="51" t="s">
        <v>70</v>
      </c>
      <c r="J3" s="53">
        <v>0.5</v>
      </c>
      <c r="K3" s="53">
        <v>0.75</v>
      </c>
      <c r="L3" s="53">
        <v>10.5</v>
      </c>
      <c r="M3" s="53">
        <v>7.25</v>
      </c>
      <c r="N3" s="53">
        <v>3.25</v>
      </c>
      <c r="O3" s="53">
        <v>0.25</v>
      </c>
      <c r="P3" s="53"/>
    </row>
    <row r="4" spans="1:19" x14ac:dyDescent="0.3">
      <c r="A4" s="51" t="s">
        <v>72</v>
      </c>
      <c r="B4" s="51">
        <v>4</v>
      </c>
      <c r="C4" s="51">
        <v>1</v>
      </c>
      <c r="D4" s="51">
        <v>4</v>
      </c>
      <c r="E4" s="51">
        <v>4</v>
      </c>
      <c r="F4" s="51">
        <v>0</v>
      </c>
      <c r="G4" s="51">
        <v>0</v>
      </c>
      <c r="I4" s="51" t="s">
        <v>71</v>
      </c>
      <c r="J4" s="53">
        <v>0</v>
      </c>
      <c r="K4" s="53">
        <v>0.25</v>
      </c>
      <c r="L4" s="53">
        <v>4.625</v>
      </c>
      <c r="M4" s="53">
        <v>3.5</v>
      </c>
      <c r="N4" s="53">
        <v>3.5</v>
      </c>
      <c r="O4" s="53">
        <v>0</v>
      </c>
      <c r="P4" s="53"/>
    </row>
    <row r="5" spans="1:19" x14ac:dyDescent="0.3">
      <c r="A5" s="51" t="s">
        <v>94</v>
      </c>
      <c r="B5" s="51">
        <v>1</v>
      </c>
      <c r="C5" s="51">
        <v>0</v>
      </c>
      <c r="D5" s="51">
        <v>6</v>
      </c>
      <c r="E5" s="51">
        <v>10</v>
      </c>
      <c r="F5" s="51">
        <v>6</v>
      </c>
      <c r="G5" s="51">
        <v>1</v>
      </c>
    </row>
    <row r="6" spans="1:19" x14ac:dyDescent="0.3">
      <c r="A6" s="51" t="s">
        <v>95</v>
      </c>
      <c r="B6" s="51">
        <v>3</v>
      </c>
      <c r="C6" s="51">
        <v>0</v>
      </c>
      <c r="D6" s="51">
        <v>5</v>
      </c>
      <c r="E6" s="51">
        <v>6</v>
      </c>
      <c r="F6" s="51">
        <v>5</v>
      </c>
      <c r="G6" s="51">
        <v>3</v>
      </c>
      <c r="I6" s="51" t="s">
        <v>101</v>
      </c>
      <c r="J6" s="53">
        <v>1.165922381636102</v>
      </c>
      <c r="K6" s="53">
        <v>0.59947894041408989</v>
      </c>
      <c r="L6" s="53">
        <v>1.1180339887498949</v>
      </c>
      <c r="M6" s="53">
        <v>2.9047375096555625</v>
      </c>
      <c r="N6" s="53">
        <v>1.6909686573085854</v>
      </c>
      <c r="O6" s="53">
        <v>0.99215674164922152</v>
      </c>
    </row>
    <row r="7" spans="1:19" x14ac:dyDescent="0.3">
      <c r="A7" s="51" t="s">
        <v>96</v>
      </c>
      <c r="B7" s="51">
        <v>3</v>
      </c>
      <c r="C7" s="51">
        <v>2</v>
      </c>
      <c r="D7" s="51">
        <v>4</v>
      </c>
      <c r="E7" s="51">
        <v>4</v>
      </c>
      <c r="F7" s="51">
        <v>4</v>
      </c>
      <c r="G7" s="51">
        <v>0</v>
      </c>
      <c r="I7" s="51" t="s">
        <v>102</v>
      </c>
      <c r="J7" s="53">
        <v>0.4330127018922193</v>
      </c>
      <c r="K7" s="53">
        <v>0.85695682505013049</v>
      </c>
      <c r="L7" s="53">
        <v>2.3979157616563596</v>
      </c>
      <c r="M7" s="53">
        <v>2.1065374432940898</v>
      </c>
      <c r="N7" s="53">
        <v>1.3919410907075054</v>
      </c>
      <c r="O7" s="53">
        <v>0.70710678118654757</v>
      </c>
      <c r="P7" s="53"/>
      <c r="Q7" s="53"/>
      <c r="R7" s="53"/>
      <c r="S7" s="53"/>
    </row>
    <row r="8" spans="1:19" x14ac:dyDescent="0.3">
      <c r="A8" s="51" t="s">
        <v>97</v>
      </c>
      <c r="B8" s="51">
        <v>1</v>
      </c>
      <c r="C8" s="51">
        <v>1</v>
      </c>
      <c r="D8" s="51">
        <v>5</v>
      </c>
      <c r="E8" s="51">
        <v>7</v>
      </c>
      <c r="F8" s="51">
        <v>4</v>
      </c>
      <c r="G8" s="51">
        <v>1</v>
      </c>
      <c r="I8" s="51" t="s">
        <v>103</v>
      </c>
      <c r="J8" s="53">
        <v>0.5</v>
      </c>
      <c r="K8" s="53">
        <v>0.66143782776614768</v>
      </c>
      <c r="L8" s="53">
        <v>3.1224989991991992</v>
      </c>
      <c r="M8" s="53">
        <v>0.82915619758884995</v>
      </c>
      <c r="N8" s="53">
        <v>1.6393596310755001</v>
      </c>
      <c r="O8" s="53">
        <v>0.4330127018922193</v>
      </c>
      <c r="P8" s="53"/>
      <c r="Q8" s="53"/>
      <c r="R8" s="53"/>
      <c r="S8" s="53"/>
    </row>
    <row r="9" spans="1:19" x14ac:dyDescent="0.3">
      <c r="A9" s="51" t="s">
        <v>98</v>
      </c>
      <c r="B9" s="51">
        <v>1</v>
      </c>
      <c r="C9" s="51">
        <v>1</v>
      </c>
      <c r="D9" s="51">
        <v>7</v>
      </c>
      <c r="E9" s="51">
        <v>9</v>
      </c>
      <c r="F9" s="51">
        <v>4</v>
      </c>
      <c r="G9" s="51">
        <v>0</v>
      </c>
      <c r="I9" s="51" t="s">
        <v>104</v>
      </c>
      <c r="J9" s="53">
        <v>0</v>
      </c>
      <c r="K9" s="53">
        <v>0.4330127018922193</v>
      </c>
      <c r="L9" s="53">
        <v>2.9553976043842223</v>
      </c>
      <c r="M9" s="53">
        <v>0.70710678118654757</v>
      </c>
      <c r="N9" s="53">
        <v>1.5</v>
      </c>
      <c r="O9" s="53">
        <v>0</v>
      </c>
      <c r="P9" s="53"/>
      <c r="Q9" s="53"/>
      <c r="R9" s="53"/>
      <c r="S9" s="53"/>
    </row>
    <row r="10" spans="1:19" x14ac:dyDescent="0.3">
      <c r="A10" s="51" t="s">
        <v>99</v>
      </c>
      <c r="B10" s="51">
        <v>1</v>
      </c>
      <c r="C10" s="51">
        <v>1</v>
      </c>
      <c r="D10" s="51">
        <v>7</v>
      </c>
      <c r="E10" s="51">
        <v>13</v>
      </c>
      <c r="F10" s="51">
        <v>5</v>
      </c>
      <c r="G10" s="51">
        <v>0</v>
      </c>
      <c r="P10" s="53"/>
      <c r="Q10" s="53"/>
      <c r="R10" s="53"/>
      <c r="S10" s="53"/>
    </row>
    <row r="11" spans="1:19" ht="14.5" thickBot="1" x14ac:dyDescent="0.35">
      <c r="A11" s="62" t="s">
        <v>100</v>
      </c>
      <c r="B11" s="62">
        <v>1</v>
      </c>
      <c r="C11" s="62">
        <v>1</v>
      </c>
      <c r="D11" s="62">
        <v>6</v>
      </c>
      <c r="E11" s="62">
        <v>9</v>
      </c>
      <c r="F11" s="62">
        <v>3</v>
      </c>
      <c r="G11" s="62">
        <v>0</v>
      </c>
      <c r="P11" s="53"/>
      <c r="Q11" s="53"/>
      <c r="R11" s="53"/>
      <c r="S11" s="53"/>
    </row>
    <row r="12" spans="1:19" ht="14.5" thickTop="1" x14ac:dyDescent="0.3">
      <c r="A12" s="51" t="s">
        <v>21</v>
      </c>
      <c r="B12" s="53">
        <f>AVERAGE(B4:B11)</f>
        <v>1.875</v>
      </c>
      <c r="C12" s="53">
        <f t="shared" ref="C12:G12" si="0">AVERAGE(C4:C11)</f>
        <v>0.875</v>
      </c>
      <c r="D12" s="53">
        <f t="shared" si="0"/>
        <v>5.5</v>
      </c>
      <c r="E12" s="53">
        <f t="shared" si="0"/>
        <v>7.75</v>
      </c>
      <c r="F12" s="53">
        <f t="shared" si="0"/>
        <v>3.875</v>
      </c>
      <c r="G12" s="53">
        <f t="shared" si="0"/>
        <v>0.625</v>
      </c>
      <c r="P12" s="53"/>
      <c r="Q12" s="53"/>
      <c r="R12" s="53"/>
      <c r="S12" s="53"/>
    </row>
    <row r="13" spans="1:19" x14ac:dyDescent="0.3">
      <c r="A13" s="51" t="s">
        <v>105</v>
      </c>
      <c r="B13" s="53">
        <f>_xlfn.STDEV.P(B4:B11)</f>
        <v>1.165922381636102</v>
      </c>
      <c r="C13" s="53">
        <f t="shared" ref="C13:G13" si="1">_xlfn.STDEV.P(C4:C11)</f>
        <v>0.59947894041408989</v>
      </c>
      <c r="D13" s="53">
        <f t="shared" si="1"/>
        <v>1.1180339887498949</v>
      </c>
      <c r="E13" s="53">
        <f t="shared" si="1"/>
        <v>2.9047375096555625</v>
      </c>
      <c r="F13" s="53">
        <f t="shared" si="1"/>
        <v>1.6909686573085854</v>
      </c>
      <c r="G13" s="53">
        <f t="shared" si="1"/>
        <v>0.99215674164922152</v>
      </c>
    </row>
    <row r="14" spans="1:19" x14ac:dyDescent="0.3">
      <c r="P14" s="53"/>
      <c r="Q14" s="53"/>
      <c r="R14" s="53"/>
      <c r="S14" s="53"/>
    </row>
    <row r="15" spans="1:19" x14ac:dyDescent="0.3">
      <c r="A15" s="24" t="s">
        <v>69</v>
      </c>
      <c r="P15" s="53"/>
      <c r="Q15" s="53"/>
      <c r="R15" s="53"/>
      <c r="S15" s="53"/>
    </row>
    <row r="16" spans="1:19" x14ac:dyDescent="0.3">
      <c r="A16" s="51" t="s">
        <v>72</v>
      </c>
      <c r="B16" s="51">
        <v>1</v>
      </c>
      <c r="C16" s="51">
        <v>2</v>
      </c>
      <c r="D16" s="51">
        <v>6</v>
      </c>
      <c r="E16" s="51">
        <v>9</v>
      </c>
      <c r="F16" s="51">
        <v>1</v>
      </c>
      <c r="G16" s="51">
        <v>0</v>
      </c>
      <c r="P16" s="53"/>
      <c r="Q16" s="53"/>
      <c r="R16" s="53"/>
      <c r="S16" s="53"/>
    </row>
    <row r="17" spans="1:19" x14ac:dyDescent="0.3">
      <c r="A17" s="51" t="s">
        <v>94</v>
      </c>
      <c r="B17" s="51">
        <v>0</v>
      </c>
      <c r="C17" s="51">
        <v>1</v>
      </c>
      <c r="D17" s="51">
        <v>12</v>
      </c>
      <c r="E17" s="51">
        <v>11</v>
      </c>
      <c r="F17" s="51">
        <v>4</v>
      </c>
      <c r="G17" s="51">
        <v>0</v>
      </c>
      <c r="P17" s="53"/>
      <c r="Q17" s="53"/>
      <c r="R17" s="53"/>
      <c r="S17" s="53"/>
    </row>
    <row r="18" spans="1:19" x14ac:dyDescent="0.3">
      <c r="A18" s="51" t="s">
        <v>95</v>
      </c>
      <c r="B18" s="51">
        <v>0</v>
      </c>
      <c r="C18" s="51">
        <v>0</v>
      </c>
      <c r="D18" s="51">
        <v>9</v>
      </c>
      <c r="E18" s="51">
        <v>9</v>
      </c>
      <c r="F18" s="51">
        <v>3</v>
      </c>
      <c r="G18" s="51">
        <v>0</v>
      </c>
      <c r="P18" s="53"/>
      <c r="Q18" s="53"/>
      <c r="R18" s="53"/>
      <c r="S18" s="53"/>
    </row>
    <row r="19" spans="1:19" x14ac:dyDescent="0.3">
      <c r="A19" s="51" t="s">
        <v>96</v>
      </c>
      <c r="B19" s="51">
        <v>1</v>
      </c>
      <c r="C19" s="51">
        <v>2</v>
      </c>
      <c r="D19" s="51">
        <v>6</v>
      </c>
      <c r="E19" s="51">
        <v>11</v>
      </c>
      <c r="F19" s="51">
        <v>3</v>
      </c>
      <c r="G19" s="51">
        <v>2</v>
      </c>
      <c r="P19" s="53"/>
      <c r="Q19" s="53"/>
      <c r="R19" s="53"/>
      <c r="S19" s="53"/>
    </row>
    <row r="20" spans="1:19" x14ac:dyDescent="0.3">
      <c r="A20" s="51" t="s">
        <v>97</v>
      </c>
      <c r="B20" s="51">
        <v>0</v>
      </c>
      <c r="C20" s="51">
        <v>0</v>
      </c>
      <c r="D20" s="51">
        <v>10</v>
      </c>
      <c r="E20" s="51">
        <v>8</v>
      </c>
      <c r="F20" s="51">
        <v>4</v>
      </c>
      <c r="G20" s="51">
        <v>0</v>
      </c>
    </row>
    <row r="21" spans="1:19" x14ac:dyDescent="0.3">
      <c r="A21" s="51" t="s">
        <v>98</v>
      </c>
      <c r="B21" s="51">
        <v>0</v>
      </c>
      <c r="C21" s="51">
        <v>0</v>
      </c>
      <c r="D21" s="51">
        <v>13</v>
      </c>
      <c r="E21" s="51">
        <v>10</v>
      </c>
      <c r="F21" s="51">
        <v>4</v>
      </c>
      <c r="G21" s="51">
        <v>0</v>
      </c>
    </row>
    <row r="22" spans="1:19" x14ac:dyDescent="0.3">
      <c r="A22" s="51" t="s">
        <v>99</v>
      </c>
      <c r="B22" s="51">
        <v>0</v>
      </c>
      <c r="C22" s="51">
        <v>0</v>
      </c>
      <c r="D22" s="51">
        <v>9</v>
      </c>
      <c r="E22" s="51">
        <v>4</v>
      </c>
      <c r="F22" s="51">
        <v>6</v>
      </c>
      <c r="G22" s="51">
        <v>1</v>
      </c>
    </row>
    <row r="23" spans="1:19" ht="14.5" thickBot="1" x14ac:dyDescent="0.35">
      <c r="A23" s="62" t="s">
        <v>100</v>
      </c>
      <c r="B23" s="62">
        <v>0</v>
      </c>
      <c r="C23" s="62">
        <v>0</v>
      </c>
      <c r="D23" s="62">
        <v>11</v>
      </c>
      <c r="E23" s="62">
        <v>8</v>
      </c>
      <c r="F23" s="62">
        <v>5</v>
      </c>
      <c r="G23" s="62">
        <v>1</v>
      </c>
    </row>
    <row r="24" spans="1:19" ht="14.5" thickTop="1" x14ac:dyDescent="0.3">
      <c r="A24" s="51" t="s">
        <v>21</v>
      </c>
      <c r="B24" s="53">
        <f>AVERAGE(B16:B23)</f>
        <v>0.25</v>
      </c>
      <c r="C24" s="53">
        <f t="shared" ref="C24" si="2">AVERAGE(C16:C23)</f>
        <v>0.625</v>
      </c>
      <c r="D24" s="53">
        <f t="shared" ref="D24" si="3">AVERAGE(D16:D23)</f>
        <v>9.5</v>
      </c>
      <c r="E24" s="53">
        <f t="shared" ref="E24" si="4">AVERAGE(E16:E23)</f>
        <v>8.75</v>
      </c>
      <c r="F24" s="53">
        <f t="shared" ref="F24" si="5">AVERAGE(F16:F23)</f>
        <v>3.75</v>
      </c>
      <c r="G24" s="53">
        <f t="shared" ref="G24" si="6">AVERAGE(G16:G23)</f>
        <v>0.5</v>
      </c>
    </row>
    <row r="25" spans="1:19" x14ac:dyDescent="0.3">
      <c r="A25" s="51" t="s">
        <v>105</v>
      </c>
      <c r="B25" s="53">
        <f>_xlfn.STDEV.P(B16:B23)</f>
        <v>0.4330127018922193</v>
      </c>
      <c r="C25" s="53">
        <f t="shared" ref="C25:G25" si="7">_xlfn.STDEV.P(C16:C23)</f>
        <v>0.85695682505013049</v>
      </c>
      <c r="D25" s="53">
        <f t="shared" si="7"/>
        <v>2.3979157616563596</v>
      </c>
      <c r="E25" s="53">
        <f t="shared" si="7"/>
        <v>2.1065374432940898</v>
      </c>
      <c r="F25" s="53">
        <f t="shared" si="7"/>
        <v>1.3919410907075054</v>
      </c>
      <c r="G25" s="53">
        <f t="shared" si="7"/>
        <v>0.70710678118654757</v>
      </c>
    </row>
    <row r="27" spans="1:19" x14ac:dyDescent="0.3">
      <c r="A27" s="24" t="s">
        <v>70</v>
      </c>
    </row>
    <row r="28" spans="1:19" x14ac:dyDescent="0.3">
      <c r="A28" s="51" t="s">
        <v>72</v>
      </c>
      <c r="B28" s="51">
        <v>0</v>
      </c>
      <c r="C28" s="51">
        <v>1</v>
      </c>
      <c r="D28" s="51">
        <v>13</v>
      </c>
      <c r="E28" s="51">
        <v>6</v>
      </c>
      <c r="F28" s="51">
        <v>1</v>
      </c>
      <c r="G28" s="51">
        <v>0</v>
      </c>
    </row>
    <row r="29" spans="1:19" x14ac:dyDescent="0.3">
      <c r="A29" s="51" t="s">
        <v>94</v>
      </c>
      <c r="B29" s="51">
        <v>0</v>
      </c>
      <c r="C29" s="51">
        <v>2</v>
      </c>
      <c r="D29" s="51">
        <v>10</v>
      </c>
      <c r="E29" s="51">
        <v>7</v>
      </c>
      <c r="F29" s="51">
        <v>5</v>
      </c>
      <c r="G29" s="51">
        <v>0</v>
      </c>
    </row>
    <row r="30" spans="1:19" x14ac:dyDescent="0.3">
      <c r="A30" s="51" t="s">
        <v>95</v>
      </c>
      <c r="B30" s="51">
        <v>0</v>
      </c>
      <c r="C30" s="51">
        <v>0</v>
      </c>
      <c r="D30" s="51">
        <v>14</v>
      </c>
      <c r="E30" s="51">
        <v>7</v>
      </c>
      <c r="F30" s="51">
        <v>5</v>
      </c>
      <c r="G30" s="51">
        <v>1</v>
      </c>
    </row>
    <row r="31" spans="1:19" x14ac:dyDescent="0.3">
      <c r="A31" s="51" t="s">
        <v>96</v>
      </c>
      <c r="B31" s="51">
        <v>0</v>
      </c>
      <c r="C31" s="51">
        <v>1</v>
      </c>
      <c r="D31" s="51">
        <v>15</v>
      </c>
      <c r="E31" s="51">
        <v>7</v>
      </c>
      <c r="F31" s="51">
        <v>2</v>
      </c>
      <c r="G31" s="51">
        <v>0</v>
      </c>
    </row>
    <row r="32" spans="1:19" x14ac:dyDescent="0.3">
      <c r="A32" s="51" t="s">
        <v>97</v>
      </c>
      <c r="B32" s="51">
        <v>1</v>
      </c>
      <c r="C32" s="51">
        <v>1</v>
      </c>
      <c r="D32" s="51">
        <v>10</v>
      </c>
      <c r="E32" s="51">
        <v>7</v>
      </c>
      <c r="F32" s="51">
        <v>5</v>
      </c>
      <c r="G32" s="51">
        <v>0</v>
      </c>
    </row>
    <row r="33" spans="1:7" x14ac:dyDescent="0.3">
      <c r="A33" s="51" t="s">
        <v>98</v>
      </c>
      <c r="B33" s="51">
        <v>1</v>
      </c>
      <c r="C33" s="51">
        <v>1</v>
      </c>
      <c r="D33" s="51">
        <v>9</v>
      </c>
      <c r="E33" s="51">
        <v>9</v>
      </c>
      <c r="F33" s="51">
        <v>1</v>
      </c>
      <c r="G33" s="51">
        <v>1</v>
      </c>
    </row>
    <row r="34" spans="1:7" x14ac:dyDescent="0.3">
      <c r="A34" s="51" t="s">
        <v>99</v>
      </c>
      <c r="B34" s="51">
        <v>1</v>
      </c>
      <c r="C34" s="51">
        <v>0</v>
      </c>
      <c r="D34" s="51">
        <v>5</v>
      </c>
      <c r="E34" s="51">
        <v>8</v>
      </c>
      <c r="F34" s="51">
        <v>3</v>
      </c>
      <c r="G34" s="51">
        <v>0</v>
      </c>
    </row>
    <row r="35" spans="1:7" ht="14.5" thickBot="1" x14ac:dyDescent="0.35">
      <c r="A35" s="62" t="s">
        <v>100</v>
      </c>
      <c r="B35" s="62">
        <v>1</v>
      </c>
      <c r="C35" s="62">
        <v>0</v>
      </c>
      <c r="D35" s="62">
        <v>8</v>
      </c>
      <c r="E35" s="62">
        <v>7</v>
      </c>
      <c r="F35" s="62">
        <v>4</v>
      </c>
      <c r="G35" s="62">
        <v>0</v>
      </c>
    </row>
    <row r="36" spans="1:7" ht="14.5" thickTop="1" x14ac:dyDescent="0.3">
      <c r="A36" s="51" t="s">
        <v>21</v>
      </c>
      <c r="B36" s="53">
        <f>AVERAGE(B28:B35)</f>
        <v>0.5</v>
      </c>
      <c r="C36" s="53">
        <f t="shared" ref="C36" si="8">AVERAGE(C28:C35)</f>
        <v>0.75</v>
      </c>
      <c r="D36" s="53">
        <f t="shared" ref="D36" si="9">AVERAGE(D28:D35)</f>
        <v>10.5</v>
      </c>
      <c r="E36" s="53">
        <f t="shared" ref="E36" si="10">AVERAGE(E28:E35)</f>
        <v>7.25</v>
      </c>
      <c r="F36" s="53">
        <f t="shared" ref="F36" si="11">AVERAGE(F28:F35)</f>
        <v>3.25</v>
      </c>
      <c r="G36" s="53">
        <f t="shared" ref="G36" si="12">AVERAGE(G28:G35)</f>
        <v>0.25</v>
      </c>
    </row>
    <row r="37" spans="1:7" x14ac:dyDescent="0.3">
      <c r="A37" s="51" t="s">
        <v>105</v>
      </c>
      <c r="B37" s="53">
        <f>_xlfn.STDEV.P(B28:B35)</f>
        <v>0.5</v>
      </c>
      <c r="C37" s="53">
        <f t="shared" ref="C37:G37" si="13">_xlfn.STDEV.P(C28:C35)</f>
        <v>0.66143782776614768</v>
      </c>
      <c r="D37" s="53">
        <f t="shared" si="13"/>
        <v>3.1224989991991992</v>
      </c>
      <c r="E37" s="53">
        <f t="shared" si="13"/>
        <v>0.82915619758884995</v>
      </c>
      <c r="F37" s="53">
        <f t="shared" si="13"/>
        <v>1.6393596310755001</v>
      </c>
      <c r="G37" s="53">
        <f t="shared" si="13"/>
        <v>0.4330127018922193</v>
      </c>
    </row>
    <row r="39" spans="1:7" x14ac:dyDescent="0.3">
      <c r="A39" s="24" t="s">
        <v>71</v>
      </c>
    </row>
    <row r="40" spans="1:7" x14ac:dyDescent="0.3">
      <c r="A40" s="51" t="s">
        <v>72</v>
      </c>
      <c r="B40" s="51">
        <v>0</v>
      </c>
      <c r="C40" s="51">
        <v>1</v>
      </c>
      <c r="D40" s="51">
        <v>2</v>
      </c>
      <c r="E40" s="51">
        <v>3</v>
      </c>
      <c r="F40" s="51">
        <v>2</v>
      </c>
      <c r="G40" s="51">
        <v>0</v>
      </c>
    </row>
    <row r="41" spans="1:7" x14ac:dyDescent="0.3">
      <c r="A41" s="51" t="s">
        <v>94</v>
      </c>
      <c r="B41" s="51">
        <v>0</v>
      </c>
      <c r="C41" s="51">
        <v>0</v>
      </c>
      <c r="D41" s="51">
        <v>6</v>
      </c>
      <c r="E41" s="51">
        <v>5</v>
      </c>
      <c r="F41" s="51">
        <v>5</v>
      </c>
      <c r="G41" s="51">
        <v>0</v>
      </c>
    </row>
    <row r="42" spans="1:7" x14ac:dyDescent="0.3">
      <c r="A42" s="51" t="s">
        <v>95</v>
      </c>
      <c r="B42" s="51">
        <v>0</v>
      </c>
      <c r="C42" s="51">
        <v>0</v>
      </c>
      <c r="D42" s="51">
        <v>9</v>
      </c>
      <c r="E42" s="51">
        <v>3</v>
      </c>
      <c r="F42" s="51">
        <v>1</v>
      </c>
      <c r="G42" s="51">
        <v>0</v>
      </c>
    </row>
    <row r="43" spans="1:7" x14ac:dyDescent="0.3">
      <c r="A43" s="51" t="s">
        <v>96</v>
      </c>
      <c r="B43" s="51">
        <v>0</v>
      </c>
      <c r="C43" s="51">
        <v>1</v>
      </c>
      <c r="D43" s="51">
        <v>2</v>
      </c>
      <c r="E43" s="51">
        <v>4</v>
      </c>
      <c r="F43" s="51">
        <v>2</v>
      </c>
      <c r="G43" s="51">
        <v>0</v>
      </c>
    </row>
    <row r="44" spans="1:7" x14ac:dyDescent="0.3">
      <c r="A44" s="51" t="s">
        <v>97</v>
      </c>
      <c r="B44" s="51">
        <v>0</v>
      </c>
      <c r="C44" s="51">
        <v>0</v>
      </c>
      <c r="D44" s="51">
        <v>1</v>
      </c>
      <c r="E44" s="51">
        <v>4</v>
      </c>
      <c r="F44" s="51">
        <v>5</v>
      </c>
      <c r="G44" s="51">
        <v>0</v>
      </c>
    </row>
    <row r="45" spans="1:7" x14ac:dyDescent="0.3">
      <c r="A45" s="51" t="s">
        <v>98</v>
      </c>
      <c r="B45" s="51">
        <v>0</v>
      </c>
      <c r="C45" s="51">
        <v>0</v>
      </c>
      <c r="D45" s="51">
        <v>3</v>
      </c>
      <c r="E45" s="51">
        <v>3</v>
      </c>
      <c r="F45" s="51">
        <v>4</v>
      </c>
      <c r="G45" s="51">
        <v>0</v>
      </c>
    </row>
    <row r="46" spans="1:7" x14ac:dyDescent="0.3">
      <c r="A46" s="51" t="s">
        <v>99</v>
      </c>
      <c r="B46" s="51">
        <v>0</v>
      </c>
      <c r="C46" s="51">
        <v>0</v>
      </c>
      <c r="D46" s="51">
        <v>5</v>
      </c>
      <c r="E46" s="51">
        <v>3</v>
      </c>
      <c r="F46" s="51">
        <v>4</v>
      </c>
      <c r="G46" s="51">
        <v>0</v>
      </c>
    </row>
    <row r="47" spans="1:7" ht="14.5" thickBot="1" x14ac:dyDescent="0.35">
      <c r="A47" s="62" t="s">
        <v>100</v>
      </c>
      <c r="B47" s="62">
        <v>0</v>
      </c>
      <c r="C47" s="62">
        <v>0</v>
      </c>
      <c r="D47" s="62">
        <v>9</v>
      </c>
      <c r="E47" s="62">
        <v>3</v>
      </c>
      <c r="F47" s="62">
        <v>5</v>
      </c>
      <c r="G47" s="62">
        <v>0</v>
      </c>
    </row>
    <row r="48" spans="1:7" ht="14.5" thickTop="1" x14ac:dyDescent="0.3">
      <c r="A48" s="51" t="s">
        <v>21</v>
      </c>
      <c r="B48" s="53">
        <f>AVERAGE(B40:B47)</f>
        <v>0</v>
      </c>
      <c r="C48" s="53">
        <f t="shared" ref="C48" si="14">AVERAGE(C40:C47)</f>
        <v>0.25</v>
      </c>
      <c r="D48" s="53">
        <f t="shared" ref="D48" si="15">AVERAGE(D40:D47)</f>
        <v>4.625</v>
      </c>
      <c r="E48" s="53">
        <f t="shared" ref="E48" si="16">AVERAGE(E40:E47)</f>
        <v>3.5</v>
      </c>
      <c r="F48" s="53">
        <f t="shared" ref="F48" si="17">AVERAGE(F40:F47)</f>
        <v>3.5</v>
      </c>
      <c r="G48" s="53">
        <f t="shared" ref="G48" si="18">AVERAGE(G40:G47)</f>
        <v>0</v>
      </c>
    </row>
    <row r="49" spans="1:7" x14ac:dyDescent="0.3">
      <c r="A49" s="51" t="s">
        <v>105</v>
      </c>
      <c r="B49" s="53">
        <f>_xlfn.STDEV.P(B40:B47)</f>
        <v>0</v>
      </c>
      <c r="C49" s="53">
        <f t="shared" ref="C49:G49" si="19">_xlfn.STDEV.P(C40:C47)</f>
        <v>0.4330127018922193</v>
      </c>
      <c r="D49" s="53">
        <f t="shared" si="19"/>
        <v>2.9553976043842223</v>
      </c>
      <c r="E49" s="53">
        <f t="shared" si="19"/>
        <v>0.70710678118654757</v>
      </c>
      <c r="F49" s="53">
        <f t="shared" si="19"/>
        <v>1.5</v>
      </c>
      <c r="G49" s="53">
        <f t="shared" si="19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2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25" bestFit="1" customWidth="1"/>
    <col min="18" max="18" width="13.1796875" style="25" bestFit="1" customWidth="1"/>
    <col min="19" max="16384" width="11.7265625" style="2"/>
  </cols>
  <sheetData>
    <row r="1" spans="1:9" ht="40.5" customHeight="1" thickBot="1" x14ac:dyDescent="0.3">
      <c r="A1" s="27" t="s">
        <v>80</v>
      </c>
      <c r="B1" s="27" t="s">
        <v>81</v>
      </c>
      <c r="C1" s="27" t="s">
        <v>89</v>
      </c>
      <c r="D1" s="27" t="s">
        <v>90</v>
      </c>
      <c r="E1" s="26" t="s">
        <v>84</v>
      </c>
      <c r="F1" s="27" t="s">
        <v>91</v>
      </c>
      <c r="G1" s="26" t="s">
        <v>86</v>
      </c>
      <c r="H1" s="26" t="s">
        <v>87</v>
      </c>
      <c r="I1" s="27" t="s">
        <v>88</v>
      </c>
    </row>
    <row r="2" spans="1:9" ht="13" thickTop="1" x14ac:dyDescent="0.25">
      <c r="A2" s="25" t="s">
        <v>0</v>
      </c>
      <c r="B2" s="25" t="s">
        <v>1</v>
      </c>
      <c r="F2" s="4">
        <v>3.4700000000000002E-2</v>
      </c>
      <c r="G2" s="6" t="s">
        <v>2</v>
      </c>
      <c r="H2" s="25" t="str">
        <f>IF(AND(A2="OH",B2="O"),"I",IF(AND(A2="O",B2="HO"),"II",IF(AND(A2="CH",B2="O"),"III",IF(AND(A2="O",B2="HC"),"IV",IF(AND(A2="CπH",B2="O"),"V",IF(AND(A2="Cπ",B2="HC"),"V",IF(AND(A2="C",B2="HC"),"VI","N/A")))))))</f>
        <v>I</v>
      </c>
      <c r="I2" s="25" t="str">
        <f>IF(F2&lt;=0.005, "weak","")</f>
        <v/>
      </c>
    </row>
    <row r="3" spans="1:9" x14ac:dyDescent="0.25">
      <c r="A3" s="25" t="s">
        <v>0</v>
      </c>
      <c r="B3" s="25" t="s">
        <v>1</v>
      </c>
      <c r="F3" s="4">
        <v>2.6700000000000002E-2</v>
      </c>
      <c r="G3" s="6" t="s">
        <v>3</v>
      </c>
      <c r="H3" s="25" t="str">
        <f t="shared" ref="H3:H18" si="0">IF(AND(A3="OH",B3="O"),"I",IF(AND(A3="O",B3="HO"),"II",IF(AND(A3="CH",B3="O"),"III",IF(AND(A3="O",B3="HC"),"IV",IF(AND(A3="CπH",B3="O"),"V",IF(AND(A3="Cπ",B3="HC"),"V",IF(AND(A3="C",B3="HC"),"VI","N/A")))))))</f>
        <v>I</v>
      </c>
      <c r="I3" s="25" t="str">
        <f t="shared" ref="I3:I18" si="1">IF(F3&lt;=0.005, "weak","")</f>
        <v/>
      </c>
    </row>
    <row r="4" spans="1:9" x14ac:dyDescent="0.25">
      <c r="A4" s="3" t="s">
        <v>1</v>
      </c>
      <c r="B4" s="3" t="s">
        <v>7</v>
      </c>
      <c r="F4" s="4">
        <v>2.4899999999999999E-2</v>
      </c>
      <c r="G4" s="6" t="s">
        <v>4</v>
      </c>
      <c r="H4" s="25" t="str">
        <f t="shared" si="0"/>
        <v>II</v>
      </c>
      <c r="I4" s="25" t="str">
        <f t="shared" si="1"/>
        <v/>
      </c>
    </row>
    <row r="5" spans="1:9" x14ac:dyDescent="0.25">
      <c r="A5" s="3" t="s">
        <v>0</v>
      </c>
      <c r="B5" s="3" t="s">
        <v>1</v>
      </c>
      <c r="F5" s="4">
        <v>1.67E-2</v>
      </c>
      <c r="G5" s="6" t="s">
        <v>6</v>
      </c>
      <c r="H5" s="25" t="str">
        <f t="shared" si="0"/>
        <v>I</v>
      </c>
      <c r="I5" s="25" t="str">
        <f t="shared" si="1"/>
        <v/>
      </c>
    </row>
    <row r="6" spans="1:9" x14ac:dyDescent="0.25">
      <c r="A6" s="3" t="s">
        <v>1</v>
      </c>
      <c r="B6" s="3" t="s">
        <v>5</v>
      </c>
      <c r="F6" s="4">
        <v>1.34E-2</v>
      </c>
      <c r="G6" s="6" t="s">
        <v>8</v>
      </c>
      <c r="H6" s="25" t="str">
        <f t="shared" si="0"/>
        <v>IV</v>
      </c>
      <c r="I6" s="25" t="str">
        <f t="shared" si="1"/>
        <v/>
      </c>
    </row>
    <row r="7" spans="1:9" x14ac:dyDescent="0.25">
      <c r="A7" s="25" t="s">
        <v>1</v>
      </c>
      <c r="B7" s="25" t="s">
        <v>5</v>
      </c>
      <c r="F7" s="4">
        <v>0.01</v>
      </c>
      <c r="G7" s="6" t="s">
        <v>10</v>
      </c>
      <c r="H7" s="25" t="str">
        <f t="shared" si="0"/>
        <v>IV</v>
      </c>
      <c r="I7" s="25" t="str">
        <f t="shared" si="1"/>
        <v/>
      </c>
    </row>
    <row r="8" spans="1:9" x14ac:dyDescent="0.25">
      <c r="A8" s="25" t="s">
        <v>1</v>
      </c>
      <c r="B8" s="25" t="s">
        <v>7</v>
      </c>
      <c r="F8" s="4">
        <v>9.2999999999999992E-3</v>
      </c>
      <c r="G8" s="6" t="s">
        <v>11</v>
      </c>
      <c r="H8" s="25" t="str">
        <f t="shared" si="0"/>
        <v>II</v>
      </c>
      <c r="I8" s="25" t="str">
        <f t="shared" si="1"/>
        <v/>
      </c>
    </row>
    <row r="9" spans="1:9" x14ac:dyDescent="0.25">
      <c r="A9" s="25" t="s">
        <v>1</v>
      </c>
      <c r="B9" s="25" t="s">
        <v>5</v>
      </c>
      <c r="F9" s="4">
        <v>9.1999999999999998E-3</v>
      </c>
      <c r="G9" s="6" t="s">
        <v>12</v>
      </c>
      <c r="H9" s="25" t="str">
        <f t="shared" si="0"/>
        <v>IV</v>
      </c>
      <c r="I9" s="25" t="str">
        <f t="shared" si="1"/>
        <v/>
      </c>
    </row>
    <row r="10" spans="1:9" x14ac:dyDescent="0.25">
      <c r="A10" s="25" t="s">
        <v>9</v>
      </c>
      <c r="B10" s="25" t="s">
        <v>1</v>
      </c>
      <c r="F10" s="4">
        <v>8.0000000000000002E-3</v>
      </c>
      <c r="G10" s="6" t="s">
        <v>13</v>
      </c>
      <c r="H10" s="25" t="str">
        <f t="shared" si="0"/>
        <v>III</v>
      </c>
      <c r="I10" s="25" t="str">
        <f t="shared" si="1"/>
        <v/>
      </c>
    </row>
    <row r="11" spans="1:9" ht="13" x14ac:dyDescent="0.3">
      <c r="A11" s="25" t="s">
        <v>67</v>
      </c>
      <c r="B11" s="25" t="s">
        <v>5</v>
      </c>
      <c r="F11" s="4">
        <v>7.1000000000000004E-3</v>
      </c>
      <c r="G11" s="6" t="s">
        <v>14</v>
      </c>
      <c r="H11" s="25" t="str">
        <f t="shared" si="0"/>
        <v>V</v>
      </c>
      <c r="I11" s="25" t="str">
        <f t="shared" si="1"/>
        <v/>
      </c>
    </row>
    <row r="12" spans="1:9" x14ac:dyDescent="0.25">
      <c r="A12" s="25" t="s">
        <v>1</v>
      </c>
      <c r="B12" s="25" t="s">
        <v>5</v>
      </c>
      <c r="F12" s="4">
        <v>6.7000000000000002E-3</v>
      </c>
      <c r="G12" s="6" t="s">
        <v>15</v>
      </c>
      <c r="H12" s="25" t="str">
        <f t="shared" si="0"/>
        <v>IV</v>
      </c>
      <c r="I12" s="25" t="str">
        <f t="shared" si="1"/>
        <v/>
      </c>
    </row>
    <row r="13" spans="1:9" ht="13" x14ac:dyDescent="0.3">
      <c r="A13" s="25" t="s">
        <v>67</v>
      </c>
      <c r="B13" s="25" t="s">
        <v>5</v>
      </c>
      <c r="F13" s="4">
        <v>6.0000000000000001E-3</v>
      </c>
      <c r="G13" s="6" t="s">
        <v>16</v>
      </c>
      <c r="H13" s="25" t="str">
        <f t="shared" si="0"/>
        <v>V</v>
      </c>
      <c r="I13" s="25" t="str">
        <f t="shared" si="1"/>
        <v/>
      </c>
    </row>
    <row r="14" spans="1:9" x14ac:dyDescent="0.25">
      <c r="A14" s="3" t="s">
        <v>9</v>
      </c>
      <c r="B14" s="25" t="s">
        <v>1</v>
      </c>
      <c r="F14" s="4">
        <v>5.5999999999999999E-3</v>
      </c>
      <c r="G14" s="6" t="s">
        <v>17</v>
      </c>
      <c r="H14" s="25" t="str">
        <f t="shared" si="0"/>
        <v>III</v>
      </c>
      <c r="I14" s="25" t="str">
        <f>IF(F14&lt;=0.005, "weak","")</f>
        <v/>
      </c>
    </row>
    <row r="15" spans="1:9" x14ac:dyDescent="0.25">
      <c r="A15" s="3" t="s">
        <v>9</v>
      </c>
      <c r="B15" s="3" t="s">
        <v>1</v>
      </c>
      <c r="F15" s="4">
        <v>4.3E-3</v>
      </c>
      <c r="G15" s="6" t="s">
        <v>38</v>
      </c>
      <c r="H15" s="25" t="str">
        <f t="shared" si="0"/>
        <v>III</v>
      </c>
      <c r="I15" s="25" t="str">
        <f t="shared" si="1"/>
        <v>weak</v>
      </c>
    </row>
    <row r="16" spans="1:9" ht="13" x14ac:dyDescent="0.3">
      <c r="A16" s="25" t="s">
        <v>67</v>
      </c>
      <c r="B16" s="25" t="s">
        <v>5</v>
      </c>
      <c r="F16" s="4">
        <v>3.7000000000000002E-3</v>
      </c>
      <c r="G16" s="6" t="s">
        <v>37</v>
      </c>
      <c r="H16" s="25" t="str">
        <f t="shared" si="0"/>
        <v>V</v>
      </c>
      <c r="I16" s="25" t="str">
        <f t="shared" si="1"/>
        <v>weak</v>
      </c>
    </row>
    <row r="17" spans="1:17" x14ac:dyDescent="0.25">
      <c r="A17" s="25" t="s">
        <v>9</v>
      </c>
      <c r="B17" s="25" t="s">
        <v>1</v>
      </c>
      <c r="F17" s="4">
        <v>1.2999999999999999E-3</v>
      </c>
      <c r="G17" s="6" t="s">
        <v>39</v>
      </c>
      <c r="H17" s="25" t="str">
        <f t="shared" si="0"/>
        <v>III</v>
      </c>
      <c r="I17" s="25" t="str">
        <f t="shared" si="1"/>
        <v>weak</v>
      </c>
    </row>
    <row r="18" spans="1:17" x14ac:dyDescent="0.25">
      <c r="A18" s="3" t="s">
        <v>49</v>
      </c>
      <c r="B18" s="3" t="s">
        <v>1</v>
      </c>
      <c r="F18" s="4">
        <v>4.0000000000000002E-4</v>
      </c>
      <c r="G18" s="6" t="s">
        <v>40</v>
      </c>
      <c r="H18" s="25" t="str">
        <f t="shared" si="0"/>
        <v>V</v>
      </c>
      <c r="I18" s="25" t="str">
        <f t="shared" si="1"/>
        <v>weak</v>
      </c>
    </row>
    <row r="19" spans="1:17" x14ac:dyDescent="0.25">
      <c r="A19" s="3"/>
      <c r="B19" s="3"/>
      <c r="F19" s="4"/>
      <c r="G19" s="6"/>
      <c r="H19" s="25"/>
      <c r="I19" s="25"/>
    </row>
    <row r="20" spans="1:17" x14ac:dyDescent="0.25">
      <c r="B20" s="25"/>
      <c r="F20" s="4"/>
      <c r="G20" s="6"/>
      <c r="H20" s="25"/>
      <c r="I20" s="25"/>
    </row>
    <row r="21" spans="1:17" x14ac:dyDescent="0.25">
      <c r="A21" s="3"/>
      <c r="B21" s="3"/>
      <c r="F21" s="4"/>
      <c r="G21" s="6"/>
      <c r="H21" s="25"/>
      <c r="I21" s="25"/>
    </row>
    <row r="22" spans="1:17" x14ac:dyDescent="0.25">
      <c r="B22" s="25"/>
      <c r="F22" s="4"/>
      <c r="G22" s="6"/>
      <c r="H22" s="25"/>
      <c r="I22" s="25"/>
    </row>
    <row r="23" spans="1:17" x14ac:dyDescent="0.25">
      <c r="B23" s="25"/>
      <c r="F23" s="4"/>
      <c r="G23" s="6"/>
      <c r="H23" s="25"/>
      <c r="I23" s="25"/>
    </row>
    <row r="24" spans="1:17" x14ac:dyDescent="0.25">
      <c r="A24" s="3"/>
      <c r="B24" s="3"/>
      <c r="F24" s="4"/>
      <c r="G24" s="6"/>
      <c r="H24" s="25"/>
      <c r="I24" s="25"/>
    </row>
    <row r="25" spans="1:17" x14ac:dyDescent="0.25">
      <c r="B25" s="25"/>
      <c r="F25" s="7"/>
      <c r="G25" s="6"/>
      <c r="H25" s="25"/>
      <c r="I25" s="25"/>
    </row>
    <row r="26" spans="1:17" x14ac:dyDescent="0.25">
      <c r="B26" s="25"/>
      <c r="F26" s="7"/>
      <c r="G26" s="6"/>
      <c r="H26" s="25"/>
      <c r="I26" s="25"/>
    </row>
    <row r="27" spans="1:17" x14ac:dyDescent="0.25">
      <c r="B27" s="25"/>
      <c r="F27" s="7"/>
      <c r="G27" s="6"/>
      <c r="H27" s="25"/>
      <c r="I27" s="25"/>
    </row>
    <row r="28" spans="1:17" x14ac:dyDescent="0.25">
      <c r="B28" s="25"/>
      <c r="F28" s="7"/>
      <c r="G28" s="6"/>
      <c r="H28" s="25"/>
      <c r="I28" s="25"/>
    </row>
    <row r="29" spans="1:17" ht="41" thickBot="1" x14ac:dyDescent="0.3">
      <c r="A29" s="56" t="s">
        <v>18</v>
      </c>
      <c r="B29" s="56"/>
      <c r="C29" s="27" t="s">
        <v>19</v>
      </c>
      <c r="D29" s="27" t="s">
        <v>20</v>
      </c>
      <c r="E29" s="26" t="s">
        <v>21</v>
      </c>
      <c r="F29" s="25"/>
      <c r="G29" s="57" t="s">
        <v>22</v>
      </c>
      <c r="H29" s="57"/>
      <c r="I29" s="27" t="s">
        <v>19</v>
      </c>
      <c r="J29" s="27" t="s">
        <v>20</v>
      </c>
      <c r="K29" s="26" t="s">
        <v>21</v>
      </c>
      <c r="L29" s="19"/>
      <c r="M29" s="19"/>
      <c r="N29" s="19"/>
      <c r="O29" s="19"/>
      <c r="P29" s="19"/>
      <c r="Q29" s="3"/>
    </row>
    <row r="30" spans="1:17" ht="13" thickTop="1" x14ac:dyDescent="0.25">
      <c r="A30" s="25" t="s">
        <v>23</v>
      </c>
      <c r="B30" s="25" t="s">
        <v>24</v>
      </c>
      <c r="C30" s="12">
        <f>SUMIF(H2:H18,"I",F2:F18)</f>
        <v>7.8100000000000003E-2</v>
      </c>
      <c r="D30" s="25">
        <f>COUNTIF(H2:H18,"I")</f>
        <v>3</v>
      </c>
      <c r="E30" s="12">
        <f t="shared" ref="E30:E37" si="2">C30/D30</f>
        <v>2.6033333333333335E-2</v>
      </c>
      <c r="G30" s="58" t="s">
        <v>25</v>
      </c>
      <c r="H30" s="59"/>
      <c r="I30" s="12">
        <f>C30+C32+C35</f>
        <v>9.7699999999999995E-2</v>
      </c>
      <c r="J30" s="48">
        <f>D30+D32+D35</f>
        <v>8</v>
      </c>
      <c r="K30" s="12">
        <f>I30/J30</f>
        <v>1.2212499999999999E-2</v>
      </c>
      <c r="L30" s="19"/>
      <c r="M30" s="19"/>
      <c r="N30" s="19"/>
      <c r="O30" s="19"/>
      <c r="P30" s="19"/>
      <c r="Q30" s="3"/>
    </row>
    <row r="31" spans="1:17" x14ac:dyDescent="0.25">
      <c r="A31" s="25" t="s">
        <v>26</v>
      </c>
      <c r="B31" s="25" t="s">
        <v>27</v>
      </c>
      <c r="C31" s="12">
        <f>SUMIF(H2:H18,"II",F2:F18)</f>
        <v>3.4199999999999994E-2</v>
      </c>
      <c r="D31" s="25">
        <f>COUNTIF(H2:H18,"II")</f>
        <v>2</v>
      </c>
      <c r="E31" s="12">
        <f t="shared" si="2"/>
        <v>1.7099999999999997E-2</v>
      </c>
      <c r="G31" s="55"/>
      <c r="H31" s="55"/>
      <c r="L31" s="19"/>
      <c r="M31" s="19"/>
      <c r="N31" s="19"/>
      <c r="O31" s="19"/>
      <c r="P31" s="19"/>
      <c r="Q31" s="3"/>
    </row>
    <row r="32" spans="1:17" ht="14.5" x14ac:dyDescent="0.35">
      <c r="A32" s="25" t="s">
        <v>28</v>
      </c>
      <c r="B32" s="25" t="s">
        <v>29</v>
      </c>
      <c r="C32" s="12">
        <f>SUMIF(H2:H18,"III",F2:F18)</f>
        <v>1.9199999999999998E-2</v>
      </c>
      <c r="D32" s="25">
        <f>COUNTIF(H2:H18,"III")</f>
        <v>4</v>
      </c>
      <c r="E32" s="12">
        <f t="shared" si="2"/>
        <v>4.7999999999999996E-3</v>
      </c>
      <c r="G32" s="19"/>
      <c r="H32" s="36"/>
      <c r="I32" s="19"/>
      <c r="J32" s="19"/>
      <c r="K32" s="19"/>
      <c r="L32" s="19"/>
      <c r="M32" s="19"/>
      <c r="N32" s="19"/>
      <c r="O32" s="19"/>
      <c r="P32" s="19"/>
      <c r="Q32" s="3"/>
    </row>
    <row r="33" spans="1:17" ht="14.5" x14ac:dyDescent="0.35">
      <c r="A33" s="25" t="s">
        <v>30</v>
      </c>
      <c r="B33" s="25" t="s">
        <v>31</v>
      </c>
      <c r="C33" s="12">
        <f>SUMIF(H2:H18,"IV",F2:F18)</f>
        <v>3.9300000000000002E-2</v>
      </c>
      <c r="D33" s="25">
        <f>COUNTIF(H2:H18,"IV")</f>
        <v>4</v>
      </c>
      <c r="E33" s="12">
        <f t="shared" si="2"/>
        <v>9.8250000000000004E-3</v>
      </c>
      <c r="G33" s="19"/>
      <c r="H33" s="36"/>
      <c r="I33" s="19"/>
      <c r="J33" s="19"/>
      <c r="K33" s="19"/>
      <c r="L33" s="19"/>
      <c r="M33" s="19"/>
      <c r="N33" s="19"/>
      <c r="O33" s="19"/>
      <c r="P33" s="19"/>
      <c r="Q33" s="3"/>
    </row>
    <row r="34" spans="1:17" ht="14.5" x14ac:dyDescent="0.35">
      <c r="A34" s="3" t="s">
        <v>65</v>
      </c>
      <c r="B34" s="25"/>
      <c r="C34" s="12">
        <f>SUMIF(A2:A18,"Cπ",F2:F18)</f>
        <v>1.6800000000000002E-2</v>
      </c>
      <c r="D34" s="25">
        <f>COUNTIF(A2:A18,"Cπ")</f>
        <v>3</v>
      </c>
      <c r="E34" s="12">
        <f t="shared" si="2"/>
        <v>5.6000000000000008E-3</v>
      </c>
      <c r="G34" s="19"/>
      <c r="H34" s="36"/>
      <c r="I34" s="19"/>
      <c r="J34" s="19"/>
      <c r="K34" s="19"/>
      <c r="L34" s="19"/>
      <c r="M34" s="19"/>
      <c r="N34" s="19"/>
      <c r="O34" s="19"/>
      <c r="P34" s="19"/>
      <c r="Q34" s="3"/>
    </row>
    <row r="35" spans="1:17" ht="14.5" x14ac:dyDescent="0.35">
      <c r="A35" s="3" t="s">
        <v>64</v>
      </c>
      <c r="C35" s="12">
        <f>SUMIF(A2:A18,"CπH",F2:F18)</f>
        <v>4.0000000000000002E-4</v>
      </c>
      <c r="D35" s="25">
        <f>COUNTIF(A2:A18,"CπH")</f>
        <v>1</v>
      </c>
      <c r="E35" s="12">
        <f t="shared" si="2"/>
        <v>4.0000000000000002E-4</v>
      </c>
      <c r="G35" s="3"/>
      <c r="H35" s="37"/>
      <c r="I35" s="3"/>
      <c r="J35" s="3"/>
      <c r="K35" s="3"/>
      <c r="L35" s="3"/>
      <c r="M35" s="3"/>
      <c r="N35" s="3"/>
      <c r="O35" s="3"/>
      <c r="P35" s="3"/>
      <c r="Q35" s="3"/>
    </row>
    <row r="36" spans="1:17" ht="14.5" x14ac:dyDescent="0.35">
      <c r="A36" s="3" t="s">
        <v>32</v>
      </c>
      <c r="B36" s="3" t="s">
        <v>33</v>
      </c>
      <c r="C36" s="13">
        <f>SUMIF(H2:H18,"V",F2:F18)</f>
        <v>1.7200000000000003E-2</v>
      </c>
      <c r="D36" s="3">
        <f>COUNTIF(H2:H18,"V")</f>
        <v>4</v>
      </c>
      <c r="E36" s="13">
        <f t="shared" si="2"/>
        <v>4.3000000000000009E-3</v>
      </c>
      <c r="G36" s="3"/>
      <c r="H36" s="37"/>
      <c r="I36" s="3"/>
      <c r="J36" s="3"/>
      <c r="K36" s="13"/>
      <c r="L36" s="3"/>
      <c r="M36" s="3"/>
      <c r="N36" s="3"/>
      <c r="O36" s="3"/>
      <c r="P36" s="3"/>
      <c r="Q36" s="3"/>
    </row>
    <row r="37" spans="1:17" ht="15" thickBot="1" x14ac:dyDescent="0.4">
      <c r="A37" s="10" t="s">
        <v>63</v>
      </c>
      <c r="B37" s="10" t="s">
        <v>62</v>
      </c>
      <c r="C37" s="22">
        <f>SUMIF(H2:H18,"VI",F2:F18)</f>
        <v>0</v>
      </c>
      <c r="D37" s="10">
        <f>COUNTIF(H2:H18,"VI")</f>
        <v>0</v>
      </c>
      <c r="E37" s="22" t="e">
        <f t="shared" si="2"/>
        <v>#DIV/0!</v>
      </c>
      <c r="G37" s="3"/>
      <c r="H37" s="37"/>
      <c r="I37" s="3"/>
      <c r="J37" s="3"/>
      <c r="K37" s="13"/>
      <c r="L37" s="3"/>
      <c r="M37" s="3"/>
      <c r="N37" s="3"/>
      <c r="O37" s="3"/>
      <c r="P37" s="3"/>
      <c r="Q37" s="3"/>
    </row>
    <row r="38" spans="1:17" ht="13" thickTop="1" x14ac:dyDescent="0.25">
      <c r="A38" s="2"/>
      <c r="B38" s="25" t="s">
        <v>34</v>
      </c>
      <c r="G38" s="3"/>
      <c r="H38" s="3"/>
      <c r="I38" s="3"/>
      <c r="J38" s="3"/>
      <c r="K38" s="13"/>
      <c r="L38" s="3"/>
      <c r="M38" s="3"/>
      <c r="N38" s="3"/>
      <c r="O38" s="3"/>
      <c r="P38" s="3"/>
      <c r="Q38" s="3"/>
    </row>
    <row r="39" spans="1:17" x14ac:dyDescent="0.25">
      <c r="A39" s="2"/>
      <c r="G39" s="17"/>
      <c r="H39" s="3"/>
      <c r="I39" s="3"/>
      <c r="J39" s="3"/>
      <c r="K39" s="13"/>
      <c r="L39" s="3"/>
      <c r="M39" s="3"/>
      <c r="N39" s="3"/>
      <c r="O39" s="3"/>
      <c r="P39" s="3"/>
      <c r="Q39" s="3"/>
    </row>
    <row r="40" spans="1:17" ht="41" thickBot="1" x14ac:dyDescent="0.3">
      <c r="A40" s="57" t="s">
        <v>22</v>
      </c>
      <c r="B40" s="57"/>
      <c r="C40" s="27" t="s">
        <v>19</v>
      </c>
      <c r="D40" s="27" t="s">
        <v>20</v>
      </c>
      <c r="E40" s="26" t="s">
        <v>21</v>
      </c>
      <c r="G40" s="17"/>
      <c r="H40" s="3"/>
      <c r="I40" s="3"/>
      <c r="J40" s="3"/>
      <c r="K40" s="13"/>
      <c r="L40" s="3"/>
      <c r="M40" s="3"/>
      <c r="N40" s="3"/>
      <c r="O40" s="3"/>
      <c r="P40" s="3"/>
      <c r="Q40" s="3"/>
    </row>
    <row r="41" spans="1:17" ht="13" thickTop="1" x14ac:dyDescent="0.25">
      <c r="A41" s="58" t="s">
        <v>35</v>
      </c>
      <c r="B41" s="59"/>
      <c r="C41" s="12">
        <f>SUMIF(I2:I18,"weak",F2:F18)</f>
        <v>9.6999999999999986E-3</v>
      </c>
      <c r="D41" s="9">
        <f>COUNTIF(I2:I18,"weak")</f>
        <v>4</v>
      </c>
      <c r="E41" s="12">
        <f>C41/D41</f>
        <v>2.4249999999999996E-3</v>
      </c>
      <c r="G41" s="17"/>
      <c r="H41" s="3"/>
      <c r="I41" s="3"/>
      <c r="J41" s="3"/>
      <c r="K41" s="13"/>
      <c r="L41" s="3"/>
      <c r="M41" s="3"/>
      <c r="N41" s="3"/>
      <c r="O41" s="3"/>
      <c r="P41" s="3"/>
      <c r="Q41" s="3"/>
    </row>
    <row r="42" spans="1:17" x14ac:dyDescent="0.25">
      <c r="A42" s="55" t="s">
        <v>61</v>
      </c>
      <c r="B42" s="55"/>
      <c r="C42" s="12">
        <f>SUMIF(I2:I18,"",F2:F18)</f>
        <v>0.17830000000000004</v>
      </c>
      <c r="D42" s="9">
        <f>COUNTIF(I2:I18,"")</f>
        <v>13</v>
      </c>
      <c r="E42" s="12">
        <f>C42/D42</f>
        <v>1.3715384615384619E-2</v>
      </c>
      <c r="F42" s="25"/>
      <c r="G42" s="17"/>
      <c r="H42" s="3"/>
      <c r="I42" s="3"/>
      <c r="J42" s="3"/>
      <c r="K42" s="13"/>
      <c r="L42" s="3"/>
      <c r="M42" s="3"/>
      <c r="N42" s="3"/>
      <c r="O42" s="3"/>
      <c r="P42" s="3"/>
      <c r="Q42" s="3"/>
    </row>
    <row r="43" spans="1:17" x14ac:dyDescent="0.25">
      <c r="B43" s="25"/>
      <c r="F43" s="7"/>
      <c r="G43" s="17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B44" s="25"/>
      <c r="D44" s="2" t="s">
        <v>92</v>
      </c>
      <c r="F44" s="7"/>
      <c r="G44" s="17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B45" s="25"/>
      <c r="F45" s="7"/>
      <c r="G45" s="17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B46" s="25"/>
      <c r="F46" s="7"/>
      <c r="G46" s="17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B47" s="25"/>
      <c r="F47" s="7"/>
      <c r="G47" s="17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B48" s="25"/>
      <c r="F48" s="7"/>
      <c r="G48" s="17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25"/>
      <c r="H50" s="25"/>
      <c r="I50" s="25"/>
      <c r="J50" s="25"/>
      <c r="K50" s="25"/>
      <c r="L50" s="25"/>
      <c r="M50" s="25"/>
      <c r="N50" s="25"/>
      <c r="O50" s="25"/>
      <c r="P50" s="25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29:B29"/>
    <mergeCell ref="G29:H29"/>
    <mergeCell ref="G30:H30"/>
    <mergeCell ref="A40:B40"/>
    <mergeCell ref="A41:B41"/>
    <mergeCell ref="A42:B42"/>
    <mergeCell ref="G31:H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2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25" bestFit="1" customWidth="1"/>
    <col min="18" max="18" width="13.1796875" style="25" bestFit="1" customWidth="1"/>
    <col min="19" max="16384" width="11.7265625" style="2"/>
  </cols>
  <sheetData>
    <row r="1" spans="1:9" ht="40.5" customHeight="1" thickBot="1" x14ac:dyDescent="0.3">
      <c r="A1" s="27" t="s">
        <v>80</v>
      </c>
      <c r="B1" s="27" t="s">
        <v>81</v>
      </c>
      <c r="C1" s="27" t="s">
        <v>89</v>
      </c>
      <c r="D1" s="27" t="s">
        <v>90</v>
      </c>
      <c r="E1" s="26" t="s">
        <v>84</v>
      </c>
      <c r="F1" s="27" t="s">
        <v>91</v>
      </c>
      <c r="G1" s="26" t="s">
        <v>86</v>
      </c>
      <c r="H1" s="26" t="s">
        <v>87</v>
      </c>
      <c r="I1" s="27" t="s">
        <v>88</v>
      </c>
    </row>
    <row r="2" spans="1:9" ht="13" thickTop="1" x14ac:dyDescent="0.25">
      <c r="A2" s="25" t="s">
        <v>1</v>
      </c>
      <c r="B2" s="25" t="s">
        <v>7</v>
      </c>
      <c r="F2" s="4">
        <v>4.19E-2</v>
      </c>
      <c r="G2" s="6" t="s">
        <v>2</v>
      </c>
      <c r="H2" s="25" t="str">
        <f>IF(AND(A2="OH",B2="O"),"I",IF(AND(A2="O",B2="HO"),"II",IF(AND(A2="CH",B2="O"),"III",IF(AND(A2="O",B2="HC"),"IV",IF(AND(A2="CπH",B2="O"),"V",IF(AND(A2="Cπ",B2="HC"),"V",IF(AND(A2="C",B2="HC"),"VI","N/A")))))))</f>
        <v>II</v>
      </c>
      <c r="I2" s="25" t="str">
        <f>IF(F2&lt;=0.005, "weak","")</f>
        <v/>
      </c>
    </row>
    <row r="3" spans="1:9" x14ac:dyDescent="0.25">
      <c r="A3" s="25" t="s">
        <v>0</v>
      </c>
      <c r="B3" s="25" t="s">
        <v>1</v>
      </c>
      <c r="F3" s="4">
        <v>3.73E-2</v>
      </c>
      <c r="G3" s="6" t="s">
        <v>3</v>
      </c>
      <c r="H3" s="25" t="str">
        <f t="shared" ref="H3:H20" si="0">IF(AND(A3="OH",B3="O"),"I",IF(AND(A3="O",B3="HO"),"II",IF(AND(A3="CH",B3="O"),"III",IF(AND(A3="O",B3="HC"),"IV",IF(AND(A3="CπH",B3="O"),"V",IF(AND(A3="Cπ",B3="HC"),"V",IF(AND(A3="C",B3="HC"),"VI","N/A")))))))</f>
        <v>I</v>
      </c>
      <c r="I3" s="25" t="str">
        <f t="shared" ref="I3:I20" si="1">IF(F3&lt;=0.005, "weak","")</f>
        <v/>
      </c>
    </row>
    <row r="4" spans="1:9" x14ac:dyDescent="0.25">
      <c r="A4" s="3" t="s">
        <v>1</v>
      </c>
      <c r="B4" s="3" t="s">
        <v>5</v>
      </c>
      <c r="F4" s="4">
        <v>7.7000000000000002E-3</v>
      </c>
      <c r="G4" s="6" t="s">
        <v>4</v>
      </c>
      <c r="H4" s="25" t="str">
        <f t="shared" si="0"/>
        <v>IV</v>
      </c>
      <c r="I4" s="25" t="str">
        <f t="shared" si="1"/>
        <v/>
      </c>
    </row>
    <row r="5" spans="1:9" x14ac:dyDescent="0.25">
      <c r="A5" s="3" t="s">
        <v>1</v>
      </c>
      <c r="B5" s="3" t="s">
        <v>5</v>
      </c>
      <c r="F5" s="4">
        <v>7.4000000000000003E-3</v>
      </c>
      <c r="G5" s="6" t="s">
        <v>6</v>
      </c>
      <c r="H5" s="25" t="str">
        <f t="shared" si="0"/>
        <v>IV</v>
      </c>
      <c r="I5" s="25" t="str">
        <f t="shared" si="1"/>
        <v/>
      </c>
    </row>
    <row r="6" spans="1:9" x14ac:dyDescent="0.25">
      <c r="A6" s="3" t="s">
        <v>9</v>
      </c>
      <c r="B6" s="3" t="s">
        <v>1</v>
      </c>
      <c r="F6" s="4">
        <v>7.4000000000000003E-3</v>
      </c>
      <c r="G6" s="6" t="s">
        <v>8</v>
      </c>
      <c r="H6" s="25" t="str">
        <f t="shared" si="0"/>
        <v>III</v>
      </c>
      <c r="I6" s="25" t="str">
        <f t="shared" si="1"/>
        <v/>
      </c>
    </row>
    <row r="7" spans="1:9" x14ac:dyDescent="0.25">
      <c r="A7" s="25" t="s">
        <v>36</v>
      </c>
      <c r="B7" s="25" t="s">
        <v>5</v>
      </c>
      <c r="F7" s="4">
        <v>7.1999999999999998E-3</v>
      </c>
      <c r="G7" s="6" t="s">
        <v>10</v>
      </c>
      <c r="H7" s="25" t="str">
        <f t="shared" si="0"/>
        <v>VI</v>
      </c>
      <c r="I7" s="25" t="str">
        <f t="shared" si="1"/>
        <v/>
      </c>
    </row>
    <row r="8" spans="1:9" x14ac:dyDescent="0.25">
      <c r="A8" s="25" t="s">
        <v>9</v>
      </c>
      <c r="B8" s="25" t="s">
        <v>1</v>
      </c>
      <c r="F8" s="4">
        <v>7.1999999999999998E-3</v>
      </c>
      <c r="G8" s="6" t="s">
        <v>11</v>
      </c>
      <c r="H8" s="25" t="str">
        <f t="shared" si="0"/>
        <v>III</v>
      </c>
      <c r="I8" s="25" t="str">
        <f t="shared" si="1"/>
        <v/>
      </c>
    </row>
    <row r="9" spans="1:9" x14ac:dyDescent="0.25">
      <c r="A9" s="3" t="s">
        <v>1</v>
      </c>
      <c r="B9" s="25" t="s">
        <v>5</v>
      </c>
      <c r="F9" s="4">
        <v>7.1000000000000004E-3</v>
      </c>
      <c r="G9" s="6" t="s">
        <v>12</v>
      </c>
      <c r="H9" s="25" t="str">
        <f t="shared" si="0"/>
        <v>IV</v>
      </c>
      <c r="I9" s="25" t="str">
        <f t="shared" si="1"/>
        <v/>
      </c>
    </row>
    <row r="10" spans="1:9" x14ac:dyDescent="0.25">
      <c r="A10" s="25" t="s">
        <v>1</v>
      </c>
      <c r="B10" s="25" t="s">
        <v>5</v>
      </c>
      <c r="F10" s="4">
        <v>5.8999999999999999E-3</v>
      </c>
      <c r="G10" s="6" t="s">
        <v>13</v>
      </c>
      <c r="H10" s="25" t="str">
        <f t="shared" si="0"/>
        <v>IV</v>
      </c>
      <c r="I10" s="25" t="str">
        <f t="shared" si="1"/>
        <v/>
      </c>
    </row>
    <row r="11" spans="1:9" x14ac:dyDescent="0.25">
      <c r="A11" s="25" t="s">
        <v>1</v>
      </c>
      <c r="B11" s="25" t="s">
        <v>5</v>
      </c>
      <c r="F11" s="4">
        <v>5.7999999999999996E-3</v>
      </c>
      <c r="G11" s="6" t="s">
        <v>14</v>
      </c>
      <c r="H11" s="25" t="str">
        <f t="shared" si="0"/>
        <v>IV</v>
      </c>
      <c r="I11" s="25" t="str">
        <f t="shared" si="1"/>
        <v/>
      </c>
    </row>
    <row r="12" spans="1:9" x14ac:dyDescent="0.25">
      <c r="A12" s="25" t="s">
        <v>1</v>
      </c>
      <c r="B12" s="25" t="s">
        <v>5</v>
      </c>
      <c r="F12" s="4">
        <v>5.3E-3</v>
      </c>
      <c r="G12" s="6" t="s">
        <v>15</v>
      </c>
      <c r="H12" s="25" t="str">
        <f t="shared" si="0"/>
        <v>IV</v>
      </c>
      <c r="I12" s="25" t="str">
        <f t="shared" si="1"/>
        <v/>
      </c>
    </row>
    <row r="13" spans="1:9" ht="13" x14ac:dyDescent="0.3">
      <c r="A13" s="3" t="s">
        <v>67</v>
      </c>
      <c r="B13" s="25" t="s">
        <v>5</v>
      </c>
      <c r="F13" s="4">
        <v>4.4999999999999997E-3</v>
      </c>
      <c r="G13" s="6" t="s">
        <v>16</v>
      </c>
      <c r="H13" s="25" t="str">
        <f t="shared" si="0"/>
        <v>V</v>
      </c>
      <c r="I13" s="25" t="str">
        <f t="shared" si="1"/>
        <v>weak</v>
      </c>
    </row>
    <row r="14" spans="1:9" x14ac:dyDescent="0.25">
      <c r="A14" s="3" t="s">
        <v>9</v>
      </c>
      <c r="B14" s="25" t="s">
        <v>1</v>
      </c>
      <c r="F14" s="4">
        <v>3.8999999999999998E-3</v>
      </c>
      <c r="G14" s="6" t="s">
        <v>17</v>
      </c>
      <c r="H14" s="25" t="str">
        <f t="shared" si="0"/>
        <v>III</v>
      </c>
      <c r="I14" s="25" t="str">
        <f>IF(F14&lt;=0.005, "weak","")</f>
        <v>weak</v>
      </c>
    </row>
    <row r="15" spans="1:9" ht="13" x14ac:dyDescent="0.3">
      <c r="A15" s="3" t="s">
        <v>67</v>
      </c>
      <c r="B15" s="3" t="s">
        <v>5</v>
      </c>
      <c r="F15" s="4">
        <v>3.0999999999999999E-3</v>
      </c>
      <c r="G15" s="6" t="s">
        <v>38</v>
      </c>
      <c r="H15" s="25" t="str">
        <f t="shared" si="0"/>
        <v>V</v>
      </c>
      <c r="I15" s="25" t="str">
        <f t="shared" si="1"/>
        <v>weak</v>
      </c>
    </row>
    <row r="16" spans="1:9" x14ac:dyDescent="0.25">
      <c r="A16" s="25" t="s">
        <v>9</v>
      </c>
      <c r="B16" s="25" t="s">
        <v>1</v>
      </c>
      <c r="F16" s="4">
        <v>3.0000000000000001E-3</v>
      </c>
      <c r="G16" s="6" t="s">
        <v>37</v>
      </c>
      <c r="H16" s="25" t="str">
        <f t="shared" si="0"/>
        <v>III</v>
      </c>
      <c r="I16" s="25" t="str">
        <f t="shared" si="1"/>
        <v>weak</v>
      </c>
    </row>
    <row r="17" spans="1:17" x14ac:dyDescent="0.25">
      <c r="A17" s="25" t="s">
        <v>9</v>
      </c>
      <c r="B17" s="25" t="s">
        <v>1</v>
      </c>
      <c r="F17" s="4">
        <v>2.5999999999999999E-3</v>
      </c>
      <c r="G17" s="6" t="s">
        <v>39</v>
      </c>
      <c r="H17" s="25" t="str">
        <f t="shared" si="0"/>
        <v>III</v>
      </c>
      <c r="I17" s="25" t="str">
        <f t="shared" si="1"/>
        <v>weak</v>
      </c>
    </row>
    <row r="18" spans="1:17" ht="13" x14ac:dyDescent="0.3">
      <c r="A18" s="3" t="s">
        <v>67</v>
      </c>
      <c r="B18" s="3" t="s">
        <v>5</v>
      </c>
      <c r="F18" s="4">
        <v>2.5999999999999999E-3</v>
      </c>
      <c r="G18" s="6" t="s">
        <v>40</v>
      </c>
      <c r="H18" s="25" t="str">
        <f t="shared" si="0"/>
        <v>V</v>
      </c>
      <c r="I18" s="25" t="str">
        <f t="shared" si="1"/>
        <v>weak</v>
      </c>
    </row>
    <row r="19" spans="1:17" x14ac:dyDescent="0.25">
      <c r="A19" s="3" t="s">
        <v>1</v>
      </c>
      <c r="B19" s="3" t="s">
        <v>5</v>
      </c>
      <c r="F19" s="4">
        <v>2.5999999999999999E-3</v>
      </c>
      <c r="G19" s="6" t="s">
        <v>41</v>
      </c>
      <c r="H19" s="25" t="str">
        <f t="shared" si="0"/>
        <v>IV</v>
      </c>
      <c r="I19" s="25" t="str">
        <f t="shared" si="1"/>
        <v>weak</v>
      </c>
    </row>
    <row r="20" spans="1:17" ht="13" x14ac:dyDescent="0.3">
      <c r="A20" s="3" t="s">
        <v>67</v>
      </c>
      <c r="B20" s="25" t="s">
        <v>5</v>
      </c>
      <c r="F20" s="4">
        <v>1.5E-3</v>
      </c>
      <c r="G20" s="6" t="s">
        <v>42</v>
      </c>
      <c r="H20" s="25" t="str">
        <f t="shared" si="0"/>
        <v>V</v>
      </c>
      <c r="I20" s="25" t="str">
        <f t="shared" si="1"/>
        <v>weak</v>
      </c>
    </row>
    <row r="21" spans="1:17" x14ac:dyDescent="0.25">
      <c r="A21" s="3"/>
      <c r="B21" s="3"/>
      <c r="F21" s="4"/>
      <c r="G21" s="6"/>
      <c r="H21" s="25"/>
      <c r="I21" s="25"/>
    </row>
    <row r="22" spans="1:17" x14ac:dyDescent="0.25">
      <c r="B22" s="25"/>
      <c r="F22" s="4"/>
      <c r="G22" s="6"/>
      <c r="H22" s="25"/>
      <c r="I22" s="25"/>
    </row>
    <row r="23" spans="1:17" x14ac:dyDescent="0.25">
      <c r="B23" s="25"/>
      <c r="F23" s="4"/>
      <c r="G23" s="6"/>
      <c r="H23" s="25"/>
      <c r="I23" s="25"/>
    </row>
    <row r="24" spans="1:17" x14ac:dyDescent="0.25">
      <c r="A24" s="3"/>
      <c r="B24" s="3"/>
      <c r="F24" s="4"/>
      <c r="G24" s="6"/>
      <c r="H24" s="25"/>
      <c r="I24" s="25"/>
    </row>
    <row r="25" spans="1:17" x14ac:dyDescent="0.25">
      <c r="B25" s="25"/>
      <c r="F25" s="7"/>
      <c r="G25" s="6"/>
      <c r="H25" s="25"/>
      <c r="I25" s="25"/>
    </row>
    <row r="26" spans="1:17" x14ac:dyDescent="0.25">
      <c r="B26" s="25"/>
      <c r="F26" s="7"/>
      <c r="G26" s="6"/>
      <c r="H26" s="25"/>
      <c r="I26" s="25"/>
    </row>
    <row r="27" spans="1:17" x14ac:dyDescent="0.25">
      <c r="B27" s="25"/>
      <c r="F27" s="7"/>
      <c r="G27" s="6"/>
      <c r="H27" s="25"/>
      <c r="I27" s="25"/>
    </row>
    <row r="28" spans="1:17" x14ac:dyDescent="0.25">
      <c r="B28" s="25"/>
      <c r="F28" s="7"/>
      <c r="G28" s="6"/>
      <c r="H28" s="25"/>
      <c r="I28" s="25"/>
    </row>
    <row r="29" spans="1:17" ht="41" thickBot="1" x14ac:dyDescent="0.3">
      <c r="A29" s="56" t="s">
        <v>18</v>
      </c>
      <c r="B29" s="56"/>
      <c r="C29" s="27" t="s">
        <v>19</v>
      </c>
      <c r="D29" s="27" t="s">
        <v>20</v>
      </c>
      <c r="E29" s="26" t="s">
        <v>21</v>
      </c>
      <c r="F29" s="25"/>
      <c r="G29" s="57" t="s">
        <v>22</v>
      </c>
      <c r="H29" s="57"/>
      <c r="I29" s="27" t="s">
        <v>19</v>
      </c>
      <c r="J29" s="27" t="s">
        <v>20</v>
      </c>
      <c r="K29" s="26" t="s">
        <v>21</v>
      </c>
      <c r="L29" s="19"/>
      <c r="M29" s="19"/>
      <c r="N29" s="19"/>
      <c r="O29" s="19"/>
      <c r="P29" s="19"/>
      <c r="Q29" s="3"/>
    </row>
    <row r="30" spans="1:17" ht="13" thickTop="1" x14ac:dyDescent="0.25">
      <c r="A30" s="25" t="s">
        <v>23</v>
      </c>
      <c r="B30" s="25" t="s">
        <v>24</v>
      </c>
      <c r="C30" s="12">
        <f>SUMIF(H2:H20,"I",F2:F20)</f>
        <v>3.73E-2</v>
      </c>
      <c r="D30" s="25">
        <f>COUNTIF(H2:H20,"I")</f>
        <v>1</v>
      </c>
      <c r="E30" s="12">
        <f t="shared" ref="E30:E37" si="2">C30/D30</f>
        <v>3.73E-2</v>
      </c>
      <c r="G30" s="58" t="s">
        <v>25</v>
      </c>
      <c r="H30" s="59"/>
      <c r="I30" s="12">
        <f>C30+C32+C35</f>
        <v>6.1399999999999996E-2</v>
      </c>
      <c r="J30" s="48">
        <f>D30+D32+D35</f>
        <v>6</v>
      </c>
      <c r="K30" s="12">
        <f>I30/J30</f>
        <v>1.0233333333333332E-2</v>
      </c>
      <c r="L30" s="19"/>
      <c r="M30" s="19"/>
      <c r="N30" s="19"/>
      <c r="O30" s="19"/>
      <c r="P30" s="19"/>
      <c r="Q30" s="3"/>
    </row>
    <row r="31" spans="1:17" x14ac:dyDescent="0.25">
      <c r="A31" s="25" t="s">
        <v>26</v>
      </c>
      <c r="B31" s="25" t="s">
        <v>27</v>
      </c>
      <c r="C31" s="12">
        <f>SUMIF(H2:H20,"II",F2:F20)</f>
        <v>4.19E-2</v>
      </c>
      <c r="D31" s="25">
        <f>COUNTIF(H2:H20,"II")</f>
        <v>1</v>
      </c>
      <c r="E31" s="12">
        <f t="shared" si="2"/>
        <v>4.19E-2</v>
      </c>
      <c r="G31" s="55"/>
      <c r="H31" s="55"/>
      <c r="L31" s="19"/>
      <c r="M31" s="19"/>
      <c r="N31" s="19"/>
      <c r="O31" s="19"/>
      <c r="P31" s="19"/>
      <c r="Q31" s="3"/>
    </row>
    <row r="32" spans="1:17" ht="14.5" x14ac:dyDescent="0.35">
      <c r="A32" s="25" t="s">
        <v>28</v>
      </c>
      <c r="B32" s="25" t="s">
        <v>29</v>
      </c>
      <c r="C32" s="12">
        <f>SUMIF(H2:H20,"III",F2:F20)</f>
        <v>2.4099999999999996E-2</v>
      </c>
      <c r="D32" s="25">
        <f>COUNTIF(H2:H20,"III")</f>
        <v>5</v>
      </c>
      <c r="E32" s="12">
        <f t="shared" si="2"/>
        <v>4.8199999999999996E-3</v>
      </c>
      <c r="G32" s="19"/>
      <c r="H32" s="36"/>
      <c r="I32" s="19"/>
      <c r="J32" s="19"/>
      <c r="K32" s="19"/>
      <c r="L32" s="19"/>
      <c r="M32" s="19"/>
      <c r="N32" s="19"/>
      <c r="O32" s="19"/>
      <c r="P32" s="19"/>
      <c r="Q32" s="3"/>
    </row>
    <row r="33" spans="1:17" ht="14.5" x14ac:dyDescent="0.35">
      <c r="A33" s="25" t="s">
        <v>30</v>
      </c>
      <c r="B33" s="25" t="s">
        <v>31</v>
      </c>
      <c r="C33" s="12">
        <f>SUMIF(H2:H20,"IV",F2:F20)</f>
        <v>4.1799999999999997E-2</v>
      </c>
      <c r="D33" s="25">
        <f>COUNTIF(H2:H20,"IV")</f>
        <v>7</v>
      </c>
      <c r="E33" s="12">
        <f t="shared" si="2"/>
        <v>5.9714285714285711E-3</v>
      </c>
      <c r="G33" s="19"/>
      <c r="H33" s="36"/>
      <c r="I33" s="19"/>
      <c r="J33" s="19"/>
      <c r="K33" s="19"/>
      <c r="L33" s="19"/>
      <c r="M33" s="19"/>
      <c r="N33" s="19"/>
      <c r="O33" s="19"/>
      <c r="P33" s="19"/>
      <c r="Q33" s="3"/>
    </row>
    <row r="34" spans="1:17" ht="14.5" x14ac:dyDescent="0.35">
      <c r="A34" s="3" t="s">
        <v>65</v>
      </c>
      <c r="B34" s="25"/>
      <c r="C34" s="12">
        <f>SUMIF(A2:A20,"Cπ",F2:F20)</f>
        <v>1.1699999999999999E-2</v>
      </c>
      <c r="D34" s="25">
        <f>COUNTIF(A2:A20,"Cπ")</f>
        <v>4</v>
      </c>
      <c r="E34" s="12">
        <f t="shared" si="2"/>
        <v>2.9249999999999996E-3</v>
      </c>
      <c r="G34" s="3"/>
      <c r="H34" s="37"/>
      <c r="I34" s="3"/>
      <c r="J34" s="3"/>
      <c r="K34" s="3"/>
      <c r="L34" s="3"/>
      <c r="M34" s="3"/>
      <c r="N34" s="3"/>
      <c r="O34" s="3"/>
      <c r="P34" s="3"/>
      <c r="Q34" s="3"/>
    </row>
    <row r="35" spans="1:17" ht="14.5" x14ac:dyDescent="0.35">
      <c r="A35" s="3" t="s">
        <v>64</v>
      </c>
      <c r="C35" s="12">
        <f>SUMIF(A2:A20,"CπH",F2:F20)</f>
        <v>0</v>
      </c>
      <c r="D35" s="25">
        <f>COUNTIF(A2:A20,"CπH")</f>
        <v>0</v>
      </c>
      <c r="E35" s="12" t="e">
        <f t="shared" si="2"/>
        <v>#DIV/0!</v>
      </c>
      <c r="G35" s="3"/>
      <c r="H35" s="37"/>
      <c r="I35" s="3"/>
      <c r="J35" s="3"/>
      <c r="K35" s="3"/>
      <c r="L35" s="3"/>
      <c r="M35" s="3"/>
      <c r="N35" s="3"/>
      <c r="O35" s="3"/>
      <c r="P35" s="3"/>
      <c r="Q35" s="3"/>
    </row>
    <row r="36" spans="1:17" ht="14.5" x14ac:dyDescent="0.35">
      <c r="A36" s="3" t="s">
        <v>32</v>
      </c>
      <c r="B36" s="3" t="s">
        <v>33</v>
      </c>
      <c r="C36" s="13">
        <f>SUMIF(H2:H20,"V",F2:F20)</f>
        <v>1.1699999999999999E-2</v>
      </c>
      <c r="D36" s="3">
        <f>COUNTIF(H2:H20,"V")</f>
        <v>4</v>
      </c>
      <c r="E36" s="13">
        <f t="shared" si="2"/>
        <v>2.9249999999999996E-3</v>
      </c>
      <c r="G36" s="3"/>
      <c r="H36" s="37"/>
      <c r="I36" s="3"/>
      <c r="J36" s="3"/>
      <c r="K36" s="13"/>
      <c r="L36" s="3"/>
      <c r="M36" s="3"/>
      <c r="N36" s="3"/>
      <c r="O36" s="3"/>
      <c r="P36" s="3"/>
      <c r="Q36" s="3"/>
    </row>
    <row r="37" spans="1:17" ht="15" thickBot="1" x14ac:dyDescent="0.4">
      <c r="A37" s="10" t="s">
        <v>63</v>
      </c>
      <c r="B37" s="10" t="s">
        <v>62</v>
      </c>
      <c r="C37" s="22">
        <f>SUMIF(H2:H20,"VI",F2:F20)</f>
        <v>7.1999999999999998E-3</v>
      </c>
      <c r="D37" s="10">
        <f>COUNTIF(H2:H20,"VI")</f>
        <v>1</v>
      </c>
      <c r="E37" s="22">
        <f t="shared" si="2"/>
        <v>7.1999999999999998E-3</v>
      </c>
      <c r="G37" s="3"/>
      <c r="H37" s="37"/>
      <c r="I37" s="3"/>
      <c r="J37" s="3"/>
      <c r="K37" s="13"/>
      <c r="L37" s="3"/>
      <c r="M37" s="3"/>
      <c r="N37" s="3"/>
      <c r="O37" s="3"/>
      <c r="P37" s="3"/>
      <c r="Q37" s="3"/>
    </row>
    <row r="38" spans="1:17" ht="13" thickTop="1" x14ac:dyDescent="0.25">
      <c r="A38" s="2"/>
      <c r="B38" s="25" t="s">
        <v>34</v>
      </c>
      <c r="G38" s="3"/>
      <c r="H38" s="3"/>
      <c r="I38" s="3"/>
      <c r="J38" s="3"/>
      <c r="K38" s="13"/>
      <c r="L38" s="3"/>
      <c r="M38" s="3"/>
      <c r="N38" s="3"/>
      <c r="O38" s="3"/>
      <c r="P38" s="3"/>
      <c r="Q38" s="3"/>
    </row>
    <row r="39" spans="1:17" x14ac:dyDescent="0.25">
      <c r="A39" s="2"/>
      <c r="G39" s="17"/>
      <c r="H39" s="3"/>
      <c r="I39" s="3"/>
      <c r="J39" s="3"/>
      <c r="K39" s="13"/>
      <c r="L39" s="3"/>
      <c r="M39" s="3"/>
      <c r="N39" s="3"/>
      <c r="O39" s="3"/>
      <c r="P39" s="3"/>
      <c r="Q39" s="3"/>
    </row>
    <row r="40" spans="1:17" ht="41" thickBot="1" x14ac:dyDescent="0.3">
      <c r="A40" s="57" t="s">
        <v>22</v>
      </c>
      <c r="B40" s="57"/>
      <c r="C40" s="27" t="s">
        <v>19</v>
      </c>
      <c r="D40" s="27" t="s">
        <v>20</v>
      </c>
      <c r="E40" s="26" t="s">
        <v>21</v>
      </c>
      <c r="G40" s="17"/>
      <c r="H40" s="3"/>
      <c r="I40" s="3"/>
      <c r="J40" s="3"/>
      <c r="K40" s="13"/>
      <c r="L40" s="3"/>
      <c r="M40" s="3"/>
      <c r="N40" s="3"/>
      <c r="O40" s="3"/>
      <c r="P40" s="3"/>
      <c r="Q40" s="3"/>
    </row>
    <row r="41" spans="1:17" ht="13" thickTop="1" x14ac:dyDescent="0.25">
      <c r="A41" s="58" t="s">
        <v>35</v>
      </c>
      <c r="B41" s="59"/>
      <c r="C41" s="12">
        <f>SUMIF(I2:I20,"weak",F2:F20)</f>
        <v>2.3799999999999995E-2</v>
      </c>
      <c r="D41" s="9">
        <f>COUNTIF(I2:I20,"weak")</f>
        <v>8</v>
      </c>
      <c r="E41" s="12">
        <f>C41/D41</f>
        <v>2.9749999999999993E-3</v>
      </c>
      <c r="G41" s="17"/>
      <c r="H41" s="3"/>
      <c r="I41" s="3"/>
      <c r="J41" s="3"/>
      <c r="K41" s="13"/>
      <c r="L41" s="3"/>
      <c r="M41" s="3"/>
      <c r="N41" s="3"/>
      <c r="O41" s="3"/>
      <c r="P41" s="3"/>
      <c r="Q41" s="3"/>
    </row>
    <row r="42" spans="1:17" x14ac:dyDescent="0.25">
      <c r="A42" s="55" t="s">
        <v>61</v>
      </c>
      <c r="B42" s="55"/>
      <c r="C42" s="12">
        <f>SUMIF(I2:I20,"",F2:F20)</f>
        <v>0.14019999999999999</v>
      </c>
      <c r="D42" s="9">
        <f>COUNTIF(I2:I20,"")</f>
        <v>11</v>
      </c>
      <c r="E42" s="12">
        <f>C42/D42</f>
        <v>1.2745454545454544E-2</v>
      </c>
      <c r="F42" s="25"/>
      <c r="G42" s="17"/>
      <c r="H42" s="3"/>
      <c r="I42" s="3"/>
      <c r="J42" s="3"/>
      <c r="K42" s="13"/>
      <c r="L42" s="3"/>
      <c r="M42" s="3"/>
      <c r="N42" s="3"/>
      <c r="O42" s="3"/>
      <c r="P42" s="3"/>
      <c r="Q42" s="3"/>
    </row>
    <row r="43" spans="1:17" x14ac:dyDescent="0.25">
      <c r="B43" s="25"/>
      <c r="F43" s="7"/>
      <c r="G43" s="17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B44" s="25"/>
      <c r="F44" s="7"/>
      <c r="G44" s="17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B45" s="25"/>
      <c r="F45" s="7"/>
      <c r="G45" s="17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B46" s="25"/>
      <c r="F46" s="7"/>
      <c r="G46" s="17"/>
      <c r="H46" s="3"/>
      <c r="I46" s="3"/>
      <c r="J46" s="3"/>
      <c r="K46" s="13"/>
      <c r="L46" s="3"/>
      <c r="M46" s="3"/>
      <c r="N46" s="3"/>
      <c r="O46" s="3"/>
      <c r="P46" s="3"/>
      <c r="Q46" s="3"/>
    </row>
    <row r="47" spans="1:17" x14ac:dyDescent="0.25">
      <c r="B47" s="25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25"/>
      <c r="F48" s="7"/>
      <c r="G48" s="17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25"/>
      <c r="H50" s="25"/>
      <c r="I50" s="25"/>
      <c r="J50" s="25"/>
      <c r="K50" s="25"/>
      <c r="L50" s="25"/>
      <c r="M50" s="25"/>
      <c r="N50" s="25"/>
      <c r="O50" s="25"/>
      <c r="P50" s="25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29:B29"/>
    <mergeCell ref="G29:H29"/>
    <mergeCell ref="G30:H30"/>
    <mergeCell ref="A40:B40"/>
    <mergeCell ref="A41:B41"/>
    <mergeCell ref="A42:B42"/>
    <mergeCell ref="G31:H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2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25" bestFit="1" customWidth="1"/>
    <col min="18" max="18" width="13.1796875" style="25" bestFit="1" customWidth="1"/>
    <col min="19" max="16384" width="11.7265625" style="2"/>
  </cols>
  <sheetData>
    <row r="1" spans="1:9" ht="40.5" customHeight="1" thickBot="1" x14ac:dyDescent="0.3">
      <c r="A1" s="27" t="s">
        <v>80</v>
      </c>
      <c r="B1" s="27" t="s">
        <v>81</v>
      </c>
      <c r="C1" s="27" t="s">
        <v>89</v>
      </c>
      <c r="D1" s="27" t="s">
        <v>90</v>
      </c>
      <c r="E1" s="26" t="s">
        <v>84</v>
      </c>
      <c r="F1" s="27" t="s">
        <v>91</v>
      </c>
      <c r="G1" s="26" t="s">
        <v>86</v>
      </c>
      <c r="H1" s="26" t="s">
        <v>87</v>
      </c>
      <c r="I1" s="27" t="s">
        <v>88</v>
      </c>
    </row>
    <row r="2" spans="1:9" ht="13" thickTop="1" x14ac:dyDescent="0.25">
      <c r="A2" s="25" t="s">
        <v>1</v>
      </c>
      <c r="B2" s="25" t="s">
        <v>7</v>
      </c>
      <c r="F2" s="4">
        <v>1.9099999999999999E-2</v>
      </c>
      <c r="G2" s="6" t="s">
        <v>2</v>
      </c>
      <c r="H2" s="25" t="str">
        <f>IF(AND(A2="OH",B2="O"),"I",IF(AND(A2="O",B2="HO"),"II",IF(AND(A2="CH",B2="O"),"III",IF(AND(A2="O",B2="HC"),"IV",IF(AND(A2="CπH",B2="O"),"V",IF(AND(A2="Cπ",B2="HC"),"V",IF(AND(A2="C",B2="HC"),"VI","N/A")))))))</f>
        <v>II</v>
      </c>
      <c r="I2" s="25" t="str">
        <f>IF(F2&lt;=0.005, "weak","")</f>
        <v/>
      </c>
    </row>
    <row r="3" spans="1:9" x14ac:dyDescent="0.25">
      <c r="A3" s="25" t="s">
        <v>0</v>
      </c>
      <c r="B3" s="25" t="s">
        <v>1</v>
      </c>
      <c r="F3" s="4">
        <v>1.23E-2</v>
      </c>
      <c r="G3" s="6" t="s">
        <v>3</v>
      </c>
      <c r="H3" s="25" t="str">
        <f t="shared" ref="H3:H23" si="0">IF(AND(A3="OH",B3="O"),"I",IF(AND(A3="O",B3="HO"),"II",IF(AND(A3="CH",B3="O"),"III",IF(AND(A3="O",B3="HC"),"IV",IF(AND(A3="CπH",B3="O"),"V",IF(AND(A3="Cπ",B3="HC"),"V",IF(AND(A3="C",B3="HC"),"VI","N/A")))))))</f>
        <v>I</v>
      </c>
      <c r="I3" s="25" t="str">
        <f t="shared" ref="I3:I23" si="1">IF(F3&lt;=0.005, "weak","")</f>
        <v/>
      </c>
    </row>
    <row r="4" spans="1:9" x14ac:dyDescent="0.25">
      <c r="A4" s="3" t="s">
        <v>9</v>
      </c>
      <c r="B4" s="3" t="s">
        <v>1</v>
      </c>
      <c r="F4" s="4">
        <v>1.18E-2</v>
      </c>
      <c r="G4" s="6" t="s">
        <v>4</v>
      </c>
      <c r="H4" s="25" t="str">
        <f t="shared" si="0"/>
        <v>III</v>
      </c>
      <c r="I4" s="25" t="str">
        <f t="shared" si="1"/>
        <v/>
      </c>
    </row>
    <row r="5" spans="1:9" x14ac:dyDescent="0.25">
      <c r="A5" s="3" t="s">
        <v>1</v>
      </c>
      <c r="B5" s="3" t="s">
        <v>5</v>
      </c>
      <c r="F5" s="4">
        <v>1.03E-2</v>
      </c>
      <c r="G5" s="6" t="s">
        <v>6</v>
      </c>
      <c r="H5" s="25" t="str">
        <f t="shared" si="0"/>
        <v>IV</v>
      </c>
      <c r="I5" s="25" t="str">
        <f t="shared" si="1"/>
        <v/>
      </c>
    </row>
    <row r="6" spans="1:9" x14ac:dyDescent="0.25">
      <c r="A6" s="3" t="s">
        <v>9</v>
      </c>
      <c r="B6" s="3" t="s">
        <v>1</v>
      </c>
      <c r="F6" s="4">
        <v>1.01E-2</v>
      </c>
      <c r="G6" s="6" t="s">
        <v>8</v>
      </c>
      <c r="H6" s="25" t="str">
        <f t="shared" si="0"/>
        <v>III</v>
      </c>
      <c r="I6" s="25" t="str">
        <f t="shared" si="1"/>
        <v/>
      </c>
    </row>
    <row r="7" spans="1:9" x14ac:dyDescent="0.25">
      <c r="A7" s="25" t="s">
        <v>9</v>
      </c>
      <c r="B7" s="25" t="s">
        <v>1</v>
      </c>
      <c r="F7" s="4">
        <v>0.01</v>
      </c>
      <c r="G7" s="6" t="s">
        <v>10</v>
      </c>
      <c r="H7" s="25" t="str">
        <f t="shared" si="0"/>
        <v>III</v>
      </c>
      <c r="I7" s="25" t="str">
        <f t="shared" si="1"/>
        <v/>
      </c>
    </row>
    <row r="8" spans="1:9" x14ac:dyDescent="0.25">
      <c r="A8" s="25" t="s">
        <v>1</v>
      </c>
      <c r="B8" s="25" t="s">
        <v>5</v>
      </c>
      <c r="F8" s="4">
        <v>7.3000000000000001E-3</v>
      </c>
      <c r="G8" s="6" t="s">
        <v>11</v>
      </c>
      <c r="H8" s="25" t="str">
        <f t="shared" si="0"/>
        <v>IV</v>
      </c>
      <c r="I8" s="25" t="str">
        <f t="shared" si="1"/>
        <v/>
      </c>
    </row>
    <row r="9" spans="1:9" x14ac:dyDescent="0.25">
      <c r="A9" s="3" t="s">
        <v>9</v>
      </c>
      <c r="B9" s="25" t="s">
        <v>1</v>
      </c>
      <c r="F9" s="4">
        <v>6.7999999999999996E-3</v>
      </c>
      <c r="G9" s="6" t="s">
        <v>12</v>
      </c>
      <c r="H9" s="25" t="str">
        <f t="shared" si="0"/>
        <v>III</v>
      </c>
      <c r="I9" s="25" t="str">
        <f t="shared" si="1"/>
        <v/>
      </c>
    </row>
    <row r="10" spans="1:9" x14ac:dyDescent="0.25">
      <c r="A10" s="25" t="s">
        <v>1</v>
      </c>
      <c r="B10" s="25" t="s">
        <v>5</v>
      </c>
      <c r="F10" s="4">
        <v>6.4999999999999997E-3</v>
      </c>
      <c r="G10" s="6" t="s">
        <v>13</v>
      </c>
      <c r="H10" s="25" t="str">
        <f t="shared" si="0"/>
        <v>IV</v>
      </c>
      <c r="I10" s="25" t="str">
        <f t="shared" si="1"/>
        <v/>
      </c>
    </row>
    <row r="11" spans="1:9" x14ac:dyDescent="0.25">
      <c r="A11" s="25" t="s">
        <v>9</v>
      </c>
      <c r="B11" s="25" t="s">
        <v>1</v>
      </c>
      <c r="F11" s="4">
        <v>6.1000000000000004E-3</v>
      </c>
      <c r="G11" s="6" t="s">
        <v>14</v>
      </c>
      <c r="H11" s="25" t="str">
        <f t="shared" si="0"/>
        <v>III</v>
      </c>
      <c r="I11" s="25" t="str">
        <f t="shared" si="1"/>
        <v/>
      </c>
    </row>
    <row r="12" spans="1:9" x14ac:dyDescent="0.25">
      <c r="A12" s="25" t="s">
        <v>1</v>
      </c>
      <c r="B12" s="25" t="s">
        <v>5</v>
      </c>
      <c r="F12" s="4">
        <v>6.0000000000000001E-3</v>
      </c>
      <c r="G12" s="6" t="s">
        <v>15</v>
      </c>
      <c r="H12" s="25" t="str">
        <f t="shared" si="0"/>
        <v>IV</v>
      </c>
      <c r="I12" s="25" t="str">
        <f t="shared" si="1"/>
        <v/>
      </c>
    </row>
    <row r="13" spans="1:9" x14ac:dyDescent="0.25">
      <c r="A13" s="3" t="s">
        <v>1</v>
      </c>
      <c r="B13" s="25" t="s">
        <v>5</v>
      </c>
      <c r="F13" s="4">
        <v>5.7999999999999996E-3</v>
      </c>
      <c r="G13" s="6" t="s">
        <v>16</v>
      </c>
      <c r="H13" s="25" t="str">
        <f t="shared" si="0"/>
        <v>IV</v>
      </c>
      <c r="I13" s="25" t="str">
        <f t="shared" si="1"/>
        <v/>
      </c>
    </row>
    <row r="14" spans="1:9" x14ac:dyDescent="0.25">
      <c r="A14" s="3" t="s">
        <v>1</v>
      </c>
      <c r="B14" s="25" t="s">
        <v>5</v>
      </c>
      <c r="F14" s="4">
        <v>5.7999999999999996E-3</v>
      </c>
      <c r="G14" s="6" t="s">
        <v>17</v>
      </c>
      <c r="H14" s="25" t="str">
        <f t="shared" si="0"/>
        <v>IV</v>
      </c>
      <c r="I14" s="25" t="str">
        <f>IF(F14&lt;=0.005, "weak","")</f>
        <v/>
      </c>
    </row>
    <row r="15" spans="1:9" ht="13" x14ac:dyDescent="0.3">
      <c r="A15" s="3" t="s">
        <v>67</v>
      </c>
      <c r="B15" s="3" t="s">
        <v>5</v>
      </c>
      <c r="F15" s="4">
        <v>5.3E-3</v>
      </c>
      <c r="G15" s="6" t="s">
        <v>38</v>
      </c>
      <c r="H15" s="25" t="str">
        <f t="shared" si="0"/>
        <v>V</v>
      </c>
      <c r="I15" s="25" t="str">
        <f t="shared" si="1"/>
        <v/>
      </c>
    </row>
    <row r="16" spans="1:9" x14ac:dyDescent="0.25">
      <c r="A16" s="25" t="s">
        <v>1</v>
      </c>
      <c r="B16" s="25" t="s">
        <v>5</v>
      </c>
      <c r="F16" s="4">
        <v>5.1000000000000004E-3</v>
      </c>
      <c r="G16" s="6" t="s">
        <v>37</v>
      </c>
      <c r="H16" s="25" t="str">
        <f t="shared" si="0"/>
        <v>IV</v>
      </c>
      <c r="I16" s="25" t="str">
        <f t="shared" si="1"/>
        <v/>
      </c>
    </row>
    <row r="17" spans="1:17" ht="13" x14ac:dyDescent="0.3">
      <c r="A17" s="3" t="s">
        <v>67</v>
      </c>
      <c r="B17" s="3" t="s">
        <v>5</v>
      </c>
      <c r="F17" s="4">
        <v>5.0000000000000001E-3</v>
      </c>
      <c r="G17" s="6" t="s">
        <v>39</v>
      </c>
      <c r="H17" s="25" t="str">
        <f t="shared" si="0"/>
        <v>V</v>
      </c>
      <c r="I17" s="25" t="str">
        <f t="shared" si="1"/>
        <v>weak</v>
      </c>
    </row>
    <row r="18" spans="1:17" ht="13" x14ac:dyDescent="0.3">
      <c r="A18" s="3" t="s">
        <v>67</v>
      </c>
      <c r="B18" s="3" t="s">
        <v>5</v>
      </c>
      <c r="F18" s="4">
        <v>4.5999999999999999E-3</v>
      </c>
      <c r="G18" s="6" t="s">
        <v>40</v>
      </c>
      <c r="H18" s="25" t="str">
        <f t="shared" si="0"/>
        <v>V</v>
      </c>
      <c r="I18" s="25" t="str">
        <f t="shared" si="1"/>
        <v>weak</v>
      </c>
    </row>
    <row r="19" spans="1:17" x14ac:dyDescent="0.25">
      <c r="A19" s="3" t="s">
        <v>9</v>
      </c>
      <c r="B19" s="3" t="s">
        <v>1</v>
      </c>
      <c r="F19" s="4">
        <v>4.5999999999999999E-3</v>
      </c>
      <c r="G19" s="6" t="s">
        <v>41</v>
      </c>
      <c r="H19" s="25" t="str">
        <f t="shared" si="0"/>
        <v>III</v>
      </c>
      <c r="I19" s="25" t="str">
        <f t="shared" si="1"/>
        <v>weak</v>
      </c>
    </row>
    <row r="20" spans="1:17" x14ac:dyDescent="0.25">
      <c r="A20" s="25" t="s">
        <v>1</v>
      </c>
      <c r="B20" s="25" t="s">
        <v>5</v>
      </c>
      <c r="F20" s="4">
        <v>3.5999999999999999E-3</v>
      </c>
      <c r="G20" s="6" t="s">
        <v>42</v>
      </c>
      <c r="H20" s="25" t="str">
        <f t="shared" si="0"/>
        <v>IV</v>
      </c>
      <c r="I20" s="25" t="str">
        <f t="shared" si="1"/>
        <v>weak</v>
      </c>
    </row>
    <row r="21" spans="1:17" x14ac:dyDescent="0.25">
      <c r="A21" s="25" t="s">
        <v>1</v>
      </c>
      <c r="B21" s="25" t="s">
        <v>5</v>
      </c>
      <c r="F21" s="4">
        <v>3.0000000000000001E-3</v>
      </c>
      <c r="G21" s="6" t="s">
        <v>43</v>
      </c>
      <c r="H21" s="25" t="str">
        <f t="shared" si="0"/>
        <v>IV</v>
      </c>
      <c r="I21" s="25" t="str">
        <f t="shared" si="1"/>
        <v>weak</v>
      </c>
    </row>
    <row r="22" spans="1:17" ht="13" x14ac:dyDescent="0.3">
      <c r="A22" s="3" t="s">
        <v>67</v>
      </c>
      <c r="B22" s="3" t="s">
        <v>5</v>
      </c>
      <c r="F22" s="4">
        <v>1.9E-3</v>
      </c>
      <c r="G22" s="6" t="s">
        <v>44</v>
      </c>
      <c r="H22" s="25" t="str">
        <f t="shared" si="0"/>
        <v>V</v>
      </c>
      <c r="I22" s="25" t="str">
        <f t="shared" si="1"/>
        <v>weak</v>
      </c>
    </row>
    <row r="23" spans="1:17" x14ac:dyDescent="0.25">
      <c r="A23" s="25" t="s">
        <v>9</v>
      </c>
      <c r="B23" s="25" t="s">
        <v>1</v>
      </c>
      <c r="F23" s="4">
        <v>1.8E-3</v>
      </c>
      <c r="G23" s="6" t="s">
        <v>45</v>
      </c>
      <c r="H23" s="25" t="str">
        <f t="shared" si="0"/>
        <v>III</v>
      </c>
      <c r="I23" s="25" t="str">
        <f t="shared" si="1"/>
        <v>weak</v>
      </c>
    </row>
    <row r="24" spans="1:17" x14ac:dyDescent="0.25">
      <c r="A24" s="3"/>
      <c r="B24" s="3"/>
      <c r="F24" s="4"/>
      <c r="G24" s="6"/>
      <c r="H24" s="25"/>
      <c r="I24" s="25"/>
    </row>
    <row r="25" spans="1:17" x14ac:dyDescent="0.25">
      <c r="B25" s="25"/>
      <c r="F25" s="7"/>
      <c r="G25" s="6"/>
      <c r="H25" s="25"/>
      <c r="I25" s="25"/>
    </row>
    <row r="26" spans="1:17" x14ac:dyDescent="0.25">
      <c r="B26" s="25"/>
      <c r="F26" s="7"/>
      <c r="G26" s="6"/>
      <c r="H26" s="25"/>
      <c r="I26" s="25"/>
    </row>
    <row r="27" spans="1:17" x14ac:dyDescent="0.25">
      <c r="B27" s="25"/>
      <c r="F27" s="7"/>
      <c r="G27" s="6"/>
      <c r="H27" s="25"/>
      <c r="I27" s="25"/>
    </row>
    <row r="28" spans="1:17" x14ac:dyDescent="0.25">
      <c r="B28" s="25"/>
      <c r="F28" s="7"/>
      <c r="G28" s="6"/>
      <c r="H28" s="25"/>
      <c r="I28" s="25"/>
    </row>
    <row r="29" spans="1:17" ht="41" thickBot="1" x14ac:dyDescent="0.3">
      <c r="A29" s="56" t="s">
        <v>18</v>
      </c>
      <c r="B29" s="56"/>
      <c r="C29" s="27" t="s">
        <v>19</v>
      </c>
      <c r="D29" s="27" t="s">
        <v>20</v>
      </c>
      <c r="E29" s="26" t="s">
        <v>21</v>
      </c>
      <c r="F29" s="25"/>
      <c r="G29" s="57" t="s">
        <v>22</v>
      </c>
      <c r="H29" s="57"/>
      <c r="I29" s="27" t="s">
        <v>19</v>
      </c>
      <c r="J29" s="27" t="s">
        <v>20</v>
      </c>
      <c r="K29" s="26" t="s">
        <v>21</v>
      </c>
      <c r="L29" s="19"/>
      <c r="M29" s="19"/>
      <c r="N29" s="19"/>
      <c r="O29" s="19"/>
      <c r="P29" s="19"/>
      <c r="Q29" s="3"/>
    </row>
    <row r="30" spans="1:17" ht="13" thickTop="1" x14ac:dyDescent="0.25">
      <c r="A30" s="25" t="s">
        <v>23</v>
      </c>
      <c r="B30" s="25" t="s">
        <v>24</v>
      </c>
      <c r="C30" s="12">
        <f>SUMIF(H2:H23,"I",F2:F23)</f>
        <v>1.23E-2</v>
      </c>
      <c r="D30" s="25">
        <f>COUNTIF(H2:H23,"I")</f>
        <v>1</v>
      </c>
      <c r="E30" s="12">
        <f t="shared" ref="E30:E37" si="2">C30/D30</f>
        <v>1.23E-2</v>
      </c>
      <c r="G30" s="58" t="s">
        <v>25</v>
      </c>
      <c r="H30" s="59"/>
      <c r="I30" s="12">
        <f>C30+C32+C35</f>
        <v>6.3500000000000001E-2</v>
      </c>
      <c r="J30" s="48">
        <f>D30+D32+D35</f>
        <v>8</v>
      </c>
      <c r="K30" s="12">
        <f>I30/J30</f>
        <v>7.9375000000000001E-3</v>
      </c>
      <c r="L30" s="19"/>
      <c r="M30" s="19"/>
      <c r="N30" s="19"/>
      <c r="O30" s="19"/>
      <c r="P30" s="19"/>
      <c r="Q30" s="3"/>
    </row>
    <row r="31" spans="1:17" x14ac:dyDescent="0.25">
      <c r="A31" s="25" t="s">
        <v>26</v>
      </c>
      <c r="B31" s="25" t="s">
        <v>27</v>
      </c>
      <c r="C31" s="12">
        <f>SUMIF(H2:H23,"II",F2:F23)</f>
        <v>1.9099999999999999E-2</v>
      </c>
      <c r="D31" s="25">
        <f>COUNTIF(H2:H23,"II")</f>
        <v>1</v>
      </c>
      <c r="E31" s="12">
        <f t="shared" si="2"/>
        <v>1.9099999999999999E-2</v>
      </c>
      <c r="G31" s="55"/>
      <c r="H31" s="55"/>
      <c r="L31" s="19"/>
      <c r="M31" s="19"/>
      <c r="N31" s="19"/>
      <c r="O31" s="19"/>
      <c r="P31" s="19"/>
      <c r="Q31" s="3"/>
    </row>
    <row r="32" spans="1:17" ht="14.5" x14ac:dyDescent="0.35">
      <c r="A32" s="25" t="s">
        <v>28</v>
      </c>
      <c r="B32" s="25" t="s">
        <v>29</v>
      </c>
      <c r="C32" s="12">
        <f>SUMIF(H2:H23,"III",F2:F23)</f>
        <v>5.1200000000000002E-2</v>
      </c>
      <c r="D32" s="25">
        <f>COUNTIF(H2:H23,"III")</f>
        <v>7</v>
      </c>
      <c r="E32" s="12">
        <f t="shared" si="2"/>
        <v>7.314285714285715E-3</v>
      </c>
      <c r="G32" s="19"/>
      <c r="H32" s="36"/>
      <c r="I32" s="19"/>
      <c r="J32" s="19"/>
      <c r="K32" s="19"/>
      <c r="L32" s="19"/>
      <c r="M32" s="19"/>
      <c r="N32" s="19"/>
      <c r="O32" s="19"/>
      <c r="P32" s="19"/>
      <c r="Q32" s="3"/>
    </row>
    <row r="33" spans="1:17" ht="14.5" x14ac:dyDescent="0.35">
      <c r="A33" s="25" t="s">
        <v>30</v>
      </c>
      <c r="B33" s="25" t="s">
        <v>31</v>
      </c>
      <c r="C33" s="12">
        <f>SUMIF(H2:H23,"IV",F2:F23)</f>
        <v>5.3400000000000003E-2</v>
      </c>
      <c r="D33" s="25">
        <f>COUNTIF(H2:H23,"IV")</f>
        <v>9</v>
      </c>
      <c r="E33" s="12">
        <f t="shared" si="2"/>
        <v>5.9333333333333339E-3</v>
      </c>
      <c r="G33" s="19"/>
      <c r="H33" s="36"/>
      <c r="I33" s="19"/>
      <c r="J33" s="19"/>
      <c r="K33" s="19"/>
      <c r="L33" s="19"/>
      <c r="M33" s="19"/>
      <c r="N33" s="19"/>
      <c r="O33" s="19"/>
      <c r="P33" s="19"/>
      <c r="Q33" s="3"/>
    </row>
    <row r="34" spans="1:17" ht="14.5" x14ac:dyDescent="0.35">
      <c r="A34" s="3" t="s">
        <v>65</v>
      </c>
      <c r="B34" s="25"/>
      <c r="C34" s="12">
        <f>SUMIF(A2:A23,"Cπ",F2:F23)</f>
        <v>1.6799999999999999E-2</v>
      </c>
      <c r="D34" s="25">
        <f>COUNTIF(A2:A23,"Cπ")</f>
        <v>4</v>
      </c>
      <c r="E34" s="12">
        <f t="shared" si="2"/>
        <v>4.1999999999999997E-3</v>
      </c>
      <c r="G34" s="3"/>
      <c r="H34" s="37"/>
      <c r="I34" s="3"/>
      <c r="J34" s="3"/>
      <c r="K34" s="3"/>
      <c r="L34" s="3"/>
      <c r="M34" s="3"/>
      <c r="N34" s="3"/>
      <c r="O34" s="3"/>
      <c r="P34" s="3"/>
      <c r="Q34" s="3"/>
    </row>
    <row r="35" spans="1:17" ht="14.5" x14ac:dyDescent="0.35">
      <c r="A35" s="3" t="s">
        <v>64</v>
      </c>
      <c r="C35" s="12">
        <f>SUMIF(A2:A23,"CπH",F2:F23)</f>
        <v>0</v>
      </c>
      <c r="D35" s="25">
        <f>COUNTIF(A2:A23,"CπH")</f>
        <v>0</v>
      </c>
      <c r="E35" s="12" t="e">
        <f t="shared" si="2"/>
        <v>#DIV/0!</v>
      </c>
      <c r="G35" s="3"/>
      <c r="H35" s="37"/>
      <c r="I35" s="3"/>
      <c r="J35" s="3"/>
      <c r="K35" s="3"/>
      <c r="L35" s="3"/>
      <c r="M35" s="3"/>
      <c r="N35" s="3"/>
      <c r="O35" s="3"/>
      <c r="P35" s="3"/>
      <c r="Q35" s="3"/>
    </row>
    <row r="36" spans="1:17" ht="14.5" x14ac:dyDescent="0.35">
      <c r="A36" s="3" t="s">
        <v>32</v>
      </c>
      <c r="B36" s="3" t="s">
        <v>33</v>
      </c>
      <c r="C36" s="13">
        <f>SUMIF(H2:H23,"V",F2:F23)</f>
        <v>1.6799999999999999E-2</v>
      </c>
      <c r="D36" s="3">
        <f>COUNTIF(H2:H23,"V")</f>
        <v>4</v>
      </c>
      <c r="E36" s="13">
        <f t="shared" si="2"/>
        <v>4.1999999999999997E-3</v>
      </c>
      <c r="G36" s="3"/>
      <c r="H36" s="37"/>
      <c r="I36" s="3"/>
      <c r="J36" s="3"/>
      <c r="K36" s="13"/>
      <c r="L36" s="3"/>
      <c r="M36" s="3"/>
      <c r="N36" s="3"/>
      <c r="O36" s="3"/>
      <c r="P36" s="3"/>
      <c r="Q36" s="3"/>
    </row>
    <row r="37" spans="1:17" ht="15" thickBot="1" x14ac:dyDescent="0.4">
      <c r="A37" s="10" t="s">
        <v>63</v>
      </c>
      <c r="B37" s="10" t="s">
        <v>62</v>
      </c>
      <c r="C37" s="22">
        <f>SUMIF(H2:H23,"VI",F2:F23)</f>
        <v>0</v>
      </c>
      <c r="D37" s="10">
        <f>COUNTIF(H2:H23,"VI")</f>
        <v>0</v>
      </c>
      <c r="E37" s="22" t="e">
        <f t="shared" si="2"/>
        <v>#DIV/0!</v>
      </c>
      <c r="G37" s="3"/>
      <c r="H37" s="37"/>
      <c r="I37" s="3"/>
      <c r="J37" s="3"/>
      <c r="K37" s="13"/>
      <c r="L37" s="3"/>
      <c r="M37" s="3"/>
      <c r="N37" s="3"/>
      <c r="O37" s="3"/>
      <c r="P37" s="3"/>
      <c r="Q37" s="3"/>
    </row>
    <row r="38" spans="1:17" ht="13" thickTop="1" x14ac:dyDescent="0.25">
      <c r="A38" s="2"/>
      <c r="B38" s="25" t="s">
        <v>34</v>
      </c>
      <c r="G38" s="3"/>
      <c r="H38" s="3"/>
      <c r="I38" s="3"/>
      <c r="J38" s="3"/>
      <c r="K38" s="13"/>
      <c r="L38" s="3"/>
      <c r="M38" s="3"/>
      <c r="N38" s="3"/>
      <c r="O38" s="3"/>
      <c r="P38" s="3"/>
      <c r="Q38" s="3"/>
    </row>
    <row r="39" spans="1:17" x14ac:dyDescent="0.25">
      <c r="A39" s="2"/>
      <c r="G39" s="17"/>
      <c r="H39" s="3"/>
      <c r="I39" s="3"/>
      <c r="J39" s="3"/>
      <c r="K39" s="13"/>
      <c r="L39" s="3"/>
      <c r="M39" s="3"/>
      <c r="N39" s="3"/>
      <c r="O39" s="3"/>
      <c r="P39" s="3"/>
      <c r="Q39" s="3"/>
    </row>
    <row r="40" spans="1:17" ht="41" thickBot="1" x14ac:dyDescent="0.3">
      <c r="A40" s="57" t="s">
        <v>22</v>
      </c>
      <c r="B40" s="57"/>
      <c r="C40" s="27" t="s">
        <v>19</v>
      </c>
      <c r="D40" s="27" t="s">
        <v>20</v>
      </c>
      <c r="E40" s="26" t="s">
        <v>21</v>
      </c>
      <c r="G40" s="17"/>
      <c r="H40" s="3"/>
      <c r="I40" s="3"/>
      <c r="J40" s="3"/>
      <c r="K40" s="13"/>
      <c r="L40" s="3"/>
      <c r="M40" s="3"/>
      <c r="N40" s="3"/>
      <c r="O40" s="3"/>
      <c r="P40" s="3"/>
      <c r="Q40" s="3"/>
    </row>
    <row r="41" spans="1:17" ht="13" thickTop="1" x14ac:dyDescent="0.25">
      <c r="A41" s="58" t="s">
        <v>35</v>
      </c>
      <c r="B41" s="59"/>
      <c r="C41" s="12">
        <f>SUMIF(I2:I23,"weak",F2:F23)</f>
        <v>2.4499999999999997E-2</v>
      </c>
      <c r="D41" s="9">
        <f>COUNTIF(I2:I23,"weak")</f>
        <v>7</v>
      </c>
      <c r="E41" s="12">
        <f>C41/D41</f>
        <v>3.4999999999999996E-3</v>
      </c>
      <c r="G41" s="17"/>
      <c r="H41" s="3"/>
      <c r="I41" s="3"/>
      <c r="J41" s="3"/>
      <c r="K41" s="13"/>
      <c r="L41" s="3"/>
      <c r="M41" s="3"/>
      <c r="N41" s="3"/>
      <c r="O41" s="3"/>
      <c r="P41" s="3"/>
      <c r="Q41" s="3"/>
    </row>
    <row r="42" spans="1:17" x14ac:dyDescent="0.25">
      <c r="A42" s="55" t="s">
        <v>61</v>
      </c>
      <c r="B42" s="55"/>
      <c r="C42" s="12">
        <f>SUMIF(I2:I23,"",F2:F23)</f>
        <v>0.1283</v>
      </c>
      <c r="D42" s="9">
        <f>COUNTIF(I2:I23,"")</f>
        <v>15</v>
      </c>
      <c r="E42" s="12">
        <f>C42/D42</f>
        <v>8.5533333333333329E-3</v>
      </c>
      <c r="F42" s="25"/>
      <c r="G42" s="17"/>
      <c r="H42" s="3"/>
      <c r="I42" s="3"/>
      <c r="J42" s="3"/>
      <c r="K42" s="13"/>
      <c r="L42" s="3"/>
      <c r="M42" s="3"/>
      <c r="N42" s="3"/>
      <c r="O42" s="3"/>
      <c r="P42" s="3"/>
      <c r="Q42" s="3"/>
    </row>
    <row r="43" spans="1:17" x14ac:dyDescent="0.25">
      <c r="B43" s="25"/>
      <c r="F43" s="7"/>
      <c r="G43" s="17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B44" s="25"/>
      <c r="F44" s="7"/>
      <c r="G44" s="17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B45" s="25"/>
      <c r="F45" s="7"/>
      <c r="G45" s="17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B46" s="25"/>
      <c r="F46" s="7"/>
      <c r="G46" s="17"/>
      <c r="H46" s="3"/>
      <c r="I46" s="3"/>
      <c r="J46" s="3"/>
      <c r="K46" s="13"/>
      <c r="L46" s="3"/>
      <c r="M46" s="3"/>
      <c r="N46" s="3"/>
      <c r="O46" s="3"/>
      <c r="P46" s="3"/>
      <c r="Q46" s="3"/>
    </row>
    <row r="47" spans="1:17" x14ac:dyDescent="0.25">
      <c r="B47" s="25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25"/>
      <c r="F48" s="7"/>
      <c r="G48" s="17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25"/>
      <c r="H50" s="25"/>
      <c r="I50" s="25"/>
      <c r="J50" s="25"/>
      <c r="K50" s="25"/>
      <c r="L50" s="25"/>
      <c r="M50" s="25"/>
      <c r="N50" s="25"/>
      <c r="O50" s="25"/>
      <c r="P50" s="25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29:B29"/>
    <mergeCell ref="G29:H29"/>
    <mergeCell ref="G30:H30"/>
    <mergeCell ref="A40:B40"/>
    <mergeCell ref="A41:B41"/>
    <mergeCell ref="A42:B42"/>
    <mergeCell ref="G31:H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2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25" bestFit="1" customWidth="1"/>
    <col min="18" max="18" width="13.1796875" style="25" bestFit="1" customWidth="1"/>
    <col min="19" max="16384" width="11.7265625" style="2"/>
  </cols>
  <sheetData>
    <row r="1" spans="1:9" ht="40.5" customHeight="1" thickBot="1" x14ac:dyDescent="0.3">
      <c r="A1" s="27" t="s">
        <v>80</v>
      </c>
      <c r="B1" s="27" t="s">
        <v>81</v>
      </c>
      <c r="C1" s="27" t="s">
        <v>89</v>
      </c>
      <c r="D1" s="27" t="s">
        <v>90</v>
      </c>
      <c r="E1" s="26" t="s">
        <v>84</v>
      </c>
      <c r="F1" s="27" t="s">
        <v>91</v>
      </c>
      <c r="G1" s="26" t="s">
        <v>86</v>
      </c>
      <c r="H1" s="26" t="s">
        <v>87</v>
      </c>
      <c r="I1" s="27" t="s">
        <v>88</v>
      </c>
    </row>
    <row r="2" spans="1:9" ht="13" thickTop="1" x14ac:dyDescent="0.25">
      <c r="A2" s="25" t="s">
        <v>0</v>
      </c>
      <c r="B2" s="25" t="s">
        <v>1</v>
      </c>
      <c r="F2" s="4">
        <v>4.1700000000000001E-2</v>
      </c>
      <c r="G2" s="6" t="s">
        <v>2</v>
      </c>
      <c r="H2" s="25" t="str">
        <f>IF(AND(A2="OH",B2="O"),"I",IF(AND(A2="O",B2="HO"),"II",IF(AND(A2="CH",B2="O"),"III",IF(AND(A2="O",B2="HC"),"IV",IF(AND(A2="CπH",B2="O"),"V",IF(AND(A2="Cπ",B2="HC"),"V",IF(AND(A2="C",B2="HC"),"VI","N/A")))))))</f>
        <v>I</v>
      </c>
      <c r="I2" s="25" t="str">
        <f>IF(F2&lt;=0.005, "weak","")</f>
        <v/>
      </c>
    </row>
    <row r="3" spans="1:9" x14ac:dyDescent="0.25">
      <c r="A3" s="25" t="s">
        <v>1</v>
      </c>
      <c r="B3" s="25" t="s">
        <v>5</v>
      </c>
      <c r="F3" s="4">
        <v>1.1299999999999999E-2</v>
      </c>
      <c r="G3" s="6" t="s">
        <v>3</v>
      </c>
      <c r="H3" s="25" t="str">
        <f t="shared" ref="H3:H28" si="0">IF(AND(A3="OH",B3="O"),"I",IF(AND(A3="O",B3="HO"),"II",IF(AND(A3="CH",B3="O"),"III",IF(AND(A3="O",B3="HC"),"IV",IF(AND(A3="CπH",B3="O"),"V",IF(AND(A3="Cπ",B3="HC"),"V",IF(AND(A3="C",B3="HC"),"VI","N/A")))))))</f>
        <v>IV</v>
      </c>
      <c r="I3" s="25" t="str">
        <f t="shared" ref="I3:I28" si="1">IF(F3&lt;=0.005, "weak","")</f>
        <v/>
      </c>
    </row>
    <row r="4" spans="1:9" x14ac:dyDescent="0.25">
      <c r="A4" s="3" t="s">
        <v>1</v>
      </c>
      <c r="B4" s="3" t="s">
        <v>7</v>
      </c>
      <c r="F4" s="4">
        <v>1.09E-2</v>
      </c>
      <c r="G4" s="6" t="s">
        <v>4</v>
      </c>
      <c r="H4" s="25" t="str">
        <f t="shared" si="0"/>
        <v>II</v>
      </c>
      <c r="I4" s="25" t="str">
        <f t="shared" si="1"/>
        <v/>
      </c>
    </row>
    <row r="5" spans="1:9" x14ac:dyDescent="0.25">
      <c r="A5" s="3" t="s">
        <v>9</v>
      </c>
      <c r="B5" s="3" t="s">
        <v>1</v>
      </c>
      <c r="F5" s="4">
        <v>1.0800000000000001E-2</v>
      </c>
      <c r="G5" s="6" t="s">
        <v>6</v>
      </c>
      <c r="H5" s="25" t="str">
        <f t="shared" si="0"/>
        <v>III</v>
      </c>
      <c r="I5" s="25" t="str">
        <f t="shared" si="1"/>
        <v/>
      </c>
    </row>
    <row r="6" spans="1:9" ht="13" x14ac:dyDescent="0.3">
      <c r="A6" s="3" t="s">
        <v>67</v>
      </c>
      <c r="B6" s="3" t="s">
        <v>5</v>
      </c>
      <c r="F6" s="4">
        <v>9.7000000000000003E-3</v>
      </c>
      <c r="G6" s="6" t="s">
        <v>8</v>
      </c>
      <c r="H6" s="25" t="str">
        <f t="shared" si="0"/>
        <v>V</v>
      </c>
      <c r="I6" s="25" t="str">
        <f t="shared" si="1"/>
        <v/>
      </c>
    </row>
    <row r="7" spans="1:9" x14ac:dyDescent="0.25">
      <c r="A7" s="25" t="s">
        <v>9</v>
      </c>
      <c r="B7" s="25" t="s">
        <v>1</v>
      </c>
      <c r="F7" s="4">
        <v>9.7000000000000003E-3</v>
      </c>
      <c r="G7" s="6" t="s">
        <v>10</v>
      </c>
      <c r="H7" s="25" t="str">
        <f t="shared" si="0"/>
        <v>III</v>
      </c>
      <c r="I7" s="25" t="str">
        <f t="shared" si="1"/>
        <v/>
      </c>
    </row>
    <row r="8" spans="1:9" x14ac:dyDescent="0.25">
      <c r="A8" s="25" t="s">
        <v>1</v>
      </c>
      <c r="B8" s="25" t="s">
        <v>5</v>
      </c>
      <c r="F8" s="4">
        <v>8.8000000000000005E-3</v>
      </c>
      <c r="G8" s="6" t="s">
        <v>11</v>
      </c>
      <c r="H8" s="25" t="str">
        <f t="shared" si="0"/>
        <v>IV</v>
      </c>
      <c r="I8" s="25" t="str">
        <f t="shared" si="1"/>
        <v/>
      </c>
    </row>
    <row r="9" spans="1:9" x14ac:dyDescent="0.25">
      <c r="A9" s="3" t="s">
        <v>1</v>
      </c>
      <c r="B9" s="25" t="s">
        <v>5</v>
      </c>
      <c r="F9" s="4">
        <v>8.3999999999999995E-3</v>
      </c>
      <c r="G9" s="6" t="s">
        <v>12</v>
      </c>
      <c r="H9" s="25" t="str">
        <f t="shared" si="0"/>
        <v>IV</v>
      </c>
      <c r="I9" s="25" t="str">
        <f t="shared" si="1"/>
        <v/>
      </c>
    </row>
    <row r="10" spans="1:9" x14ac:dyDescent="0.25">
      <c r="A10" s="25" t="s">
        <v>1</v>
      </c>
      <c r="B10" s="25" t="s">
        <v>5</v>
      </c>
      <c r="F10" s="4">
        <v>8.3999999999999995E-3</v>
      </c>
      <c r="G10" s="6" t="s">
        <v>13</v>
      </c>
      <c r="H10" s="25" t="str">
        <f t="shared" si="0"/>
        <v>IV</v>
      </c>
      <c r="I10" s="25" t="str">
        <f t="shared" si="1"/>
        <v/>
      </c>
    </row>
    <row r="11" spans="1:9" x14ac:dyDescent="0.25">
      <c r="A11" s="25" t="s">
        <v>1</v>
      </c>
      <c r="B11" s="25" t="s">
        <v>5</v>
      </c>
      <c r="F11" s="4">
        <v>8.3000000000000001E-3</v>
      </c>
      <c r="G11" s="6" t="s">
        <v>14</v>
      </c>
      <c r="H11" s="25" t="str">
        <f t="shared" si="0"/>
        <v>IV</v>
      </c>
      <c r="I11" s="25" t="str">
        <f t="shared" si="1"/>
        <v/>
      </c>
    </row>
    <row r="12" spans="1:9" x14ac:dyDescent="0.25">
      <c r="A12" s="25" t="s">
        <v>1</v>
      </c>
      <c r="B12" s="25" t="s">
        <v>5</v>
      </c>
      <c r="F12" s="4">
        <v>8.0999999999999996E-3</v>
      </c>
      <c r="G12" s="6" t="s">
        <v>15</v>
      </c>
      <c r="H12" s="25" t="str">
        <f t="shared" si="0"/>
        <v>IV</v>
      </c>
      <c r="I12" s="25" t="str">
        <f t="shared" si="1"/>
        <v/>
      </c>
    </row>
    <row r="13" spans="1:9" x14ac:dyDescent="0.25">
      <c r="A13" s="3" t="s">
        <v>1</v>
      </c>
      <c r="B13" s="25" t="s">
        <v>5</v>
      </c>
      <c r="F13" s="4">
        <v>7.3000000000000001E-3</v>
      </c>
      <c r="G13" s="6" t="s">
        <v>16</v>
      </c>
      <c r="H13" s="25" t="str">
        <f t="shared" si="0"/>
        <v>IV</v>
      </c>
      <c r="I13" s="25" t="str">
        <f t="shared" si="1"/>
        <v/>
      </c>
    </row>
    <row r="14" spans="1:9" x14ac:dyDescent="0.25">
      <c r="A14" s="3" t="s">
        <v>9</v>
      </c>
      <c r="B14" s="25" t="s">
        <v>1</v>
      </c>
      <c r="F14" s="4">
        <v>6.6E-3</v>
      </c>
      <c r="G14" s="6" t="s">
        <v>17</v>
      </c>
      <c r="H14" s="25" t="str">
        <f t="shared" si="0"/>
        <v>III</v>
      </c>
      <c r="I14" s="25" t="str">
        <f>IF(F14&lt;=0.005, "weak","")</f>
        <v/>
      </c>
    </row>
    <row r="15" spans="1:9" x14ac:dyDescent="0.25">
      <c r="A15" s="3" t="s">
        <v>1</v>
      </c>
      <c r="B15" s="3" t="s">
        <v>5</v>
      </c>
      <c r="F15" s="4">
        <v>6.4999999999999997E-3</v>
      </c>
      <c r="G15" s="6" t="s">
        <v>38</v>
      </c>
      <c r="H15" s="25" t="str">
        <f t="shared" si="0"/>
        <v>IV</v>
      </c>
      <c r="I15" s="25" t="str">
        <f t="shared" si="1"/>
        <v/>
      </c>
    </row>
    <row r="16" spans="1:9" x14ac:dyDescent="0.25">
      <c r="A16" s="25" t="s">
        <v>1</v>
      </c>
      <c r="B16" s="25" t="s">
        <v>5</v>
      </c>
      <c r="F16" s="4">
        <v>6.4000000000000003E-3</v>
      </c>
      <c r="G16" s="6" t="s">
        <v>37</v>
      </c>
      <c r="H16" s="25" t="str">
        <f t="shared" si="0"/>
        <v>IV</v>
      </c>
      <c r="I16" s="25" t="str">
        <f t="shared" si="1"/>
        <v/>
      </c>
    </row>
    <row r="17" spans="1:11" ht="13" x14ac:dyDescent="0.3">
      <c r="A17" s="3" t="s">
        <v>67</v>
      </c>
      <c r="B17" s="25" t="s">
        <v>5</v>
      </c>
      <c r="F17" s="4">
        <v>6.0000000000000001E-3</v>
      </c>
      <c r="G17" s="6" t="s">
        <v>39</v>
      </c>
      <c r="H17" s="25" t="str">
        <f t="shared" si="0"/>
        <v>V</v>
      </c>
      <c r="I17" s="25" t="str">
        <f t="shared" si="1"/>
        <v/>
      </c>
    </row>
    <row r="18" spans="1:11" x14ac:dyDescent="0.25">
      <c r="A18" s="3" t="s">
        <v>1</v>
      </c>
      <c r="B18" s="3" t="s">
        <v>5</v>
      </c>
      <c r="F18" s="4">
        <v>6.0000000000000001E-3</v>
      </c>
      <c r="G18" s="6" t="s">
        <v>40</v>
      </c>
      <c r="H18" s="25" t="str">
        <f t="shared" si="0"/>
        <v>IV</v>
      </c>
      <c r="I18" s="25" t="str">
        <f t="shared" si="1"/>
        <v/>
      </c>
    </row>
    <row r="19" spans="1:11" x14ac:dyDescent="0.25">
      <c r="A19" s="3" t="s">
        <v>9</v>
      </c>
      <c r="B19" s="3" t="s">
        <v>1</v>
      </c>
      <c r="F19" s="4">
        <v>5.3E-3</v>
      </c>
      <c r="G19" s="6" t="s">
        <v>41</v>
      </c>
      <c r="H19" s="25" t="str">
        <f t="shared" si="0"/>
        <v>III</v>
      </c>
      <c r="I19" s="25" t="str">
        <f t="shared" si="1"/>
        <v/>
      </c>
    </row>
    <row r="20" spans="1:11" x14ac:dyDescent="0.25">
      <c r="A20" s="25" t="s">
        <v>9</v>
      </c>
      <c r="B20" s="25" t="s">
        <v>1</v>
      </c>
      <c r="F20" s="4">
        <v>5.3E-3</v>
      </c>
      <c r="G20" s="6" t="s">
        <v>42</v>
      </c>
      <c r="H20" s="25" t="str">
        <f t="shared" si="0"/>
        <v>III</v>
      </c>
      <c r="I20" s="25" t="str">
        <f t="shared" si="1"/>
        <v/>
      </c>
    </row>
    <row r="21" spans="1:11" x14ac:dyDescent="0.25">
      <c r="A21" s="3" t="s">
        <v>9</v>
      </c>
      <c r="B21" s="3" t="s">
        <v>1</v>
      </c>
      <c r="F21" s="4">
        <v>5.1000000000000004E-3</v>
      </c>
      <c r="G21" s="6" t="s">
        <v>43</v>
      </c>
      <c r="H21" s="25" t="str">
        <f t="shared" si="0"/>
        <v>III</v>
      </c>
      <c r="I21" s="25" t="str">
        <f t="shared" si="1"/>
        <v/>
      </c>
    </row>
    <row r="22" spans="1:11" x14ac:dyDescent="0.25">
      <c r="A22" s="25" t="s">
        <v>1</v>
      </c>
      <c r="B22" s="25" t="s">
        <v>5</v>
      </c>
      <c r="F22" s="4">
        <v>3.8999999999999998E-3</v>
      </c>
      <c r="G22" s="6" t="s">
        <v>44</v>
      </c>
      <c r="H22" s="25" t="str">
        <f t="shared" si="0"/>
        <v>IV</v>
      </c>
      <c r="I22" s="25" t="str">
        <f t="shared" si="1"/>
        <v>weak</v>
      </c>
    </row>
    <row r="23" spans="1:11" x14ac:dyDescent="0.25">
      <c r="A23" s="25" t="s">
        <v>1</v>
      </c>
      <c r="B23" s="25" t="s">
        <v>5</v>
      </c>
      <c r="F23" s="4">
        <v>3.5999999999999999E-3</v>
      </c>
      <c r="G23" s="6" t="s">
        <v>45</v>
      </c>
      <c r="H23" s="25" t="str">
        <f t="shared" si="0"/>
        <v>IV</v>
      </c>
      <c r="I23" s="25" t="str">
        <f t="shared" si="1"/>
        <v>weak</v>
      </c>
    </row>
    <row r="24" spans="1:11" x14ac:dyDescent="0.25">
      <c r="A24" s="3" t="s">
        <v>9</v>
      </c>
      <c r="B24" s="3" t="s">
        <v>1</v>
      </c>
      <c r="F24" s="4">
        <v>3.0999999999999999E-3</v>
      </c>
      <c r="G24" s="6" t="s">
        <v>46</v>
      </c>
      <c r="H24" s="25" t="str">
        <f t="shared" si="0"/>
        <v>III</v>
      </c>
      <c r="I24" s="25" t="str">
        <f t="shared" si="1"/>
        <v>weak</v>
      </c>
    </row>
    <row r="25" spans="1:11" ht="13" x14ac:dyDescent="0.3">
      <c r="A25" s="3" t="s">
        <v>67</v>
      </c>
      <c r="B25" s="25" t="s">
        <v>5</v>
      </c>
      <c r="F25" s="7">
        <v>2.8999999999999998E-3</v>
      </c>
      <c r="G25" s="6" t="s">
        <v>47</v>
      </c>
      <c r="H25" s="25" t="str">
        <f t="shared" si="0"/>
        <v>V</v>
      </c>
      <c r="I25" s="25" t="str">
        <f t="shared" si="1"/>
        <v>weak</v>
      </c>
    </row>
    <row r="26" spans="1:11" ht="13" x14ac:dyDescent="0.3">
      <c r="A26" s="3" t="s">
        <v>67</v>
      </c>
      <c r="B26" s="25" t="s">
        <v>5</v>
      </c>
      <c r="F26" s="4">
        <v>2.8E-3</v>
      </c>
      <c r="G26" s="6" t="s">
        <v>50</v>
      </c>
      <c r="H26" s="25" t="str">
        <f t="shared" si="0"/>
        <v>V</v>
      </c>
      <c r="I26" s="25" t="str">
        <f t="shared" si="1"/>
        <v>weak</v>
      </c>
    </row>
    <row r="27" spans="1:11" x14ac:dyDescent="0.25">
      <c r="A27" s="25" t="s">
        <v>1</v>
      </c>
      <c r="B27" s="25" t="s">
        <v>5</v>
      </c>
      <c r="F27" s="4">
        <v>2.5999999999999999E-3</v>
      </c>
      <c r="G27" s="6" t="s">
        <v>51</v>
      </c>
      <c r="H27" s="25" t="str">
        <f t="shared" si="0"/>
        <v>IV</v>
      </c>
      <c r="I27" s="25" t="str">
        <f t="shared" si="1"/>
        <v>weak</v>
      </c>
    </row>
    <row r="28" spans="1:11" ht="13" x14ac:dyDescent="0.3">
      <c r="A28" s="3" t="s">
        <v>67</v>
      </c>
      <c r="B28" s="25" t="s">
        <v>5</v>
      </c>
      <c r="F28" s="4">
        <v>1.5E-3</v>
      </c>
      <c r="G28" s="6" t="s">
        <v>52</v>
      </c>
      <c r="H28" s="25" t="str">
        <f t="shared" si="0"/>
        <v>V</v>
      </c>
      <c r="I28" s="25" t="str">
        <f t="shared" si="1"/>
        <v>weak</v>
      </c>
    </row>
    <row r="30" spans="1:11" ht="41" thickBot="1" x14ac:dyDescent="0.3">
      <c r="A30" s="56" t="s">
        <v>18</v>
      </c>
      <c r="B30" s="56"/>
      <c r="C30" s="27" t="s">
        <v>19</v>
      </c>
      <c r="D30" s="27" t="s">
        <v>20</v>
      </c>
      <c r="E30" s="26" t="s">
        <v>21</v>
      </c>
      <c r="F30" s="25"/>
      <c r="G30" s="57" t="s">
        <v>22</v>
      </c>
      <c r="H30" s="57"/>
      <c r="I30" s="27" t="s">
        <v>19</v>
      </c>
      <c r="J30" s="27" t="s">
        <v>20</v>
      </c>
      <c r="K30" s="26" t="s">
        <v>21</v>
      </c>
    </row>
    <row r="31" spans="1:11" ht="13" thickTop="1" x14ac:dyDescent="0.25">
      <c r="A31" s="25" t="s">
        <v>23</v>
      </c>
      <c r="B31" s="25" t="s">
        <v>24</v>
      </c>
      <c r="C31" s="12">
        <f>SUMIF(H2:H28,"I",F2:F28)</f>
        <v>4.1700000000000001E-2</v>
      </c>
      <c r="D31" s="25">
        <f>COUNTIF(H2:H28,"I")</f>
        <v>1</v>
      </c>
      <c r="E31" s="12">
        <f t="shared" ref="E31:E38" si="2">C31/D31</f>
        <v>4.1700000000000001E-2</v>
      </c>
      <c r="G31" s="58" t="s">
        <v>25</v>
      </c>
      <c r="H31" s="59"/>
      <c r="I31" s="12">
        <f>C31+C33+C36</f>
        <v>8.7599999999999997E-2</v>
      </c>
      <c r="J31" s="48">
        <f>D31+D33+D36</f>
        <v>8</v>
      </c>
      <c r="K31" s="12">
        <f>I31/J31</f>
        <v>1.095E-2</v>
      </c>
    </row>
    <row r="32" spans="1:11" x14ac:dyDescent="0.25">
      <c r="A32" s="25" t="s">
        <v>26</v>
      </c>
      <c r="B32" s="25" t="s">
        <v>27</v>
      </c>
      <c r="C32" s="12">
        <f>SUMIF(H2:H28,"II",F2:F28)</f>
        <v>1.09E-2</v>
      </c>
      <c r="D32" s="25">
        <f>COUNTIF(H2:H28,"II")</f>
        <v>1</v>
      </c>
      <c r="E32" s="12">
        <f t="shared" si="2"/>
        <v>1.09E-2</v>
      </c>
      <c r="G32" s="55"/>
      <c r="H32" s="55"/>
    </row>
    <row r="33" spans="1:17" ht="14.5" x14ac:dyDescent="0.35">
      <c r="A33" s="25" t="s">
        <v>28</v>
      </c>
      <c r="B33" s="25" t="s">
        <v>29</v>
      </c>
      <c r="C33" s="12">
        <f>SUMIF(H2:H28,"III",F2:F28)</f>
        <v>4.5899999999999996E-2</v>
      </c>
      <c r="D33" s="25">
        <f>COUNTIF(H2:H28,"III")</f>
        <v>7</v>
      </c>
      <c r="E33" s="12">
        <f t="shared" si="2"/>
        <v>6.5571428571428569E-3</v>
      </c>
      <c r="G33" s="19"/>
      <c r="H33" s="36"/>
      <c r="I33" s="19"/>
      <c r="J33" s="19"/>
      <c r="K33" s="19"/>
    </row>
    <row r="34" spans="1:17" ht="14.5" x14ac:dyDescent="0.35">
      <c r="A34" s="25" t="s">
        <v>30</v>
      </c>
      <c r="B34" s="25" t="s">
        <v>31</v>
      </c>
      <c r="C34" s="12">
        <f>SUMIF(H2:H28,"IV",F2:F28)</f>
        <v>8.9600000000000027E-2</v>
      </c>
      <c r="D34" s="25">
        <f>COUNTIF(H2:H28,"IV")</f>
        <v>13</v>
      </c>
      <c r="E34" s="12">
        <f t="shared" si="2"/>
        <v>6.8923076923076941E-3</v>
      </c>
      <c r="G34" s="19"/>
      <c r="H34" s="36"/>
      <c r="I34" s="19"/>
      <c r="J34" s="19"/>
      <c r="K34" s="19"/>
    </row>
    <row r="35" spans="1:17" ht="14.5" x14ac:dyDescent="0.35">
      <c r="A35" s="3" t="s">
        <v>65</v>
      </c>
      <c r="B35" s="25"/>
      <c r="C35" s="12">
        <f>SUMIF(A2:A28,"Cπ",F2:F28)</f>
        <v>2.29E-2</v>
      </c>
      <c r="D35" s="25">
        <f>COUNTIF(A2:A28,"Cπ")</f>
        <v>5</v>
      </c>
      <c r="E35" s="12">
        <f t="shared" si="2"/>
        <v>4.5799999999999999E-3</v>
      </c>
      <c r="G35" s="3"/>
      <c r="H35" s="37"/>
      <c r="I35" s="3"/>
      <c r="J35" s="3"/>
      <c r="K35" s="3"/>
    </row>
    <row r="36" spans="1:17" ht="14.5" x14ac:dyDescent="0.35">
      <c r="A36" s="3" t="s">
        <v>64</v>
      </c>
      <c r="C36" s="12">
        <f>SUMIF(A2:A28,"CπH",F2:F28)</f>
        <v>0</v>
      </c>
      <c r="D36" s="25">
        <f>COUNTIF(A2:A28,"CπH")</f>
        <v>0</v>
      </c>
      <c r="E36" s="12" t="e">
        <f t="shared" si="2"/>
        <v>#DIV/0!</v>
      </c>
      <c r="G36" s="3"/>
      <c r="H36" s="37"/>
      <c r="I36" s="3"/>
      <c r="J36" s="3"/>
      <c r="K36" s="3"/>
    </row>
    <row r="37" spans="1:17" ht="14.5" x14ac:dyDescent="0.35">
      <c r="A37" s="3" t="s">
        <v>32</v>
      </c>
      <c r="B37" s="3" t="s">
        <v>33</v>
      </c>
      <c r="C37" s="13">
        <f>SUMIF(H2:H28,"V",F2:F28)</f>
        <v>2.29E-2</v>
      </c>
      <c r="D37" s="3">
        <f>COUNTIF(H2:H28,"V")</f>
        <v>5</v>
      </c>
      <c r="E37" s="13">
        <f t="shared" si="2"/>
        <v>4.5799999999999999E-3</v>
      </c>
      <c r="G37" s="3"/>
      <c r="H37" s="37"/>
      <c r="I37" s="3"/>
      <c r="J37" s="3"/>
      <c r="K37" s="13"/>
    </row>
    <row r="38" spans="1:17" ht="15" thickBot="1" x14ac:dyDescent="0.4">
      <c r="A38" s="10" t="s">
        <v>63</v>
      </c>
      <c r="B38" s="10" t="s">
        <v>62</v>
      </c>
      <c r="C38" s="22">
        <f>SUMIF(H2:H28,"VI",F2:F28)</f>
        <v>0</v>
      </c>
      <c r="D38" s="10">
        <f>COUNTIF(H2:H28,"VI")</f>
        <v>0</v>
      </c>
      <c r="E38" s="22" t="e">
        <f t="shared" si="2"/>
        <v>#DIV/0!</v>
      </c>
      <c r="G38" s="3"/>
      <c r="H38" s="37"/>
      <c r="I38" s="3"/>
      <c r="J38" s="3"/>
      <c r="K38" s="13"/>
    </row>
    <row r="39" spans="1:17" ht="13" thickTop="1" x14ac:dyDescent="0.25">
      <c r="A39" s="2"/>
      <c r="B39" s="25" t="s">
        <v>34</v>
      </c>
      <c r="G39" s="3"/>
      <c r="H39" s="3"/>
      <c r="I39" s="3"/>
      <c r="J39" s="3"/>
      <c r="K39" s="13"/>
    </row>
    <row r="40" spans="1:17" x14ac:dyDescent="0.25">
      <c r="A40" s="2"/>
      <c r="G40" s="17"/>
      <c r="H40" s="3"/>
      <c r="I40" s="3"/>
      <c r="J40" s="3"/>
      <c r="K40" s="13"/>
    </row>
    <row r="41" spans="1:17" ht="41" thickBot="1" x14ac:dyDescent="0.3">
      <c r="A41" s="57" t="s">
        <v>22</v>
      </c>
      <c r="B41" s="57"/>
      <c r="C41" s="27" t="s">
        <v>19</v>
      </c>
      <c r="D41" s="27" t="s">
        <v>20</v>
      </c>
      <c r="E41" s="26" t="s">
        <v>21</v>
      </c>
      <c r="G41" s="17"/>
      <c r="H41" s="3"/>
      <c r="I41" s="3"/>
      <c r="J41" s="3"/>
      <c r="K41" s="13"/>
    </row>
    <row r="42" spans="1:17" ht="13" thickTop="1" x14ac:dyDescent="0.25">
      <c r="A42" s="58" t="s">
        <v>35</v>
      </c>
      <c r="B42" s="59"/>
      <c r="C42" s="12">
        <f>SUMIF(I2:I28,"weak",F2:F28)</f>
        <v>2.0400000000000001E-2</v>
      </c>
      <c r="D42" s="9">
        <f>COUNTIF(I2:I28,"weak")</f>
        <v>7</v>
      </c>
      <c r="E42" s="12">
        <f>C42/D42</f>
        <v>2.9142857142857143E-3</v>
      </c>
      <c r="G42" s="17"/>
      <c r="H42" s="3"/>
      <c r="I42" s="3"/>
      <c r="J42" s="3"/>
      <c r="K42" s="13"/>
    </row>
    <row r="43" spans="1:17" x14ac:dyDescent="0.25">
      <c r="A43" s="55" t="s">
        <v>61</v>
      </c>
      <c r="B43" s="55"/>
      <c r="C43" s="12">
        <f>SUMIF(I2:I28,"",F2:F28)</f>
        <v>0.19059999999999999</v>
      </c>
      <c r="D43" s="9">
        <f>COUNTIF(I2:I28,"")</f>
        <v>20</v>
      </c>
      <c r="E43" s="12">
        <f>C43/D43</f>
        <v>9.5300000000000003E-3</v>
      </c>
      <c r="F43" s="25"/>
      <c r="G43" s="17"/>
      <c r="H43" s="3"/>
      <c r="I43" s="3"/>
      <c r="J43" s="3"/>
      <c r="K43" s="13"/>
    </row>
    <row r="44" spans="1:17" x14ac:dyDescent="0.25">
      <c r="B44" s="25"/>
      <c r="F44" s="7"/>
      <c r="G44" s="17"/>
      <c r="H44" s="3"/>
      <c r="I44" s="3"/>
      <c r="J44" s="3"/>
      <c r="K44" s="3"/>
    </row>
    <row r="45" spans="1:17" x14ac:dyDescent="0.25">
      <c r="B45" s="25"/>
      <c r="F45" s="7"/>
      <c r="G45" s="17"/>
      <c r="H45" s="3"/>
      <c r="I45" s="3"/>
      <c r="J45" s="3"/>
      <c r="K45" s="3"/>
    </row>
    <row r="46" spans="1:17" x14ac:dyDescent="0.25">
      <c r="B46" s="25"/>
      <c r="F46" s="7"/>
      <c r="G46" s="17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B47" s="25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25"/>
      <c r="F48" s="7"/>
      <c r="G48" s="17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25"/>
      <c r="H50" s="25"/>
      <c r="I50" s="25"/>
      <c r="J50" s="25"/>
      <c r="K50" s="25"/>
      <c r="L50" s="25"/>
      <c r="M50" s="25"/>
      <c r="N50" s="25"/>
      <c r="O50" s="25"/>
      <c r="P50" s="25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30:B30"/>
    <mergeCell ref="G30:H30"/>
    <mergeCell ref="G31:H31"/>
    <mergeCell ref="A41:B41"/>
    <mergeCell ref="A42:B42"/>
    <mergeCell ref="A43:B43"/>
    <mergeCell ref="G32:H3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>
      <selection activeCell="B21" sqref="B21"/>
    </sheetView>
  </sheetViews>
  <sheetFormatPr baseColWidth="10" defaultColWidth="11.7265625" defaultRowHeight="12.5" x14ac:dyDescent="0.25"/>
  <cols>
    <col min="1" max="1" width="12.7265625" style="2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25" bestFit="1" customWidth="1"/>
    <col min="18" max="18" width="13.1796875" style="25" bestFit="1" customWidth="1"/>
    <col min="19" max="16384" width="11.7265625" style="2"/>
  </cols>
  <sheetData>
    <row r="1" spans="1:9" ht="40.5" customHeight="1" thickBot="1" x14ac:dyDescent="0.3">
      <c r="A1" s="27" t="s">
        <v>80</v>
      </c>
      <c r="B1" s="27" t="s">
        <v>81</v>
      </c>
      <c r="C1" s="27" t="s">
        <v>89</v>
      </c>
      <c r="D1" s="27" t="s">
        <v>90</v>
      </c>
      <c r="E1" s="26" t="s">
        <v>84</v>
      </c>
      <c r="F1" s="27" t="s">
        <v>91</v>
      </c>
      <c r="G1" s="26" t="s">
        <v>86</v>
      </c>
      <c r="H1" s="26" t="s">
        <v>87</v>
      </c>
      <c r="I1" s="27" t="s">
        <v>88</v>
      </c>
    </row>
    <row r="2" spans="1:9" ht="13" thickTop="1" x14ac:dyDescent="0.25">
      <c r="A2" s="25" t="s">
        <v>0</v>
      </c>
      <c r="B2" s="25" t="s">
        <v>1</v>
      </c>
      <c r="F2" s="4">
        <v>2.3800000000000002E-2</v>
      </c>
      <c r="G2" s="6" t="s">
        <v>2</v>
      </c>
      <c r="H2" s="25" t="str">
        <f>IF(AND(A2="OH",B2="O"),"I",IF(AND(A2="O",B2="HO"),"II",IF(AND(A2="CH",B2="O"),"III",IF(AND(A2="O",B2="HC"),"IV",IF(AND(A2="CπH",B2="O"),"V",IF(AND(A2="Cπ",B2="HC"),"V",IF(AND(A2="C",B2="HC"),"VI","N/A")))))))</f>
        <v>I</v>
      </c>
      <c r="I2" s="25" t="str">
        <f>IF(F2&lt;=0.005, "weak","")</f>
        <v/>
      </c>
    </row>
    <row r="3" spans="1:9" x14ac:dyDescent="0.25">
      <c r="A3" s="25" t="s">
        <v>1</v>
      </c>
      <c r="B3" s="25" t="s">
        <v>7</v>
      </c>
      <c r="F3" s="4">
        <v>1.7299999999999999E-2</v>
      </c>
      <c r="G3" s="6" t="s">
        <v>3</v>
      </c>
      <c r="H3" s="25" t="str">
        <f t="shared" ref="H3:H21" si="0">IF(AND(A3="OH",B3="O"),"I",IF(AND(A3="O",B3="HO"),"II",IF(AND(A3="CH",B3="O"),"III",IF(AND(A3="O",B3="HC"),"IV",IF(AND(A3="CπH",B3="O"),"V",IF(AND(A3="Cπ",B3="HC"),"V",IF(AND(A3="C",B3="HC"),"VI","N/A")))))))</f>
        <v>II</v>
      </c>
      <c r="I3" s="25" t="str">
        <f t="shared" ref="I3:I21" si="1">IF(F3&lt;=0.005, "weak","")</f>
        <v/>
      </c>
    </row>
    <row r="4" spans="1:9" x14ac:dyDescent="0.25">
      <c r="A4" s="3" t="s">
        <v>9</v>
      </c>
      <c r="B4" s="3" t="s">
        <v>1</v>
      </c>
      <c r="F4" s="4">
        <v>9.1999999999999998E-3</v>
      </c>
      <c r="G4" s="6" t="s">
        <v>4</v>
      </c>
      <c r="H4" s="25" t="str">
        <f t="shared" si="0"/>
        <v>III</v>
      </c>
      <c r="I4" s="25" t="str">
        <f t="shared" si="1"/>
        <v/>
      </c>
    </row>
    <row r="5" spans="1:9" x14ac:dyDescent="0.25">
      <c r="A5" s="3" t="s">
        <v>9</v>
      </c>
      <c r="B5" s="3" t="s">
        <v>1</v>
      </c>
      <c r="F5" s="4">
        <v>8.5000000000000006E-3</v>
      </c>
      <c r="G5" s="6" t="s">
        <v>6</v>
      </c>
      <c r="H5" s="25" t="str">
        <f t="shared" si="0"/>
        <v>III</v>
      </c>
      <c r="I5" s="25" t="str">
        <f t="shared" si="1"/>
        <v/>
      </c>
    </row>
    <row r="6" spans="1:9" x14ac:dyDescent="0.25">
      <c r="A6" s="3" t="s">
        <v>9</v>
      </c>
      <c r="B6" s="3" t="s">
        <v>1</v>
      </c>
      <c r="F6" s="4">
        <v>7.4999999999999997E-3</v>
      </c>
      <c r="G6" s="6" t="s">
        <v>8</v>
      </c>
      <c r="H6" s="25" t="str">
        <f t="shared" si="0"/>
        <v>III</v>
      </c>
      <c r="I6" s="25" t="str">
        <f t="shared" si="1"/>
        <v/>
      </c>
    </row>
    <row r="7" spans="1:9" x14ac:dyDescent="0.25">
      <c r="A7" s="25" t="s">
        <v>1</v>
      </c>
      <c r="B7" s="25" t="s">
        <v>5</v>
      </c>
      <c r="F7" s="4">
        <v>7.4000000000000003E-3</v>
      </c>
      <c r="G7" s="6" t="s">
        <v>10</v>
      </c>
      <c r="H7" s="25" t="str">
        <f t="shared" si="0"/>
        <v>IV</v>
      </c>
      <c r="I7" s="25" t="str">
        <f t="shared" si="1"/>
        <v/>
      </c>
    </row>
    <row r="8" spans="1:9" x14ac:dyDescent="0.25">
      <c r="A8" s="25" t="s">
        <v>1</v>
      </c>
      <c r="B8" s="25" t="s">
        <v>5</v>
      </c>
      <c r="F8" s="4">
        <v>6.7999999999999996E-3</v>
      </c>
      <c r="G8" s="6" t="s">
        <v>11</v>
      </c>
      <c r="H8" s="25" t="str">
        <f t="shared" si="0"/>
        <v>IV</v>
      </c>
      <c r="I8" s="25" t="str">
        <f t="shared" si="1"/>
        <v/>
      </c>
    </row>
    <row r="9" spans="1:9" x14ac:dyDescent="0.25">
      <c r="A9" s="3" t="s">
        <v>9</v>
      </c>
      <c r="B9" s="25" t="s">
        <v>1</v>
      </c>
      <c r="F9" s="4">
        <v>6.7999999999999996E-3</v>
      </c>
      <c r="G9" s="6" t="s">
        <v>12</v>
      </c>
      <c r="H9" s="25" t="str">
        <f t="shared" si="0"/>
        <v>III</v>
      </c>
      <c r="I9" s="25" t="str">
        <f t="shared" si="1"/>
        <v/>
      </c>
    </row>
    <row r="10" spans="1:9" x14ac:dyDescent="0.25">
      <c r="A10" s="3" t="s">
        <v>1</v>
      </c>
      <c r="B10" s="25" t="s">
        <v>5</v>
      </c>
      <c r="F10" s="4">
        <v>5.7999999999999996E-3</v>
      </c>
      <c r="G10" s="6" t="s">
        <v>13</v>
      </c>
      <c r="H10" s="25" t="str">
        <f t="shared" si="0"/>
        <v>IV</v>
      </c>
      <c r="I10" s="25" t="str">
        <f t="shared" si="1"/>
        <v/>
      </c>
    </row>
    <row r="11" spans="1:9" x14ac:dyDescent="0.25">
      <c r="A11" s="25" t="s">
        <v>9</v>
      </c>
      <c r="B11" s="25" t="s">
        <v>1</v>
      </c>
      <c r="F11" s="4">
        <v>4.8999999999999998E-3</v>
      </c>
      <c r="G11" s="6" t="s">
        <v>14</v>
      </c>
      <c r="H11" s="25" t="str">
        <f t="shared" si="0"/>
        <v>III</v>
      </c>
      <c r="I11" s="25" t="str">
        <f t="shared" si="1"/>
        <v>weak</v>
      </c>
    </row>
    <row r="12" spans="1:9" ht="13" x14ac:dyDescent="0.3">
      <c r="A12" s="25" t="s">
        <v>67</v>
      </c>
      <c r="B12" s="25" t="s">
        <v>5</v>
      </c>
      <c r="F12" s="4">
        <v>4.7999999999999996E-3</v>
      </c>
      <c r="G12" s="6" t="s">
        <v>15</v>
      </c>
      <c r="H12" s="25" t="str">
        <f t="shared" si="0"/>
        <v>V</v>
      </c>
      <c r="I12" s="25" t="str">
        <f t="shared" si="1"/>
        <v>weak</v>
      </c>
    </row>
    <row r="13" spans="1:9" x14ac:dyDescent="0.25">
      <c r="A13" s="3" t="s">
        <v>1</v>
      </c>
      <c r="B13" s="25" t="s">
        <v>5</v>
      </c>
      <c r="F13" s="4">
        <v>4.3E-3</v>
      </c>
      <c r="G13" s="6" t="s">
        <v>16</v>
      </c>
      <c r="H13" s="25" t="str">
        <f t="shared" si="0"/>
        <v>IV</v>
      </c>
      <c r="I13" s="25" t="str">
        <f t="shared" si="1"/>
        <v>weak</v>
      </c>
    </row>
    <row r="14" spans="1:9" x14ac:dyDescent="0.25">
      <c r="A14" s="3" t="s">
        <v>1</v>
      </c>
      <c r="B14" s="25" t="s">
        <v>5</v>
      </c>
      <c r="F14" s="4">
        <v>4.1999999999999997E-3</v>
      </c>
      <c r="G14" s="6" t="s">
        <v>17</v>
      </c>
      <c r="H14" s="25" t="str">
        <f t="shared" si="0"/>
        <v>IV</v>
      </c>
      <c r="I14" s="25" t="str">
        <f>IF(F14&lt;=0.005, "weak","")</f>
        <v>weak</v>
      </c>
    </row>
    <row r="15" spans="1:9" x14ac:dyDescent="0.25">
      <c r="A15" s="3" t="s">
        <v>1</v>
      </c>
      <c r="B15" s="25" t="s">
        <v>5</v>
      </c>
      <c r="F15" s="4">
        <v>4.1000000000000003E-3</v>
      </c>
      <c r="G15" s="6" t="s">
        <v>38</v>
      </c>
      <c r="H15" s="25" t="str">
        <f t="shared" si="0"/>
        <v>IV</v>
      </c>
      <c r="I15" s="25" t="str">
        <f t="shared" si="1"/>
        <v>weak</v>
      </c>
    </row>
    <row r="16" spans="1:9" x14ac:dyDescent="0.25">
      <c r="A16" s="25" t="s">
        <v>1</v>
      </c>
      <c r="B16" s="25" t="s">
        <v>5</v>
      </c>
      <c r="F16" s="4">
        <v>3.5999999999999999E-3</v>
      </c>
      <c r="G16" s="6" t="s">
        <v>37</v>
      </c>
      <c r="H16" s="25" t="str">
        <f t="shared" si="0"/>
        <v>IV</v>
      </c>
      <c r="I16" s="25" t="str">
        <f t="shared" si="1"/>
        <v>weak</v>
      </c>
    </row>
    <row r="17" spans="1:11" ht="13" x14ac:dyDescent="0.3">
      <c r="A17" s="25" t="s">
        <v>67</v>
      </c>
      <c r="B17" s="25" t="s">
        <v>5</v>
      </c>
      <c r="F17" s="4">
        <v>2.8999999999999998E-3</v>
      </c>
      <c r="G17" s="6" t="s">
        <v>39</v>
      </c>
      <c r="H17" s="25" t="str">
        <f t="shared" si="0"/>
        <v>V</v>
      </c>
      <c r="I17" s="25" t="str">
        <f t="shared" si="1"/>
        <v>weak</v>
      </c>
    </row>
    <row r="18" spans="1:11" x14ac:dyDescent="0.25">
      <c r="A18" s="3" t="s">
        <v>9</v>
      </c>
      <c r="B18" s="3" t="s">
        <v>1</v>
      </c>
      <c r="F18" s="4">
        <v>2.5999999999999999E-3</v>
      </c>
      <c r="G18" s="6" t="s">
        <v>40</v>
      </c>
      <c r="H18" s="25" t="str">
        <f t="shared" si="0"/>
        <v>III</v>
      </c>
      <c r="I18" s="25" t="str">
        <f t="shared" si="1"/>
        <v>weak</v>
      </c>
    </row>
    <row r="19" spans="1:11" x14ac:dyDescent="0.25">
      <c r="A19" s="3" t="s">
        <v>1</v>
      </c>
      <c r="B19" s="3" t="s">
        <v>5</v>
      </c>
      <c r="F19" s="4">
        <v>2.3999999999999998E-3</v>
      </c>
      <c r="G19" s="6" t="s">
        <v>41</v>
      </c>
      <c r="H19" s="25" t="str">
        <f t="shared" si="0"/>
        <v>IV</v>
      </c>
      <c r="I19" s="25" t="str">
        <f t="shared" si="1"/>
        <v>weak</v>
      </c>
    </row>
    <row r="20" spans="1:11" x14ac:dyDescent="0.25">
      <c r="A20" s="25" t="s">
        <v>1</v>
      </c>
      <c r="B20" s="25" t="s">
        <v>5</v>
      </c>
      <c r="F20" s="4">
        <v>2.3999999999999998E-3</v>
      </c>
      <c r="G20" s="6" t="s">
        <v>42</v>
      </c>
      <c r="H20" s="25" t="str">
        <f t="shared" si="0"/>
        <v>IV</v>
      </c>
      <c r="I20" s="25" t="str">
        <f t="shared" si="1"/>
        <v>weak</v>
      </c>
    </row>
    <row r="21" spans="1:11" ht="13" x14ac:dyDescent="0.3">
      <c r="A21" s="25" t="s">
        <v>67</v>
      </c>
      <c r="B21" s="3" t="s">
        <v>5</v>
      </c>
      <c r="F21" s="4">
        <v>5.9999999999999995E-4</v>
      </c>
      <c r="G21" s="6" t="s">
        <v>43</v>
      </c>
      <c r="H21" s="25" t="str">
        <f t="shared" si="0"/>
        <v>V</v>
      </c>
      <c r="I21" s="25" t="str">
        <f t="shared" si="1"/>
        <v>weak</v>
      </c>
    </row>
    <row r="22" spans="1:11" x14ac:dyDescent="0.25">
      <c r="B22" s="25"/>
      <c r="F22" s="4"/>
      <c r="G22" s="6"/>
      <c r="H22" s="25"/>
      <c r="I22" s="25"/>
    </row>
    <row r="23" spans="1:11" x14ac:dyDescent="0.25">
      <c r="B23" s="25"/>
      <c r="F23" s="4"/>
      <c r="G23" s="6"/>
      <c r="H23" s="25"/>
      <c r="I23" s="25"/>
    </row>
    <row r="24" spans="1:11" x14ac:dyDescent="0.25">
      <c r="A24" s="3"/>
      <c r="B24" s="3"/>
      <c r="F24" s="4"/>
      <c r="G24" s="6"/>
      <c r="H24" s="25"/>
      <c r="I24" s="25"/>
    </row>
    <row r="25" spans="1:11" x14ac:dyDescent="0.25">
      <c r="A25" s="3"/>
      <c r="B25" s="25"/>
      <c r="F25" s="7"/>
      <c r="G25" s="6"/>
      <c r="H25" s="25"/>
      <c r="I25" s="25"/>
    </row>
    <row r="26" spans="1:11" x14ac:dyDescent="0.25">
      <c r="A26" s="3"/>
      <c r="B26" s="25"/>
      <c r="F26" s="4"/>
      <c r="G26" s="6"/>
      <c r="H26" s="25"/>
      <c r="I26" s="25"/>
    </row>
    <row r="27" spans="1:11" x14ac:dyDescent="0.25">
      <c r="B27" s="25"/>
      <c r="F27" s="4"/>
      <c r="G27" s="6"/>
      <c r="H27" s="25"/>
      <c r="I27" s="25"/>
    </row>
    <row r="28" spans="1:11" x14ac:dyDescent="0.25">
      <c r="A28" s="3"/>
      <c r="B28" s="25"/>
      <c r="F28" s="4"/>
      <c r="G28" s="6"/>
      <c r="H28" s="25"/>
      <c r="I28" s="25"/>
    </row>
    <row r="30" spans="1:11" ht="41" thickBot="1" x14ac:dyDescent="0.3">
      <c r="A30" s="56" t="s">
        <v>18</v>
      </c>
      <c r="B30" s="56"/>
      <c r="C30" s="27" t="s">
        <v>19</v>
      </c>
      <c r="D30" s="27" t="s">
        <v>20</v>
      </c>
      <c r="E30" s="26" t="s">
        <v>21</v>
      </c>
      <c r="F30" s="25"/>
      <c r="G30" s="57" t="s">
        <v>22</v>
      </c>
      <c r="H30" s="57"/>
      <c r="I30" s="27" t="s">
        <v>19</v>
      </c>
      <c r="J30" s="27" t="s">
        <v>20</v>
      </c>
      <c r="K30" s="26" t="s">
        <v>21</v>
      </c>
    </row>
    <row r="31" spans="1:11" ht="13" thickTop="1" x14ac:dyDescent="0.25">
      <c r="A31" s="25" t="s">
        <v>23</v>
      </c>
      <c r="B31" s="25" t="s">
        <v>24</v>
      </c>
      <c r="C31" s="12">
        <f>SUMIF(H2:H21,"I",F2:F21)</f>
        <v>2.3800000000000002E-2</v>
      </c>
      <c r="D31" s="25">
        <f>COUNTIF(H2:H21,"I")</f>
        <v>1</v>
      </c>
      <c r="E31" s="12">
        <f t="shared" ref="E31:E38" si="2">C31/D31</f>
        <v>2.3800000000000002E-2</v>
      </c>
      <c r="G31" s="58" t="s">
        <v>25</v>
      </c>
      <c r="H31" s="59"/>
      <c r="I31" s="12">
        <f>C31+C33+C36</f>
        <v>6.3299999999999995E-2</v>
      </c>
      <c r="J31" s="48">
        <f>D31+D33+D36</f>
        <v>7</v>
      </c>
      <c r="K31" s="12">
        <f>I31/J31</f>
        <v>9.0428571428571424E-3</v>
      </c>
    </row>
    <row r="32" spans="1:11" x14ac:dyDescent="0.25">
      <c r="A32" s="25" t="s">
        <v>26</v>
      </c>
      <c r="B32" s="25" t="s">
        <v>27</v>
      </c>
      <c r="C32" s="12">
        <f>SUMIF(H2:H21,"II",F2:F21)</f>
        <v>1.7299999999999999E-2</v>
      </c>
      <c r="D32" s="25">
        <f>COUNTIF(H2:H21,"II")</f>
        <v>1</v>
      </c>
      <c r="E32" s="12">
        <f t="shared" si="2"/>
        <v>1.7299999999999999E-2</v>
      </c>
      <c r="G32" s="55"/>
      <c r="H32" s="55"/>
    </row>
    <row r="33" spans="1:17" ht="14.5" x14ac:dyDescent="0.35">
      <c r="A33" s="25" t="s">
        <v>28</v>
      </c>
      <c r="B33" s="25" t="s">
        <v>29</v>
      </c>
      <c r="C33" s="12">
        <f>SUMIF(H2:H21,"III",F2:F21)</f>
        <v>3.95E-2</v>
      </c>
      <c r="D33" s="25">
        <f>COUNTIF(H2:H21,"III")</f>
        <v>6</v>
      </c>
      <c r="E33" s="12">
        <f t="shared" si="2"/>
        <v>6.5833333333333334E-3</v>
      </c>
      <c r="G33" s="19"/>
      <c r="H33" s="36"/>
      <c r="I33" s="19"/>
      <c r="J33" s="19"/>
      <c r="K33" s="19"/>
    </row>
    <row r="34" spans="1:17" ht="14.5" x14ac:dyDescent="0.35">
      <c r="A34" s="25" t="s">
        <v>30</v>
      </c>
      <c r="B34" s="25" t="s">
        <v>31</v>
      </c>
      <c r="C34" s="12">
        <f>SUMIF(H2:H21,"IV",F2:F21)</f>
        <v>4.1000000000000002E-2</v>
      </c>
      <c r="D34" s="25">
        <f>COUNTIF(H2:H21,"IV")</f>
        <v>9</v>
      </c>
      <c r="E34" s="12">
        <f t="shared" si="2"/>
        <v>4.5555555555555557E-3</v>
      </c>
      <c r="G34" s="19"/>
      <c r="H34" s="36"/>
      <c r="I34" s="19"/>
      <c r="J34" s="19"/>
      <c r="K34" s="19"/>
    </row>
    <row r="35" spans="1:17" ht="14.5" x14ac:dyDescent="0.35">
      <c r="A35" s="3" t="s">
        <v>65</v>
      </c>
      <c r="B35" s="25"/>
      <c r="C35" s="12">
        <f>SUMIF(A2:A21,"Cπ",F2:F21)</f>
        <v>8.3000000000000001E-3</v>
      </c>
      <c r="D35" s="25">
        <f>COUNTIF(A2:A21,"Cπ")</f>
        <v>3</v>
      </c>
      <c r="E35" s="12">
        <f t="shared" si="2"/>
        <v>2.7666666666666668E-3</v>
      </c>
      <c r="G35" s="3"/>
      <c r="H35" s="37"/>
      <c r="I35" s="3"/>
      <c r="J35" s="3"/>
      <c r="K35" s="3"/>
    </row>
    <row r="36" spans="1:17" ht="14.5" x14ac:dyDescent="0.35">
      <c r="A36" s="3" t="s">
        <v>64</v>
      </c>
      <c r="C36" s="12">
        <f>SUMIF(A2:A21,"CπH",F2:F21)</f>
        <v>0</v>
      </c>
      <c r="D36" s="25">
        <f>COUNTIF(A2:A21,"CπH")</f>
        <v>0</v>
      </c>
      <c r="E36" s="12" t="e">
        <f t="shared" si="2"/>
        <v>#DIV/0!</v>
      </c>
      <c r="G36" s="3"/>
      <c r="H36" s="37"/>
      <c r="I36" s="3"/>
      <c r="J36" s="3"/>
      <c r="K36" s="3"/>
    </row>
    <row r="37" spans="1:17" ht="14.5" x14ac:dyDescent="0.35">
      <c r="A37" s="3" t="s">
        <v>32</v>
      </c>
      <c r="B37" s="3" t="s">
        <v>33</v>
      </c>
      <c r="C37" s="13">
        <f>SUMIF(H2:H21,"V",F2:F21)</f>
        <v>8.3000000000000001E-3</v>
      </c>
      <c r="D37" s="3">
        <f>COUNTIF(H2:H21,"V")</f>
        <v>3</v>
      </c>
      <c r="E37" s="13">
        <f t="shared" si="2"/>
        <v>2.7666666666666668E-3</v>
      </c>
      <c r="G37" s="3"/>
      <c r="H37" s="37"/>
      <c r="I37" s="3"/>
      <c r="J37" s="3"/>
      <c r="K37" s="13"/>
    </row>
    <row r="38" spans="1:17" ht="15" thickBot="1" x14ac:dyDescent="0.4">
      <c r="A38" s="10" t="s">
        <v>63</v>
      </c>
      <c r="B38" s="10" t="s">
        <v>62</v>
      </c>
      <c r="C38" s="22">
        <f>SUMIF(H2:H21,"VI",F2:F21)</f>
        <v>0</v>
      </c>
      <c r="D38" s="10">
        <f>COUNTIF(H2:H21,"VI")</f>
        <v>0</v>
      </c>
      <c r="E38" s="22" t="e">
        <f t="shared" si="2"/>
        <v>#DIV/0!</v>
      </c>
      <c r="G38" s="3"/>
      <c r="H38" s="37"/>
      <c r="I38" s="3"/>
      <c r="J38" s="3"/>
      <c r="K38" s="13"/>
    </row>
    <row r="39" spans="1:17" ht="13" thickTop="1" x14ac:dyDescent="0.25">
      <c r="A39" s="2"/>
      <c r="B39" s="25" t="s">
        <v>34</v>
      </c>
      <c r="G39" s="3"/>
      <c r="H39" s="3"/>
      <c r="I39" s="3"/>
      <c r="J39" s="3"/>
      <c r="K39" s="13"/>
    </row>
    <row r="40" spans="1:17" x14ac:dyDescent="0.25">
      <c r="A40" s="2"/>
      <c r="G40" s="17"/>
      <c r="H40" s="3"/>
      <c r="I40" s="3"/>
      <c r="J40" s="3"/>
      <c r="K40" s="13"/>
    </row>
    <row r="41" spans="1:17" ht="41" thickBot="1" x14ac:dyDescent="0.3">
      <c r="A41" s="57" t="s">
        <v>22</v>
      </c>
      <c r="B41" s="57"/>
      <c r="C41" s="27" t="s">
        <v>19</v>
      </c>
      <c r="D41" s="27" t="s">
        <v>20</v>
      </c>
      <c r="E41" s="26" t="s">
        <v>21</v>
      </c>
      <c r="G41" s="17"/>
      <c r="H41" s="3"/>
      <c r="I41" s="3"/>
      <c r="J41" s="3"/>
      <c r="K41" s="13"/>
    </row>
    <row r="42" spans="1:17" ht="13" thickTop="1" x14ac:dyDescent="0.25">
      <c r="A42" s="58" t="s">
        <v>35</v>
      </c>
      <c r="B42" s="59"/>
      <c r="C42" s="12">
        <f>SUMIF(I2:I21,"weak",F2:F21)</f>
        <v>3.6799999999999999E-2</v>
      </c>
      <c r="D42" s="9">
        <f>COUNTIF(I2:I21,"weak")</f>
        <v>11</v>
      </c>
      <c r="E42" s="12">
        <f>C42/D42</f>
        <v>3.3454545454545456E-3</v>
      </c>
      <c r="G42" s="17"/>
      <c r="H42" s="3"/>
      <c r="I42" s="3"/>
      <c r="J42" s="3"/>
      <c r="K42" s="13"/>
    </row>
    <row r="43" spans="1:17" x14ac:dyDescent="0.25">
      <c r="A43" s="55" t="s">
        <v>61</v>
      </c>
      <c r="B43" s="55"/>
      <c r="C43" s="12">
        <f>SUMIF(I2:I21,"",F2:F21)</f>
        <v>9.3100000000000002E-2</v>
      </c>
      <c r="D43" s="9">
        <f>COUNTIF(I2:I21,"")</f>
        <v>9</v>
      </c>
      <c r="E43" s="12">
        <f>C43/D43</f>
        <v>1.0344444444444444E-2</v>
      </c>
      <c r="F43" s="25"/>
      <c r="G43" s="17"/>
      <c r="H43" s="3"/>
      <c r="I43" s="3"/>
      <c r="J43" s="3"/>
      <c r="K43" s="13"/>
    </row>
    <row r="44" spans="1:17" x14ac:dyDescent="0.25">
      <c r="B44" s="25"/>
      <c r="F44" s="7"/>
      <c r="G44" s="17"/>
      <c r="H44" s="3"/>
      <c r="I44" s="3"/>
      <c r="J44" s="3"/>
      <c r="K44" s="3"/>
    </row>
    <row r="45" spans="1:17" x14ac:dyDescent="0.25">
      <c r="B45" s="25"/>
      <c r="F45" s="7"/>
      <c r="G45" s="17"/>
      <c r="H45" s="3"/>
      <c r="I45" s="3"/>
      <c r="J45" s="3"/>
      <c r="K45" s="3"/>
    </row>
    <row r="46" spans="1:17" x14ac:dyDescent="0.25">
      <c r="B46" s="25"/>
      <c r="F46" s="7"/>
      <c r="G46" s="17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B47" s="25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25"/>
      <c r="F48" s="7"/>
      <c r="G48" s="17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25"/>
      <c r="H50" s="25"/>
      <c r="I50" s="25"/>
      <c r="J50" s="25"/>
      <c r="K50" s="25"/>
      <c r="L50" s="25"/>
      <c r="M50" s="25"/>
      <c r="N50" s="25"/>
      <c r="O50" s="25"/>
      <c r="P50" s="25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30:B30"/>
    <mergeCell ref="G30:H30"/>
    <mergeCell ref="G31:H31"/>
    <mergeCell ref="A41:B41"/>
    <mergeCell ref="A42:B42"/>
    <mergeCell ref="A43:B43"/>
    <mergeCell ref="G32:H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7"/>
  <sheetViews>
    <sheetView zoomScaleNormal="100" workbookViewId="0"/>
  </sheetViews>
  <sheetFormatPr baseColWidth="10" defaultColWidth="11.7265625" defaultRowHeight="12.5" x14ac:dyDescent="0.25"/>
  <cols>
    <col min="1" max="1" width="12.7265625" style="25" customWidth="1"/>
    <col min="2" max="9" width="12.7265625" style="2" customWidth="1"/>
    <col min="10" max="10" width="11.1796875" style="2" customWidth="1"/>
    <col min="11" max="11" width="11.54296875" style="2" customWidth="1"/>
    <col min="12" max="12" width="14.1796875" style="2" customWidth="1"/>
    <col min="13" max="15" width="11.54296875" style="2" customWidth="1"/>
    <col min="16" max="16" width="13.453125" style="2" customWidth="1"/>
    <col min="17" max="17" width="10.81640625" style="25" bestFit="1" customWidth="1"/>
    <col min="18" max="18" width="13.1796875" style="25" bestFit="1" customWidth="1"/>
    <col min="19" max="16384" width="11.7265625" style="2"/>
  </cols>
  <sheetData>
    <row r="1" spans="1:9" ht="40.5" customHeight="1" thickBot="1" x14ac:dyDescent="0.3">
      <c r="A1" s="27" t="s">
        <v>80</v>
      </c>
      <c r="B1" s="27" t="s">
        <v>81</v>
      </c>
      <c r="C1" s="27" t="s">
        <v>89</v>
      </c>
      <c r="D1" s="27" t="s">
        <v>90</v>
      </c>
      <c r="E1" s="26" t="s">
        <v>84</v>
      </c>
      <c r="F1" s="27" t="s">
        <v>91</v>
      </c>
      <c r="G1" s="26" t="s">
        <v>86</v>
      </c>
      <c r="H1" s="26" t="s">
        <v>87</v>
      </c>
      <c r="I1" s="27" t="s">
        <v>88</v>
      </c>
    </row>
    <row r="2" spans="1:9" ht="13" thickTop="1" x14ac:dyDescent="0.25">
      <c r="A2" s="25" t="s">
        <v>0</v>
      </c>
      <c r="B2" s="25" t="s">
        <v>1</v>
      </c>
      <c r="C2" s="28">
        <v>1.81</v>
      </c>
      <c r="D2" s="28">
        <v>2.64</v>
      </c>
      <c r="E2" s="14">
        <v>141.6</v>
      </c>
      <c r="F2" s="8">
        <v>3.5999999999999997E-2</v>
      </c>
      <c r="G2" s="6" t="s">
        <v>2</v>
      </c>
      <c r="H2" s="25" t="str">
        <f>IF(AND(A2="OH",B2="O"),"I",IF(AND(A2="O",B2="HO"),"II",IF(AND(A2="CH",B2="O"),"III",IF(AND(A2="O",B2="HC"),"IV",IF(AND(A2="CπH",B2="O"),"V",IF(AND(A2="Cπ",B2="HC"),"V",IF(AND(A2="C",B2="HC"),"VI","N/A")))))))</f>
        <v>I</v>
      </c>
      <c r="I2" s="25" t="str">
        <f>IF(F2&lt;=0.005, "weak","")</f>
        <v/>
      </c>
    </row>
    <row r="3" spans="1:9" x14ac:dyDescent="0.25">
      <c r="A3" s="25" t="s">
        <v>1</v>
      </c>
      <c r="B3" s="25" t="s">
        <v>7</v>
      </c>
      <c r="C3" s="28">
        <v>1.99</v>
      </c>
      <c r="D3" s="28">
        <v>2.77</v>
      </c>
      <c r="E3" s="14">
        <v>136.4</v>
      </c>
      <c r="F3" s="8">
        <v>2.5000000000000001E-2</v>
      </c>
      <c r="G3" s="6" t="s">
        <v>3</v>
      </c>
      <c r="H3" s="25" t="str">
        <f t="shared" ref="H3:H20" si="0">IF(AND(A3="OH",B3="O"),"I",IF(AND(A3="O",B3="HO"),"II",IF(AND(A3="CH",B3="O"),"III",IF(AND(A3="O",B3="HC"),"IV",IF(AND(A3="CπH",B3="O"),"V",IF(AND(A3="Cπ",B3="HC"),"V",IF(AND(A3="C",B3="HC"),"VI","N/A")))))))</f>
        <v>II</v>
      </c>
      <c r="I3" s="25" t="str">
        <f t="shared" ref="I3:I20" si="1">IF(F3&lt;=0.005, "weak","")</f>
        <v/>
      </c>
    </row>
    <row r="4" spans="1:9" x14ac:dyDescent="0.25">
      <c r="A4" s="25" t="s">
        <v>9</v>
      </c>
      <c r="B4" s="25" t="s">
        <v>1</v>
      </c>
      <c r="C4" s="28">
        <v>2.29</v>
      </c>
      <c r="D4" s="28">
        <v>3.23</v>
      </c>
      <c r="E4" s="14">
        <v>142.69999999999999</v>
      </c>
      <c r="F4" s="8">
        <v>1.4E-2</v>
      </c>
      <c r="G4" s="6" t="s">
        <v>4</v>
      </c>
      <c r="H4" s="25" t="str">
        <f t="shared" si="0"/>
        <v>III</v>
      </c>
      <c r="I4" s="25" t="str">
        <f t="shared" si="1"/>
        <v/>
      </c>
    </row>
    <row r="5" spans="1:9" x14ac:dyDescent="0.25">
      <c r="A5" s="25" t="s">
        <v>1</v>
      </c>
      <c r="B5" s="25" t="s">
        <v>7</v>
      </c>
      <c r="C5" s="28">
        <v>2.25</v>
      </c>
      <c r="D5" s="28">
        <v>2.92</v>
      </c>
      <c r="E5" s="14">
        <v>125.9</v>
      </c>
      <c r="F5" s="8">
        <v>1.2999999999999999E-2</v>
      </c>
      <c r="G5" s="6" t="s">
        <v>6</v>
      </c>
      <c r="H5" s="25" t="str">
        <f t="shared" si="0"/>
        <v>II</v>
      </c>
      <c r="I5" s="25" t="str">
        <f t="shared" si="1"/>
        <v/>
      </c>
    </row>
    <row r="6" spans="1:9" x14ac:dyDescent="0.25">
      <c r="A6" s="25" t="s">
        <v>1</v>
      </c>
      <c r="B6" s="25" t="s">
        <v>5</v>
      </c>
      <c r="C6" s="28">
        <v>2.4500000000000002</v>
      </c>
      <c r="D6" s="28">
        <v>3.35</v>
      </c>
      <c r="E6" s="14">
        <v>139.1</v>
      </c>
      <c r="F6" s="8">
        <v>1.0999999999999999E-2</v>
      </c>
      <c r="G6" s="6" t="s">
        <v>8</v>
      </c>
      <c r="H6" s="25" t="str">
        <f t="shared" si="0"/>
        <v>IV</v>
      </c>
      <c r="I6" s="25" t="str">
        <f t="shared" si="1"/>
        <v/>
      </c>
    </row>
    <row r="7" spans="1:9" x14ac:dyDescent="0.25">
      <c r="A7" s="25" t="s">
        <v>1</v>
      </c>
      <c r="B7" s="25" t="s">
        <v>5</v>
      </c>
      <c r="C7" s="28">
        <v>2.4500000000000002</v>
      </c>
      <c r="D7" s="28">
        <v>3.47</v>
      </c>
      <c r="E7" s="14">
        <v>155.69999999999999</v>
      </c>
      <c r="F7" s="8">
        <v>0.01</v>
      </c>
      <c r="G7" s="6" t="s">
        <v>10</v>
      </c>
      <c r="H7" s="25" t="str">
        <f t="shared" si="0"/>
        <v>IV</v>
      </c>
      <c r="I7" s="25" t="str">
        <f t="shared" si="1"/>
        <v/>
      </c>
    </row>
    <row r="8" spans="1:9" x14ac:dyDescent="0.25">
      <c r="A8" s="25" t="s">
        <v>1</v>
      </c>
      <c r="B8" s="25" t="s">
        <v>5</v>
      </c>
      <c r="C8" s="28">
        <v>2.4900000000000002</v>
      </c>
      <c r="D8" s="28">
        <v>3.43</v>
      </c>
      <c r="E8" s="14">
        <v>144.6</v>
      </c>
      <c r="F8" s="8">
        <v>8.9999999999999993E-3</v>
      </c>
      <c r="G8" s="6" t="s">
        <v>11</v>
      </c>
      <c r="H8" s="25" t="str">
        <f t="shared" si="0"/>
        <v>IV</v>
      </c>
      <c r="I8" s="25" t="str">
        <f t="shared" si="1"/>
        <v/>
      </c>
    </row>
    <row r="9" spans="1:9" x14ac:dyDescent="0.25">
      <c r="A9" s="25" t="s">
        <v>1</v>
      </c>
      <c r="B9" s="25" t="s">
        <v>5</v>
      </c>
      <c r="C9" s="28">
        <v>2.59</v>
      </c>
      <c r="D9" s="28">
        <v>3.55</v>
      </c>
      <c r="E9" s="14">
        <v>147</v>
      </c>
      <c r="F9" s="8">
        <v>8.0000000000000002E-3</v>
      </c>
      <c r="G9" s="6" t="s">
        <v>12</v>
      </c>
      <c r="H9" s="25" t="str">
        <f t="shared" si="0"/>
        <v>IV</v>
      </c>
      <c r="I9" s="25" t="str">
        <f t="shared" si="1"/>
        <v/>
      </c>
    </row>
    <row r="10" spans="1:9" x14ac:dyDescent="0.25">
      <c r="A10" s="25" t="s">
        <v>1</v>
      </c>
      <c r="B10" s="25" t="s">
        <v>5</v>
      </c>
      <c r="C10" s="28">
        <v>2.58</v>
      </c>
      <c r="D10" s="28">
        <v>3.41</v>
      </c>
      <c r="E10" s="14">
        <v>144.1</v>
      </c>
      <c r="F10" s="8">
        <v>6.0000000000000001E-3</v>
      </c>
      <c r="G10" s="6" t="s">
        <v>13</v>
      </c>
      <c r="H10" s="25" t="str">
        <f t="shared" si="0"/>
        <v>IV</v>
      </c>
      <c r="I10" s="25" t="str">
        <f t="shared" si="1"/>
        <v/>
      </c>
    </row>
    <row r="11" spans="1:9" x14ac:dyDescent="0.25">
      <c r="A11" s="25" t="s">
        <v>9</v>
      </c>
      <c r="B11" s="25" t="s">
        <v>1</v>
      </c>
      <c r="C11" s="28">
        <v>2.83</v>
      </c>
      <c r="D11" s="28">
        <v>3.38</v>
      </c>
      <c r="E11" s="14">
        <v>110.6</v>
      </c>
      <c r="F11" s="8">
        <v>5.0000000000000001E-3</v>
      </c>
      <c r="G11" s="6" t="s">
        <v>14</v>
      </c>
      <c r="H11" s="25" t="str">
        <f t="shared" si="0"/>
        <v>III</v>
      </c>
      <c r="I11" s="25" t="str">
        <f t="shared" si="1"/>
        <v>weak</v>
      </c>
    </row>
    <row r="12" spans="1:9" x14ac:dyDescent="0.25">
      <c r="A12" s="25" t="s">
        <v>1</v>
      </c>
      <c r="B12" s="25" t="s">
        <v>5</v>
      </c>
      <c r="C12" s="28">
        <v>2.89</v>
      </c>
      <c r="D12" s="28">
        <v>3.73</v>
      </c>
      <c r="E12" s="14">
        <v>134.19999999999999</v>
      </c>
      <c r="F12" s="8">
        <v>4.0000000000000001E-3</v>
      </c>
      <c r="G12" s="6" t="s">
        <v>15</v>
      </c>
      <c r="H12" s="25" t="str">
        <f t="shared" si="0"/>
        <v>IV</v>
      </c>
      <c r="I12" s="25" t="str">
        <f t="shared" si="1"/>
        <v>weak</v>
      </c>
    </row>
    <row r="13" spans="1:9" x14ac:dyDescent="0.25">
      <c r="A13" s="25" t="s">
        <v>1</v>
      </c>
      <c r="B13" s="25" t="s">
        <v>5</v>
      </c>
      <c r="C13" s="28">
        <v>2.91</v>
      </c>
      <c r="D13" s="28">
        <v>3.78</v>
      </c>
      <c r="E13" s="14">
        <v>137.9</v>
      </c>
      <c r="F13" s="8">
        <v>4.0000000000000001E-3</v>
      </c>
      <c r="G13" s="6" t="s">
        <v>16</v>
      </c>
      <c r="H13" s="25" t="str">
        <f t="shared" si="0"/>
        <v>IV</v>
      </c>
      <c r="I13" s="25" t="str">
        <f t="shared" si="1"/>
        <v>weak</v>
      </c>
    </row>
    <row r="14" spans="1:9" x14ac:dyDescent="0.25">
      <c r="A14" s="3" t="s">
        <v>9</v>
      </c>
      <c r="B14" s="3" t="s">
        <v>1</v>
      </c>
      <c r="C14" s="21">
        <v>2.99</v>
      </c>
      <c r="D14" s="21">
        <v>3.85</v>
      </c>
      <c r="E14" s="38">
        <v>135.4</v>
      </c>
      <c r="F14" s="31">
        <v>3.0000000000000001E-3</v>
      </c>
      <c r="G14" s="6" t="s">
        <v>17</v>
      </c>
      <c r="H14" s="25" t="str">
        <f t="shared" si="0"/>
        <v>III</v>
      </c>
      <c r="I14" s="25" t="str">
        <f>IF(F14&lt;=0.005, "weak","")</f>
        <v>weak</v>
      </c>
    </row>
    <row r="15" spans="1:9" x14ac:dyDescent="0.25">
      <c r="A15" s="25" t="s">
        <v>9</v>
      </c>
      <c r="B15" s="25" t="s">
        <v>1</v>
      </c>
      <c r="C15" s="28">
        <v>3</v>
      </c>
      <c r="D15" s="28">
        <v>3.86</v>
      </c>
      <c r="E15" s="14">
        <v>136</v>
      </c>
      <c r="F15" s="25">
        <v>3.0000000000000001E-3</v>
      </c>
      <c r="G15" s="6" t="s">
        <v>38</v>
      </c>
      <c r="H15" s="25" t="str">
        <f t="shared" si="0"/>
        <v>III</v>
      </c>
      <c r="I15" s="25" t="str">
        <f t="shared" si="1"/>
        <v>weak</v>
      </c>
    </row>
    <row r="16" spans="1:9" x14ac:dyDescent="0.25">
      <c r="A16" s="25" t="s">
        <v>9</v>
      </c>
      <c r="B16" s="25" t="s">
        <v>1</v>
      </c>
      <c r="C16" s="28">
        <v>3.05</v>
      </c>
      <c r="D16" s="28">
        <v>3.63</v>
      </c>
      <c r="E16" s="14">
        <v>113.3</v>
      </c>
      <c r="F16" s="25">
        <v>3.0000000000000001E-3</v>
      </c>
      <c r="G16" s="6" t="s">
        <v>37</v>
      </c>
      <c r="H16" s="25" t="str">
        <f t="shared" si="0"/>
        <v>III</v>
      </c>
      <c r="I16" s="25" t="str">
        <f t="shared" si="1"/>
        <v>weak</v>
      </c>
    </row>
    <row r="17" spans="1:11" x14ac:dyDescent="0.25">
      <c r="A17" s="25" t="s">
        <v>9</v>
      </c>
      <c r="B17" s="25" t="s">
        <v>1</v>
      </c>
      <c r="C17" s="28">
        <v>3.13</v>
      </c>
      <c r="D17" s="28">
        <v>3.9</v>
      </c>
      <c r="E17" s="14">
        <v>127.9</v>
      </c>
      <c r="F17" s="25">
        <v>3.0000000000000001E-3</v>
      </c>
      <c r="G17" s="6" t="s">
        <v>39</v>
      </c>
      <c r="H17" s="25" t="str">
        <f t="shared" si="0"/>
        <v>III</v>
      </c>
      <c r="I17" s="25" t="str">
        <f t="shared" si="1"/>
        <v>weak</v>
      </c>
    </row>
    <row r="18" spans="1:11" x14ac:dyDescent="0.25">
      <c r="A18" s="25" t="s">
        <v>49</v>
      </c>
      <c r="B18" s="25" t="s">
        <v>1</v>
      </c>
      <c r="C18" s="28">
        <v>3.16</v>
      </c>
      <c r="D18" s="28">
        <v>4.0199999999999996</v>
      </c>
      <c r="E18" s="14">
        <v>137.4</v>
      </c>
      <c r="F18" s="25">
        <v>2E-3</v>
      </c>
      <c r="G18" s="6" t="s">
        <v>40</v>
      </c>
      <c r="H18" s="25" t="str">
        <f t="shared" si="0"/>
        <v>V</v>
      </c>
      <c r="I18" s="25" t="str">
        <f t="shared" si="1"/>
        <v>weak</v>
      </c>
    </row>
    <row r="19" spans="1:11" x14ac:dyDescent="0.25">
      <c r="A19" s="25" t="s">
        <v>1</v>
      </c>
      <c r="B19" s="25" t="s">
        <v>5</v>
      </c>
      <c r="C19" s="25">
        <v>3.36</v>
      </c>
      <c r="D19" s="25">
        <v>4.16</v>
      </c>
      <c r="E19" s="14">
        <v>131.69999999999999</v>
      </c>
      <c r="F19" s="25">
        <v>1E-3</v>
      </c>
      <c r="G19" s="6" t="s">
        <v>41</v>
      </c>
      <c r="H19" s="25" t="str">
        <f t="shared" si="0"/>
        <v>IV</v>
      </c>
      <c r="I19" s="25" t="str">
        <f t="shared" si="1"/>
        <v>weak</v>
      </c>
    </row>
    <row r="20" spans="1:11" ht="13" thickBot="1" x14ac:dyDescent="0.3">
      <c r="A20" s="10" t="s">
        <v>1</v>
      </c>
      <c r="B20" s="10" t="s">
        <v>5</v>
      </c>
      <c r="C20" s="10">
        <v>3.44</v>
      </c>
      <c r="D20" s="10">
        <v>4.03</v>
      </c>
      <c r="E20" s="23">
        <v>115.8</v>
      </c>
      <c r="F20" s="10">
        <v>1E-3</v>
      </c>
      <c r="G20" s="30" t="s">
        <v>42</v>
      </c>
      <c r="H20" s="10" t="str">
        <f t="shared" si="0"/>
        <v>IV</v>
      </c>
      <c r="I20" s="10" t="str">
        <f t="shared" si="1"/>
        <v>weak</v>
      </c>
    </row>
    <row r="21" spans="1:11" ht="13" thickTop="1" x14ac:dyDescent="0.25">
      <c r="B21" s="3"/>
      <c r="F21" s="4"/>
      <c r="G21" s="6"/>
      <c r="H21" s="25"/>
      <c r="I21" s="25"/>
    </row>
    <row r="22" spans="1:11" x14ac:dyDescent="0.25">
      <c r="B22" s="25"/>
      <c r="F22" s="4"/>
      <c r="G22" s="6"/>
      <c r="H22" s="25"/>
      <c r="I22" s="25"/>
    </row>
    <row r="23" spans="1:11" x14ac:dyDescent="0.25">
      <c r="B23" s="25"/>
      <c r="F23" s="4"/>
      <c r="G23" s="6"/>
      <c r="H23" s="25"/>
      <c r="I23" s="25"/>
    </row>
    <row r="24" spans="1:11" x14ac:dyDescent="0.25">
      <c r="A24" s="3"/>
      <c r="B24" s="3"/>
      <c r="F24" s="4"/>
      <c r="G24" s="6"/>
      <c r="H24" s="25"/>
      <c r="I24" s="25"/>
    </row>
    <row r="25" spans="1:11" x14ac:dyDescent="0.25">
      <c r="A25" s="3"/>
      <c r="B25" s="25"/>
      <c r="F25" s="7"/>
      <c r="G25" s="6"/>
      <c r="H25" s="25"/>
      <c r="I25" s="25"/>
    </row>
    <row r="26" spans="1:11" x14ac:dyDescent="0.25">
      <c r="A26" s="3"/>
      <c r="B26" s="25"/>
      <c r="F26" s="4"/>
      <c r="G26" s="6"/>
      <c r="H26" s="25"/>
      <c r="I26" s="25"/>
    </row>
    <row r="27" spans="1:11" x14ac:dyDescent="0.25">
      <c r="B27" s="25"/>
      <c r="F27" s="4"/>
      <c r="G27" s="6"/>
      <c r="H27" s="25"/>
      <c r="I27" s="25"/>
    </row>
    <row r="28" spans="1:11" x14ac:dyDescent="0.25">
      <c r="A28" s="3"/>
      <c r="B28" s="25"/>
      <c r="F28" s="4"/>
      <c r="G28" s="6"/>
      <c r="H28" s="25"/>
      <c r="I28" s="25"/>
    </row>
    <row r="30" spans="1:11" ht="41" thickBot="1" x14ac:dyDescent="0.3">
      <c r="A30" s="56" t="s">
        <v>18</v>
      </c>
      <c r="B30" s="56"/>
      <c r="C30" s="27" t="s">
        <v>19</v>
      </c>
      <c r="D30" s="27" t="s">
        <v>20</v>
      </c>
      <c r="E30" s="26" t="s">
        <v>21</v>
      </c>
      <c r="F30" s="25"/>
      <c r="G30" s="57" t="s">
        <v>22</v>
      </c>
      <c r="H30" s="57"/>
      <c r="I30" s="27" t="s">
        <v>19</v>
      </c>
      <c r="J30" s="27" t="s">
        <v>20</v>
      </c>
      <c r="K30" s="26" t="s">
        <v>21</v>
      </c>
    </row>
    <row r="31" spans="1:11" ht="13" thickTop="1" x14ac:dyDescent="0.25">
      <c r="A31" s="25" t="s">
        <v>23</v>
      </c>
      <c r="B31" s="25" t="s">
        <v>24</v>
      </c>
      <c r="C31" s="12">
        <f>SUMIF(H2:H20,"I",F2:F20)</f>
        <v>3.5999999999999997E-2</v>
      </c>
      <c r="D31" s="25">
        <f>COUNTIF(H2:H20,"I")</f>
        <v>1</v>
      </c>
      <c r="E31" s="12">
        <f t="shared" ref="E31:E38" si="2">C31/D31</f>
        <v>3.5999999999999997E-2</v>
      </c>
      <c r="G31" s="58" t="s">
        <v>25</v>
      </c>
      <c r="H31" s="59"/>
      <c r="I31" s="12">
        <f>C31+C33+C36</f>
        <v>6.8999999999999992E-2</v>
      </c>
      <c r="J31" s="48">
        <f>D31+D33+D36</f>
        <v>8</v>
      </c>
      <c r="K31" s="12">
        <f>I31/J31</f>
        <v>8.624999999999999E-3</v>
      </c>
    </row>
    <row r="32" spans="1:11" x14ac:dyDescent="0.25">
      <c r="A32" s="25" t="s">
        <v>26</v>
      </c>
      <c r="B32" s="25" t="s">
        <v>27</v>
      </c>
      <c r="C32" s="12">
        <f>SUMIF(H2:H20,"II",F2:F20)</f>
        <v>3.7999999999999999E-2</v>
      </c>
      <c r="D32" s="25">
        <f>COUNTIF(H2:H20,"II")</f>
        <v>2</v>
      </c>
      <c r="E32" s="12">
        <f t="shared" si="2"/>
        <v>1.9E-2</v>
      </c>
      <c r="G32" s="55"/>
      <c r="H32" s="55"/>
    </row>
    <row r="33" spans="1:17" ht="14.5" x14ac:dyDescent="0.35">
      <c r="A33" s="25" t="s">
        <v>28</v>
      </c>
      <c r="B33" s="25" t="s">
        <v>29</v>
      </c>
      <c r="C33" s="12">
        <f>SUMIF(H2:H20,"III",F2:F20)</f>
        <v>3.0999999999999996E-2</v>
      </c>
      <c r="D33" s="25">
        <f>COUNTIF(H2:H20,"III")</f>
        <v>6</v>
      </c>
      <c r="E33" s="12">
        <f t="shared" si="2"/>
        <v>5.1666666666666658E-3</v>
      </c>
      <c r="G33" s="19"/>
      <c r="H33" s="36"/>
      <c r="I33" s="19"/>
      <c r="J33" s="19"/>
      <c r="K33" s="19"/>
    </row>
    <row r="34" spans="1:17" ht="14.5" x14ac:dyDescent="0.35">
      <c r="A34" s="25" t="s">
        <v>30</v>
      </c>
      <c r="B34" s="25" t="s">
        <v>31</v>
      </c>
      <c r="C34" s="12">
        <f>SUMIF(H2:H20,"IV",F2:F20)</f>
        <v>5.4000000000000006E-2</v>
      </c>
      <c r="D34" s="25">
        <f>COUNTIF(H2:H20,"IV")</f>
        <v>9</v>
      </c>
      <c r="E34" s="12">
        <f t="shared" si="2"/>
        <v>6.000000000000001E-3</v>
      </c>
      <c r="G34" s="19"/>
      <c r="H34" s="36"/>
      <c r="I34" s="19"/>
      <c r="J34" s="19"/>
      <c r="K34" s="19"/>
    </row>
    <row r="35" spans="1:17" ht="14.5" x14ac:dyDescent="0.35">
      <c r="A35" s="3" t="s">
        <v>65</v>
      </c>
      <c r="B35" s="25"/>
      <c r="C35" s="12">
        <f>SUMIF(A2:A20,"Cπ",F2:F20)</f>
        <v>0</v>
      </c>
      <c r="D35" s="25">
        <f>COUNTIF(A2:A20,"Cπ")</f>
        <v>0</v>
      </c>
      <c r="E35" s="12" t="e">
        <f t="shared" si="2"/>
        <v>#DIV/0!</v>
      </c>
      <c r="G35" s="3"/>
      <c r="H35" s="37"/>
      <c r="I35" s="3"/>
      <c r="J35" s="3"/>
      <c r="K35" s="3"/>
    </row>
    <row r="36" spans="1:17" ht="14.5" x14ac:dyDescent="0.35">
      <c r="A36" s="3" t="s">
        <v>64</v>
      </c>
      <c r="C36" s="12">
        <f>SUMIF(A2:A20,"CπH",F2:F20)</f>
        <v>2E-3</v>
      </c>
      <c r="D36" s="25">
        <f>COUNTIF(A2:A20,"CπH")</f>
        <v>1</v>
      </c>
      <c r="E36" s="12">
        <f t="shared" si="2"/>
        <v>2E-3</v>
      </c>
      <c r="G36" s="3"/>
      <c r="H36" s="37"/>
      <c r="I36" s="3"/>
      <c r="J36" s="3"/>
      <c r="K36" s="3"/>
    </row>
    <row r="37" spans="1:17" ht="14.5" x14ac:dyDescent="0.35">
      <c r="A37" s="3" t="s">
        <v>32</v>
      </c>
      <c r="B37" s="3" t="s">
        <v>33</v>
      </c>
      <c r="C37" s="13">
        <f>SUMIF(H2:H20,"V",F2:F20)</f>
        <v>2E-3</v>
      </c>
      <c r="D37" s="3">
        <f>COUNTIF(H2:H20,"V")</f>
        <v>1</v>
      </c>
      <c r="E37" s="13">
        <f t="shared" si="2"/>
        <v>2E-3</v>
      </c>
      <c r="G37" s="3"/>
      <c r="H37" s="37"/>
      <c r="I37" s="3"/>
      <c r="J37" s="3"/>
      <c r="K37" s="13"/>
    </row>
    <row r="38" spans="1:17" ht="15" thickBot="1" x14ac:dyDescent="0.4">
      <c r="A38" s="10" t="s">
        <v>63</v>
      </c>
      <c r="B38" s="10" t="s">
        <v>62</v>
      </c>
      <c r="C38" s="22">
        <f>SUMIF(H2:H20,"VI",F2:F20)</f>
        <v>0</v>
      </c>
      <c r="D38" s="10">
        <f>COUNTIF(H2:H20,"VI")</f>
        <v>0</v>
      </c>
      <c r="E38" s="22" t="e">
        <f t="shared" si="2"/>
        <v>#DIV/0!</v>
      </c>
      <c r="G38" s="3"/>
      <c r="H38" s="37"/>
      <c r="I38" s="3"/>
      <c r="J38" s="3"/>
      <c r="K38" s="13"/>
    </row>
    <row r="39" spans="1:17" ht="13" thickTop="1" x14ac:dyDescent="0.25">
      <c r="A39" s="2"/>
      <c r="B39" s="25" t="s">
        <v>34</v>
      </c>
      <c r="G39" s="3"/>
      <c r="H39" s="3"/>
      <c r="I39" s="3"/>
      <c r="J39" s="3"/>
      <c r="K39" s="13"/>
    </row>
    <row r="40" spans="1:17" x14ac:dyDescent="0.25">
      <c r="A40" s="2"/>
      <c r="G40" s="17"/>
      <c r="H40" s="3"/>
      <c r="I40" s="3"/>
      <c r="J40" s="3"/>
      <c r="K40" s="13"/>
    </row>
    <row r="41" spans="1:17" ht="41" thickBot="1" x14ac:dyDescent="0.3">
      <c r="A41" s="57" t="s">
        <v>22</v>
      </c>
      <c r="B41" s="57"/>
      <c r="C41" s="27" t="s">
        <v>19</v>
      </c>
      <c r="D41" s="27" t="s">
        <v>20</v>
      </c>
      <c r="E41" s="26" t="s">
        <v>21</v>
      </c>
      <c r="G41" s="17"/>
      <c r="H41" s="3"/>
      <c r="I41" s="3"/>
      <c r="J41" s="3"/>
      <c r="K41" s="13"/>
    </row>
    <row r="42" spans="1:17" ht="13" thickTop="1" x14ac:dyDescent="0.25">
      <c r="A42" s="58" t="s">
        <v>35</v>
      </c>
      <c r="B42" s="59"/>
      <c r="C42" s="12">
        <f>SUMIF(I2:I20,"weak",F2:F20)</f>
        <v>2.8999999999999998E-2</v>
      </c>
      <c r="D42" s="9">
        <f>COUNTIF(I2:I20,"weak")</f>
        <v>10</v>
      </c>
      <c r="E42" s="12">
        <f>C42/D42</f>
        <v>2.8999999999999998E-3</v>
      </c>
      <c r="G42" s="17"/>
      <c r="H42" s="3"/>
      <c r="I42" s="3"/>
      <c r="J42" s="3"/>
      <c r="K42" s="13"/>
    </row>
    <row r="43" spans="1:17" x14ac:dyDescent="0.25">
      <c r="A43" s="55" t="s">
        <v>61</v>
      </c>
      <c r="B43" s="55"/>
      <c r="C43" s="12">
        <f>SUMIF(I2:I20,"",F2:F20)</f>
        <v>0.13199999999999998</v>
      </c>
      <c r="D43" s="9">
        <f>COUNTIF(I2:I20,"")</f>
        <v>9</v>
      </c>
      <c r="E43" s="12">
        <f>C43/D43</f>
        <v>1.4666666666666665E-2</v>
      </c>
      <c r="F43" s="25"/>
      <c r="G43" s="17"/>
      <c r="H43" s="3"/>
      <c r="I43" s="3"/>
      <c r="J43" s="3"/>
      <c r="K43" s="13"/>
    </row>
    <row r="44" spans="1:17" x14ac:dyDescent="0.25">
      <c r="B44" s="25"/>
      <c r="F44" s="7"/>
      <c r="G44" s="17"/>
      <c r="H44" s="3"/>
      <c r="I44" s="3"/>
      <c r="J44" s="3"/>
      <c r="K44" s="3"/>
    </row>
    <row r="45" spans="1:17" x14ac:dyDescent="0.25">
      <c r="B45" s="25"/>
      <c r="F45" s="7"/>
      <c r="G45" s="17"/>
      <c r="H45" s="3"/>
      <c r="I45" s="3"/>
      <c r="J45" s="3"/>
      <c r="K45" s="3"/>
    </row>
    <row r="46" spans="1:17" x14ac:dyDescent="0.25">
      <c r="B46" s="25"/>
      <c r="F46" s="7"/>
      <c r="G46" s="17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B47" s="25"/>
      <c r="F47" s="7"/>
      <c r="G47" s="17"/>
      <c r="H47" s="3"/>
      <c r="I47" s="3"/>
      <c r="J47" s="3"/>
      <c r="K47" s="13"/>
      <c r="L47" s="3"/>
      <c r="M47" s="3"/>
      <c r="N47" s="3"/>
      <c r="O47" s="3"/>
      <c r="P47" s="3"/>
      <c r="Q47" s="3"/>
    </row>
    <row r="48" spans="1:17" x14ac:dyDescent="0.25">
      <c r="B48" s="25"/>
      <c r="F48" s="7"/>
      <c r="G48" s="17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24" x14ac:dyDescent="0.25">
      <c r="A49" s="3"/>
      <c r="B49" s="3"/>
      <c r="C49" s="19"/>
      <c r="D49" s="19"/>
      <c r="E49" s="19"/>
      <c r="F49" s="20"/>
      <c r="G49" s="17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19"/>
      <c r="T49" s="19"/>
      <c r="U49" s="19"/>
      <c r="V49" s="19"/>
      <c r="W49" s="19"/>
      <c r="X49" s="19"/>
    </row>
    <row r="50" spans="1:24" x14ac:dyDescent="0.25">
      <c r="A50" s="3"/>
      <c r="B50" s="3"/>
      <c r="C50" s="19"/>
      <c r="D50" s="19"/>
      <c r="E50" s="19"/>
      <c r="F50" s="20"/>
      <c r="G50" s="25"/>
      <c r="H50" s="25"/>
      <c r="I50" s="25"/>
      <c r="J50" s="25"/>
      <c r="K50" s="25"/>
      <c r="L50" s="25"/>
      <c r="M50" s="25"/>
      <c r="N50" s="25"/>
      <c r="O50" s="25"/>
      <c r="P50" s="25"/>
      <c r="R50" s="3"/>
      <c r="S50" s="19"/>
      <c r="T50" s="19"/>
      <c r="U50" s="19"/>
      <c r="V50" s="19"/>
      <c r="W50" s="19"/>
      <c r="X50" s="19"/>
    </row>
    <row r="51" spans="1:24" x14ac:dyDescent="0.25">
      <c r="A51" s="3"/>
      <c r="B51" s="3"/>
      <c r="C51" s="19"/>
      <c r="D51" s="19"/>
      <c r="E51" s="19"/>
      <c r="F51" s="20"/>
      <c r="R51" s="3"/>
      <c r="S51" s="19"/>
      <c r="T51" s="19"/>
      <c r="U51" s="19"/>
      <c r="V51" s="19"/>
      <c r="W51" s="19"/>
      <c r="X51" s="19"/>
    </row>
    <row r="52" spans="1:24" x14ac:dyDescent="0.25">
      <c r="A52" s="3"/>
      <c r="B52" s="3"/>
      <c r="C52" s="19"/>
      <c r="D52" s="19"/>
      <c r="E52" s="19"/>
      <c r="F52" s="20"/>
      <c r="R52" s="3"/>
      <c r="S52" s="19"/>
      <c r="T52" s="19"/>
      <c r="U52" s="19"/>
      <c r="V52" s="19"/>
      <c r="W52" s="19"/>
      <c r="X52" s="19"/>
    </row>
    <row r="53" spans="1:24" x14ac:dyDescent="0.25">
      <c r="A53" s="3"/>
      <c r="B53" s="3"/>
      <c r="C53" s="19"/>
      <c r="D53" s="19"/>
      <c r="E53" s="19"/>
      <c r="F53" s="20"/>
      <c r="R53" s="3"/>
      <c r="S53" s="19"/>
      <c r="T53" s="19"/>
      <c r="U53" s="19"/>
      <c r="V53" s="19"/>
      <c r="W53" s="19"/>
      <c r="X53" s="19"/>
    </row>
    <row r="54" spans="1:24" x14ac:dyDescent="0.25">
      <c r="A54" s="3"/>
      <c r="B54" s="3"/>
      <c r="C54" s="19"/>
      <c r="D54" s="19"/>
      <c r="E54" s="19"/>
      <c r="F54" s="20"/>
      <c r="G54" s="17"/>
      <c r="H54" s="3"/>
      <c r="I54" s="3"/>
      <c r="J54" s="19"/>
      <c r="K54" s="19"/>
      <c r="L54" s="19"/>
      <c r="M54" s="19"/>
      <c r="N54" s="19"/>
      <c r="O54" s="19"/>
      <c r="P54" s="19"/>
      <c r="Q54" s="3"/>
      <c r="R54" s="3"/>
      <c r="S54" s="19"/>
      <c r="T54" s="19"/>
      <c r="U54" s="19"/>
      <c r="V54" s="19"/>
      <c r="W54" s="19"/>
      <c r="X54" s="19"/>
    </row>
    <row r="55" spans="1:24" x14ac:dyDescent="0.25">
      <c r="A55" s="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3"/>
      <c r="S55" s="19"/>
      <c r="T55" s="19"/>
      <c r="U55" s="19"/>
      <c r="V55" s="19"/>
      <c r="W55" s="19"/>
      <c r="X55" s="19"/>
    </row>
    <row r="56" spans="1:24" ht="31" customHeight="1" x14ac:dyDescent="0.25">
      <c r="A56" s="3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"/>
      <c r="R56" s="3"/>
      <c r="S56" s="19"/>
      <c r="T56" s="19"/>
      <c r="U56" s="19"/>
      <c r="V56" s="19"/>
      <c r="W56" s="19"/>
      <c r="X56" s="19"/>
    </row>
    <row r="57" spans="1:2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9"/>
      <c r="T57" s="19"/>
      <c r="U57" s="19"/>
      <c r="V57" s="19"/>
      <c r="W57" s="19"/>
      <c r="X57" s="19"/>
    </row>
    <row r="58" spans="1: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9"/>
      <c r="T58" s="19"/>
      <c r="U58" s="19"/>
      <c r="V58" s="19"/>
      <c r="W58" s="19"/>
      <c r="X58" s="19"/>
    </row>
    <row r="59" spans="1:2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9"/>
      <c r="T59" s="19"/>
      <c r="U59" s="19"/>
      <c r="V59" s="19"/>
      <c r="W59" s="19"/>
      <c r="X59" s="19"/>
    </row>
    <row r="60" spans="1:2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9"/>
      <c r="T60" s="19"/>
      <c r="U60" s="19"/>
      <c r="V60" s="19"/>
      <c r="W60" s="19"/>
      <c r="X60" s="19"/>
    </row>
    <row r="61" spans="1:2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9"/>
      <c r="T61" s="19"/>
      <c r="U61" s="19"/>
      <c r="V61" s="19"/>
      <c r="W61" s="19"/>
      <c r="X61" s="19"/>
    </row>
    <row r="62" spans="1:2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9"/>
      <c r="T62" s="19"/>
      <c r="U62" s="19"/>
      <c r="V62" s="19"/>
      <c r="W62" s="19"/>
      <c r="X62" s="19"/>
    </row>
    <row r="63" spans="1:2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9"/>
      <c r="T63" s="19"/>
      <c r="U63" s="19"/>
      <c r="V63" s="19"/>
      <c r="W63" s="19"/>
      <c r="X63" s="19"/>
    </row>
    <row r="64" spans="1:2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9"/>
      <c r="T64" s="19"/>
      <c r="U64" s="19"/>
      <c r="V64" s="19"/>
      <c r="W64" s="19"/>
      <c r="X64" s="19"/>
    </row>
    <row r="65" spans="1:2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9"/>
      <c r="T65" s="19"/>
      <c r="U65" s="19"/>
      <c r="V65" s="19"/>
      <c r="W65" s="19"/>
      <c r="X65" s="19"/>
    </row>
    <row r="66" spans="1:2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9"/>
      <c r="T66" s="19"/>
      <c r="U66" s="19"/>
      <c r="V66" s="19"/>
      <c r="W66" s="19"/>
      <c r="X66" s="19"/>
    </row>
    <row r="67" spans="1:2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9"/>
      <c r="T67" s="19"/>
      <c r="U67" s="19"/>
      <c r="V67" s="19"/>
      <c r="W67" s="19"/>
      <c r="X67" s="19"/>
    </row>
    <row r="68" spans="1:2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9"/>
      <c r="T68" s="19"/>
      <c r="U68" s="19"/>
      <c r="V68" s="19"/>
      <c r="W68" s="19"/>
      <c r="X68" s="19"/>
    </row>
    <row r="69" spans="1:2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9"/>
      <c r="T69" s="19"/>
      <c r="U69" s="19"/>
      <c r="V69" s="19"/>
      <c r="W69" s="19"/>
      <c r="X69" s="19"/>
    </row>
    <row r="70" spans="1:2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9"/>
      <c r="T70" s="19"/>
      <c r="U70" s="19"/>
      <c r="V70" s="19"/>
      <c r="W70" s="19"/>
      <c r="X70" s="19"/>
    </row>
    <row r="71" spans="1:2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9"/>
      <c r="T71" s="19"/>
      <c r="U71" s="19"/>
      <c r="V71" s="19"/>
      <c r="W71" s="19"/>
      <c r="X71" s="19"/>
    </row>
    <row r="72" spans="1:2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9"/>
      <c r="T72" s="19"/>
      <c r="U72" s="19"/>
      <c r="V72" s="19"/>
      <c r="W72" s="19"/>
      <c r="X72" s="19"/>
    </row>
    <row r="73" spans="1:2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9"/>
      <c r="T73" s="19"/>
      <c r="U73" s="19"/>
      <c r="V73" s="19"/>
      <c r="W73" s="19"/>
      <c r="X73" s="19"/>
    </row>
    <row r="74" spans="1:2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9"/>
      <c r="T74" s="19"/>
      <c r="U74" s="19"/>
      <c r="V74" s="19"/>
      <c r="W74" s="19"/>
      <c r="X74" s="19"/>
    </row>
    <row r="75" spans="1:2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9"/>
      <c r="T75" s="19"/>
      <c r="U75" s="19"/>
      <c r="V75" s="19"/>
      <c r="W75" s="19"/>
      <c r="X75" s="19"/>
    </row>
    <row r="76" spans="1:2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9"/>
      <c r="T76" s="19"/>
      <c r="U76" s="19"/>
      <c r="V76" s="19"/>
      <c r="W76" s="19"/>
      <c r="X76" s="19"/>
    </row>
    <row r="77" spans="1:2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9"/>
      <c r="T77" s="19"/>
      <c r="U77" s="19"/>
      <c r="V77" s="19"/>
      <c r="W77" s="19"/>
      <c r="X77" s="19"/>
    </row>
    <row r="78" spans="1:2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9"/>
      <c r="T78" s="19"/>
      <c r="U78" s="19"/>
      <c r="V78" s="19"/>
      <c r="W78" s="19"/>
      <c r="X78" s="19"/>
    </row>
    <row r="79" spans="1:2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9"/>
      <c r="T79" s="19"/>
      <c r="U79" s="19"/>
      <c r="V79" s="19"/>
      <c r="W79" s="19"/>
      <c r="X79" s="19"/>
    </row>
    <row r="80" spans="1:2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9"/>
      <c r="T80" s="19"/>
      <c r="U80" s="19"/>
      <c r="V80" s="19"/>
      <c r="W80" s="19"/>
      <c r="X80" s="19"/>
    </row>
    <row r="81" spans="1:2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9"/>
      <c r="T81" s="19"/>
      <c r="U81" s="19"/>
      <c r="V81" s="19"/>
      <c r="W81" s="19"/>
      <c r="X81" s="19"/>
    </row>
    <row r="82" spans="1:2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9"/>
      <c r="T82" s="19"/>
      <c r="U82" s="19"/>
      <c r="V82" s="19"/>
      <c r="W82" s="19"/>
      <c r="X82" s="19"/>
    </row>
    <row r="83" spans="1:2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9"/>
      <c r="T83" s="19"/>
      <c r="U83" s="19"/>
      <c r="V83" s="19"/>
      <c r="W83" s="19"/>
      <c r="X83" s="19"/>
    </row>
    <row r="84" spans="1:2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9"/>
      <c r="T84" s="19"/>
      <c r="U84" s="19"/>
      <c r="V84" s="19"/>
      <c r="W84" s="19"/>
      <c r="X84" s="19"/>
    </row>
    <row r="85" spans="1:2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9"/>
      <c r="T85" s="19"/>
      <c r="U85" s="19"/>
      <c r="V85" s="19"/>
      <c r="W85" s="19"/>
      <c r="X85" s="19"/>
    </row>
    <row r="86" spans="1:2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9"/>
      <c r="T86" s="19"/>
      <c r="U86" s="19"/>
      <c r="V86" s="19"/>
      <c r="W86" s="19"/>
      <c r="X86" s="19"/>
    </row>
    <row r="87" spans="1:2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9"/>
      <c r="T87" s="19"/>
      <c r="U87" s="19"/>
      <c r="V87" s="19"/>
      <c r="W87" s="19"/>
      <c r="X87" s="19"/>
    </row>
    <row r="88" spans="1:2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9"/>
      <c r="T88" s="19"/>
      <c r="U88" s="19"/>
      <c r="V88" s="19"/>
      <c r="W88" s="19"/>
      <c r="X88" s="19"/>
    </row>
    <row r="89" spans="1:2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9"/>
      <c r="T89" s="19"/>
      <c r="U89" s="19"/>
      <c r="V89" s="19"/>
      <c r="W89" s="19"/>
      <c r="X89" s="19"/>
    </row>
    <row r="90" spans="1:2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9"/>
      <c r="T90" s="19"/>
      <c r="U90" s="19"/>
      <c r="V90" s="19"/>
      <c r="W90" s="19"/>
      <c r="X90" s="19"/>
    </row>
    <row r="91" spans="1:2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9"/>
      <c r="T91" s="19"/>
      <c r="U91" s="19"/>
      <c r="V91" s="19"/>
      <c r="W91" s="19"/>
      <c r="X91" s="19"/>
    </row>
    <row r="92" spans="1:2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9"/>
      <c r="T92" s="19"/>
      <c r="U92" s="19"/>
      <c r="V92" s="19"/>
      <c r="W92" s="19"/>
      <c r="X92" s="19"/>
    </row>
    <row r="93" spans="1:2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9"/>
      <c r="T93" s="19"/>
      <c r="U93" s="19"/>
      <c r="V93" s="19"/>
      <c r="W93" s="19"/>
      <c r="X93" s="19"/>
    </row>
    <row r="94" spans="1:2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9"/>
      <c r="T94" s="19"/>
      <c r="U94" s="19"/>
      <c r="V94" s="19"/>
      <c r="W94" s="19"/>
      <c r="X94" s="19"/>
    </row>
    <row r="95" spans="1:2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9"/>
      <c r="T95" s="19"/>
      <c r="U95" s="19"/>
      <c r="V95" s="19"/>
      <c r="W95" s="19"/>
      <c r="X95" s="19"/>
    </row>
    <row r="96" spans="1:2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  <c r="U96" s="19"/>
      <c r="V96" s="19"/>
      <c r="W96" s="19"/>
      <c r="X96" s="19"/>
    </row>
    <row r="97" spans="1:2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9"/>
      <c r="T97" s="19"/>
      <c r="U97" s="19"/>
      <c r="V97" s="19"/>
      <c r="W97" s="19"/>
      <c r="X97" s="19"/>
    </row>
    <row r="98" spans="1:2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9"/>
      <c r="T98" s="19"/>
      <c r="U98" s="19"/>
      <c r="V98" s="19"/>
      <c r="W98" s="19"/>
      <c r="X98" s="19"/>
    </row>
    <row r="99" spans="1:2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9"/>
      <c r="T99" s="19"/>
      <c r="U99" s="19"/>
      <c r="V99" s="19"/>
      <c r="W99" s="19"/>
      <c r="X99" s="19"/>
    </row>
    <row r="100" spans="1:2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9"/>
      <c r="T100" s="19"/>
      <c r="U100" s="19"/>
      <c r="V100" s="19"/>
      <c r="W100" s="19"/>
      <c r="X100" s="19"/>
    </row>
    <row r="101" spans="1:2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9"/>
      <c r="T101" s="19"/>
      <c r="U101" s="19"/>
      <c r="V101" s="19"/>
      <c r="W101" s="19"/>
      <c r="X101" s="19"/>
    </row>
    <row r="102" spans="1:2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9"/>
      <c r="T102" s="19"/>
      <c r="U102" s="19"/>
      <c r="V102" s="19"/>
      <c r="W102" s="19"/>
      <c r="X102" s="19"/>
    </row>
    <row r="103" spans="1:2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9"/>
      <c r="T103" s="19"/>
      <c r="U103" s="19"/>
      <c r="V103" s="19"/>
      <c r="W103" s="19"/>
      <c r="X103" s="19"/>
    </row>
    <row r="104" spans="1:2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  <c r="U104" s="19"/>
      <c r="V104" s="19"/>
      <c r="W104" s="19"/>
      <c r="X104" s="19"/>
    </row>
    <row r="105" spans="1:2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9"/>
      <c r="T105" s="19"/>
      <c r="U105" s="19"/>
      <c r="V105" s="19"/>
      <c r="W105" s="19"/>
      <c r="X105" s="19"/>
    </row>
    <row r="106" spans="1:2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9"/>
      <c r="T106" s="19"/>
      <c r="U106" s="19"/>
      <c r="V106" s="19"/>
      <c r="W106" s="19"/>
      <c r="X106" s="19"/>
    </row>
    <row r="107" spans="1:2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9"/>
      <c r="T107" s="19"/>
      <c r="U107" s="19"/>
      <c r="V107" s="19"/>
      <c r="W107" s="19"/>
      <c r="X107" s="19"/>
    </row>
    <row r="108" spans="1:2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9"/>
      <c r="T108" s="19"/>
      <c r="U108" s="19"/>
      <c r="V108" s="19"/>
      <c r="W108" s="19"/>
      <c r="X108" s="19"/>
    </row>
    <row r="109" spans="1:2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9"/>
      <c r="T109" s="19"/>
      <c r="U109" s="19"/>
      <c r="V109" s="19"/>
      <c r="W109" s="19"/>
      <c r="X109" s="19"/>
    </row>
    <row r="110" spans="1:2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9"/>
      <c r="T110" s="19"/>
      <c r="U110" s="19"/>
      <c r="V110" s="19"/>
      <c r="W110" s="19"/>
      <c r="X110" s="19"/>
    </row>
    <row r="111" spans="1:2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9"/>
      <c r="T111" s="19"/>
      <c r="U111" s="19"/>
      <c r="V111" s="19"/>
      <c r="W111" s="19"/>
      <c r="X111" s="1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9"/>
      <c r="T112" s="19"/>
      <c r="U112" s="19"/>
      <c r="V112" s="19"/>
      <c r="W112" s="19"/>
      <c r="X112" s="19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9"/>
      <c r="T113" s="19"/>
      <c r="U113" s="19"/>
      <c r="V113" s="19"/>
      <c r="W113" s="19"/>
      <c r="X113" s="19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9"/>
      <c r="T114" s="19"/>
      <c r="U114" s="19"/>
      <c r="V114" s="19"/>
      <c r="W114" s="19"/>
      <c r="X114" s="19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9"/>
      <c r="T115" s="19"/>
      <c r="U115" s="19"/>
      <c r="V115" s="19"/>
      <c r="W115" s="19"/>
      <c r="X115" s="19"/>
    </row>
    <row r="116" spans="1:2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9"/>
      <c r="T116" s="19"/>
      <c r="U116" s="19"/>
      <c r="V116" s="19"/>
      <c r="W116" s="19"/>
      <c r="X116" s="19"/>
    </row>
    <row r="117" spans="1:2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9"/>
      <c r="T117" s="19"/>
      <c r="U117" s="19"/>
      <c r="V117" s="19"/>
      <c r="W117" s="19"/>
      <c r="X117" s="19"/>
    </row>
    <row r="118" spans="1:2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9"/>
      <c r="T118" s="19"/>
      <c r="U118" s="19"/>
      <c r="V118" s="19"/>
      <c r="W118" s="19"/>
      <c r="X118" s="19"/>
    </row>
    <row r="119" spans="1:2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9"/>
      <c r="T119" s="19"/>
      <c r="U119" s="19"/>
      <c r="V119" s="19"/>
      <c r="W119" s="19"/>
      <c r="X119" s="19"/>
    </row>
    <row r="120" spans="1:2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9"/>
      <c r="T120" s="19"/>
      <c r="U120" s="19"/>
      <c r="V120" s="19"/>
      <c r="W120" s="19"/>
      <c r="X120" s="19"/>
    </row>
    <row r="121" spans="1:2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9"/>
      <c r="T121" s="19"/>
      <c r="U121" s="19"/>
      <c r="V121" s="19"/>
      <c r="W121" s="19"/>
      <c r="X121" s="19"/>
    </row>
    <row r="122" spans="1:2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9"/>
      <c r="T122" s="19"/>
      <c r="U122" s="19"/>
      <c r="V122" s="19"/>
      <c r="W122" s="19"/>
      <c r="X122" s="19"/>
    </row>
    <row r="123" spans="1:2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9"/>
      <c r="T123" s="19"/>
      <c r="U123" s="19"/>
      <c r="V123" s="19"/>
      <c r="W123" s="19"/>
      <c r="X123" s="19"/>
    </row>
    <row r="124" spans="1:2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9"/>
      <c r="T124" s="19"/>
      <c r="U124" s="19"/>
      <c r="V124" s="19"/>
      <c r="W124" s="19"/>
      <c r="X124" s="19"/>
    </row>
    <row r="125" spans="1:2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9"/>
      <c r="T125" s="19"/>
      <c r="U125" s="19"/>
      <c r="V125" s="19"/>
      <c r="W125" s="19"/>
      <c r="X125" s="19"/>
    </row>
    <row r="126" spans="1:2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9"/>
      <c r="T126" s="19"/>
      <c r="U126" s="19"/>
      <c r="V126" s="19"/>
      <c r="W126" s="19"/>
      <c r="X126" s="19"/>
    </row>
    <row r="127" spans="1:2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9"/>
      <c r="T127" s="19"/>
      <c r="U127" s="19"/>
      <c r="V127" s="19"/>
      <c r="W127" s="19"/>
      <c r="X127" s="19"/>
    </row>
    <row r="128" spans="1:2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9"/>
      <c r="T128" s="19"/>
      <c r="U128" s="19"/>
      <c r="V128" s="19"/>
      <c r="W128" s="19"/>
      <c r="X128" s="19"/>
    </row>
    <row r="129" spans="1:2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9"/>
      <c r="T129" s="19"/>
      <c r="U129" s="19"/>
      <c r="V129" s="19"/>
      <c r="W129" s="19"/>
      <c r="X129" s="19"/>
    </row>
    <row r="130" spans="1:2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9"/>
      <c r="T130" s="19"/>
      <c r="U130" s="19"/>
      <c r="V130" s="19"/>
      <c r="W130" s="19"/>
      <c r="X130" s="19"/>
    </row>
    <row r="131" spans="1:2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9"/>
      <c r="T131" s="19"/>
      <c r="U131" s="19"/>
      <c r="V131" s="19"/>
      <c r="W131" s="19"/>
      <c r="X131" s="19"/>
    </row>
    <row r="132" spans="1:2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9"/>
      <c r="T132" s="19"/>
      <c r="U132" s="19"/>
      <c r="V132" s="19"/>
      <c r="W132" s="19"/>
      <c r="X132" s="19"/>
    </row>
    <row r="133" spans="1:2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9"/>
      <c r="T133" s="19"/>
      <c r="U133" s="19"/>
      <c r="V133" s="19"/>
      <c r="W133" s="19"/>
      <c r="X133" s="19"/>
    </row>
    <row r="134" spans="1:24" x14ac:dyDescent="0.25">
      <c r="A134" s="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3"/>
      <c r="R134" s="3"/>
      <c r="S134" s="19"/>
      <c r="T134" s="19"/>
      <c r="U134" s="19"/>
      <c r="V134" s="19"/>
      <c r="W134" s="19"/>
      <c r="X134" s="19"/>
    </row>
    <row r="135" spans="1:24" x14ac:dyDescent="0.25">
      <c r="A135" s="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3"/>
      <c r="Q135" s="3"/>
      <c r="R135" s="3"/>
      <c r="S135" s="19"/>
      <c r="T135" s="19"/>
      <c r="U135" s="19"/>
      <c r="V135" s="19"/>
      <c r="W135" s="19"/>
      <c r="X135" s="19"/>
    </row>
    <row r="136" spans="1:24" x14ac:dyDescent="0.25">
      <c r="A136" s="3"/>
      <c r="B136" s="33"/>
      <c r="C136" s="33"/>
      <c r="D136" s="33"/>
      <c r="E136" s="33"/>
      <c r="F136" s="33"/>
      <c r="G136" s="33"/>
      <c r="H136" s="33"/>
      <c r="I136" s="33"/>
      <c r="J136" s="33"/>
      <c r="K136" s="34"/>
      <c r="L136" s="34"/>
      <c r="M136" s="33"/>
      <c r="N136" s="34"/>
      <c r="O136" s="19"/>
      <c r="P136" s="60"/>
      <c r="Q136" s="60"/>
      <c r="R136" s="60"/>
      <c r="S136" s="60"/>
      <c r="T136" s="60"/>
      <c r="U136" s="60"/>
      <c r="V136" s="60"/>
      <c r="W136" s="60"/>
      <c r="X136" s="19"/>
    </row>
    <row r="137" spans="1:24" x14ac:dyDescent="0.25">
      <c r="A137" s="17"/>
      <c r="B137" s="5"/>
      <c r="C137" s="5"/>
      <c r="D137" s="5"/>
      <c r="E137" s="5"/>
      <c r="F137" s="5"/>
      <c r="G137" s="5"/>
      <c r="H137" s="5"/>
      <c r="I137" s="5"/>
      <c r="J137" s="5"/>
      <c r="K137" s="3"/>
      <c r="L137" s="3"/>
      <c r="M137" s="3"/>
      <c r="N137" s="3"/>
      <c r="O137" s="19"/>
      <c r="P137" s="3"/>
      <c r="Q137" s="3"/>
      <c r="R137" s="3"/>
      <c r="S137" s="3"/>
      <c r="T137" s="3"/>
      <c r="U137" s="3"/>
      <c r="V137" s="3"/>
      <c r="W137" s="3"/>
      <c r="X137" s="19"/>
    </row>
    <row r="138" spans="1:24" x14ac:dyDescent="0.25">
      <c r="A138" s="17"/>
      <c r="B138" s="5"/>
      <c r="C138" s="5"/>
      <c r="D138" s="5"/>
      <c r="E138" s="5"/>
      <c r="F138" s="5"/>
      <c r="G138" s="5"/>
      <c r="H138" s="5"/>
      <c r="I138" s="5"/>
      <c r="J138" s="5"/>
      <c r="K138" s="3"/>
      <c r="L138" s="3"/>
      <c r="M138" s="3"/>
      <c r="N138" s="3"/>
      <c r="O138" s="19"/>
      <c r="P138" s="3"/>
      <c r="Q138" s="3"/>
      <c r="R138" s="3"/>
      <c r="S138" s="3"/>
      <c r="T138" s="3"/>
      <c r="U138" s="3"/>
      <c r="V138" s="3"/>
      <c r="W138" s="3"/>
      <c r="X138" s="19"/>
    </row>
    <row r="139" spans="1:24" x14ac:dyDescent="0.25">
      <c r="A139" s="17"/>
      <c r="B139" s="5"/>
      <c r="C139" s="5"/>
      <c r="D139" s="5"/>
      <c r="E139" s="5"/>
      <c r="F139" s="5"/>
      <c r="G139" s="5"/>
      <c r="H139" s="5"/>
      <c r="I139" s="5"/>
      <c r="J139" s="5"/>
      <c r="K139" s="3"/>
      <c r="L139" s="3"/>
      <c r="M139" s="3"/>
      <c r="N139" s="3"/>
      <c r="O139" s="19"/>
      <c r="P139" s="3"/>
      <c r="Q139" s="3"/>
      <c r="R139" s="3"/>
      <c r="S139" s="3"/>
      <c r="T139" s="3"/>
      <c r="U139" s="3"/>
      <c r="V139" s="3"/>
      <c r="W139" s="3"/>
      <c r="X139" s="19"/>
    </row>
    <row r="140" spans="1:24" x14ac:dyDescent="0.25">
      <c r="A140" s="17"/>
      <c r="B140" s="5"/>
      <c r="C140" s="5"/>
      <c r="D140" s="5"/>
      <c r="E140" s="5"/>
      <c r="F140" s="5"/>
      <c r="G140" s="5"/>
      <c r="H140" s="5"/>
      <c r="I140" s="5"/>
      <c r="J140" s="5"/>
      <c r="K140" s="3"/>
      <c r="L140" s="3"/>
      <c r="M140" s="3"/>
      <c r="N140" s="3"/>
      <c r="O140" s="19"/>
      <c r="P140" s="3"/>
      <c r="Q140" s="3"/>
      <c r="R140" s="3"/>
      <c r="S140" s="3"/>
      <c r="T140" s="3"/>
      <c r="U140" s="3"/>
      <c r="V140" s="3"/>
      <c r="W140" s="3"/>
      <c r="X140" s="19"/>
    </row>
    <row r="141" spans="1:24" x14ac:dyDescent="0.25">
      <c r="A141" s="17"/>
      <c r="B141" s="5"/>
      <c r="C141" s="5"/>
      <c r="D141" s="5"/>
      <c r="E141" s="5"/>
      <c r="F141" s="5"/>
      <c r="G141" s="5"/>
      <c r="H141" s="5"/>
      <c r="I141" s="5"/>
      <c r="J141" s="5"/>
      <c r="K141" s="3"/>
      <c r="L141" s="3"/>
      <c r="M141" s="3"/>
      <c r="N141" s="3"/>
      <c r="O141" s="19"/>
      <c r="P141" s="3"/>
      <c r="Q141" s="3"/>
      <c r="R141" s="3"/>
      <c r="S141" s="3"/>
      <c r="T141" s="3"/>
      <c r="U141" s="3"/>
      <c r="V141" s="3"/>
      <c r="W141" s="3"/>
      <c r="X141" s="19"/>
    </row>
    <row r="142" spans="1:24" x14ac:dyDescent="0.25">
      <c r="A142" s="17"/>
      <c r="B142" s="5"/>
      <c r="C142" s="5"/>
      <c r="D142" s="5"/>
      <c r="E142" s="5"/>
      <c r="F142" s="5"/>
      <c r="G142" s="5"/>
      <c r="H142" s="5"/>
      <c r="I142" s="5"/>
      <c r="J142" s="5"/>
      <c r="K142" s="3"/>
      <c r="L142" s="3"/>
      <c r="M142" s="3"/>
      <c r="N142" s="3"/>
      <c r="O142" s="19"/>
      <c r="P142" s="3"/>
      <c r="Q142" s="3"/>
      <c r="R142" s="3"/>
      <c r="S142" s="3"/>
      <c r="T142" s="3"/>
      <c r="U142" s="3"/>
      <c r="V142" s="3"/>
      <c r="W142" s="3"/>
      <c r="X142" s="19"/>
    </row>
    <row r="143" spans="1:24" x14ac:dyDescent="0.25">
      <c r="A143" s="17"/>
      <c r="B143" s="5"/>
      <c r="C143" s="5"/>
      <c r="D143" s="5"/>
      <c r="E143" s="5"/>
      <c r="F143" s="5"/>
      <c r="G143" s="5"/>
      <c r="H143" s="5"/>
      <c r="I143" s="5"/>
      <c r="J143" s="5"/>
      <c r="K143" s="3"/>
      <c r="L143" s="3"/>
      <c r="M143" s="3"/>
      <c r="N143" s="3"/>
      <c r="O143" s="19"/>
      <c r="P143" s="3"/>
      <c r="Q143" s="3"/>
      <c r="R143" s="3"/>
      <c r="S143" s="3"/>
      <c r="T143" s="3"/>
      <c r="U143" s="3"/>
      <c r="V143" s="3"/>
      <c r="W143" s="3"/>
      <c r="X143" s="19"/>
    </row>
    <row r="144" spans="1:24" x14ac:dyDescent="0.25">
      <c r="A144" s="17"/>
      <c r="B144" s="5"/>
      <c r="C144" s="5"/>
      <c r="D144" s="5"/>
      <c r="E144" s="5"/>
      <c r="F144" s="5"/>
      <c r="G144" s="5"/>
      <c r="H144" s="5"/>
      <c r="I144" s="5"/>
      <c r="J144" s="5"/>
      <c r="K144" s="3"/>
      <c r="L144" s="3"/>
      <c r="M144" s="3"/>
      <c r="N144" s="3"/>
      <c r="O144" s="19"/>
      <c r="P144" s="3"/>
      <c r="Q144" s="3"/>
      <c r="R144" s="3"/>
      <c r="S144" s="3"/>
      <c r="T144" s="3"/>
      <c r="U144" s="3"/>
      <c r="V144" s="3"/>
      <c r="W144" s="3"/>
      <c r="X144" s="19"/>
    </row>
    <row r="145" spans="1:24" x14ac:dyDescent="0.25">
      <c r="A145" s="17"/>
      <c r="B145" s="5"/>
      <c r="C145" s="5"/>
      <c r="D145" s="5"/>
      <c r="E145" s="5"/>
      <c r="F145" s="5"/>
      <c r="G145" s="5"/>
      <c r="H145" s="5"/>
      <c r="I145" s="5"/>
      <c r="J145" s="5"/>
      <c r="K145" s="3"/>
      <c r="L145" s="3"/>
      <c r="M145" s="3"/>
      <c r="N145" s="3"/>
      <c r="O145" s="19"/>
      <c r="P145" s="3"/>
      <c r="Q145" s="3"/>
      <c r="R145" s="3"/>
      <c r="S145" s="3"/>
      <c r="T145" s="3"/>
      <c r="U145" s="3"/>
      <c r="V145" s="3"/>
      <c r="W145" s="3"/>
      <c r="X145" s="19"/>
    </row>
    <row r="146" spans="1:24" x14ac:dyDescent="0.25">
      <c r="A146" s="17"/>
      <c r="B146" s="5"/>
      <c r="C146" s="5"/>
      <c r="D146" s="5"/>
      <c r="E146" s="5"/>
      <c r="F146" s="5"/>
      <c r="G146" s="5"/>
      <c r="H146" s="5"/>
      <c r="I146" s="5"/>
      <c r="J146" s="5"/>
      <c r="K146" s="3"/>
      <c r="L146" s="3"/>
      <c r="M146" s="3"/>
      <c r="N146" s="3"/>
      <c r="O146" s="19"/>
      <c r="P146" s="3"/>
      <c r="Q146" s="3"/>
      <c r="R146" s="3"/>
      <c r="S146" s="3"/>
      <c r="T146" s="3"/>
      <c r="U146" s="3"/>
      <c r="V146" s="3"/>
      <c r="W146" s="3"/>
      <c r="X146" s="19"/>
    </row>
    <row r="147" spans="1:24" x14ac:dyDescent="0.25">
      <c r="A147" s="17"/>
      <c r="B147" s="5"/>
      <c r="C147" s="5"/>
      <c r="D147" s="5"/>
      <c r="E147" s="5"/>
      <c r="F147" s="5"/>
      <c r="G147" s="5"/>
      <c r="H147" s="5"/>
      <c r="I147" s="5"/>
      <c r="J147" s="5"/>
      <c r="K147" s="3"/>
      <c r="L147" s="3"/>
      <c r="M147" s="3"/>
      <c r="N147" s="3"/>
      <c r="O147" s="19"/>
      <c r="P147" s="3"/>
      <c r="Q147" s="3"/>
      <c r="R147" s="3"/>
      <c r="S147" s="3"/>
      <c r="T147" s="3"/>
      <c r="U147" s="3"/>
      <c r="V147" s="3"/>
      <c r="W147" s="3"/>
      <c r="X147" s="19"/>
    </row>
    <row r="148" spans="1:24" x14ac:dyDescent="0.25">
      <c r="A148" s="17"/>
      <c r="B148" s="5"/>
      <c r="C148" s="5"/>
      <c r="D148" s="5"/>
      <c r="E148" s="5"/>
      <c r="F148" s="5"/>
      <c r="G148" s="5"/>
      <c r="H148" s="5"/>
      <c r="I148" s="5"/>
      <c r="J148" s="5"/>
      <c r="K148" s="3"/>
      <c r="L148" s="3"/>
      <c r="M148" s="3"/>
      <c r="N148" s="3"/>
      <c r="O148" s="18"/>
      <c r="P148" s="3"/>
      <c r="Q148" s="3"/>
      <c r="R148" s="3"/>
      <c r="S148" s="3"/>
      <c r="T148" s="3"/>
      <c r="U148" s="3"/>
      <c r="V148" s="3"/>
      <c r="W148" s="3"/>
      <c r="X148" s="19"/>
    </row>
    <row r="149" spans="1:24" x14ac:dyDescent="0.25">
      <c r="A149" s="17"/>
      <c r="B149" s="5"/>
      <c r="C149" s="5"/>
      <c r="D149" s="5"/>
      <c r="E149" s="5"/>
      <c r="F149" s="5"/>
      <c r="G149" s="5"/>
      <c r="H149" s="5"/>
      <c r="I149" s="5"/>
      <c r="J149" s="5"/>
      <c r="K149" s="3"/>
      <c r="L149" s="3"/>
      <c r="M149" s="3"/>
      <c r="N149" s="3"/>
      <c r="O149" s="18"/>
      <c r="P149" s="3"/>
      <c r="Q149" s="3"/>
      <c r="R149" s="3"/>
      <c r="S149" s="3"/>
      <c r="T149" s="3"/>
      <c r="U149" s="3"/>
      <c r="V149" s="3"/>
      <c r="W149" s="3"/>
      <c r="X149" s="19"/>
    </row>
    <row r="150" spans="1:24" x14ac:dyDescent="0.25">
      <c r="A150" s="17"/>
      <c r="B150" s="5"/>
      <c r="C150" s="5"/>
      <c r="D150" s="5"/>
      <c r="E150" s="5"/>
      <c r="F150" s="5"/>
      <c r="G150" s="5"/>
      <c r="H150" s="5"/>
      <c r="I150" s="5"/>
      <c r="J150" s="5"/>
      <c r="K150" s="3"/>
      <c r="L150" s="3"/>
      <c r="M150" s="3"/>
      <c r="N150" s="3"/>
      <c r="O150" s="18"/>
      <c r="P150" s="3"/>
      <c r="Q150" s="3"/>
      <c r="R150" s="3"/>
      <c r="S150" s="3"/>
      <c r="T150" s="3"/>
      <c r="U150" s="3"/>
      <c r="V150" s="3"/>
      <c r="W150" s="3"/>
      <c r="X150" s="19"/>
    </row>
    <row r="151" spans="1:24" x14ac:dyDescent="0.25">
      <c r="A151" s="17"/>
      <c r="B151" s="5"/>
      <c r="C151" s="5"/>
      <c r="D151" s="5"/>
      <c r="E151" s="5"/>
      <c r="F151" s="5"/>
      <c r="G151" s="5"/>
      <c r="H151" s="5"/>
      <c r="I151" s="5"/>
      <c r="J151" s="5"/>
      <c r="K151" s="3"/>
      <c r="L151" s="3"/>
      <c r="M151" s="3"/>
      <c r="N151" s="3"/>
      <c r="O151" s="18"/>
      <c r="P151" s="3"/>
      <c r="Q151" s="3"/>
      <c r="R151" s="3"/>
      <c r="S151" s="3"/>
      <c r="T151" s="3"/>
      <c r="U151" s="3"/>
      <c r="V151" s="3"/>
      <c r="W151" s="3"/>
      <c r="X151" s="19"/>
    </row>
    <row r="152" spans="1:24" x14ac:dyDescent="0.25">
      <c r="A152" s="17"/>
      <c r="B152" s="5"/>
      <c r="C152" s="5"/>
      <c r="D152" s="5"/>
      <c r="E152" s="5"/>
      <c r="F152" s="5"/>
      <c r="G152" s="5"/>
      <c r="H152" s="5"/>
      <c r="I152" s="5"/>
      <c r="J152" s="5"/>
      <c r="K152" s="3"/>
      <c r="L152" s="3"/>
      <c r="M152" s="3"/>
      <c r="N152" s="3"/>
      <c r="O152" s="18"/>
      <c r="P152" s="3"/>
      <c r="Q152" s="3"/>
      <c r="R152" s="3"/>
      <c r="S152" s="3"/>
      <c r="T152" s="3"/>
      <c r="U152" s="3"/>
      <c r="V152" s="3"/>
      <c r="W152" s="3"/>
      <c r="X152" s="19"/>
    </row>
    <row r="153" spans="1:24" x14ac:dyDescent="0.25">
      <c r="A153" s="17"/>
      <c r="B153" s="5"/>
      <c r="C153" s="5"/>
      <c r="D153" s="5"/>
      <c r="E153" s="5"/>
      <c r="F153" s="5"/>
      <c r="G153" s="5"/>
      <c r="H153" s="5"/>
      <c r="I153" s="5"/>
      <c r="J153" s="5"/>
      <c r="K153" s="3"/>
      <c r="L153" s="3"/>
      <c r="M153" s="3"/>
      <c r="N153" s="3"/>
      <c r="O153" s="18"/>
      <c r="P153" s="3"/>
      <c r="Q153" s="3"/>
      <c r="R153" s="3"/>
      <c r="S153" s="3"/>
      <c r="T153" s="3"/>
      <c r="U153" s="3"/>
      <c r="V153" s="3"/>
      <c r="W153" s="3"/>
      <c r="X153" s="19"/>
    </row>
    <row r="154" spans="1:24" x14ac:dyDescent="0.25">
      <c r="A154" s="17"/>
      <c r="B154" s="5"/>
      <c r="C154" s="5"/>
      <c r="D154" s="5"/>
      <c r="E154" s="5"/>
      <c r="F154" s="5"/>
      <c r="G154" s="5"/>
      <c r="H154" s="5"/>
      <c r="I154" s="5"/>
      <c r="J154" s="5"/>
      <c r="K154" s="3"/>
      <c r="L154" s="3"/>
      <c r="M154" s="3"/>
      <c r="N154" s="3"/>
      <c r="O154" s="19"/>
      <c r="P154" s="3"/>
      <c r="Q154" s="3"/>
      <c r="R154" s="3"/>
      <c r="S154" s="3"/>
      <c r="T154" s="3"/>
      <c r="U154" s="3"/>
      <c r="V154" s="3"/>
      <c r="W154" s="3"/>
      <c r="X154" s="19"/>
    </row>
    <row r="155" spans="1:24" x14ac:dyDescent="0.25">
      <c r="A155" s="17"/>
      <c r="B155" s="5"/>
      <c r="C155" s="5"/>
      <c r="D155" s="5"/>
      <c r="E155" s="5"/>
      <c r="F155" s="5"/>
      <c r="G155" s="5"/>
      <c r="H155" s="5"/>
      <c r="I155" s="5"/>
      <c r="J155" s="5"/>
      <c r="K155" s="3"/>
      <c r="L155" s="3"/>
      <c r="M155" s="3"/>
      <c r="N155" s="3"/>
      <c r="O155" s="19"/>
      <c r="P155" s="3"/>
      <c r="Q155" s="3"/>
      <c r="R155" s="3"/>
      <c r="S155" s="3"/>
      <c r="T155" s="3"/>
      <c r="U155" s="3"/>
      <c r="V155" s="3"/>
      <c r="W155" s="3"/>
      <c r="X155" s="19"/>
    </row>
    <row r="156" spans="1:24" x14ac:dyDescent="0.25">
      <c r="A156" s="17"/>
      <c r="B156" s="5"/>
      <c r="C156" s="5"/>
      <c r="D156" s="5"/>
      <c r="E156" s="5"/>
      <c r="F156" s="5"/>
      <c r="G156" s="5"/>
      <c r="H156" s="5"/>
      <c r="I156" s="5"/>
      <c r="J156" s="5"/>
      <c r="K156" s="3"/>
      <c r="L156" s="3"/>
      <c r="M156" s="3"/>
      <c r="N156" s="3"/>
      <c r="O156" s="19"/>
      <c r="P156" s="3"/>
      <c r="Q156" s="3"/>
      <c r="R156" s="3"/>
      <c r="S156" s="3"/>
      <c r="T156" s="3"/>
      <c r="U156" s="3"/>
      <c r="V156" s="3"/>
      <c r="W156" s="3"/>
      <c r="X156" s="19"/>
    </row>
    <row r="157" spans="1:24" x14ac:dyDescent="0.25">
      <c r="A157" s="17"/>
      <c r="B157" s="5"/>
      <c r="C157" s="5"/>
      <c r="D157" s="5"/>
      <c r="E157" s="5"/>
      <c r="F157" s="5"/>
      <c r="G157" s="5"/>
      <c r="H157" s="5"/>
      <c r="I157" s="5"/>
      <c r="J157" s="5"/>
      <c r="K157" s="3"/>
      <c r="L157" s="3"/>
      <c r="M157" s="3"/>
      <c r="N157" s="3"/>
      <c r="O157" s="19"/>
      <c r="P157" s="3"/>
      <c r="Q157" s="3"/>
      <c r="R157" s="3"/>
      <c r="S157" s="3"/>
      <c r="T157" s="3"/>
      <c r="U157" s="3"/>
      <c r="V157" s="3"/>
      <c r="W157" s="3"/>
      <c r="X157" s="19"/>
    </row>
    <row r="158" spans="1:24" x14ac:dyDescent="0.25">
      <c r="A158" s="17"/>
      <c r="B158" s="5"/>
      <c r="C158" s="5"/>
      <c r="D158" s="5"/>
      <c r="E158" s="5"/>
      <c r="F158" s="5"/>
      <c r="G158" s="5"/>
      <c r="H158" s="5"/>
      <c r="I158" s="5"/>
      <c r="J158" s="5"/>
      <c r="K158" s="3"/>
      <c r="L158" s="3"/>
      <c r="M158" s="3"/>
      <c r="N158" s="3"/>
      <c r="O158" s="19"/>
      <c r="P158" s="3"/>
      <c r="Q158" s="3"/>
      <c r="R158" s="3"/>
      <c r="S158" s="3"/>
      <c r="T158" s="3"/>
      <c r="U158" s="3"/>
      <c r="V158" s="3"/>
      <c r="W158" s="3"/>
      <c r="X158" s="19"/>
    </row>
    <row r="159" spans="1:24" x14ac:dyDescent="0.25">
      <c r="A159" s="17"/>
      <c r="B159" s="5"/>
      <c r="C159" s="5"/>
      <c r="D159" s="5"/>
      <c r="E159" s="5"/>
      <c r="F159" s="5"/>
      <c r="G159" s="5"/>
      <c r="H159" s="5"/>
      <c r="I159" s="5"/>
      <c r="J159" s="5"/>
      <c r="K159" s="3"/>
      <c r="L159" s="3"/>
      <c r="M159" s="3"/>
      <c r="N159" s="3"/>
      <c r="O159" s="19"/>
      <c r="P159" s="3"/>
      <c r="Q159" s="3"/>
      <c r="R159" s="3"/>
      <c r="S159" s="3"/>
      <c r="T159" s="3"/>
      <c r="U159" s="3"/>
      <c r="V159" s="3"/>
      <c r="W159" s="3"/>
      <c r="X159" s="19"/>
    </row>
    <row r="160" spans="1:24" x14ac:dyDescent="0.25">
      <c r="A160" s="17"/>
      <c r="B160" s="5"/>
      <c r="C160" s="5"/>
      <c r="D160" s="5"/>
      <c r="E160" s="5"/>
      <c r="F160" s="5"/>
      <c r="G160" s="5"/>
      <c r="H160" s="5"/>
      <c r="I160" s="5"/>
      <c r="J160" s="20"/>
      <c r="K160" s="3"/>
      <c r="L160" s="3"/>
      <c r="M160" s="3"/>
      <c r="N160" s="3"/>
      <c r="O160" s="19"/>
      <c r="P160" s="3"/>
      <c r="Q160" s="3"/>
      <c r="R160" s="3"/>
      <c r="S160" s="3"/>
      <c r="T160" s="3"/>
      <c r="U160" s="3"/>
      <c r="V160" s="3"/>
      <c r="W160" s="3"/>
      <c r="X160" s="19"/>
    </row>
    <row r="161" spans="1:24" x14ac:dyDescent="0.25">
      <c r="A161" s="3"/>
      <c r="B161" s="5"/>
      <c r="C161" s="5"/>
      <c r="D161" s="5"/>
      <c r="E161" s="5"/>
      <c r="F161" s="5"/>
      <c r="G161" s="5"/>
      <c r="H161" s="5"/>
      <c r="I161" s="5"/>
      <c r="J161" s="5"/>
      <c r="K161" s="19"/>
      <c r="L161" s="19"/>
      <c r="M161" s="19"/>
      <c r="N161" s="19"/>
      <c r="O161" s="19"/>
      <c r="P161" s="19"/>
      <c r="Q161" s="3"/>
      <c r="R161" s="3"/>
      <c r="S161" s="19"/>
      <c r="T161" s="19"/>
      <c r="U161" s="19"/>
      <c r="V161" s="19"/>
      <c r="W161" s="19"/>
      <c r="X161" s="19"/>
    </row>
    <row r="162" spans="1:24" x14ac:dyDescent="0.25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19"/>
      <c r="L162" s="19"/>
      <c r="M162" s="19"/>
      <c r="N162" s="19"/>
      <c r="O162" s="19"/>
      <c r="P162" s="19"/>
      <c r="Q162" s="3"/>
      <c r="R162" s="3"/>
      <c r="S162" s="19"/>
      <c r="T162" s="19"/>
      <c r="U162" s="19"/>
      <c r="V162" s="19"/>
      <c r="W162" s="19"/>
      <c r="X162" s="19"/>
    </row>
    <row r="163" spans="1:24" x14ac:dyDescent="0.25">
      <c r="A163" s="3"/>
      <c r="B163" s="5"/>
      <c r="C163" s="5"/>
      <c r="D163" s="5"/>
      <c r="E163" s="5"/>
      <c r="F163" s="5"/>
      <c r="G163" s="5"/>
      <c r="H163" s="5"/>
      <c r="I163" s="5"/>
      <c r="J163" s="5"/>
      <c r="K163" s="19"/>
      <c r="L163" s="19"/>
      <c r="M163" s="19"/>
      <c r="N163" s="19"/>
      <c r="O163" s="19"/>
      <c r="P163" s="19"/>
      <c r="Q163" s="3"/>
      <c r="R163" s="3"/>
      <c r="S163" s="19"/>
      <c r="T163" s="19"/>
      <c r="U163" s="19"/>
      <c r="V163" s="19"/>
      <c r="W163" s="19"/>
      <c r="X163" s="19"/>
    </row>
    <row r="164" spans="1:24" x14ac:dyDescent="0.25">
      <c r="A164" s="3"/>
      <c r="B164" s="5"/>
      <c r="C164" s="5"/>
      <c r="D164" s="5"/>
      <c r="E164" s="5"/>
      <c r="F164" s="5"/>
      <c r="G164" s="5"/>
      <c r="H164" s="5"/>
      <c r="I164" s="5"/>
      <c r="J164" s="5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5">
      <c r="A165" s="3"/>
      <c r="B165" s="5"/>
      <c r="C165" s="5"/>
      <c r="D165" s="5"/>
      <c r="E165" s="5"/>
      <c r="F165" s="5"/>
      <c r="G165" s="5"/>
      <c r="H165" s="5"/>
      <c r="I165" s="5"/>
      <c r="J165" s="5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5">
      <c r="A166" s="3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5">
      <c r="A167" s="3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5">
      <c r="A168" s="3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5">
      <c r="A169" s="3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5">
      <c r="A170" s="3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5">
      <c r="A171" s="3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5">
      <c r="A172" s="3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5">
      <c r="Q173" s="2"/>
      <c r="R173" s="2"/>
    </row>
    <row r="174" spans="1:24" x14ac:dyDescent="0.25">
      <c r="Q174" s="2"/>
      <c r="R174" s="2"/>
    </row>
    <row r="175" spans="1:24" x14ac:dyDescent="0.25">
      <c r="Q175" s="2"/>
      <c r="R175" s="2"/>
    </row>
    <row r="176" spans="1:24" x14ac:dyDescent="0.25">
      <c r="Q176" s="2"/>
      <c r="R176" s="2"/>
    </row>
    <row r="177" spans="17:18" x14ac:dyDescent="0.25">
      <c r="Q177" s="2"/>
      <c r="R177" s="2"/>
    </row>
  </sheetData>
  <mergeCells count="8">
    <mergeCell ref="P136:W136"/>
    <mergeCell ref="A30:B30"/>
    <mergeCell ref="G30:H30"/>
    <mergeCell ref="G31:H31"/>
    <mergeCell ref="A41:B41"/>
    <mergeCell ref="A42:B42"/>
    <mergeCell ref="A43:B43"/>
    <mergeCell ref="G32:H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34</vt:i4>
      </vt:variant>
    </vt:vector>
  </HeadingPairs>
  <TitlesOfParts>
    <vt:vector size="34" baseType="lpstr">
      <vt:lpstr>Complex1, CAβO4SAβ5CA-Cell mini</vt:lpstr>
      <vt:lpstr>Complex1, CAβO4SAβ5CA-Cell f2</vt:lpstr>
      <vt:lpstr>Complex1, CAβO4SAβ5CA-Cell f3</vt:lpstr>
      <vt:lpstr>Complex1, CAβO4SAβ5CA-Cell f4</vt:lpstr>
      <vt:lpstr>Complex1, CAβO4SAβ5CA-Cell f5</vt:lpstr>
      <vt:lpstr>Complex1, CAβO4SAβ5CA-Cell f6</vt:lpstr>
      <vt:lpstr>Complex1, CAβO4SAβ5CA-Cell f7</vt:lpstr>
      <vt:lpstr>Complex1, CAβO4SAβ5CA-Cell f8</vt:lpstr>
      <vt:lpstr>Complex2, CAβO4SAββSA-Cell mini</vt:lpstr>
      <vt:lpstr>Complex2, CAβO4SAββSA-Cell f2</vt:lpstr>
      <vt:lpstr>Complex2, CAβO4SAββSA-Cell f3</vt:lpstr>
      <vt:lpstr>Complex2, CAβO4SAββSA-Cell f4</vt:lpstr>
      <vt:lpstr>Complex2, CAβO4SAββSA-Cell f5</vt:lpstr>
      <vt:lpstr>Complex2, CAβO4SAββSA-Cell f6</vt:lpstr>
      <vt:lpstr>Complex2, CAβO4SAββSA-Cell f7</vt:lpstr>
      <vt:lpstr>Complex2, CAβO4SAββSA-Cell f8</vt:lpstr>
      <vt:lpstr>Complex3, SAβO4SAββSA-Cell mini</vt:lpstr>
      <vt:lpstr>Complex3, SAβO4SAββSA-Cell f2</vt:lpstr>
      <vt:lpstr>Complex3, SAβO4SAββSA-Cell f3</vt:lpstr>
      <vt:lpstr>Complex3, SAβO4SAββSA-Cell f4</vt:lpstr>
      <vt:lpstr>Complex3, SAβO4SAββSA-Cell f5</vt:lpstr>
      <vt:lpstr>Complex3, SAβO4SAββSA-Cell f6</vt:lpstr>
      <vt:lpstr>Complex3, SAβO4SAββSA-Cell f7</vt:lpstr>
      <vt:lpstr>Complex3, SAβO4SAββSA-Cell f8</vt:lpstr>
      <vt:lpstr>Complex4, CAββCA-Cell mini</vt:lpstr>
      <vt:lpstr>Complex4, CAββCA-Cell f2</vt:lpstr>
      <vt:lpstr>Complex4, CAββCA-Cell f3</vt:lpstr>
      <vt:lpstr>Complex4, CAββCA-Cell f4</vt:lpstr>
      <vt:lpstr>Complex4, CAββCA-Cell f5</vt:lpstr>
      <vt:lpstr>Complex4, CAββCA-Cell f6</vt:lpstr>
      <vt:lpstr>Complex4, CAββCA-Cell f7</vt:lpstr>
      <vt:lpstr>Complex4, CAββCA-Cell f8</vt:lpstr>
      <vt:lpstr>raw plots and R^2 (2)</vt:lpstr>
      <vt:lpstr>summary of non-covalent interac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</dc:creator>
  <cp:lastModifiedBy>Joel</cp:lastModifiedBy>
  <dcterms:created xsi:type="dcterms:W3CDTF">2024-05-14T00:09:47Z</dcterms:created>
  <dcterms:modified xsi:type="dcterms:W3CDTF">2024-08-01T02:00:37Z</dcterms:modified>
</cp:coreProperties>
</file>