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myjcuedu-my.sharepoint.com/personal/nahid_farha_my_jcu_edu_au/Documents/PhD_2019/Peer_J/SB1_Peer_J/Supplimentary data_Sorghum/Data_SB1/"/>
    </mc:Choice>
  </mc:AlternateContent>
  <xr:revisionPtr revIDLastSave="84" documentId="11_76512659BF328DAD7FD6DFD7BC7C9A3C06C56AE1" xr6:coauthVersionLast="47" xr6:coauthVersionMax="47" xr10:uidLastSave="{BC3D25C9-AC21-4C48-80DB-CA531C98E6FD}"/>
  <bookViews>
    <workbookView xWindow="-110" yWindow="-110" windowWidth="19420" windowHeight="10300" xr2:uid="{00000000-000D-0000-FFFF-FFFF00000000}"/>
  </bookViews>
  <sheets>
    <sheet name="Metadata" sheetId="3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9" i="2" l="1"/>
  <c r="I29" i="2"/>
  <c r="AP29" i="2"/>
  <c r="AS29" i="2"/>
  <c r="AR29" i="2"/>
  <c r="AQ29" i="2"/>
  <c r="P29" i="2"/>
  <c r="AT29" i="2"/>
  <c r="N29" i="2"/>
  <c r="AU29" i="2"/>
  <c r="AV29" i="2"/>
  <c r="AW29" i="2"/>
  <c r="AZ29" i="2"/>
  <c r="R29" i="2"/>
  <c r="J29" i="2"/>
  <c r="BF29" i="2"/>
  <c r="BG29" i="2"/>
  <c r="BH29" i="2"/>
  <c r="BC29" i="2"/>
  <c r="K29" i="2"/>
  <c r="BE29" i="2"/>
  <c r="BD29" i="2"/>
  <c r="AX29" i="2"/>
  <c r="AY29" i="2"/>
  <c r="BA29" i="2"/>
  <c r="BB29" i="2"/>
  <c r="M29" i="2"/>
  <c r="L29" i="2"/>
  <c r="AO28" i="2"/>
  <c r="I28" i="2"/>
  <c r="AP28" i="2"/>
  <c r="AS28" i="2"/>
  <c r="AR28" i="2"/>
  <c r="AQ28" i="2"/>
  <c r="P28" i="2"/>
  <c r="AT28" i="2"/>
  <c r="N28" i="2"/>
  <c r="AU28" i="2"/>
  <c r="AV28" i="2"/>
  <c r="AW28" i="2"/>
  <c r="AZ28" i="2"/>
  <c r="R28" i="2"/>
  <c r="J28" i="2"/>
  <c r="BF28" i="2"/>
  <c r="BG28" i="2"/>
  <c r="BH28" i="2"/>
  <c r="BC28" i="2"/>
  <c r="K28" i="2"/>
  <c r="BE28" i="2"/>
  <c r="BD28" i="2"/>
  <c r="AX28" i="2"/>
  <c r="AY28" i="2"/>
  <c r="BA28" i="2"/>
  <c r="BB28" i="2"/>
  <c r="M28" i="2"/>
  <c r="L28" i="2"/>
  <c r="AO27" i="2"/>
  <c r="I27" i="2"/>
  <c r="AP27" i="2"/>
  <c r="AS27" i="2"/>
  <c r="AR27" i="2"/>
  <c r="AQ27" i="2"/>
  <c r="P27" i="2"/>
  <c r="AT27" i="2"/>
  <c r="N27" i="2"/>
  <c r="AU27" i="2"/>
  <c r="AV27" i="2"/>
  <c r="AW27" i="2"/>
  <c r="AZ27" i="2"/>
  <c r="R27" i="2"/>
  <c r="J27" i="2"/>
  <c r="BF27" i="2"/>
  <c r="BG27" i="2"/>
  <c r="BH27" i="2"/>
  <c r="BC27" i="2"/>
  <c r="K27" i="2"/>
  <c r="BE27" i="2"/>
  <c r="BD27" i="2"/>
  <c r="AX27" i="2"/>
  <c r="AY27" i="2"/>
  <c r="BA27" i="2"/>
  <c r="BB27" i="2"/>
  <c r="M27" i="2"/>
  <c r="L27" i="2"/>
  <c r="AO26" i="2"/>
  <c r="I26" i="2"/>
  <c r="AP26" i="2"/>
  <c r="AS26" i="2"/>
  <c r="AR26" i="2"/>
  <c r="AQ26" i="2"/>
  <c r="P26" i="2"/>
  <c r="AT26" i="2"/>
  <c r="N26" i="2"/>
  <c r="AU26" i="2"/>
  <c r="AV26" i="2"/>
  <c r="AW26" i="2"/>
  <c r="AZ26" i="2"/>
  <c r="R26" i="2"/>
  <c r="J26" i="2"/>
  <c r="BF26" i="2"/>
  <c r="BG26" i="2"/>
  <c r="BH26" i="2"/>
  <c r="BC26" i="2"/>
  <c r="K26" i="2"/>
  <c r="BE26" i="2"/>
  <c r="BD26" i="2"/>
  <c r="AX26" i="2"/>
  <c r="AY26" i="2"/>
  <c r="BA26" i="2"/>
  <c r="BB26" i="2"/>
  <c r="M26" i="2"/>
  <c r="L26" i="2"/>
  <c r="AO25" i="2"/>
  <c r="I25" i="2"/>
  <c r="AP25" i="2"/>
  <c r="AS25" i="2"/>
  <c r="AR25" i="2"/>
  <c r="AQ25" i="2"/>
  <c r="P25" i="2"/>
  <c r="AT25" i="2"/>
  <c r="N25" i="2"/>
  <c r="AU25" i="2"/>
  <c r="AV25" i="2"/>
  <c r="AW25" i="2"/>
  <c r="AZ25" i="2"/>
  <c r="R25" i="2"/>
  <c r="J25" i="2"/>
  <c r="BF25" i="2"/>
  <c r="BG25" i="2"/>
  <c r="BH25" i="2"/>
  <c r="BC25" i="2"/>
  <c r="K25" i="2"/>
  <c r="BE25" i="2"/>
  <c r="BD25" i="2"/>
  <c r="AX25" i="2"/>
  <c r="AY25" i="2"/>
  <c r="BA25" i="2"/>
  <c r="BB25" i="2"/>
  <c r="M25" i="2"/>
  <c r="L25" i="2"/>
  <c r="AO24" i="2"/>
  <c r="I24" i="2"/>
  <c r="AP24" i="2"/>
  <c r="AS24" i="2"/>
  <c r="AR24" i="2"/>
  <c r="AQ24" i="2"/>
  <c r="P24" i="2"/>
  <c r="AT24" i="2"/>
  <c r="N24" i="2"/>
  <c r="AU24" i="2"/>
  <c r="AV24" i="2"/>
  <c r="AW24" i="2"/>
  <c r="AZ24" i="2"/>
  <c r="R24" i="2"/>
  <c r="J24" i="2"/>
  <c r="BF24" i="2"/>
  <c r="BG24" i="2"/>
  <c r="BH24" i="2"/>
  <c r="BC24" i="2"/>
  <c r="K24" i="2"/>
  <c r="BE24" i="2"/>
  <c r="BD24" i="2"/>
  <c r="AX24" i="2"/>
  <c r="AY24" i="2"/>
  <c r="BA24" i="2"/>
  <c r="BB24" i="2"/>
  <c r="M24" i="2"/>
  <c r="L24" i="2"/>
  <c r="AO23" i="2"/>
  <c r="I23" i="2"/>
  <c r="AP23" i="2"/>
  <c r="AS23" i="2"/>
  <c r="AR23" i="2"/>
  <c r="AQ23" i="2"/>
  <c r="P23" i="2"/>
  <c r="AT23" i="2"/>
  <c r="N23" i="2"/>
  <c r="AU23" i="2"/>
  <c r="AV23" i="2"/>
  <c r="AW23" i="2"/>
  <c r="AZ23" i="2"/>
  <c r="R23" i="2"/>
  <c r="J23" i="2"/>
  <c r="BF23" i="2"/>
  <c r="BG23" i="2"/>
  <c r="BH23" i="2"/>
  <c r="BC23" i="2"/>
  <c r="K23" i="2"/>
  <c r="BE23" i="2"/>
  <c r="BD23" i="2"/>
  <c r="AX23" i="2"/>
  <c r="AY23" i="2"/>
  <c r="BA23" i="2"/>
  <c r="BB23" i="2"/>
  <c r="M23" i="2"/>
  <c r="L23" i="2"/>
  <c r="AO22" i="2"/>
  <c r="I22" i="2"/>
  <c r="AP22" i="2"/>
  <c r="AS22" i="2"/>
  <c r="AR22" i="2"/>
  <c r="AQ22" i="2"/>
  <c r="P22" i="2"/>
  <c r="AT22" i="2"/>
  <c r="N22" i="2"/>
  <c r="AU22" i="2"/>
  <c r="AV22" i="2"/>
  <c r="AW22" i="2"/>
  <c r="AZ22" i="2"/>
  <c r="R22" i="2"/>
  <c r="J22" i="2"/>
  <c r="BF22" i="2"/>
  <c r="BG22" i="2"/>
  <c r="BH22" i="2"/>
  <c r="BC22" i="2"/>
  <c r="K22" i="2"/>
  <c r="BE22" i="2"/>
  <c r="BD22" i="2"/>
  <c r="AX22" i="2"/>
  <c r="AY22" i="2"/>
  <c r="BA22" i="2"/>
  <c r="BB22" i="2"/>
  <c r="M22" i="2"/>
  <c r="L22" i="2"/>
  <c r="AO21" i="2"/>
  <c r="I21" i="2"/>
  <c r="AP21" i="2"/>
  <c r="AS21" i="2"/>
  <c r="AR21" i="2"/>
  <c r="AQ21" i="2"/>
  <c r="P21" i="2"/>
  <c r="AT21" i="2"/>
  <c r="N21" i="2"/>
  <c r="AU21" i="2"/>
  <c r="AV21" i="2"/>
  <c r="AW21" i="2"/>
  <c r="AZ21" i="2"/>
  <c r="R21" i="2"/>
  <c r="J21" i="2"/>
  <c r="BF21" i="2"/>
  <c r="BG21" i="2"/>
  <c r="BH21" i="2"/>
  <c r="BC21" i="2"/>
  <c r="K21" i="2"/>
  <c r="BE21" i="2"/>
  <c r="BD21" i="2"/>
  <c r="AX21" i="2"/>
  <c r="AY21" i="2"/>
  <c r="BA21" i="2"/>
  <c r="BB21" i="2"/>
  <c r="M21" i="2"/>
  <c r="L21" i="2"/>
  <c r="AO20" i="2"/>
  <c r="I20" i="2"/>
  <c r="AP20" i="2"/>
  <c r="AS20" i="2"/>
  <c r="AR20" i="2"/>
  <c r="AQ20" i="2"/>
  <c r="P20" i="2"/>
  <c r="AT20" i="2"/>
  <c r="N20" i="2"/>
  <c r="AU20" i="2"/>
  <c r="AV20" i="2"/>
  <c r="AW20" i="2"/>
  <c r="AZ20" i="2"/>
  <c r="R20" i="2"/>
  <c r="J20" i="2"/>
  <c r="BF20" i="2"/>
  <c r="BG20" i="2"/>
  <c r="BH20" i="2"/>
  <c r="BC20" i="2"/>
  <c r="K20" i="2"/>
  <c r="BE20" i="2"/>
  <c r="BD20" i="2"/>
  <c r="AX20" i="2"/>
  <c r="AY20" i="2"/>
  <c r="BA20" i="2"/>
  <c r="BB20" i="2"/>
  <c r="M20" i="2"/>
  <c r="L20" i="2"/>
  <c r="AO19" i="2"/>
  <c r="I19" i="2"/>
  <c r="AP19" i="2"/>
  <c r="AS19" i="2"/>
  <c r="AR19" i="2"/>
  <c r="AQ19" i="2"/>
  <c r="P19" i="2"/>
  <c r="AT19" i="2"/>
  <c r="N19" i="2"/>
  <c r="AU19" i="2"/>
  <c r="AV19" i="2"/>
  <c r="AW19" i="2"/>
  <c r="AZ19" i="2"/>
  <c r="R19" i="2"/>
  <c r="J19" i="2"/>
  <c r="BF19" i="2"/>
  <c r="BG19" i="2"/>
  <c r="BH19" i="2"/>
  <c r="BC19" i="2"/>
  <c r="K19" i="2"/>
  <c r="BE19" i="2"/>
  <c r="BD19" i="2"/>
  <c r="AX19" i="2"/>
  <c r="AY19" i="2"/>
  <c r="BA19" i="2"/>
  <c r="BB19" i="2"/>
  <c r="M19" i="2"/>
  <c r="L19" i="2"/>
  <c r="AO18" i="2"/>
  <c r="I18" i="2"/>
  <c r="AP18" i="2"/>
  <c r="AS18" i="2"/>
  <c r="AR18" i="2"/>
  <c r="AQ18" i="2"/>
  <c r="P18" i="2"/>
  <c r="AT18" i="2"/>
  <c r="N18" i="2"/>
  <c r="AU18" i="2"/>
  <c r="AV18" i="2"/>
  <c r="AW18" i="2"/>
  <c r="AZ18" i="2"/>
  <c r="R18" i="2"/>
  <c r="J18" i="2"/>
  <c r="BF18" i="2"/>
  <c r="BG18" i="2"/>
  <c r="BH18" i="2"/>
  <c r="BC18" i="2"/>
  <c r="K18" i="2"/>
  <c r="BE18" i="2"/>
  <c r="BD18" i="2"/>
  <c r="AX18" i="2"/>
  <c r="AY18" i="2"/>
  <c r="BA18" i="2"/>
  <c r="BB18" i="2"/>
  <c r="M18" i="2"/>
  <c r="L18" i="2"/>
  <c r="AO17" i="2"/>
  <c r="I17" i="2"/>
  <c r="AP17" i="2"/>
  <c r="AS17" i="2"/>
  <c r="AR17" i="2"/>
  <c r="AQ17" i="2"/>
  <c r="P17" i="2"/>
  <c r="AT17" i="2"/>
  <c r="N17" i="2"/>
  <c r="AU17" i="2"/>
  <c r="AV17" i="2"/>
  <c r="AW17" i="2"/>
  <c r="AZ17" i="2"/>
  <c r="R17" i="2"/>
  <c r="J17" i="2"/>
  <c r="BF17" i="2"/>
  <c r="BG17" i="2"/>
  <c r="BH17" i="2"/>
  <c r="BC17" i="2"/>
  <c r="K17" i="2"/>
  <c r="BE17" i="2"/>
  <c r="BD17" i="2"/>
  <c r="AX17" i="2"/>
  <c r="AY17" i="2"/>
  <c r="BA17" i="2"/>
  <c r="BB17" i="2"/>
  <c r="M17" i="2"/>
  <c r="L17" i="2"/>
  <c r="AO16" i="2"/>
  <c r="I16" i="2"/>
  <c r="AP16" i="2"/>
  <c r="AS16" i="2"/>
  <c r="AR16" i="2"/>
  <c r="AQ16" i="2"/>
  <c r="P16" i="2"/>
  <c r="AT16" i="2"/>
  <c r="N16" i="2"/>
  <c r="AU16" i="2"/>
  <c r="AV16" i="2"/>
  <c r="AW16" i="2"/>
  <c r="AZ16" i="2"/>
  <c r="R16" i="2"/>
  <c r="J16" i="2"/>
  <c r="BF16" i="2"/>
  <c r="BG16" i="2"/>
  <c r="BH16" i="2"/>
  <c r="BC16" i="2"/>
  <c r="K16" i="2"/>
  <c r="BE16" i="2"/>
  <c r="BD16" i="2"/>
  <c r="AX16" i="2"/>
  <c r="AY16" i="2"/>
  <c r="BA16" i="2"/>
  <c r="BB16" i="2"/>
  <c r="M16" i="2"/>
  <c r="L16" i="2"/>
  <c r="AO15" i="2"/>
  <c r="I15" i="2"/>
  <c r="AP15" i="2"/>
  <c r="AS15" i="2"/>
  <c r="AR15" i="2"/>
  <c r="AQ15" i="2"/>
  <c r="P15" i="2"/>
  <c r="AT15" i="2"/>
  <c r="N15" i="2"/>
  <c r="AU15" i="2"/>
  <c r="AV15" i="2"/>
  <c r="AW15" i="2"/>
  <c r="AZ15" i="2"/>
  <c r="R15" i="2"/>
  <c r="J15" i="2"/>
  <c r="BF15" i="2"/>
  <c r="BG15" i="2"/>
  <c r="BH15" i="2"/>
  <c r="BC15" i="2"/>
  <c r="K15" i="2"/>
  <c r="BE15" i="2"/>
  <c r="BD15" i="2"/>
  <c r="AX15" i="2"/>
  <c r="AY15" i="2"/>
  <c r="BA15" i="2"/>
  <c r="BB15" i="2"/>
  <c r="M15" i="2"/>
  <c r="L15" i="2"/>
  <c r="AO14" i="2"/>
  <c r="I14" i="2"/>
  <c r="AP14" i="2"/>
  <c r="AS14" i="2"/>
  <c r="AR14" i="2"/>
  <c r="AQ14" i="2"/>
  <c r="P14" i="2"/>
  <c r="AT14" i="2"/>
  <c r="N14" i="2"/>
  <c r="AU14" i="2"/>
  <c r="AV14" i="2"/>
  <c r="AW14" i="2"/>
  <c r="AZ14" i="2"/>
  <c r="R14" i="2"/>
  <c r="J14" i="2"/>
  <c r="BF14" i="2"/>
  <c r="BG14" i="2"/>
  <c r="BH14" i="2"/>
  <c r="BC14" i="2"/>
  <c r="K14" i="2"/>
  <c r="BE14" i="2"/>
  <c r="BD14" i="2"/>
  <c r="AX14" i="2"/>
  <c r="AY14" i="2"/>
  <c r="BA14" i="2"/>
  <c r="BB14" i="2"/>
  <c r="M14" i="2"/>
  <c r="L14" i="2"/>
  <c r="AO13" i="2"/>
  <c r="I13" i="2"/>
  <c r="AP13" i="2"/>
  <c r="AS13" i="2"/>
  <c r="AR13" i="2"/>
  <c r="AQ13" i="2"/>
  <c r="P13" i="2"/>
  <c r="AT13" i="2"/>
  <c r="N13" i="2"/>
  <c r="AU13" i="2"/>
  <c r="AV13" i="2"/>
  <c r="AW13" i="2"/>
  <c r="AZ13" i="2"/>
  <c r="R13" i="2"/>
  <c r="J13" i="2"/>
  <c r="BF13" i="2"/>
  <c r="BG13" i="2"/>
  <c r="BH13" i="2"/>
  <c r="BC13" i="2"/>
  <c r="K13" i="2"/>
  <c r="BE13" i="2"/>
  <c r="BD13" i="2"/>
  <c r="AX13" i="2"/>
  <c r="AY13" i="2"/>
  <c r="BA13" i="2"/>
  <c r="BB13" i="2"/>
  <c r="M13" i="2"/>
  <c r="L13" i="2"/>
  <c r="AO12" i="2"/>
  <c r="I12" i="2"/>
  <c r="AP12" i="2"/>
  <c r="AS12" i="2"/>
  <c r="AR12" i="2"/>
  <c r="AQ12" i="2"/>
  <c r="P12" i="2"/>
  <c r="AT12" i="2"/>
  <c r="N12" i="2"/>
  <c r="AU12" i="2"/>
  <c r="AV12" i="2"/>
  <c r="AW12" i="2"/>
  <c r="AZ12" i="2"/>
  <c r="R12" i="2"/>
  <c r="J12" i="2"/>
  <c r="BF12" i="2"/>
  <c r="BG12" i="2"/>
  <c r="BH12" i="2"/>
  <c r="BC12" i="2"/>
  <c r="K12" i="2"/>
  <c r="BE12" i="2"/>
  <c r="BD12" i="2"/>
  <c r="AX12" i="2"/>
  <c r="AY12" i="2"/>
  <c r="BA12" i="2"/>
  <c r="BB12" i="2"/>
  <c r="M12" i="2"/>
  <c r="L12" i="2"/>
  <c r="AO11" i="2"/>
  <c r="I11" i="2"/>
  <c r="AP11" i="2"/>
  <c r="AS11" i="2"/>
  <c r="AR11" i="2"/>
  <c r="AQ11" i="2"/>
  <c r="P11" i="2"/>
  <c r="AT11" i="2"/>
  <c r="N11" i="2"/>
  <c r="AU11" i="2"/>
  <c r="AV11" i="2"/>
  <c r="AW11" i="2"/>
  <c r="AZ11" i="2"/>
  <c r="R11" i="2"/>
  <c r="J11" i="2"/>
  <c r="BF11" i="2"/>
  <c r="BG11" i="2"/>
  <c r="BH11" i="2"/>
  <c r="BC11" i="2"/>
  <c r="K11" i="2"/>
  <c r="BE11" i="2"/>
  <c r="BD11" i="2"/>
  <c r="AX11" i="2"/>
  <c r="AY11" i="2"/>
  <c r="BA11" i="2"/>
  <c r="BB11" i="2"/>
  <c r="M11" i="2"/>
  <c r="L11" i="2"/>
  <c r="AO10" i="2"/>
  <c r="I10" i="2"/>
  <c r="AP10" i="2"/>
  <c r="AS10" i="2"/>
  <c r="AR10" i="2"/>
  <c r="AQ10" i="2"/>
  <c r="P10" i="2"/>
  <c r="AT10" i="2"/>
  <c r="N10" i="2"/>
  <c r="AU10" i="2"/>
  <c r="AV10" i="2"/>
  <c r="AW10" i="2"/>
  <c r="AZ10" i="2"/>
  <c r="R10" i="2"/>
  <c r="J10" i="2"/>
  <c r="BF10" i="2"/>
  <c r="BG10" i="2"/>
  <c r="BH10" i="2"/>
  <c r="BC10" i="2"/>
  <c r="K10" i="2"/>
  <c r="BE10" i="2"/>
  <c r="BD10" i="2"/>
  <c r="AX10" i="2"/>
  <c r="AY10" i="2"/>
  <c r="BA10" i="2"/>
  <c r="BB10" i="2"/>
  <c r="M10" i="2"/>
  <c r="L10" i="2"/>
  <c r="AO9" i="2"/>
  <c r="I9" i="2"/>
  <c r="AP9" i="2"/>
  <c r="AS9" i="2"/>
  <c r="AR9" i="2"/>
  <c r="AQ9" i="2"/>
  <c r="P9" i="2"/>
  <c r="AT9" i="2"/>
  <c r="N9" i="2"/>
  <c r="AU9" i="2"/>
  <c r="AV9" i="2"/>
  <c r="AW9" i="2"/>
  <c r="AZ9" i="2"/>
  <c r="R9" i="2"/>
  <c r="J9" i="2"/>
  <c r="BF9" i="2"/>
  <c r="BG9" i="2"/>
  <c r="BH9" i="2"/>
  <c r="BC9" i="2"/>
  <c r="K9" i="2"/>
  <c r="BE9" i="2"/>
  <c r="BD9" i="2"/>
  <c r="AX9" i="2"/>
  <c r="AY9" i="2"/>
  <c r="BA9" i="2"/>
  <c r="BB9" i="2"/>
  <c r="M9" i="2"/>
  <c r="L9" i="2"/>
  <c r="AO8" i="2"/>
  <c r="I8" i="2"/>
  <c r="AP8" i="2"/>
  <c r="AS8" i="2"/>
  <c r="AR8" i="2"/>
  <c r="AQ8" i="2"/>
  <c r="P8" i="2"/>
  <c r="AT8" i="2"/>
  <c r="N8" i="2"/>
  <c r="AU8" i="2"/>
  <c r="AV8" i="2"/>
  <c r="AW8" i="2"/>
  <c r="AZ8" i="2"/>
  <c r="R8" i="2"/>
  <c r="J8" i="2"/>
  <c r="BF8" i="2"/>
  <c r="BG8" i="2"/>
  <c r="BH8" i="2"/>
  <c r="BC8" i="2"/>
  <c r="K8" i="2"/>
  <c r="BE8" i="2"/>
  <c r="BD8" i="2"/>
  <c r="AX8" i="2"/>
  <c r="AY8" i="2"/>
  <c r="BA8" i="2"/>
  <c r="BB8" i="2"/>
  <c r="M8" i="2"/>
  <c r="L8" i="2"/>
  <c r="AO7" i="2"/>
  <c r="I7" i="2"/>
  <c r="AP7" i="2"/>
  <c r="AS7" i="2"/>
  <c r="AR7" i="2"/>
  <c r="AQ7" i="2"/>
  <c r="P7" i="2"/>
  <c r="AT7" i="2"/>
  <c r="N7" i="2"/>
  <c r="AU7" i="2"/>
  <c r="AV7" i="2"/>
  <c r="AW7" i="2"/>
  <c r="AZ7" i="2"/>
  <c r="R7" i="2"/>
  <c r="J7" i="2"/>
  <c r="BF7" i="2"/>
  <c r="BG7" i="2"/>
  <c r="BH7" i="2"/>
  <c r="BC7" i="2"/>
  <c r="K7" i="2"/>
  <c r="BE7" i="2"/>
  <c r="BD7" i="2"/>
  <c r="AX7" i="2"/>
  <c r="AY7" i="2"/>
  <c r="BA7" i="2"/>
  <c r="BB7" i="2"/>
  <c r="M7" i="2"/>
  <c r="L7" i="2"/>
  <c r="AO6" i="2"/>
  <c r="I6" i="2"/>
  <c r="AP6" i="2"/>
  <c r="AS6" i="2"/>
  <c r="AR6" i="2"/>
  <c r="AQ6" i="2"/>
  <c r="P6" i="2"/>
  <c r="AT6" i="2"/>
  <c r="N6" i="2"/>
  <c r="AU6" i="2"/>
  <c r="AV6" i="2"/>
  <c r="AW6" i="2"/>
  <c r="AZ6" i="2"/>
  <c r="R6" i="2"/>
  <c r="J6" i="2"/>
  <c r="BF6" i="2"/>
  <c r="BG6" i="2"/>
  <c r="BH6" i="2"/>
  <c r="BC6" i="2"/>
  <c r="K6" i="2"/>
  <c r="BE6" i="2"/>
  <c r="BD6" i="2"/>
  <c r="AX6" i="2"/>
  <c r="AY6" i="2"/>
  <c r="BA6" i="2"/>
  <c r="BB6" i="2"/>
  <c r="M6" i="2"/>
  <c r="L6" i="2"/>
  <c r="AO5" i="2"/>
  <c r="I5" i="2"/>
  <c r="AP5" i="2"/>
  <c r="AS5" i="2"/>
  <c r="AR5" i="2"/>
  <c r="AQ5" i="2"/>
  <c r="P5" i="2"/>
  <c r="AT5" i="2"/>
  <c r="N5" i="2"/>
  <c r="AU5" i="2"/>
  <c r="AV5" i="2"/>
  <c r="AW5" i="2"/>
  <c r="AZ5" i="2"/>
  <c r="R5" i="2"/>
  <c r="J5" i="2"/>
  <c r="BF5" i="2"/>
  <c r="BG5" i="2"/>
  <c r="BH5" i="2"/>
  <c r="BC5" i="2"/>
  <c r="K5" i="2"/>
  <c r="BE5" i="2"/>
  <c r="BD5" i="2"/>
  <c r="AX5" i="2"/>
  <c r="AY5" i="2"/>
  <c r="BA5" i="2"/>
  <c r="BB5" i="2"/>
  <c r="M5" i="2"/>
  <c r="L5" i="2"/>
  <c r="AO4" i="2"/>
  <c r="I4" i="2"/>
  <c r="AP4" i="2"/>
  <c r="AS4" i="2"/>
  <c r="AR4" i="2"/>
  <c r="AQ4" i="2"/>
  <c r="P4" i="2"/>
  <c r="AT4" i="2"/>
  <c r="N4" i="2"/>
  <c r="AU4" i="2"/>
  <c r="AV4" i="2"/>
  <c r="AW4" i="2"/>
  <c r="AZ4" i="2"/>
  <c r="R4" i="2"/>
  <c r="J4" i="2"/>
  <c r="BF4" i="2"/>
  <c r="BG4" i="2"/>
  <c r="BH4" i="2"/>
  <c r="BC4" i="2"/>
  <c r="K4" i="2"/>
  <c r="BE4" i="2"/>
  <c r="BD4" i="2"/>
  <c r="AX4" i="2"/>
  <c r="AY4" i="2"/>
  <c r="BA4" i="2"/>
  <c r="BB4" i="2"/>
  <c r="M4" i="2"/>
  <c r="L4" i="2"/>
  <c r="AO3" i="2"/>
  <c r="I3" i="2"/>
  <c r="AP3" i="2"/>
  <c r="AS3" i="2"/>
  <c r="AR3" i="2"/>
  <c r="AQ3" i="2"/>
  <c r="P3" i="2"/>
  <c r="AT3" i="2"/>
  <c r="N3" i="2"/>
  <c r="AU3" i="2"/>
  <c r="AV3" i="2"/>
  <c r="AW3" i="2"/>
  <c r="AZ3" i="2"/>
  <c r="R3" i="2"/>
  <c r="J3" i="2"/>
  <c r="BF3" i="2"/>
  <c r="BG3" i="2"/>
  <c r="BH3" i="2"/>
  <c r="BC3" i="2"/>
  <c r="K3" i="2"/>
  <c r="BE3" i="2"/>
  <c r="BD3" i="2"/>
  <c r="AX3" i="2"/>
  <c r="AY3" i="2"/>
  <c r="BA3" i="2"/>
  <c r="BB3" i="2"/>
  <c r="M3" i="2"/>
  <c r="L3" i="2"/>
</calcChain>
</file>

<file path=xl/sharedStrings.xml><?xml version="1.0" encoding="utf-8"?>
<sst xmlns="http://schemas.openxmlformats.org/spreadsheetml/2006/main" count="269" uniqueCount="137">
  <si>
    <t>Obs</t>
  </si>
  <si>
    <t>HHMMSS</t>
  </si>
  <si>
    <t>Chamber</t>
  </si>
  <si>
    <t>Pot</t>
  </si>
  <si>
    <t>Leaf</t>
  </si>
  <si>
    <t>repeat</t>
  </si>
  <si>
    <t>FTime</t>
  </si>
  <si>
    <t>EBal?</t>
  </si>
  <si>
    <t>Photo</t>
  </si>
  <si>
    <t>Cond</t>
  </si>
  <si>
    <t>Ci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</si>
  <si>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</si>
  <si>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</si>
  <si>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</si>
  <si>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</si>
  <si>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</si>
  <si>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</si>
  <si>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</si>
  <si>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</si>
  <si>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</si>
  <si>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</si>
  <si>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</si>
  <si>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</si>
  <si>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</si>
  <si>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</si>
  <si>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</si>
  <si>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</si>
  <si>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</si>
  <si>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</si>
  <si>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</si>
  <si>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</si>
  <si>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</si>
  <si>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</si>
  <si>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</si>
  <si>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</si>
  <si>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</si>
  <si>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</si>
  <si>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</si>
  <si>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</si>
  <si>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</si>
  <si>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</si>
  <si>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</si>
  <si>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</si>
  <si>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</si>
  <si>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</si>
  <si>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</si>
  <si>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</si>
  <si>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</si>
  <si>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</si>
  <si>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</si>
  <si>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</si>
  <si>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</si>
  <si>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</si>
  <si>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</si>
  <si>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</si>
  <si>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</si>
  <si>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</si>
  <si>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</si>
  <si>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</si>
  <si>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</si>
  <si>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in</t>
  </si>
  <si>
    <t>out</t>
  </si>
  <si>
    <t>1</t>
  </si>
  <si>
    <t>n</t>
  </si>
  <si>
    <t>10:42:15</t>
  </si>
  <si>
    <t>SB1_1</t>
  </si>
  <si>
    <t>11:07:33</t>
  </si>
  <si>
    <t>SB1_2</t>
  </si>
  <si>
    <t>11:17:08</t>
  </si>
  <si>
    <t>SB1_3</t>
  </si>
  <si>
    <t>11:29:06</t>
  </si>
  <si>
    <t>2</t>
  </si>
  <si>
    <t>SB1_4</t>
  </si>
  <si>
    <t>11:40:44</t>
  </si>
  <si>
    <t>SB1_5</t>
  </si>
  <si>
    <t>11:50:40</t>
  </si>
  <si>
    <t>12:04:25</t>
  </si>
  <si>
    <t>3</t>
  </si>
  <si>
    <t>SB1_8</t>
  </si>
  <si>
    <t>12:13:37</t>
  </si>
  <si>
    <t>SB1_7</t>
  </si>
  <si>
    <t>12:22:18</t>
  </si>
  <si>
    <t>SB1_9</t>
  </si>
  <si>
    <t>12:31:31</t>
  </si>
  <si>
    <t>4</t>
  </si>
  <si>
    <t>SB1_10</t>
  </si>
  <si>
    <t>12:36:53</t>
  </si>
  <si>
    <t>SB1_11</t>
  </si>
  <si>
    <t>12:45:55</t>
  </si>
  <si>
    <t>SB1_12</t>
  </si>
  <si>
    <t>12:52:09</t>
  </si>
  <si>
    <t>5</t>
  </si>
  <si>
    <t>SB1_14</t>
  </si>
  <si>
    <t>12:58:24</t>
  </si>
  <si>
    <t>SB1_13</t>
  </si>
  <si>
    <t>13:04:00</t>
  </si>
  <si>
    <t>SB1_15</t>
  </si>
  <si>
    <t>13:12:10</t>
  </si>
  <si>
    <t>6</t>
  </si>
  <si>
    <t>SB1_16</t>
  </si>
  <si>
    <t>13:17:22</t>
  </si>
  <si>
    <t>SB1_17</t>
  </si>
  <si>
    <t>13:23:23</t>
  </si>
  <si>
    <t>SB1_18</t>
  </si>
  <si>
    <t>13:30:05</t>
  </si>
  <si>
    <t>7</t>
  </si>
  <si>
    <t>SB1_20</t>
  </si>
  <si>
    <t>13:36:33</t>
  </si>
  <si>
    <t>SB1_19</t>
  </si>
  <si>
    <t>13:42:35</t>
  </si>
  <si>
    <t>SB1_21</t>
  </si>
  <si>
    <t>13:48:32</t>
  </si>
  <si>
    <t>8</t>
  </si>
  <si>
    <t>SB1_22</t>
  </si>
  <si>
    <t>13:53:49</t>
  </si>
  <si>
    <t>SB1_23</t>
  </si>
  <si>
    <t>13:58:58</t>
  </si>
  <si>
    <t>SB1_24</t>
  </si>
  <si>
    <t>14:06:27</t>
  </si>
  <si>
    <t>9</t>
  </si>
  <si>
    <t>SB1_25</t>
  </si>
  <si>
    <t>14:11:25</t>
  </si>
  <si>
    <t>SB1_26</t>
  </si>
  <si>
    <t>14:16:42</t>
  </si>
  <si>
    <t>SB1_27</t>
  </si>
  <si>
    <t>SB1_6</t>
  </si>
  <si>
    <t>Parameter</t>
  </si>
  <si>
    <t>Description</t>
  </si>
  <si>
    <t>Detail/Units</t>
  </si>
  <si>
    <t>Parameter that used for analysis</t>
  </si>
  <si>
    <t>Chamber number</t>
  </si>
  <si>
    <r>
      <t>Stomatal conductance (g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)</t>
    </r>
  </si>
  <si>
    <r>
      <t>Net photosynthesis (A</t>
    </r>
    <r>
      <rPr>
        <vertAlign val="subscript"/>
        <sz val="11"/>
        <color theme="1"/>
        <rFont val="Calibri"/>
        <family val="2"/>
        <scheme val="minor"/>
      </rPr>
      <t>net</t>
    </r>
    <r>
      <rPr>
        <sz val="11"/>
        <color theme="1"/>
        <rFont val="Calibri"/>
        <family val="2"/>
        <scheme val="minor"/>
      </rPr>
      <t xml:space="preserve">) </t>
    </r>
  </si>
  <si>
    <r>
      <t>μmol CO</t>
    </r>
    <r>
      <rPr>
        <vertAlign val="subscript"/>
        <sz val="11"/>
        <color theme="1"/>
        <rFont val="Calibri"/>
        <family val="2"/>
      </rPr>
      <t xml:space="preserve">2 </t>
    </r>
    <r>
      <rPr>
        <sz val="11"/>
        <color theme="1"/>
        <rFont val="Calibri"/>
        <family val="2"/>
      </rPr>
      <t>m</t>
    </r>
    <r>
      <rPr>
        <vertAlign val="superscript"/>
        <sz val="11"/>
        <color theme="1"/>
        <rFont val="Calibri"/>
        <family val="2"/>
      </rPr>
      <t>-2</t>
    </r>
    <r>
      <rPr>
        <sz val="11"/>
        <color theme="1"/>
        <rFont val="Calibri"/>
        <family val="2"/>
      </rPr>
      <t>s</t>
    </r>
    <r>
      <rPr>
        <vertAlign val="superscript"/>
        <sz val="11"/>
        <color theme="1"/>
        <rFont val="Calibri"/>
        <family val="2"/>
      </rPr>
      <t>-1</t>
    </r>
  </si>
  <si>
    <t>Experiment ID (SB1= Sorghum bicolor) with unique plant ID (1 to 27)</t>
  </si>
  <si>
    <r>
      <t>mol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s</t>
    </r>
    <r>
      <rPr>
        <vertAlign val="superscript"/>
        <sz val="11"/>
        <color theme="1"/>
        <rFont val="Calibri"/>
        <family val="2"/>
        <scheme val="minor"/>
      </rPr>
      <t>-1</t>
    </r>
  </si>
  <si>
    <t>Gas exchange survey measurements by Lycor-6400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</si>
</sst>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Protection="1">
      <protection locked="0"/>
    </xf>
    <xf numFmtId="0" fontId="0" fillId="2" borderId="0" xfId="0" applyFill="1"/>
    <xf numFmtId="0" fontId="0" fillId="2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D6AAD-E6E1-474C-B364-3C68671FE514}">
  <dimension ref="A1:D9"/>
  <sheetViews>
    <sheetView tabSelected="1" workbookViewId="0">
      <selection activeCell="G7" sqref="G7"/>
    </sheetView>
  </sheetViews>
  <sheetFormatPr defaultRowHeight="14.5" x14ac:dyDescent="0.35"/>
  <cols>
    <col min="1" max="1" width="8.81640625" customWidth="1"/>
    <col min="2" max="2" width="11.08984375" customWidth="1"/>
    <col min="3" max="3" width="57.08984375" customWidth="1"/>
    <col min="4" max="4" width="14.453125" customWidth="1"/>
  </cols>
  <sheetData>
    <row r="1" spans="1:4" x14ac:dyDescent="0.35">
      <c r="A1" s="8" t="s">
        <v>136</v>
      </c>
      <c r="B1" s="8"/>
      <c r="C1" s="8"/>
      <c r="D1" s="8"/>
    </row>
    <row r="2" spans="1:4" s="5" customFormat="1" x14ac:dyDescent="0.35">
      <c r="A2" s="4"/>
      <c r="B2" s="4"/>
      <c r="C2" s="4"/>
      <c r="D2" s="4"/>
    </row>
    <row r="3" spans="1:4" s="5" customFormat="1" x14ac:dyDescent="0.35">
      <c r="A3" s="3" t="s">
        <v>129</v>
      </c>
      <c r="B3" s="2"/>
      <c r="C3" s="2"/>
    </row>
    <row r="4" spans="1:4" s="5" customFormat="1" x14ac:dyDescent="0.35">
      <c r="B4" s="6"/>
    </row>
    <row r="5" spans="1:4" s="5" customFormat="1" x14ac:dyDescent="0.35">
      <c r="B5" s="2" t="s">
        <v>126</v>
      </c>
      <c r="C5" s="2" t="s">
        <v>127</v>
      </c>
      <c r="D5" s="2" t="s">
        <v>128</v>
      </c>
    </row>
    <row r="6" spans="1:4" s="5" customFormat="1" x14ac:dyDescent="0.35">
      <c r="B6" s="5" t="s">
        <v>2</v>
      </c>
      <c r="C6" s="5" t="s">
        <v>130</v>
      </c>
    </row>
    <row r="7" spans="1:4" x14ac:dyDescent="0.35">
      <c r="B7" t="s">
        <v>3</v>
      </c>
      <c r="C7" t="s">
        <v>134</v>
      </c>
    </row>
    <row r="8" spans="1:4" ht="17.5" x14ac:dyDescent="0.45">
      <c r="B8" s="1" t="s">
        <v>8</v>
      </c>
      <c r="C8" t="s">
        <v>132</v>
      </c>
      <c r="D8" s="7" t="s">
        <v>133</v>
      </c>
    </row>
    <row r="9" spans="1:4" ht="17.5" x14ac:dyDescent="0.45">
      <c r="B9" s="1" t="s">
        <v>9</v>
      </c>
      <c r="C9" t="s">
        <v>131</v>
      </c>
      <c r="D9" t="s">
        <v>135</v>
      </c>
    </row>
  </sheetData>
  <mergeCells count="1">
    <mergeCell ref="A1:D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29"/>
  <sheetViews>
    <sheetView workbookViewId="0">
      <selection activeCell="I1" sqref="I1:J1"/>
    </sheetView>
  </sheetViews>
  <sheetFormatPr defaultRowHeight="14.5" x14ac:dyDescent="0.35"/>
  <sheetData>
    <row r="1" spans="1:6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</row>
    <row r="2" spans="1:60" x14ac:dyDescent="0.35">
      <c r="A2" s="1" t="s">
        <v>60</v>
      </c>
      <c r="B2" s="1" t="s">
        <v>60</v>
      </c>
      <c r="C2" s="1" t="s">
        <v>60</v>
      </c>
      <c r="D2" s="1" t="s">
        <v>60</v>
      </c>
      <c r="E2" s="1" t="s">
        <v>60</v>
      </c>
      <c r="F2" s="1" t="s">
        <v>60</v>
      </c>
      <c r="G2" s="1" t="s">
        <v>60</v>
      </c>
      <c r="H2" s="1" t="s">
        <v>60</v>
      </c>
      <c r="I2" s="1" t="s">
        <v>61</v>
      </c>
      <c r="J2" s="1" t="s">
        <v>61</v>
      </c>
      <c r="K2" s="1" t="s">
        <v>61</v>
      </c>
      <c r="L2" s="1" t="s">
        <v>61</v>
      </c>
      <c r="M2" s="1" t="s">
        <v>61</v>
      </c>
      <c r="N2" s="1" t="s">
        <v>61</v>
      </c>
      <c r="O2" s="1" t="s">
        <v>60</v>
      </c>
      <c r="P2" s="1" t="s">
        <v>61</v>
      </c>
      <c r="Q2" s="1" t="s">
        <v>60</v>
      </c>
      <c r="R2" s="1" t="s">
        <v>61</v>
      </c>
      <c r="S2" s="1" t="s">
        <v>60</v>
      </c>
      <c r="T2" s="1" t="s">
        <v>60</v>
      </c>
      <c r="U2" s="1" t="s">
        <v>60</v>
      </c>
      <c r="V2" s="1" t="s">
        <v>60</v>
      </c>
      <c r="W2" s="1" t="s">
        <v>60</v>
      </c>
      <c r="X2" s="1" t="s">
        <v>60</v>
      </c>
      <c r="Y2" s="1" t="s">
        <v>60</v>
      </c>
      <c r="Z2" s="1" t="s">
        <v>60</v>
      </c>
      <c r="AA2" s="1" t="s">
        <v>60</v>
      </c>
      <c r="AB2" s="1" t="s">
        <v>60</v>
      </c>
      <c r="AC2" s="1" t="s">
        <v>60</v>
      </c>
      <c r="AD2" s="1" t="s">
        <v>60</v>
      </c>
      <c r="AE2" s="1" t="s">
        <v>60</v>
      </c>
      <c r="AF2" s="1" t="s">
        <v>60</v>
      </c>
      <c r="AG2" s="1" t="s">
        <v>60</v>
      </c>
      <c r="AH2" s="1" t="s">
        <v>60</v>
      </c>
      <c r="AI2" s="1" t="s">
        <v>60</v>
      </c>
      <c r="AJ2" s="1" t="s">
        <v>60</v>
      </c>
      <c r="AK2" s="1" t="s">
        <v>60</v>
      </c>
      <c r="AL2" s="1" t="s">
        <v>60</v>
      </c>
      <c r="AM2" s="1" t="s">
        <v>60</v>
      </c>
      <c r="AN2" s="1" t="s">
        <v>60</v>
      </c>
      <c r="AO2" s="1" t="s">
        <v>61</v>
      </c>
      <c r="AP2" s="1" t="s">
        <v>61</v>
      </c>
      <c r="AQ2" s="1" t="s">
        <v>61</v>
      </c>
      <c r="AR2" s="1" t="s">
        <v>61</v>
      </c>
      <c r="AS2" s="1" t="s">
        <v>61</v>
      </c>
      <c r="AT2" s="1" t="s">
        <v>61</v>
      </c>
      <c r="AU2" s="1" t="s">
        <v>61</v>
      </c>
      <c r="AV2" s="1" t="s">
        <v>61</v>
      </c>
      <c r="AW2" s="1" t="s">
        <v>61</v>
      </c>
      <c r="AX2" s="1" t="s">
        <v>61</v>
      </c>
      <c r="AY2" s="1" t="s">
        <v>61</v>
      </c>
      <c r="AZ2" s="1" t="s">
        <v>61</v>
      </c>
      <c r="BA2" s="1" t="s">
        <v>61</v>
      </c>
      <c r="BB2" s="1" t="s">
        <v>61</v>
      </c>
      <c r="BC2" s="1" t="s">
        <v>61</v>
      </c>
      <c r="BD2" s="1" t="s">
        <v>61</v>
      </c>
      <c r="BE2" s="1" t="s">
        <v>61</v>
      </c>
      <c r="BF2" s="1" t="s">
        <v>61</v>
      </c>
      <c r="BG2" s="1" t="s">
        <v>61</v>
      </c>
      <c r="BH2" s="1" t="s">
        <v>61</v>
      </c>
    </row>
    <row r="3" spans="1:60" x14ac:dyDescent="0.35">
      <c r="A3" s="1">
        <v>2</v>
      </c>
      <c r="B3" s="1" t="s">
        <v>64</v>
      </c>
      <c r="C3">
        <v>1</v>
      </c>
      <c r="D3" s="1" t="s">
        <v>65</v>
      </c>
      <c r="E3" s="1" t="s">
        <v>62</v>
      </c>
      <c r="F3" s="1" t="s">
        <v>63</v>
      </c>
      <c r="G3" s="1">
        <v>1888.9999997988343</v>
      </c>
      <c r="H3" s="1">
        <v>0</v>
      </c>
      <c r="I3">
        <f>(V3-W3*(1000-X3)/(1000-Y3))*AO3</f>
        <v>41.069550186586739</v>
      </c>
      <c r="J3">
        <f>IF(AZ3&lt;&gt;0,1/(1/AZ3-1/R3),0)</f>
        <v>0.24078157879020251</v>
      </c>
      <c r="K3">
        <f>((BC3-AP3/2)*W3-I3)/(BC3+AP3/2)</f>
        <v>52.428912188690596</v>
      </c>
      <c r="L3">
        <f>AP3*1000</f>
        <v>2.8830972037752338</v>
      </c>
      <c r="M3">
        <f>(AU3-BA3)</f>
        <v>1.2671017787514836</v>
      </c>
      <c r="N3">
        <f t="shared" ref="N3:N29" si="0">(T3+AT3*H3)</f>
        <v>30.540456771850586</v>
      </c>
      <c r="O3" s="1">
        <v>6</v>
      </c>
      <c r="P3">
        <f>(O3*AI3+AJ3)</f>
        <v>1.4200000166893005</v>
      </c>
      <c r="Q3" s="1">
        <v>1</v>
      </c>
      <c r="R3">
        <f>P3*(Q3+1)*(Q3+1)/(Q3*Q3+1)</f>
        <v>2.8400000333786011</v>
      </c>
      <c r="S3" s="1">
        <v>28.439357757568359</v>
      </c>
      <c r="T3" s="1">
        <v>30.540456771850586</v>
      </c>
      <c r="U3" s="1">
        <v>28.080558776855469</v>
      </c>
      <c r="V3" s="1">
        <v>399.73056030273438</v>
      </c>
      <c r="W3" s="1">
        <v>349.27621459960938</v>
      </c>
      <c r="X3" s="1">
        <v>27.518596649169922</v>
      </c>
      <c r="Y3" s="1">
        <v>30.869024276733398</v>
      </c>
      <c r="Z3" s="1">
        <v>71.612571716308594</v>
      </c>
      <c r="AA3" s="1">
        <v>80.331504821777344</v>
      </c>
      <c r="AB3" s="1">
        <v>500.37173461914063</v>
      </c>
      <c r="AC3" s="1">
        <v>1499.9119873046875</v>
      </c>
      <c r="AD3" s="1">
        <v>523.68658447265625</v>
      </c>
      <c r="AE3" s="1">
        <v>101.31222534179688</v>
      </c>
      <c r="AF3" s="1">
        <v>2.4265031814575195</v>
      </c>
      <c r="AG3" s="1">
        <v>0.20291343331336975</v>
      </c>
      <c r="AH3" s="1">
        <v>1</v>
      </c>
      <c r="AI3" s="1">
        <v>-0.21956524252891541</v>
      </c>
      <c r="AJ3" s="1">
        <v>2.737391471862793</v>
      </c>
      <c r="AK3" s="1">
        <v>1</v>
      </c>
      <c r="AL3" s="1">
        <v>0</v>
      </c>
      <c r="AM3" s="1">
        <v>0.15999999642372131</v>
      </c>
      <c r="AN3" s="1">
        <v>111115</v>
      </c>
      <c r="AO3">
        <f>AB3*0.000001/(O3*0.0001)</f>
        <v>0.83395289103190084</v>
      </c>
      <c r="AP3">
        <f>(Y3-X3)/(1000-Y3)*AO3</f>
        <v>2.8830972037752339E-3</v>
      </c>
      <c r="AQ3">
        <f>(T3+273.15)</f>
        <v>303.69045677185056</v>
      </c>
      <c r="AR3">
        <f>(S3+273.15)</f>
        <v>301.58935775756834</v>
      </c>
      <c r="AS3">
        <f>(AC3*AK3+AD3*AL3)*AM3</f>
        <v>239.98591260464673</v>
      </c>
      <c r="AT3">
        <f>((AS3+0.00000010773*(AR3^4-AQ3^4))-AP3*44100)/(P3*51.4+0.00000043092*AQ3^3)</f>
        <v>1.0315845477406085</v>
      </c>
      <c r="AU3">
        <f>0.61365*EXP(17.502*N3/(240.97+N3))</f>
        <v>4.394511322357296</v>
      </c>
      <c r="AV3">
        <f>AU3*1000/AE3</f>
        <v>43.37592336493983</v>
      </c>
      <c r="AW3">
        <f>(AV3-Y3)</f>
        <v>12.506899088206431</v>
      </c>
      <c r="AX3">
        <f t="shared" ref="AX3:AX29" si="1">IF(H3,T3,(S3+T3)/2)</f>
        <v>29.489907264709473</v>
      </c>
      <c r="AY3">
        <f>0.61365*EXP(17.502*AX3/(240.97+AX3))</f>
        <v>4.137203875884782</v>
      </c>
      <c r="AZ3">
        <f>IF(AW3&lt;&gt;0,(1000-(AV3+Y3)/2)/AW3*AP3,0)</f>
        <v>0.2219630528499984</v>
      </c>
      <c r="BA3">
        <f>Y3*AE3/1000</f>
        <v>3.1274095436058125</v>
      </c>
      <c r="BB3">
        <f>(AY3-BA3)</f>
        <v>1.0097943322789695</v>
      </c>
      <c r="BC3">
        <f>1/(1.6/J3+1.37/R3)</f>
        <v>0.14030320407906646</v>
      </c>
      <c r="BD3">
        <f>K3*AE3*0.001</f>
        <v>5.3116897660859026</v>
      </c>
      <c r="BE3">
        <f>K3/W3</f>
        <v>0.15010730761839067</v>
      </c>
      <c r="BF3">
        <f>(1-AP3*AE3/AU3/J3)*100</f>
        <v>72.395029066634137</v>
      </c>
      <c r="BG3">
        <f>(W3-I3/(R3/1.35))</f>
        <v>329.7537173812085</v>
      </c>
      <c r="BH3">
        <f>I3*BF3/100/BG3</f>
        <v>9.0165208845071537E-2</v>
      </c>
    </row>
    <row r="4" spans="1:60" x14ac:dyDescent="0.35">
      <c r="A4" s="1">
        <v>3</v>
      </c>
      <c r="B4" s="1" t="s">
        <v>66</v>
      </c>
      <c r="C4" s="1" t="s">
        <v>62</v>
      </c>
      <c r="D4" s="1" t="s">
        <v>67</v>
      </c>
      <c r="E4" s="1" t="s">
        <v>62</v>
      </c>
      <c r="F4" s="1" t="s">
        <v>63</v>
      </c>
      <c r="G4" s="1">
        <v>3487.5000000111759</v>
      </c>
      <c r="H4" s="1">
        <v>0</v>
      </c>
      <c r="I4">
        <f>(V4-W4*(1000-X4)/(1000-Y4))*AO4</f>
        <v>40.088062586112258</v>
      </c>
      <c r="J4">
        <f>IF(AZ4&lt;&gt;0,1/(1/AZ4-1/R4),0)</f>
        <v>0.27281726695410752</v>
      </c>
      <c r="K4">
        <f>((BC4-AP4/2)*W4-I4)/(BC4+AP4/2)</f>
        <v>91.661873327172472</v>
      </c>
      <c r="L4">
        <f>AP4*1000</f>
        <v>3.0498085916112716</v>
      </c>
      <c r="M4">
        <f>(AU4-BA4)</f>
        <v>1.1959619631481839</v>
      </c>
      <c r="N4">
        <f t="shared" si="0"/>
        <v>30.042659759521484</v>
      </c>
      <c r="O4" s="1">
        <v>6</v>
      </c>
      <c r="P4">
        <f>(O4*AI4+AJ4)</f>
        <v>1.4200000166893005</v>
      </c>
      <c r="Q4" s="1">
        <v>1</v>
      </c>
      <c r="R4">
        <f>P4*(Q4+1)*(Q4+1)/(Q4*Q4+1)</f>
        <v>2.8400000333786011</v>
      </c>
      <c r="S4" s="1">
        <v>28.376510620117188</v>
      </c>
      <c r="T4" s="1">
        <v>30.042659759521484</v>
      </c>
      <c r="U4" s="1">
        <v>28.079872131347656</v>
      </c>
      <c r="V4" s="1">
        <v>399.74188232421875</v>
      </c>
      <c r="W4" s="1">
        <v>350.38430786132813</v>
      </c>
      <c r="X4" s="1">
        <v>26.814294815063477</v>
      </c>
      <c r="Y4" s="1">
        <v>30.36076545715332</v>
      </c>
      <c r="Z4" s="1">
        <v>70.012809753417969</v>
      </c>
      <c r="AA4" s="1">
        <v>79.272743225097656</v>
      </c>
      <c r="AB4" s="1">
        <v>500.3082275390625</v>
      </c>
      <c r="AC4" s="1">
        <v>1499.755615234375</v>
      </c>
      <c r="AD4" s="1">
        <v>504.34991455078125</v>
      </c>
      <c r="AE4" s="1">
        <v>101.28000640869141</v>
      </c>
      <c r="AF4" s="1">
        <v>2.497610330581665</v>
      </c>
      <c r="AG4" s="1">
        <v>0.21438951790332794</v>
      </c>
      <c r="AH4" s="1">
        <v>1</v>
      </c>
      <c r="AI4" s="1">
        <v>-0.21956524252891541</v>
      </c>
      <c r="AJ4" s="1">
        <v>2.737391471862793</v>
      </c>
      <c r="AK4" s="1">
        <v>1</v>
      </c>
      <c r="AL4" s="1">
        <v>0</v>
      </c>
      <c r="AM4" s="1">
        <v>0.15999999642372131</v>
      </c>
      <c r="AN4" s="1">
        <v>111115</v>
      </c>
      <c r="AO4">
        <f>AB4*0.000001/(O4*0.0001)</f>
        <v>0.83384704589843728</v>
      </c>
      <c r="AP4">
        <f>(Y4-X4)/(1000-Y4)*AO4</f>
        <v>3.0498085916112715E-3</v>
      </c>
      <c r="AQ4">
        <f>(T4+273.15)</f>
        <v>303.19265975952146</v>
      </c>
      <c r="AR4">
        <f>(S4+273.15)</f>
        <v>301.52651062011716</v>
      </c>
      <c r="AS4">
        <f>(AC4*AK4+AD4*AL4)*AM4</f>
        <v>239.96089307395596</v>
      </c>
      <c r="AT4">
        <f>((AS4+0.00000010773*(AR4^4-AQ4^4))-AP4*44100)/(P4*51.4+0.00000043092*AQ4^3)</f>
        <v>1.00728855222437</v>
      </c>
      <c r="AU4">
        <f>0.61365*EXP(17.502*N4/(240.97+N4))</f>
        <v>4.2709004832214488</v>
      </c>
      <c r="AV4">
        <f>AU4*1000/AE4</f>
        <v>42.169235910069403</v>
      </c>
      <c r="AW4">
        <f>(AV4-Y4)</f>
        <v>11.808470452916083</v>
      </c>
      <c r="AX4">
        <f t="shared" si="1"/>
        <v>29.209585189819336</v>
      </c>
      <c r="AY4">
        <f>0.61365*EXP(17.502*AX4/(240.97+AX4))</f>
        <v>4.0708064934979324</v>
      </c>
      <c r="AZ4">
        <f>IF(AW4&lt;&gt;0,(1000-(AV4+Y4)/2)/AW4*AP4,0)</f>
        <v>0.24890668886128028</v>
      </c>
      <c r="BA4">
        <f>Y4*AE4/1000</f>
        <v>3.0749385200732648</v>
      </c>
      <c r="BB4">
        <f>(AY4-BA4)</f>
        <v>0.9958679734246676</v>
      </c>
      <c r="BC4">
        <f>1/(1.6/J4+1.37/R4)</f>
        <v>0.15755162779039864</v>
      </c>
      <c r="BD4">
        <f>K4*AE4*0.001</f>
        <v>9.2835151180086886</v>
      </c>
      <c r="BE4">
        <f>K4/W4</f>
        <v>0.2616038197790797</v>
      </c>
      <c r="BF4">
        <f>(1-AP4*AE4/AU4/J4)*100</f>
        <v>73.490288721458398</v>
      </c>
      <c r="BG4">
        <f>(W4-I4/(R4/1.35))</f>
        <v>331.32836284189477</v>
      </c>
      <c r="BH4">
        <f>I4*BF4/100/BG4</f>
        <v>8.8917328672616952E-2</v>
      </c>
    </row>
    <row r="5" spans="1:60" x14ac:dyDescent="0.35">
      <c r="A5" s="1">
        <v>4</v>
      </c>
      <c r="B5" s="1" t="s">
        <v>68</v>
      </c>
      <c r="C5" s="1" t="s">
        <v>62</v>
      </c>
      <c r="D5" s="1" t="s">
        <v>69</v>
      </c>
      <c r="E5" s="1" t="s">
        <v>62</v>
      </c>
      <c r="F5" s="1" t="s">
        <v>63</v>
      </c>
      <c r="G5" s="1">
        <v>4088.9999994412065</v>
      </c>
      <c r="H5" s="1">
        <v>0</v>
      </c>
      <c r="I5">
        <f>(V5-W5*(1000-X5)/(1000-Y5))*AO5</f>
        <v>41.60142461254916</v>
      </c>
      <c r="J5">
        <f>IF(AZ5&lt;&gt;0,1/(1/AZ5-1/R5),0)</f>
        <v>0.26007221250784845</v>
      </c>
      <c r="K5">
        <f>((BC5-AP5/2)*W5-I5)/(BC5+AP5/2)</f>
        <v>68.298687914393014</v>
      </c>
      <c r="L5">
        <f>AP5*1000</f>
        <v>3.0905429132212157</v>
      </c>
      <c r="M5">
        <f>(AU5-BA5)</f>
        <v>1.2657861678205533</v>
      </c>
      <c r="N5">
        <f t="shared" si="0"/>
        <v>30.249313354492188</v>
      </c>
      <c r="O5" s="1">
        <v>6</v>
      </c>
      <c r="P5">
        <f>(O5*AI5+AJ5)</f>
        <v>1.4200000166893005</v>
      </c>
      <c r="Q5" s="1">
        <v>1</v>
      </c>
      <c r="R5">
        <f>P5*(Q5+1)*(Q5+1)/(Q5*Q5+1)</f>
        <v>2.8400000333786011</v>
      </c>
      <c r="S5" s="1">
        <v>28.379213333129883</v>
      </c>
      <c r="T5" s="1">
        <v>30.249313354492188</v>
      </c>
      <c r="U5" s="1">
        <v>28.076196670532227</v>
      </c>
      <c r="V5" s="1">
        <v>399.75103759765625</v>
      </c>
      <c r="W5" s="1">
        <v>348.57855224609375</v>
      </c>
      <c r="X5" s="1">
        <v>26.583492279052734</v>
      </c>
      <c r="Y5" s="1">
        <v>30.177278518676758</v>
      </c>
      <c r="Z5" s="1">
        <v>69.392509460449219</v>
      </c>
      <c r="AA5" s="1">
        <v>78.773590087890625</v>
      </c>
      <c r="AB5" s="1">
        <v>500.41018676757813</v>
      </c>
      <c r="AC5" s="1">
        <v>1499.351318359375</v>
      </c>
      <c r="AD5" s="1">
        <v>593.010986328125</v>
      </c>
      <c r="AE5" s="1">
        <v>101.27012634277344</v>
      </c>
      <c r="AF5" s="1">
        <v>2.6394147872924805</v>
      </c>
      <c r="AG5" s="1">
        <v>0.19639129936695099</v>
      </c>
      <c r="AH5" s="1">
        <v>1</v>
      </c>
      <c r="AI5" s="1">
        <v>-0.21956524252891541</v>
      </c>
      <c r="AJ5" s="1">
        <v>2.737391471862793</v>
      </c>
      <c r="AK5" s="1">
        <v>1</v>
      </c>
      <c r="AL5" s="1">
        <v>0</v>
      </c>
      <c r="AM5" s="1">
        <v>0.15999999642372131</v>
      </c>
      <c r="AN5" s="1">
        <v>111115</v>
      </c>
      <c r="AO5">
        <f>AB5*0.000001/(O5*0.0001)</f>
        <v>0.83401697794596352</v>
      </c>
      <c r="AP5">
        <f>(Y5-X5)/(1000-Y5)*AO5</f>
        <v>3.0905429132212156E-3</v>
      </c>
      <c r="AQ5">
        <f>(T5+273.15)</f>
        <v>303.39931335449216</v>
      </c>
      <c r="AR5">
        <f>(S5+273.15)</f>
        <v>301.52921333312986</v>
      </c>
      <c r="AS5">
        <f>(AC5*AK5+AD5*AL5)*AM5</f>
        <v>239.89620557540184</v>
      </c>
      <c r="AT5">
        <f>((AS5+0.00000010773*(AR5^4-AQ5^4))-AP5*44100)/(P5*51.4+0.00000043092*AQ5^3)</f>
        <v>0.9562622602790114</v>
      </c>
      <c r="AU5">
        <f>0.61365*EXP(17.502*N5/(240.97+N5))</f>
        <v>4.3218429760880115</v>
      </c>
      <c r="AV5">
        <f>AU5*1000/AE5</f>
        <v>42.676385743409469</v>
      </c>
      <c r="AW5">
        <f>(AV5-Y5)</f>
        <v>12.499107224732711</v>
      </c>
      <c r="AX5">
        <f t="shared" si="1"/>
        <v>29.314263343811035</v>
      </c>
      <c r="AY5">
        <f>0.61365*EXP(17.502*AX5/(240.97+AX5))</f>
        <v>4.0954911625136807</v>
      </c>
      <c r="AZ5">
        <f>IF(AW5&lt;&gt;0,(1000-(AV5+Y5)/2)/AW5*AP5,0)</f>
        <v>0.23825415461952759</v>
      </c>
      <c r="BA5">
        <f>Y5*AE5/1000</f>
        <v>3.0560568082674582</v>
      </c>
      <c r="BB5">
        <f>(AY5-BA5)</f>
        <v>1.0394343542462225</v>
      </c>
      <c r="BC5">
        <f>1/(1.6/J5+1.37/R5)</f>
        <v>0.15072653618343293</v>
      </c>
      <c r="BD5">
        <f>K5*AE5*0.001</f>
        <v>6.9166167541362338</v>
      </c>
      <c r="BE5">
        <f>K5/W5</f>
        <v>0.19593485449493367</v>
      </c>
      <c r="BF5">
        <f>(1-AP5*AE5/AU5/J5)*100</f>
        <v>72.154617116462617</v>
      </c>
      <c r="BG5">
        <f>(W5-I5/(R5/1.35))</f>
        <v>328.8032273986048</v>
      </c>
      <c r="BH5">
        <f>I5*BF5/100/BG5</f>
        <v>9.1292743327573728E-2</v>
      </c>
    </row>
    <row r="6" spans="1:60" x14ac:dyDescent="0.35">
      <c r="A6" s="1">
        <v>5</v>
      </c>
      <c r="B6" s="1" t="s">
        <v>70</v>
      </c>
      <c r="C6" s="1" t="s">
        <v>71</v>
      </c>
      <c r="D6" s="1" t="s">
        <v>72</v>
      </c>
      <c r="E6" s="1" t="s">
        <v>62</v>
      </c>
      <c r="F6" s="1" t="s">
        <v>63</v>
      </c>
      <c r="G6" s="1">
        <v>4801.999999396503</v>
      </c>
      <c r="H6" s="1">
        <v>0</v>
      </c>
      <c r="I6">
        <f>(V6-W6*(1000-X6)/(1000-Y6))*AO6</f>
        <v>40.837368603427599</v>
      </c>
      <c r="J6">
        <f>IF(AZ6&lt;&gt;0,1/(1/AZ6-1/R6),0)</f>
        <v>0.2414377948472618</v>
      </c>
      <c r="K6">
        <f>((BC6-AP6/2)*W6-I6)/(BC6+AP6/2)</f>
        <v>54.76392853169957</v>
      </c>
      <c r="L6">
        <f>AP6*1000</f>
        <v>3.107783785048948</v>
      </c>
      <c r="M6">
        <f>(AU6-BA6)</f>
        <v>1.3633795500030752</v>
      </c>
      <c r="N6">
        <f t="shared" si="0"/>
        <v>30.263833999633789</v>
      </c>
      <c r="O6" s="1">
        <v>6</v>
      </c>
      <c r="P6">
        <f>(O6*AI6+AJ6)</f>
        <v>1.4200000166893005</v>
      </c>
      <c r="Q6" s="1">
        <v>1</v>
      </c>
      <c r="R6">
        <f>P6*(Q6+1)*(Q6+1)/(Q6*Q6+1)</f>
        <v>2.8400000333786011</v>
      </c>
      <c r="S6" s="1">
        <v>28.444074630737305</v>
      </c>
      <c r="T6" s="1">
        <v>30.263833999633789</v>
      </c>
      <c r="U6" s="1">
        <v>28.081081390380859</v>
      </c>
      <c r="V6" s="1">
        <v>399.84207153320313</v>
      </c>
      <c r="W6" s="1">
        <v>349.55810546875</v>
      </c>
      <c r="X6" s="1">
        <v>25.632648468017578</v>
      </c>
      <c r="Y6" s="1">
        <v>29.251138687133789</v>
      </c>
      <c r="Z6" s="1">
        <v>66.654129028320313</v>
      </c>
      <c r="AA6" s="1">
        <v>76.063499450683594</v>
      </c>
      <c r="AB6" s="1">
        <v>500.24359130859375</v>
      </c>
      <c r="AC6" s="1">
        <v>1499.004638671875</v>
      </c>
      <c r="AD6" s="1">
        <v>1522.619873046875</v>
      </c>
      <c r="AE6" s="1">
        <v>101.26316070556641</v>
      </c>
      <c r="AF6" s="1">
        <v>2.3831143379211426</v>
      </c>
      <c r="AG6" s="1">
        <v>0.18718472123146057</v>
      </c>
      <c r="AH6" s="1">
        <v>0.66666668653488159</v>
      </c>
      <c r="AI6" s="1">
        <v>-0.21956524252891541</v>
      </c>
      <c r="AJ6" s="1">
        <v>2.737391471862793</v>
      </c>
      <c r="AK6" s="1">
        <v>1</v>
      </c>
      <c r="AL6" s="1">
        <v>0</v>
      </c>
      <c r="AM6" s="1">
        <v>0.15999999642372131</v>
      </c>
      <c r="AN6" s="1">
        <v>111115</v>
      </c>
      <c r="AO6">
        <f>AB6*0.000001/(O6*0.0001)</f>
        <v>0.83373931884765606</v>
      </c>
      <c r="AP6">
        <f>(Y6-X6)/(1000-Y6)*AO6</f>
        <v>3.107783785048948E-3</v>
      </c>
      <c r="AQ6">
        <f>(T6+273.15)</f>
        <v>303.41383399963377</v>
      </c>
      <c r="AR6">
        <f>(S6+273.15)</f>
        <v>301.59407463073728</v>
      </c>
      <c r="AS6">
        <f>(AC6*AK6+AD6*AL6)*AM6</f>
        <v>239.84073682664166</v>
      </c>
      <c r="AT6">
        <f>((AS6+0.00000010773*(AR6^4-AQ6^4))-AP6*44100)/(P6*51.4+0.00000043092*AQ6^3)</f>
        <v>0.95360758479523788</v>
      </c>
      <c r="AU6">
        <f>0.61365*EXP(17.502*N6/(240.97+N6))</f>
        <v>4.3254423076991149</v>
      </c>
      <c r="AV6">
        <f>AU6*1000/AE6</f>
        <v>42.714865678307305</v>
      </c>
      <c r="AW6">
        <f>(AV6-Y6)</f>
        <v>13.463726991173516</v>
      </c>
      <c r="AX6">
        <f t="shared" si="1"/>
        <v>29.353954315185547</v>
      </c>
      <c r="AY6">
        <f>0.61365*EXP(17.502*AX6/(240.97+AX6))</f>
        <v>4.1048849488684045</v>
      </c>
      <c r="AZ6">
        <f>IF(AW6&lt;&gt;0,(1000-(AV6+Y6)/2)/AW6*AP6,0)</f>
        <v>0.22252058410662834</v>
      </c>
      <c r="BA6">
        <f>Y6*AE6/1000</f>
        <v>2.9620627576960397</v>
      </c>
      <c r="BB6">
        <f>(AY6-BA6)</f>
        <v>1.1428221911723648</v>
      </c>
      <c r="BC6">
        <f>1/(1.6/J6+1.37/R6)</f>
        <v>0.14065963502014617</v>
      </c>
      <c r="BD6">
        <f>K6*AE6*0.001</f>
        <v>5.5455684957736464</v>
      </c>
      <c r="BE6">
        <f>K6/W6</f>
        <v>0.15666616701181141</v>
      </c>
      <c r="BF6">
        <f>(1-AP6*AE6/AU6/J6)*100</f>
        <v>69.865326141716167</v>
      </c>
      <c r="BG6">
        <f>(W6-I6/(R6/1.35))</f>
        <v>330.14597625513113</v>
      </c>
      <c r="BH6">
        <f>I6*BF6/100/BG6</f>
        <v>8.6419834904881906E-2</v>
      </c>
    </row>
    <row r="7" spans="1:60" x14ac:dyDescent="0.35">
      <c r="A7" s="1">
        <v>6</v>
      </c>
      <c r="B7" s="1" t="s">
        <v>73</v>
      </c>
      <c r="C7" s="1" t="s">
        <v>71</v>
      </c>
      <c r="D7" s="1" t="s">
        <v>125</v>
      </c>
      <c r="E7" s="1" t="s">
        <v>62</v>
      </c>
      <c r="F7" s="1" t="s">
        <v>63</v>
      </c>
      <c r="G7" s="1">
        <v>5471.0000000447035</v>
      </c>
      <c r="H7" s="1">
        <v>0</v>
      </c>
      <c r="I7">
        <f>(V7-W7*(1000-X7)/(1000-Y7))*AO7</f>
        <v>46.023203758665638</v>
      </c>
      <c r="J7">
        <f>IF(AZ7&lt;&gt;0,1/(1/AZ7-1/R7),0)</f>
        <v>0.32092527311679042</v>
      </c>
      <c r="K7">
        <f>((BC7-AP7/2)*W7-I7)/(BC7+AP7/2)</f>
        <v>86.644399769206672</v>
      </c>
      <c r="L7">
        <f>AP7*1000</f>
        <v>4.0211149719081263</v>
      </c>
      <c r="M7">
        <f>(AU7-BA7)</f>
        <v>1.3576740871882813</v>
      </c>
      <c r="N7">
        <f t="shared" si="0"/>
        <v>31.195446014404297</v>
      </c>
      <c r="O7" s="1">
        <v>6</v>
      </c>
      <c r="P7">
        <f>(O7*AI7+AJ7)</f>
        <v>1.4200000166893005</v>
      </c>
      <c r="Q7" s="1">
        <v>1</v>
      </c>
      <c r="R7">
        <f>P7*(Q7+1)*(Q7+1)/(Q7*Q7+1)</f>
        <v>2.8400000333786011</v>
      </c>
      <c r="S7" s="1">
        <v>28.907068252563477</v>
      </c>
      <c r="T7" s="1">
        <v>31.195446014404297</v>
      </c>
      <c r="U7" s="1">
        <v>28.075489044189453</v>
      </c>
      <c r="V7" s="1">
        <v>399.86166381835938</v>
      </c>
      <c r="W7" s="1">
        <v>343.02191162109375</v>
      </c>
      <c r="X7" s="1">
        <v>26.981405258178711</v>
      </c>
      <c r="Y7" s="1">
        <v>31.650463104248047</v>
      </c>
      <c r="Z7" s="1">
        <v>68.285102844238281</v>
      </c>
      <c r="AA7" s="1">
        <v>80.101654052734375</v>
      </c>
      <c r="AB7" s="1">
        <v>500.38079833984375</v>
      </c>
      <c r="AC7" s="1">
        <v>1498.5538330078125</v>
      </c>
      <c r="AD7" s="1">
        <v>565.0635986328125</v>
      </c>
      <c r="AE7" s="1">
        <v>101.23779296875</v>
      </c>
      <c r="AF7" s="1">
        <v>2.7464611530303955</v>
      </c>
      <c r="AG7" s="1">
        <v>0.25767582654953003</v>
      </c>
      <c r="AH7" s="1">
        <v>1</v>
      </c>
      <c r="AI7" s="1">
        <v>-0.21956524252891541</v>
      </c>
      <c r="AJ7" s="1">
        <v>2.737391471862793</v>
      </c>
      <c r="AK7" s="1">
        <v>1</v>
      </c>
      <c r="AL7" s="1">
        <v>0</v>
      </c>
      <c r="AM7" s="1">
        <v>0.15999999642372131</v>
      </c>
      <c r="AN7" s="1">
        <v>111115</v>
      </c>
      <c r="AO7">
        <f>AB7*0.000001/(O7*0.0001)</f>
        <v>0.8339679972330728</v>
      </c>
      <c r="AP7">
        <f>(Y7-X7)/(1000-Y7)*AO7</f>
        <v>4.0211149719081261E-3</v>
      </c>
      <c r="AQ7">
        <f>(T7+273.15)</f>
        <v>304.34544601440427</v>
      </c>
      <c r="AR7">
        <f>(S7+273.15)</f>
        <v>302.05706825256345</v>
      </c>
      <c r="AS7">
        <f>(AC7*AK7+AD7*AL7)*AM7</f>
        <v>239.76860792200387</v>
      </c>
      <c r="AT7">
        <f>((AS7+0.00000010773*(AR7^4-AQ7^4))-AP7*44100)/(P7*51.4+0.00000043092*AQ7^3)</f>
        <v>0.41052863679390289</v>
      </c>
      <c r="AU7">
        <f>0.61365*EXP(17.502*N7/(240.97+N7))</f>
        <v>4.5618971183012054</v>
      </c>
      <c r="AV7">
        <f>AU7*1000/AE7</f>
        <v>45.061206734419507</v>
      </c>
      <c r="AW7">
        <f>(AV7-Y7)</f>
        <v>13.41074363017146</v>
      </c>
      <c r="AX7">
        <f t="shared" si="1"/>
        <v>30.051257133483887</v>
      </c>
      <c r="AY7">
        <f>0.61365*EXP(17.502*AX7/(240.97+AX7))</f>
        <v>4.2730093550886936</v>
      </c>
      <c r="AZ7">
        <f>IF(AW7&lt;&gt;0,(1000-(AV7+Y7)/2)/AW7*AP7,0)</f>
        <v>0.28834208277266998</v>
      </c>
      <c r="BA7">
        <f>Y7*AE7/1000</f>
        <v>3.2042230311129241</v>
      </c>
      <c r="BB7">
        <f>(AY7-BA7)</f>
        <v>1.0687863239757696</v>
      </c>
      <c r="BC7">
        <f>1/(1.6/J7+1.37/R7)</f>
        <v>0.18288293789426038</v>
      </c>
      <c r="BD7">
        <f>K7*AE7*0.001</f>
        <v>8.7716878057365566</v>
      </c>
      <c r="BE7">
        <f>K7/W7</f>
        <v>0.25259144338544515</v>
      </c>
      <c r="BF7">
        <f>(1-AP7*AE7/AU7/J7)*100</f>
        <v>72.193920938123071</v>
      </c>
      <c r="BG7">
        <f>(W7-I7/(R7/1.35))</f>
        <v>321.14468473941508</v>
      </c>
      <c r="BH7">
        <f>I7*BF7/100/BG7</f>
        <v>0.10346101590217113</v>
      </c>
    </row>
    <row r="8" spans="1:60" x14ac:dyDescent="0.35">
      <c r="A8" s="1">
        <v>7</v>
      </c>
      <c r="B8" s="1" t="s">
        <v>75</v>
      </c>
      <c r="C8" s="1" t="s">
        <v>71</v>
      </c>
      <c r="D8" s="1" t="s">
        <v>74</v>
      </c>
      <c r="E8" s="1" t="s">
        <v>62</v>
      </c>
      <c r="F8" s="1" t="s">
        <v>63</v>
      </c>
      <c r="G8" s="1">
        <v>6088.999999910593</v>
      </c>
      <c r="H8" s="1">
        <v>0</v>
      </c>
      <c r="I8">
        <f t="shared" ref="I8:I29" si="2">(V8-W8*(1000-X8)/(1000-Y8))*AO8</f>
        <v>44.760595652385419</v>
      </c>
      <c r="J8">
        <f t="shared" ref="J8:J29" si="3">IF(AZ8&lt;&gt;0,1/(1/AZ8-1/R8),0)</f>
        <v>0.30056906274714962</v>
      </c>
      <c r="K8">
        <f t="shared" ref="K8:K29" si="4">((BC8-AP8/2)*W8-I8)/(BC8+AP8/2)</f>
        <v>79.781506348926811</v>
      </c>
      <c r="L8">
        <f t="shared" ref="L8:L29" si="5">AP8*1000</f>
        <v>3.8759151187344676</v>
      </c>
      <c r="M8">
        <f t="shared" ref="M8:M29" si="6">(AU8-BA8)</f>
        <v>1.3873226304498338</v>
      </c>
      <c r="N8">
        <f t="shared" si="0"/>
        <v>31.419305801391602</v>
      </c>
      <c r="O8" s="1">
        <v>6</v>
      </c>
      <c r="P8">
        <f t="shared" ref="P8:P29" si="7">(O8*AI8+AJ8)</f>
        <v>1.4200000166893005</v>
      </c>
      <c r="Q8" s="1">
        <v>1</v>
      </c>
      <c r="R8">
        <f t="shared" ref="R8:R29" si="8">P8*(Q8+1)*(Q8+1)/(Q8*Q8+1)</f>
        <v>2.8400000333786011</v>
      </c>
      <c r="S8" s="1">
        <v>29.020097732543945</v>
      </c>
      <c r="T8" s="1">
        <v>31.419305801391602</v>
      </c>
      <c r="U8" s="1">
        <v>28.0716552734375</v>
      </c>
      <c r="V8" s="1">
        <v>399.69741821289063</v>
      </c>
      <c r="W8" s="1">
        <v>344.41766357421875</v>
      </c>
      <c r="X8" s="1">
        <v>27.442853927612305</v>
      </c>
      <c r="Y8" s="1">
        <v>31.942544937133789</v>
      </c>
      <c r="Z8" s="1">
        <v>68.984031677246094</v>
      </c>
      <c r="AA8" s="1">
        <v>80.295059204101563</v>
      </c>
      <c r="AB8" s="1">
        <v>500.31549072265625</v>
      </c>
      <c r="AC8" s="1">
        <v>1500.8033447265625</v>
      </c>
      <c r="AD8" s="1">
        <v>1774.272705078125</v>
      </c>
      <c r="AE8" s="1">
        <v>101.21430206298828</v>
      </c>
      <c r="AF8" s="1">
        <v>2.8594005107879639</v>
      </c>
      <c r="AG8" s="1">
        <v>0.29427194595336914</v>
      </c>
      <c r="AH8" s="1">
        <v>1</v>
      </c>
      <c r="AI8" s="1">
        <v>-0.21956524252891541</v>
      </c>
      <c r="AJ8" s="1">
        <v>2.737391471862793</v>
      </c>
      <c r="AK8" s="1">
        <v>1</v>
      </c>
      <c r="AL8" s="1">
        <v>0</v>
      </c>
      <c r="AM8" s="1">
        <v>0.15999999642372131</v>
      </c>
      <c r="AN8" s="1">
        <v>111115</v>
      </c>
      <c r="AO8">
        <f t="shared" ref="AO8:AO29" si="9">AB8*0.000001/(O8*0.0001)</f>
        <v>0.83385915120442688</v>
      </c>
      <c r="AP8">
        <f t="shared" ref="AP8:AP29" si="10">(Y8-X8)/(1000-Y8)*AO8</f>
        <v>3.8759151187344677E-3</v>
      </c>
      <c r="AQ8">
        <f t="shared" ref="AQ8:AQ29" si="11">(T8+273.15)</f>
        <v>304.56930580139158</v>
      </c>
      <c r="AR8">
        <f t="shared" ref="AR8:AR29" si="12">(S8+273.15)</f>
        <v>302.17009773254392</v>
      </c>
      <c r="AS8">
        <f t="shared" ref="AS8:AS29" si="13">(AC8*AK8+AD8*AL8)*AM8</f>
        <v>240.12852978895899</v>
      </c>
      <c r="AT8">
        <f t="shared" ref="AT8:AT29" si="14">((AS8+0.00000010773*(AR8^4-AQ8^4))-AP8*44100)/(P8*51.4+0.00000043092*AQ8^3)</f>
        <v>0.4736184367895318</v>
      </c>
      <c r="AU8">
        <f t="shared" ref="AU8:AU29" si="15">0.61365*EXP(17.502*N8/(240.97+N8))</f>
        <v>4.6203650223774702</v>
      </c>
      <c r="AV8">
        <f t="shared" ref="AV8:AV29" si="16">AU8*1000/AE8</f>
        <v>45.649329474228821</v>
      </c>
      <c r="AW8">
        <f t="shared" ref="AW8:AW29" si="17">(AV8-Y8)</f>
        <v>13.706784537095032</v>
      </c>
      <c r="AX8">
        <f t="shared" si="1"/>
        <v>30.219701766967773</v>
      </c>
      <c r="AY8">
        <f t="shared" ref="AY8:AY29" si="18">0.61365*EXP(17.502*AX8/(240.97+AX8))</f>
        <v>4.3145110364823029</v>
      </c>
      <c r="AZ8">
        <f t="shared" ref="AZ8:AZ29" si="19">IF(AW8&lt;&gt;0,(1000-(AV8+Y8)/2)/AW8*AP8,0)</f>
        <v>0.27180301471077722</v>
      </c>
      <c r="BA8">
        <f t="shared" ref="BA8:BA29" si="20">Y8*AE8/1000</f>
        <v>3.2330423919276363</v>
      </c>
      <c r="BB8">
        <f t="shared" ref="BB8:BB29" si="21">(AY8-BA8)</f>
        <v>1.0814686445546666</v>
      </c>
      <c r="BC8">
        <f t="shared" ref="BC8:BC29" si="22">1/(1.6/J8+1.37/R8)</f>
        <v>0.17224658987777516</v>
      </c>
      <c r="BD8">
        <f t="shared" ref="BD8:BD29" si="23">K8*AE8*0.001</f>
        <v>8.0750294826404954</v>
      </c>
      <c r="BE8">
        <f t="shared" ref="BE8:BE29" si="24">K8/W8</f>
        <v>0.23164173846657157</v>
      </c>
      <c r="BF8">
        <f t="shared" ref="BF8:BF29" si="25">(1-AP8*AE8/AU8/J8)*100</f>
        <v>71.751487894926868</v>
      </c>
      <c r="BG8">
        <f t="shared" ref="BG8:BG29" si="26">(W8-I8/(R8/1.35))</f>
        <v>323.14062011628835</v>
      </c>
      <c r="BH8">
        <f t="shared" ref="BH8:BH29" si="27">I8*BF8/100/BG8</f>
        <v>9.938828909736197E-2</v>
      </c>
    </row>
    <row r="9" spans="1:60" x14ac:dyDescent="0.35">
      <c r="A9" s="1">
        <v>8</v>
      </c>
      <c r="B9" s="1" t="s">
        <v>76</v>
      </c>
      <c r="C9" s="1" t="s">
        <v>77</v>
      </c>
      <c r="D9" s="1" t="s">
        <v>78</v>
      </c>
      <c r="E9" s="1" t="s">
        <v>62</v>
      </c>
      <c r="F9" s="1" t="s">
        <v>63</v>
      </c>
      <c r="G9" s="1">
        <v>6922.4999995864928</v>
      </c>
      <c r="H9" s="1">
        <v>0</v>
      </c>
      <c r="I9">
        <f t="shared" si="2"/>
        <v>36.710952184492712</v>
      </c>
      <c r="J9">
        <f t="shared" si="3"/>
        <v>0.19998423497727152</v>
      </c>
      <c r="K9">
        <f t="shared" si="4"/>
        <v>38.809268319109783</v>
      </c>
      <c r="L9">
        <f t="shared" si="5"/>
        <v>2.7241647572870256</v>
      </c>
      <c r="M9">
        <f t="shared" si="6"/>
        <v>1.4223633811928269</v>
      </c>
      <c r="N9">
        <f t="shared" si="0"/>
        <v>30.401821136474609</v>
      </c>
      <c r="O9" s="1">
        <v>6</v>
      </c>
      <c r="P9">
        <f t="shared" si="7"/>
        <v>1.4200000166893005</v>
      </c>
      <c r="Q9" s="1">
        <v>1</v>
      </c>
      <c r="R9">
        <f t="shared" si="8"/>
        <v>2.8400000333786011</v>
      </c>
      <c r="S9" s="1">
        <v>28.455511093139648</v>
      </c>
      <c r="T9" s="1">
        <v>30.401821136474609</v>
      </c>
      <c r="U9" s="1">
        <v>28.072250366210938</v>
      </c>
      <c r="V9" s="1">
        <v>399.9573974609375</v>
      </c>
      <c r="W9" s="1">
        <v>354.77691650390625</v>
      </c>
      <c r="X9" s="1">
        <v>25.854864120483398</v>
      </c>
      <c r="Y9" s="1">
        <v>29.026697158813477</v>
      </c>
      <c r="Z9" s="1">
        <v>67.143379211425781</v>
      </c>
      <c r="AA9" s="1">
        <v>75.380416870117188</v>
      </c>
      <c r="AB9" s="1">
        <v>500.35885620117188</v>
      </c>
      <c r="AC9" s="1">
        <v>1499.7406005859375</v>
      </c>
      <c r="AD9" s="1">
        <v>626.72308349609375</v>
      </c>
      <c r="AE9" s="1">
        <v>101.19695281982422</v>
      </c>
      <c r="AF9" s="1">
        <v>2.6112759113311768</v>
      </c>
      <c r="AG9" s="1">
        <v>0.25705987215042114</v>
      </c>
      <c r="AH9" s="1">
        <v>0.66666668653488159</v>
      </c>
      <c r="AI9" s="1">
        <v>-0.21956524252891541</v>
      </c>
      <c r="AJ9" s="1">
        <v>2.737391471862793</v>
      </c>
      <c r="AK9" s="1">
        <v>1</v>
      </c>
      <c r="AL9" s="1">
        <v>0</v>
      </c>
      <c r="AM9" s="1">
        <v>0.15999999642372131</v>
      </c>
      <c r="AN9" s="1">
        <v>111115</v>
      </c>
      <c r="AO9">
        <f t="shared" si="9"/>
        <v>0.833931427001953</v>
      </c>
      <c r="AP9">
        <f t="shared" si="10"/>
        <v>2.7241647572870255E-3</v>
      </c>
      <c r="AQ9">
        <f t="shared" si="11"/>
        <v>303.55182113647459</v>
      </c>
      <c r="AR9">
        <f t="shared" si="12"/>
        <v>301.60551109313963</v>
      </c>
      <c r="AS9">
        <f t="shared" si="13"/>
        <v>239.95849073025965</v>
      </c>
      <c r="AT9">
        <f t="shared" si="14"/>
        <v>1.1357886690906995</v>
      </c>
      <c r="AU9">
        <f t="shared" si="15"/>
        <v>4.3597766840886001</v>
      </c>
      <c r="AV9">
        <f t="shared" si="16"/>
        <v>43.082094495977067</v>
      </c>
      <c r="AW9">
        <f t="shared" si="17"/>
        <v>14.055397337163591</v>
      </c>
      <c r="AX9">
        <f t="shared" si="1"/>
        <v>29.428666114807129</v>
      </c>
      <c r="AY9">
        <f t="shared" si="18"/>
        <v>4.1226181919287788</v>
      </c>
      <c r="AZ9">
        <f t="shared" si="19"/>
        <v>0.18682834642358681</v>
      </c>
      <c r="BA9">
        <f t="shared" si="20"/>
        <v>2.9374133028957732</v>
      </c>
      <c r="BB9">
        <f t="shared" si="21"/>
        <v>1.1852048890330056</v>
      </c>
      <c r="BC9">
        <f t="shared" si="22"/>
        <v>0.11788247690957715</v>
      </c>
      <c r="BD9">
        <f t="shared" si="23"/>
        <v>3.9273796950608517</v>
      </c>
      <c r="BE9">
        <f t="shared" si="24"/>
        <v>0.10939062411824778</v>
      </c>
      <c r="BF9">
        <f t="shared" si="25"/>
        <v>68.381533689527885</v>
      </c>
      <c r="BG9">
        <f t="shared" si="26"/>
        <v>337.32628802975569</v>
      </c>
      <c r="BH9">
        <f t="shared" si="27"/>
        <v>7.4419080358098175E-2</v>
      </c>
    </row>
    <row r="10" spans="1:60" x14ac:dyDescent="0.35">
      <c r="A10" s="1">
        <v>9</v>
      </c>
      <c r="B10" s="1" t="s">
        <v>79</v>
      </c>
      <c r="C10" s="1" t="s">
        <v>77</v>
      </c>
      <c r="D10" s="1" t="s">
        <v>80</v>
      </c>
      <c r="E10" s="1" t="s">
        <v>62</v>
      </c>
      <c r="F10" s="1" t="s">
        <v>63</v>
      </c>
      <c r="G10" s="1">
        <v>7477.500000257045</v>
      </c>
      <c r="H10" s="1">
        <v>0</v>
      </c>
      <c r="I10">
        <f t="shared" si="2"/>
        <v>41.696325815247029</v>
      </c>
      <c r="J10">
        <f t="shared" si="3"/>
        <v>0.25588801225970847</v>
      </c>
      <c r="K10">
        <f t="shared" si="4"/>
        <v>62.675699128126226</v>
      </c>
      <c r="L10">
        <f t="shared" si="5"/>
        <v>3.5846176254903179</v>
      </c>
      <c r="M10">
        <f t="shared" si="6"/>
        <v>1.4870903459288254</v>
      </c>
      <c r="N10">
        <f t="shared" si="0"/>
        <v>31.100160598754883</v>
      </c>
      <c r="O10" s="1">
        <v>6</v>
      </c>
      <c r="P10">
        <f t="shared" si="7"/>
        <v>1.4200000166893005</v>
      </c>
      <c r="Q10" s="1">
        <v>1</v>
      </c>
      <c r="R10">
        <f t="shared" si="8"/>
        <v>2.8400000333786011</v>
      </c>
      <c r="S10" s="1">
        <v>28.783638000488281</v>
      </c>
      <c r="T10" s="1">
        <v>31.100160598754883</v>
      </c>
      <c r="U10" s="1">
        <v>28.073310852050781</v>
      </c>
      <c r="V10" s="1">
        <v>399.96929931640625</v>
      </c>
      <c r="W10" s="1">
        <v>348.46896362304688</v>
      </c>
      <c r="X10" s="1">
        <v>25.977720260620117</v>
      </c>
      <c r="Y10" s="1">
        <v>30.146814346313477</v>
      </c>
      <c r="Z10" s="1">
        <v>66.175941467285156</v>
      </c>
      <c r="AA10" s="1">
        <v>76.796340942382813</v>
      </c>
      <c r="AB10" s="1">
        <v>500.33212280273438</v>
      </c>
      <c r="AC10" s="1">
        <v>1500.029296875</v>
      </c>
      <c r="AD10" s="1">
        <v>1383.093017578125</v>
      </c>
      <c r="AE10" s="1">
        <v>101.17540740966797</v>
      </c>
      <c r="AF10" s="1">
        <v>2.6423046588897705</v>
      </c>
      <c r="AG10" s="1">
        <v>0.24636298418045044</v>
      </c>
      <c r="AH10" s="1">
        <v>1</v>
      </c>
      <c r="AI10" s="1">
        <v>-0.21956524252891541</v>
      </c>
      <c r="AJ10" s="1">
        <v>2.737391471862793</v>
      </c>
      <c r="AK10" s="1">
        <v>1</v>
      </c>
      <c r="AL10" s="1">
        <v>0</v>
      </c>
      <c r="AM10" s="1">
        <v>0.15999999642372131</v>
      </c>
      <c r="AN10" s="1">
        <v>111115</v>
      </c>
      <c r="AO10">
        <f t="shared" si="9"/>
        <v>0.83388687133789052</v>
      </c>
      <c r="AP10">
        <f t="shared" si="10"/>
        <v>3.584617625490318E-3</v>
      </c>
      <c r="AQ10">
        <f t="shared" si="11"/>
        <v>304.25016059875486</v>
      </c>
      <c r="AR10">
        <f t="shared" si="12"/>
        <v>301.93363800048826</v>
      </c>
      <c r="AS10">
        <f t="shared" si="13"/>
        <v>240.0046821354772</v>
      </c>
      <c r="AT10">
        <f t="shared" si="14"/>
        <v>0.63587319497674644</v>
      </c>
      <c r="AU10">
        <f t="shared" si="15"/>
        <v>4.5372065695207144</v>
      </c>
      <c r="AV10">
        <f t="shared" si="16"/>
        <v>44.844954773932102</v>
      </c>
      <c r="AW10">
        <f t="shared" si="17"/>
        <v>14.698140427618625</v>
      </c>
      <c r="AX10">
        <f t="shared" si="1"/>
        <v>29.941899299621582</v>
      </c>
      <c r="AY10">
        <f t="shared" si="18"/>
        <v>4.2462522176678839</v>
      </c>
      <c r="AZ10">
        <f t="shared" si="19"/>
        <v>0.23473780467695193</v>
      </c>
      <c r="BA10">
        <f t="shared" si="20"/>
        <v>3.0501162235918891</v>
      </c>
      <c r="BB10">
        <f t="shared" si="21"/>
        <v>1.1961359940759948</v>
      </c>
      <c r="BC10">
        <f t="shared" si="22"/>
        <v>0.1484752416842324</v>
      </c>
      <c r="BD10">
        <f t="shared" si="23"/>
        <v>6.3412393939739422</v>
      </c>
      <c r="BE10">
        <f t="shared" si="24"/>
        <v>0.17986020469795724</v>
      </c>
      <c r="BF10">
        <f t="shared" si="25"/>
        <v>68.762281652709348</v>
      </c>
      <c r="BG10">
        <f t="shared" si="26"/>
        <v>328.64852728889014</v>
      </c>
      <c r="BH10">
        <f t="shared" si="27"/>
        <v>8.7240144455930271E-2</v>
      </c>
    </row>
    <row r="11" spans="1:60" x14ac:dyDescent="0.35">
      <c r="A11" s="1">
        <v>10</v>
      </c>
      <c r="B11" s="1" t="s">
        <v>81</v>
      </c>
      <c r="C11" s="1" t="s">
        <v>77</v>
      </c>
      <c r="D11" s="1" t="s">
        <v>82</v>
      </c>
      <c r="E11" s="1" t="s">
        <v>62</v>
      </c>
      <c r="F11" s="1" t="s">
        <v>63</v>
      </c>
      <c r="G11" s="1">
        <v>7987.4999994970858</v>
      </c>
      <c r="H11" s="1">
        <v>0</v>
      </c>
      <c r="I11">
        <f t="shared" si="2"/>
        <v>41.782190217739597</v>
      </c>
      <c r="J11">
        <f t="shared" si="3"/>
        <v>0.25266441567292808</v>
      </c>
      <c r="K11">
        <f t="shared" si="4"/>
        <v>58.967626796542611</v>
      </c>
      <c r="L11">
        <f t="shared" si="5"/>
        <v>3.4012904111764004</v>
      </c>
      <c r="M11">
        <f t="shared" si="6"/>
        <v>1.4269517186486991</v>
      </c>
      <c r="N11">
        <f t="shared" si="0"/>
        <v>31.113391876220703</v>
      </c>
      <c r="O11" s="1">
        <v>6</v>
      </c>
      <c r="P11">
        <f t="shared" si="7"/>
        <v>1.4200000166893005</v>
      </c>
      <c r="Q11" s="1">
        <v>1</v>
      </c>
      <c r="R11">
        <f t="shared" si="8"/>
        <v>2.8400000333786011</v>
      </c>
      <c r="S11" s="1">
        <v>28.811967849731445</v>
      </c>
      <c r="T11" s="1">
        <v>31.113391876220703</v>
      </c>
      <c r="U11" s="1">
        <v>28.074159622192383</v>
      </c>
      <c r="V11" s="1">
        <v>399.95718383789063</v>
      </c>
      <c r="W11" s="1">
        <v>348.430908203125</v>
      </c>
      <c r="X11" s="1">
        <v>26.823997497558594</v>
      </c>
      <c r="Y11" s="1">
        <v>30.777280807495117</v>
      </c>
      <c r="Z11" s="1">
        <v>68.214683532714844</v>
      </c>
      <c r="AA11" s="1">
        <v>78.26806640625</v>
      </c>
      <c r="AB11" s="1">
        <v>500.33468627929688</v>
      </c>
      <c r="AC11" s="1">
        <v>1500.35888671875</v>
      </c>
      <c r="AD11" s="1">
        <v>1169.8282470703125</v>
      </c>
      <c r="AE11" s="1">
        <v>101.16801452636719</v>
      </c>
      <c r="AF11" s="1">
        <v>2.4716565608978271</v>
      </c>
      <c r="AG11" s="1">
        <v>0.27614852786064148</v>
      </c>
      <c r="AH11" s="1">
        <v>1</v>
      </c>
      <c r="AI11" s="1">
        <v>-0.21956524252891541</v>
      </c>
      <c r="AJ11" s="1">
        <v>2.737391471862793</v>
      </c>
      <c r="AK11" s="1">
        <v>1</v>
      </c>
      <c r="AL11" s="1">
        <v>0</v>
      </c>
      <c r="AM11" s="1">
        <v>0.15999999642372131</v>
      </c>
      <c r="AN11" s="1">
        <v>111115</v>
      </c>
      <c r="AO11">
        <f t="shared" si="9"/>
        <v>0.83389114379882789</v>
      </c>
      <c r="AP11">
        <f t="shared" si="10"/>
        <v>3.4012904111764006E-3</v>
      </c>
      <c r="AQ11">
        <f t="shared" si="11"/>
        <v>304.26339187622068</v>
      </c>
      <c r="AR11">
        <f t="shared" si="12"/>
        <v>301.96196784973142</v>
      </c>
      <c r="AS11">
        <f t="shared" si="13"/>
        <v>240.05741650929849</v>
      </c>
      <c r="AT11">
        <f t="shared" si="14"/>
        <v>0.73351605758849792</v>
      </c>
      <c r="AU11">
        <f t="shared" si="15"/>
        <v>4.5406281104634472</v>
      </c>
      <c r="AV11">
        <f t="shared" si="16"/>
        <v>44.882052215031202</v>
      </c>
      <c r="AW11">
        <f t="shared" si="17"/>
        <v>14.104771407536084</v>
      </c>
      <c r="AX11">
        <f t="shared" si="1"/>
        <v>29.962679862976074</v>
      </c>
      <c r="AY11">
        <f t="shared" si="18"/>
        <v>4.2513254364908395</v>
      </c>
      <c r="AZ11">
        <f t="shared" si="19"/>
        <v>0.23202224514359027</v>
      </c>
      <c r="BA11">
        <f t="shared" si="20"/>
        <v>3.1136763918147481</v>
      </c>
      <c r="BB11">
        <f t="shared" si="21"/>
        <v>1.1376490446760914</v>
      </c>
      <c r="BC11">
        <f t="shared" si="22"/>
        <v>0.14673719712100439</v>
      </c>
      <c r="BD11">
        <f t="shared" si="23"/>
        <v>5.9656377243380225</v>
      </c>
      <c r="BE11">
        <f t="shared" si="24"/>
        <v>0.1692376462829934</v>
      </c>
      <c r="BF11">
        <f t="shared" si="25"/>
        <v>70.006515269887231</v>
      </c>
      <c r="BG11">
        <f t="shared" si="26"/>
        <v>328.56965604431952</v>
      </c>
      <c r="BH11">
        <f t="shared" si="27"/>
        <v>8.9022996606021781E-2</v>
      </c>
    </row>
    <row r="12" spans="1:60" x14ac:dyDescent="0.35">
      <c r="A12" s="1">
        <v>11</v>
      </c>
      <c r="B12" s="1" t="s">
        <v>83</v>
      </c>
      <c r="C12" s="1" t="s">
        <v>84</v>
      </c>
      <c r="D12" s="1" t="s">
        <v>85</v>
      </c>
      <c r="E12" s="1" t="s">
        <v>62</v>
      </c>
      <c r="F12" s="1" t="s">
        <v>63</v>
      </c>
      <c r="G12" s="1">
        <v>8549.5000000335276</v>
      </c>
      <c r="H12" s="1">
        <v>0</v>
      </c>
      <c r="I12">
        <f t="shared" si="2"/>
        <v>41.070625157526109</v>
      </c>
      <c r="J12">
        <f t="shared" si="3"/>
        <v>0.24050984945292669</v>
      </c>
      <c r="K12">
        <f t="shared" si="4"/>
        <v>51.57630700013592</v>
      </c>
      <c r="L12">
        <f t="shared" si="5"/>
        <v>3.4344667303713403</v>
      </c>
      <c r="M12">
        <f t="shared" si="6"/>
        <v>1.5061590717181033</v>
      </c>
      <c r="N12">
        <f t="shared" si="0"/>
        <v>31.598566055297852</v>
      </c>
      <c r="O12" s="1">
        <v>6</v>
      </c>
      <c r="P12">
        <f t="shared" si="7"/>
        <v>1.4200000166893005</v>
      </c>
      <c r="Q12" s="1">
        <v>1</v>
      </c>
      <c r="R12">
        <f t="shared" si="8"/>
        <v>2.8400000333786011</v>
      </c>
      <c r="S12" s="1">
        <v>28.96234130859375</v>
      </c>
      <c r="T12" s="1">
        <v>31.598566055297852</v>
      </c>
      <c r="U12" s="1">
        <v>28.068593978881836</v>
      </c>
      <c r="V12" s="1">
        <v>400.22048950195313</v>
      </c>
      <c r="W12" s="1">
        <v>349.5267333984375</v>
      </c>
      <c r="X12" s="1">
        <v>27.264360427856445</v>
      </c>
      <c r="Y12" s="1">
        <v>31.254428863525391</v>
      </c>
      <c r="Z12" s="1">
        <v>68.723480224609375</v>
      </c>
      <c r="AA12" s="1">
        <v>78.780990600585938</v>
      </c>
      <c r="AB12" s="1">
        <v>500.31088256835938</v>
      </c>
      <c r="AC12" s="1">
        <v>1498.966796875</v>
      </c>
      <c r="AD12" s="1">
        <v>1790.129150390625</v>
      </c>
      <c r="AE12" s="1">
        <v>101.15349578857422</v>
      </c>
      <c r="AF12" s="1">
        <v>2.4168651103973389</v>
      </c>
      <c r="AG12" s="1">
        <v>0.30159446597099304</v>
      </c>
      <c r="AH12" s="1">
        <v>1</v>
      </c>
      <c r="AI12" s="1">
        <v>-0.21956524252891541</v>
      </c>
      <c r="AJ12" s="1">
        <v>2.737391471862793</v>
      </c>
      <c r="AK12" s="1">
        <v>1</v>
      </c>
      <c r="AL12" s="1">
        <v>0</v>
      </c>
      <c r="AM12" s="1">
        <v>0.15999999642372131</v>
      </c>
      <c r="AN12" s="1">
        <v>111115</v>
      </c>
      <c r="AO12">
        <f t="shared" si="9"/>
        <v>0.83385147094726553</v>
      </c>
      <c r="AP12">
        <f t="shared" si="10"/>
        <v>3.4344667303713404E-3</v>
      </c>
      <c r="AQ12">
        <f t="shared" si="11"/>
        <v>304.74856605529783</v>
      </c>
      <c r="AR12">
        <f t="shared" si="12"/>
        <v>302.11234130859373</v>
      </c>
      <c r="AS12">
        <f t="shared" si="13"/>
        <v>239.83468213927699</v>
      </c>
      <c r="AT12">
        <f t="shared" si="14"/>
        <v>0.66488659085860602</v>
      </c>
      <c r="AU12">
        <f t="shared" si="15"/>
        <v>4.6676538101390115</v>
      </c>
      <c r="AV12">
        <f t="shared" si="16"/>
        <v>46.144265937136758</v>
      </c>
      <c r="AW12">
        <f t="shared" si="17"/>
        <v>14.889837073611368</v>
      </c>
      <c r="AX12">
        <f t="shared" si="1"/>
        <v>30.280453681945801</v>
      </c>
      <c r="AY12">
        <f t="shared" si="18"/>
        <v>4.3295651474689034</v>
      </c>
      <c r="AZ12">
        <f t="shared" si="19"/>
        <v>0.22173211788119748</v>
      </c>
      <c r="BA12">
        <f t="shared" si="20"/>
        <v>3.1614947384209082</v>
      </c>
      <c r="BB12">
        <f t="shared" si="21"/>
        <v>1.1680704090479952</v>
      </c>
      <c r="BC12">
        <f t="shared" si="22"/>
        <v>0.14015557281180652</v>
      </c>
      <c r="BD12">
        <f t="shared" si="23"/>
        <v>5.21712375292846</v>
      </c>
      <c r="BE12">
        <f t="shared" si="24"/>
        <v>0.14756040689266053</v>
      </c>
      <c r="BF12">
        <f t="shared" si="25"/>
        <v>69.053701833355802</v>
      </c>
      <c r="BG12">
        <f t="shared" si="26"/>
        <v>330.00372519033556</v>
      </c>
      <c r="BH12">
        <f t="shared" si="27"/>
        <v>8.5940808762130505E-2</v>
      </c>
    </row>
    <row r="13" spans="1:60" x14ac:dyDescent="0.35">
      <c r="A13" s="1">
        <v>12</v>
      </c>
      <c r="B13" s="1" t="s">
        <v>86</v>
      </c>
      <c r="C13" s="1" t="s">
        <v>84</v>
      </c>
      <c r="D13" s="1" t="s">
        <v>87</v>
      </c>
      <c r="E13" s="1" t="s">
        <v>62</v>
      </c>
      <c r="F13" s="1" t="s">
        <v>63</v>
      </c>
      <c r="G13" s="1">
        <v>8868.4999998770654</v>
      </c>
      <c r="H13" s="1">
        <v>0</v>
      </c>
      <c r="I13">
        <f t="shared" si="2"/>
        <v>43.528921792039093</v>
      </c>
      <c r="J13">
        <f t="shared" si="3"/>
        <v>0.27921515789628087</v>
      </c>
      <c r="K13">
        <f t="shared" si="4"/>
        <v>70.821290510997414</v>
      </c>
      <c r="L13">
        <f t="shared" si="5"/>
        <v>3.7020539416793108</v>
      </c>
      <c r="M13">
        <f t="shared" si="6"/>
        <v>1.4160412234702178</v>
      </c>
      <c r="N13">
        <f t="shared" si="0"/>
        <v>31.418142318725586</v>
      </c>
      <c r="O13" s="1">
        <v>6</v>
      </c>
      <c r="P13">
        <f t="shared" si="7"/>
        <v>1.4200000166893005</v>
      </c>
      <c r="Q13" s="1">
        <v>1</v>
      </c>
      <c r="R13">
        <f t="shared" si="8"/>
        <v>2.8400000333786011</v>
      </c>
      <c r="S13" s="1">
        <v>28.987236022949219</v>
      </c>
      <c r="T13" s="1">
        <v>31.418142318725586</v>
      </c>
      <c r="U13" s="1">
        <v>28.069997787475586</v>
      </c>
      <c r="V13" s="1">
        <v>399.78741455078125</v>
      </c>
      <c r="W13" s="1">
        <v>346.04925537109375</v>
      </c>
      <c r="X13" s="1">
        <v>27.376216888427734</v>
      </c>
      <c r="Y13" s="1">
        <v>31.675256729125977</v>
      </c>
      <c r="Z13" s="1">
        <v>68.905128479003906</v>
      </c>
      <c r="AA13" s="1">
        <v>79.725685119628906</v>
      </c>
      <c r="AB13" s="1">
        <v>500.31503295898438</v>
      </c>
      <c r="AC13" s="1">
        <v>1499.198486328125</v>
      </c>
      <c r="AD13" s="1">
        <v>822.44415283203125</v>
      </c>
      <c r="AE13" s="1">
        <v>101.15208435058594</v>
      </c>
      <c r="AF13" s="1">
        <v>2.5485789775848389</v>
      </c>
      <c r="AG13" s="1">
        <v>0.29489490389823914</v>
      </c>
      <c r="AH13" s="1">
        <v>1</v>
      </c>
      <c r="AI13" s="1">
        <v>-0.21956524252891541</v>
      </c>
      <c r="AJ13" s="1">
        <v>2.737391471862793</v>
      </c>
      <c r="AK13" s="1">
        <v>1</v>
      </c>
      <c r="AL13" s="1">
        <v>0</v>
      </c>
      <c r="AM13" s="1">
        <v>0.15999999642372131</v>
      </c>
      <c r="AN13" s="1">
        <v>111115</v>
      </c>
      <c r="AO13">
        <f t="shared" si="9"/>
        <v>0.83385838826497383</v>
      </c>
      <c r="AP13">
        <f t="shared" si="10"/>
        <v>3.7020539416793108E-3</v>
      </c>
      <c r="AQ13">
        <f t="shared" si="11"/>
        <v>304.56814231872556</v>
      </c>
      <c r="AR13">
        <f t="shared" si="12"/>
        <v>302.1372360229492</v>
      </c>
      <c r="AS13">
        <f t="shared" si="13"/>
        <v>239.87175245094841</v>
      </c>
      <c r="AT13">
        <f t="shared" si="14"/>
        <v>0.55621464480621219</v>
      </c>
      <c r="AU13">
        <f t="shared" si="15"/>
        <v>4.6200594639612333</v>
      </c>
      <c r="AV13">
        <f t="shared" si="16"/>
        <v>45.674387172768839</v>
      </c>
      <c r="AW13">
        <f t="shared" si="17"/>
        <v>13.999130443642862</v>
      </c>
      <c r="AX13">
        <f t="shared" si="1"/>
        <v>30.202689170837402</v>
      </c>
      <c r="AY13">
        <f t="shared" si="18"/>
        <v>4.3103035585602845</v>
      </c>
      <c r="AZ13">
        <f t="shared" si="19"/>
        <v>0.25422133745801195</v>
      </c>
      <c r="BA13">
        <f t="shared" si="20"/>
        <v>3.2040182404910156</v>
      </c>
      <c r="BB13">
        <f t="shared" si="21"/>
        <v>1.1062853180692689</v>
      </c>
      <c r="BC13">
        <f t="shared" si="22"/>
        <v>0.16095951746158615</v>
      </c>
      <c r="BD13">
        <f t="shared" si="23"/>
        <v>7.1637211515857615</v>
      </c>
      <c r="BE13">
        <f t="shared" si="24"/>
        <v>0.20465667650418898</v>
      </c>
      <c r="BF13">
        <f t="shared" si="25"/>
        <v>70.971070403082194</v>
      </c>
      <c r="BG13">
        <f t="shared" si="26"/>
        <v>325.35769067792569</v>
      </c>
      <c r="BH13">
        <f t="shared" si="27"/>
        <v>9.4950703843395046E-2</v>
      </c>
    </row>
    <row r="14" spans="1:60" x14ac:dyDescent="0.35">
      <c r="A14" s="1">
        <v>13</v>
      </c>
      <c r="B14" s="1" t="s">
        <v>88</v>
      </c>
      <c r="C14" s="1" t="s">
        <v>84</v>
      </c>
      <c r="D14" s="1" t="s">
        <v>89</v>
      </c>
      <c r="E14" s="1" t="s">
        <v>62</v>
      </c>
      <c r="F14" s="1" t="s">
        <v>63</v>
      </c>
      <c r="G14" s="1">
        <v>9417.5000001229346</v>
      </c>
      <c r="H14" s="1">
        <v>0</v>
      </c>
      <c r="I14">
        <f t="shared" si="2"/>
        <v>43.578474983310485</v>
      </c>
      <c r="J14">
        <f t="shared" si="3"/>
        <v>0.29379818394531299</v>
      </c>
      <c r="K14">
        <f t="shared" si="4"/>
        <v>83.156353968337058</v>
      </c>
      <c r="L14">
        <f t="shared" si="5"/>
        <v>3.6610143480896595</v>
      </c>
      <c r="M14">
        <f t="shared" si="6"/>
        <v>1.3376259792234455</v>
      </c>
      <c r="N14">
        <f t="shared" si="0"/>
        <v>31.054361343383789</v>
      </c>
      <c r="O14" s="1">
        <v>6</v>
      </c>
      <c r="P14">
        <f t="shared" si="7"/>
        <v>1.4200000166893005</v>
      </c>
      <c r="Q14" s="1">
        <v>1</v>
      </c>
      <c r="R14">
        <f t="shared" si="8"/>
        <v>2.8400000333786011</v>
      </c>
      <c r="S14" s="1">
        <v>28.808237075805664</v>
      </c>
      <c r="T14" s="1">
        <v>31.054361343383789</v>
      </c>
      <c r="U14" s="1">
        <v>28.069675445556641</v>
      </c>
      <c r="V14" s="1">
        <v>399.942138671875</v>
      </c>
      <c r="W14" s="1">
        <v>346.16192626953125</v>
      </c>
      <c r="X14" s="1">
        <v>27.266876220703125</v>
      </c>
      <c r="Y14" s="1">
        <v>31.518878936767578</v>
      </c>
      <c r="Z14" s="1">
        <v>69.335319519042969</v>
      </c>
      <c r="AA14" s="1">
        <v>80.147483825683594</v>
      </c>
      <c r="AB14" s="1">
        <v>500.32281494140625</v>
      </c>
      <c r="AC14" s="1">
        <v>1500.3538818359375</v>
      </c>
      <c r="AD14" s="1">
        <v>582.47314453125</v>
      </c>
      <c r="AE14" s="1">
        <v>101.137939453125</v>
      </c>
      <c r="AF14" s="1">
        <v>2.7498683929443359</v>
      </c>
      <c r="AG14" s="1">
        <v>0.29639655351638794</v>
      </c>
      <c r="AH14" s="1">
        <v>1</v>
      </c>
      <c r="AI14" s="1">
        <v>-0.21956524252891541</v>
      </c>
      <c r="AJ14" s="1">
        <v>2.737391471862793</v>
      </c>
      <c r="AK14" s="1">
        <v>1</v>
      </c>
      <c r="AL14" s="1">
        <v>0</v>
      </c>
      <c r="AM14" s="1">
        <v>0.15999999642372131</v>
      </c>
      <c r="AN14" s="1">
        <v>111115</v>
      </c>
      <c r="AO14">
        <f t="shared" si="9"/>
        <v>0.83387135823567693</v>
      </c>
      <c r="AP14">
        <f t="shared" si="10"/>
        <v>3.6610143480896597E-3</v>
      </c>
      <c r="AQ14">
        <f t="shared" si="11"/>
        <v>304.20436134338377</v>
      </c>
      <c r="AR14">
        <f t="shared" si="12"/>
        <v>301.95823707580564</v>
      </c>
      <c r="AS14">
        <f t="shared" si="13"/>
        <v>240.05661572806639</v>
      </c>
      <c r="AT14">
        <f t="shared" si="14"/>
        <v>0.60690014803252046</v>
      </c>
      <c r="AU14">
        <f t="shared" si="15"/>
        <v>4.5253804487606217</v>
      </c>
      <c r="AV14">
        <f t="shared" si="16"/>
        <v>44.744637603162033</v>
      </c>
      <c r="AW14">
        <f t="shared" si="17"/>
        <v>13.225758666394455</v>
      </c>
      <c r="AX14">
        <f t="shared" si="1"/>
        <v>29.931299209594727</v>
      </c>
      <c r="AY14">
        <f t="shared" si="18"/>
        <v>4.24366641987055</v>
      </c>
      <c r="AZ14">
        <f t="shared" si="19"/>
        <v>0.26625417284325992</v>
      </c>
      <c r="BA14">
        <f t="shared" si="20"/>
        <v>3.1877544695371762</v>
      </c>
      <c r="BB14">
        <f t="shared" si="21"/>
        <v>1.0559119503333738</v>
      </c>
      <c r="BC14">
        <f t="shared" si="22"/>
        <v>0.16868214915396704</v>
      </c>
      <c r="BD14">
        <f t="shared" si="23"/>
        <v>8.4102622927923036</v>
      </c>
      <c r="BE14">
        <f t="shared" si="24"/>
        <v>0.24022385958064382</v>
      </c>
      <c r="BF14">
        <f t="shared" si="25"/>
        <v>72.150889459181997</v>
      </c>
      <c r="BG14">
        <f t="shared" si="26"/>
        <v>325.44680636247932</v>
      </c>
      <c r="BH14">
        <f t="shared" si="27"/>
        <v>9.6612585216723751E-2</v>
      </c>
    </row>
    <row r="15" spans="1:60" x14ac:dyDescent="0.35">
      <c r="A15" s="1">
        <v>14</v>
      </c>
      <c r="B15" s="1" t="s">
        <v>90</v>
      </c>
      <c r="C15" s="1" t="s">
        <v>91</v>
      </c>
      <c r="D15" s="1" t="s">
        <v>92</v>
      </c>
      <c r="E15" s="1" t="s">
        <v>62</v>
      </c>
      <c r="F15" s="1" t="s">
        <v>63</v>
      </c>
      <c r="G15" s="1">
        <v>9788.000000089407</v>
      </c>
      <c r="H15" s="1">
        <v>0</v>
      </c>
      <c r="I15">
        <f t="shared" si="2"/>
        <v>46.011706656064369</v>
      </c>
      <c r="J15">
        <f t="shared" si="3"/>
        <v>0.28230057898926514</v>
      </c>
      <c r="K15">
        <f t="shared" si="4"/>
        <v>55.864113365773747</v>
      </c>
      <c r="L15">
        <f t="shared" si="5"/>
        <v>3.6615329925680364</v>
      </c>
      <c r="M15">
        <f t="shared" si="6"/>
        <v>1.3861051136193554</v>
      </c>
      <c r="N15">
        <f t="shared" si="0"/>
        <v>31.416786193847656</v>
      </c>
      <c r="O15" s="1">
        <v>6</v>
      </c>
      <c r="P15">
        <f t="shared" si="7"/>
        <v>1.4200000166893005</v>
      </c>
      <c r="Q15" s="1">
        <v>1</v>
      </c>
      <c r="R15">
        <f t="shared" si="8"/>
        <v>2.8400000333786011</v>
      </c>
      <c r="S15" s="1">
        <v>28.972339630126953</v>
      </c>
      <c r="T15" s="1">
        <v>31.416786193847656</v>
      </c>
      <c r="U15" s="1">
        <v>28.074142456054688</v>
      </c>
      <c r="V15" s="1">
        <v>400.01983642578125</v>
      </c>
      <c r="W15" s="1">
        <v>343.33602905273438</v>
      </c>
      <c r="X15" s="1">
        <v>27.723705291748047</v>
      </c>
      <c r="Y15" s="1">
        <v>31.974145889282227</v>
      </c>
      <c r="Z15" s="1">
        <v>69.825828552246094</v>
      </c>
      <c r="AA15" s="1">
        <v>80.531120300292969</v>
      </c>
      <c r="AB15" s="1">
        <v>500.34228515625</v>
      </c>
      <c r="AC15" s="1">
        <v>1498.682861328125</v>
      </c>
      <c r="AD15" s="1">
        <v>1790.128662109375</v>
      </c>
      <c r="AE15" s="1">
        <v>101.13165283203125</v>
      </c>
      <c r="AF15" s="1">
        <v>2.800278902053833</v>
      </c>
      <c r="AG15" s="1">
        <v>0.3121764063835144</v>
      </c>
      <c r="AH15" s="1">
        <v>1</v>
      </c>
      <c r="AI15" s="1">
        <v>-0.21956524252891541</v>
      </c>
      <c r="AJ15" s="1">
        <v>2.737391471862793</v>
      </c>
      <c r="AK15" s="1">
        <v>1</v>
      </c>
      <c r="AL15" s="1">
        <v>0</v>
      </c>
      <c r="AM15" s="1">
        <v>0.15999999642372131</v>
      </c>
      <c r="AN15" s="1">
        <v>111115</v>
      </c>
      <c r="AO15">
        <f t="shared" si="9"/>
        <v>0.8339038085937498</v>
      </c>
      <c r="AP15">
        <f t="shared" si="10"/>
        <v>3.6615329925680363E-3</v>
      </c>
      <c r="AQ15">
        <f t="shared" si="11"/>
        <v>304.56678619384763</v>
      </c>
      <c r="AR15">
        <f t="shared" si="12"/>
        <v>302.12233963012693</v>
      </c>
      <c r="AS15">
        <f t="shared" si="13"/>
        <v>239.78925245279243</v>
      </c>
      <c r="AT15">
        <f t="shared" si="14"/>
        <v>0.5743451960764564</v>
      </c>
      <c r="AU15">
        <f t="shared" si="15"/>
        <v>4.6197033352949646</v>
      </c>
      <c r="AV15">
        <f t="shared" si="16"/>
        <v>45.680093283630924</v>
      </c>
      <c r="AW15">
        <f t="shared" si="17"/>
        <v>13.705947394348698</v>
      </c>
      <c r="AX15">
        <f t="shared" si="1"/>
        <v>30.194562911987305</v>
      </c>
      <c r="AY15">
        <f t="shared" si="18"/>
        <v>4.3082950713041157</v>
      </c>
      <c r="AZ15">
        <f t="shared" si="19"/>
        <v>0.25677657384318892</v>
      </c>
      <c r="BA15">
        <f t="shared" si="20"/>
        <v>3.2335982216756092</v>
      </c>
      <c r="BB15">
        <f t="shared" si="21"/>
        <v>1.0746968496285065</v>
      </c>
      <c r="BC15">
        <f t="shared" si="22"/>
        <v>0.16259866216989269</v>
      </c>
      <c r="BD15">
        <f t="shared" si="23"/>
        <v>5.6496301186766678</v>
      </c>
      <c r="BE15">
        <f t="shared" si="24"/>
        <v>0.16270973226987881</v>
      </c>
      <c r="BF15">
        <f t="shared" si="25"/>
        <v>71.606155422889358</v>
      </c>
      <c r="BG15">
        <f t="shared" si="26"/>
        <v>321.46426734300263</v>
      </c>
      <c r="BH15">
        <f t="shared" si="27"/>
        <v>0.10249106208034835</v>
      </c>
    </row>
    <row r="16" spans="1:60" x14ac:dyDescent="0.35">
      <c r="A16" s="1">
        <v>15</v>
      </c>
      <c r="B16" s="1" t="s">
        <v>93</v>
      </c>
      <c r="C16" s="1" t="s">
        <v>91</v>
      </c>
      <c r="D16" s="1" t="s">
        <v>94</v>
      </c>
      <c r="E16" s="1" t="s">
        <v>62</v>
      </c>
      <c r="F16" s="1" t="s">
        <v>63</v>
      </c>
      <c r="G16" s="1">
        <v>10166.500000167638</v>
      </c>
      <c r="H16" s="1">
        <v>0</v>
      </c>
      <c r="I16">
        <f t="shared" si="2"/>
        <v>40.520725324810527</v>
      </c>
      <c r="J16">
        <f t="shared" si="3"/>
        <v>0.24343963566365595</v>
      </c>
      <c r="K16">
        <f t="shared" si="4"/>
        <v>59.141137184071034</v>
      </c>
      <c r="L16">
        <f t="shared" si="5"/>
        <v>3.380593744950295</v>
      </c>
      <c r="M16">
        <f t="shared" si="6"/>
        <v>1.4654863655838017</v>
      </c>
      <c r="N16">
        <f t="shared" si="0"/>
        <v>31.574089050292969</v>
      </c>
      <c r="O16" s="1">
        <v>6</v>
      </c>
      <c r="P16">
        <f t="shared" si="7"/>
        <v>1.4200000166893005</v>
      </c>
      <c r="Q16" s="1">
        <v>1</v>
      </c>
      <c r="R16">
        <f t="shared" si="8"/>
        <v>2.8400000333786011</v>
      </c>
      <c r="S16" s="1">
        <v>28.983757019042969</v>
      </c>
      <c r="T16" s="1">
        <v>31.574089050292969</v>
      </c>
      <c r="U16" s="1">
        <v>28.077468872070313</v>
      </c>
      <c r="V16" s="1">
        <v>399.89910888671875</v>
      </c>
      <c r="W16" s="1">
        <v>349.88699340820313</v>
      </c>
      <c r="X16" s="1">
        <v>27.674505233764648</v>
      </c>
      <c r="Y16" s="1">
        <v>31.600500106811523</v>
      </c>
      <c r="Z16" s="1">
        <v>69.653129577636719</v>
      </c>
      <c r="AA16" s="1">
        <v>79.534347534179688</v>
      </c>
      <c r="AB16" s="1">
        <v>500.32138061523438</v>
      </c>
      <c r="AC16" s="1">
        <v>1499.4285888671875</v>
      </c>
      <c r="AD16" s="1">
        <v>449.95452880859375</v>
      </c>
      <c r="AE16" s="1">
        <v>101.12769317626953</v>
      </c>
      <c r="AF16" s="1">
        <v>2.8024837970733643</v>
      </c>
      <c r="AG16" s="1">
        <v>0.30083197355270386</v>
      </c>
      <c r="AH16" s="1">
        <v>1</v>
      </c>
      <c r="AI16" s="1">
        <v>-0.21956524252891541</v>
      </c>
      <c r="AJ16" s="1">
        <v>2.737391471862793</v>
      </c>
      <c r="AK16" s="1">
        <v>1</v>
      </c>
      <c r="AL16" s="1">
        <v>0</v>
      </c>
      <c r="AM16" s="1">
        <v>0.15999999642372131</v>
      </c>
      <c r="AN16" s="1">
        <v>111115</v>
      </c>
      <c r="AO16">
        <f t="shared" si="9"/>
        <v>0.83386896769205721</v>
      </c>
      <c r="AP16">
        <f t="shared" si="10"/>
        <v>3.3805937449502949E-3</v>
      </c>
      <c r="AQ16">
        <f t="shared" si="11"/>
        <v>304.72408905029295</v>
      </c>
      <c r="AR16">
        <f t="shared" si="12"/>
        <v>302.13375701904295</v>
      </c>
      <c r="AS16">
        <f t="shared" si="13"/>
        <v>239.9085688563755</v>
      </c>
      <c r="AT16">
        <f t="shared" si="14"/>
        <v>0.70015991585543635</v>
      </c>
      <c r="AU16">
        <f t="shared" si="15"/>
        <v>4.6611720446021101</v>
      </c>
      <c r="AV16">
        <f t="shared" si="16"/>
        <v>46.091944730485494</v>
      </c>
      <c r="AW16">
        <f t="shared" si="17"/>
        <v>14.491444623673971</v>
      </c>
      <c r="AX16">
        <f t="shared" si="1"/>
        <v>30.278923034667969</v>
      </c>
      <c r="AY16">
        <f t="shared" si="18"/>
        <v>4.3291852971355738</v>
      </c>
      <c r="AZ16">
        <f t="shared" si="19"/>
        <v>0.2242199127006764</v>
      </c>
      <c r="BA16">
        <f t="shared" si="20"/>
        <v>3.1956856790183084</v>
      </c>
      <c r="BB16">
        <f t="shared" si="21"/>
        <v>1.1334996181172654</v>
      </c>
      <c r="BC16">
        <f t="shared" si="22"/>
        <v>0.14174614500072238</v>
      </c>
      <c r="BD16">
        <f t="shared" si="23"/>
        <v>5.9808067752464007</v>
      </c>
      <c r="BE16">
        <f t="shared" si="24"/>
        <v>0.16902925315395409</v>
      </c>
      <c r="BF16">
        <f t="shared" si="25"/>
        <v>69.87155885353782</v>
      </c>
      <c r="BG16">
        <f t="shared" si="26"/>
        <v>330.62538124427056</v>
      </c>
      <c r="BH16">
        <f t="shared" si="27"/>
        <v>8.5633057984401253E-2</v>
      </c>
    </row>
    <row r="17" spans="1:60" x14ac:dyDescent="0.35">
      <c r="A17" s="1">
        <v>16</v>
      </c>
      <c r="B17" s="1" t="s">
        <v>95</v>
      </c>
      <c r="C17" s="1" t="s">
        <v>91</v>
      </c>
      <c r="D17" s="1" t="s">
        <v>96</v>
      </c>
      <c r="E17" s="1" t="s">
        <v>62</v>
      </c>
      <c r="F17" s="1" t="s">
        <v>63</v>
      </c>
      <c r="G17" s="1">
        <v>10495.000000044703</v>
      </c>
      <c r="H17" s="1">
        <v>0</v>
      </c>
      <c r="I17">
        <f t="shared" si="2"/>
        <v>32.53454608276752</v>
      </c>
      <c r="J17">
        <f t="shared" si="3"/>
        <v>0.16817788448328935</v>
      </c>
      <c r="K17">
        <f t="shared" si="4"/>
        <v>29.207484696964478</v>
      </c>
      <c r="L17">
        <f t="shared" si="5"/>
        <v>2.6735698092296674</v>
      </c>
      <c r="M17">
        <f t="shared" si="6"/>
        <v>1.637267208160115</v>
      </c>
      <c r="N17">
        <f t="shared" si="0"/>
        <v>31.739059448242188</v>
      </c>
      <c r="O17" s="1">
        <v>6</v>
      </c>
      <c r="P17">
        <f t="shared" si="7"/>
        <v>1.4200000166893005</v>
      </c>
      <c r="Q17" s="1">
        <v>1</v>
      </c>
      <c r="R17">
        <f t="shared" si="8"/>
        <v>2.8400000333786011</v>
      </c>
      <c r="S17" s="1">
        <v>28.918376922607422</v>
      </c>
      <c r="T17" s="1">
        <v>31.739059448242188</v>
      </c>
      <c r="U17" s="1">
        <v>28.077281951904297</v>
      </c>
      <c r="V17" s="1">
        <v>399.78799438476563</v>
      </c>
      <c r="W17" s="1">
        <v>359.62286376953125</v>
      </c>
      <c r="X17" s="1">
        <v>27.229341506958008</v>
      </c>
      <c r="Y17" s="1">
        <v>30.337963104248047</v>
      </c>
      <c r="Z17" s="1">
        <v>68.786628723144531</v>
      </c>
      <c r="AA17" s="1">
        <v>76.639610290527344</v>
      </c>
      <c r="AB17" s="1">
        <v>500.37466430664063</v>
      </c>
      <c r="AC17" s="1">
        <v>1499.0384521484375</v>
      </c>
      <c r="AD17" s="1">
        <v>805.179443359375</v>
      </c>
      <c r="AE17" s="1">
        <v>101.11894226074219</v>
      </c>
      <c r="AF17" s="1">
        <v>2.3714718818664551</v>
      </c>
      <c r="AG17" s="1">
        <v>0.29901999235153198</v>
      </c>
      <c r="AH17" s="1">
        <v>1</v>
      </c>
      <c r="AI17" s="1">
        <v>-0.21956524252891541</v>
      </c>
      <c r="AJ17" s="1">
        <v>2.737391471862793</v>
      </c>
      <c r="AK17" s="1">
        <v>1</v>
      </c>
      <c r="AL17" s="1">
        <v>0</v>
      </c>
      <c r="AM17" s="1">
        <v>0.15999999642372131</v>
      </c>
      <c r="AN17" s="1">
        <v>111115</v>
      </c>
      <c r="AO17">
        <f t="shared" si="9"/>
        <v>0.83395777384440084</v>
      </c>
      <c r="AP17">
        <f t="shared" si="10"/>
        <v>2.6735698092296674E-3</v>
      </c>
      <c r="AQ17">
        <f t="shared" si="11"/>
        <v>304.88905944824216</v>
      </c>
      <c r="AR17">
        <f t="shared" si="12"/>
        <v>302.0683769226074</v>
      </c>
      <c r="AS17">
        <f t="shared" si="13"/>
        <v>239.84614698277073</v>
      </c>
      <c r="AT17">
        <f t="shared" si="14"/>
        <v>1.0324744717933247</v>
      </c>
      <c r="AU17">
        <f t="shared" si="15"/>
        <v>4.7050099476070999</v>
      </c>
      <c r="AV17">
        <f t="shared" si="16"/>
        <v>46.529461665796568</v>
      </c>
      <c r="AW17">
        <f t="shared" si="17"/>
        <v>16.191498561548521</v>
      </c>
      <c r="AX17">
        <f t="shared" si="1"/>
        <v>30.328718185424805</v>
      </c>
      <c r="AY17">
        <f t="shared" si="18"/>
        <v>4.3415575263978674</v>
      </c>
      <c r="AZ17">
        <f t="shared" si="19"/>
        <v>0.1587755812945944</v>
      </c>
      <c r="BA17">
        <f t="shared" si="20"/>
        <v>3.0677427394469849</v>
      </c>
      <c r="BB17">
        <f t="shared" si="21"/>
        <v>1.2738147869508825</v>
      </c>
      <c r="BC17">
        <f t="shared" si="22"/>
        <v>0.1000387110183336</v>
      </c>
      <c r="BD17">
        <f t="shared" si="23"/>
        <v>2.9534299586538624</v>
      </c>
      <c r="BE17">
        <f t="shared" si="24"/>
        <v>8.1216984901389511E-2</v>
      </c>
      <c r="BF17">
        <f t="shared" si="25"/>
        <v>65.833962333826406</v>
      </c>
      <c r="BG17">
        <f t="shared" si="26"/>
        <v>344.15749873589607</v>
      </c>
      <c r="BH17">
        <f t="shared" si="27"/>
        <v>6.2235403535539927E-2</v>
      </c>
    </row>
    <row r="18" spans="1:60" x14ac:dyDescent="0.35">
      <c r="A18" s="1">
        <v>17</v>
      </c>
      <c r="B18" s="1" t="s">
        <v>97</v>
      </c>
      <c r="C18" s="1" t="s">
        <v>98</v>
      </c>
      <c r="D18" s="1" t="s">
        <v>99</v>
      </c>
      <c r="E18" s="1" t="s">
        <v>62</v>
      </c>
      <c r="F18" s="1" t="s">
        <v>63</v>
      </c>
      <c r="G18" s="1">
        <v>10990.999999843538</v>
      </c>
      <c r="H18" s="1">
        <v>0</v>
      </c>
      <c r="I18">
        <f t="shared" si="2"/>
        <v>47.023878365423471</v>
      </c>
      <c r="J18">
        <f t="shared" si="3"/>
        <v>0.37946895673701525</v>
      </c>
      <c r="K18">
        <f t="shared" si="4"/>
        <v>115.75656696673326</v>
      </c>
      <c r="L18">
        <f t="shared" si="5"/>
        <v>4.5524993955315303</v>
      </c>
      <c r="M18">
        <f t="shared" si="6"/>
        <v>1.3219364435603311</v>
      </c>
      <c r="N18">
        <f t="shared" si="0"/>
        <v>31.20026969909668</v>
      </c>
      <c r="O18" s="1">
        <v>6</v>
      </c>
      <c r="P18">
        <f t="shared" si="7"/>
        <v>1.4200000166893005</v>
      </c>
      <c r="Q18" s="1">
        <v>1</v>
      </c>
      <c r="R18">
        <f t="shared" si="8"/>
        <v>2.8400000333786011</v>
      </c>
      <c r="S18" s="1">
        <v>28.957494735717773</v>
      </c>
      <c r="T18" s="1">
        <v>31.20026969909668</v>
      </c>
      <c r="U18" s="1">
        <v>28.073532104492188</v>
      </c>
      <c r="V18" s="1">
        <v>399.86016845703125</v>
      </c>
      <c r="W18" s="1">
        <v>341.60476684570313</v>
      </c>
      <c r="X18" s="1">
        <v>26.774166107177734</v>
      </c>
      <c r="Y18" s="1">
        <v>32.058452606201172</v>
      </c>
      <c r="Z18" s="1">
        <v>67.473289489746094</v>
      </c>
      <c r="AA18" s="1">
        <v>80.7901611328125</v>
      </c>
      <c r="AB18" s="1">
        <v>500.3385009765625</v>
      </c>
      <c r="AC18" s="1">
        <v>1499.209716796875</v>
      </c>
      <c r="AD18" s="1">
        <v>1782.873291015625</v>
      </c>
      <c r="AE18" s="1">
        <v>101.10324859619141</v>
      </c>
      <c r="AF18" s="1">
        <v>2.9448728561401367</v>
      </c>
      <c r="AG18" s="1">
        <v>0.30719345808029175</v>
      </c>
      <c r="AH18" s="1">
        <v>1</v>
      </c>
      <c r="AI18" s="1">
        <v>-0.21956524252891541</v>
      </c>
      <c r="AJ18" s="1">
        <v>2.737391471862793</v>
      </c>
      <c r="AK18" s="1">
        <v>1</v>
      </c>
      <c r="AL18" s="1">
        <v>0</v>
      </c>
      <c r="AM18" s="1">
        <v>0.15999999642372131</v>
      </c>
      <c r="AN18" s="1">
        <v>111115</v>
      </c>
      <c r="AO18">
        <f t="shared" si="9"/>
        <v>0.83389750162760401</v>
      </c>
      <c r="AP18">
        <f t="shared" si="10"/>
        <v>4.5524993955315301E-3</v>
      </c>
      <c r="AQ18">
        <f t="shared" si="11"/>
        <v>304.35026969909666</v>
      </c>
      <c r="AR18">
        <f t="shared" si="12"/>
        <v>302.10749473571775</v>
      </c>
      <c r="AS18">
        <f t="shared" si="13"/>
        <v>239.87354932590824</v>
      </c>
      <c r="AT18">
        <f t="shared" si="14"/>
        <v>0.14285286783473228</v>
      </c>
      <c r="AU18">
        <f t="shared" si="15"/>
        <v>4.5631501470143085</v>
      </c>
      <c r="AV18">
        <f t="shared" si="16"/>
        <v>45.133566036434992</v>
      </c>
      <c r="AW18">
        <f t="shared" si="17"/>
        <v>13.07511343023382</v>
      </c>
      <c r="AX18">
        <f t="shared" si="1"/>
        <v>30.078882217407227</v>
      </c>
      <c r="AY18">
        <f t="shared" si="18"/>
        <v>4.2797917265517427</v>
      </c>
      <c r="AZ18">
        <f t="shared" si="19"/>
        <v>0.33474211216445493</v>
      </c>
      <c r="BA18">
        <f t="shared" si="20"/>
        <v>3.2412137034539774</v>
      </c>
      <c r="BB18">
        <f t="shared" si="21"/>
        <v>1.0385780230977653</v>
      </c>
      <c r="BC18">
        <f t="shared" si="22"/>
        <v>0.21281970362854949</v>
      </c>
      <c r="BD18">
        <f t="shared" si="23"/>
        <v>11.703364966679311</v>
      </c>
      <c r="BE18">
        <f t="shared" si="24"/>
        <v>0.33886109973113598</v>
      </c>
      <c r="BF18">
        <f t="shared" si="25"/>
        <v>73.418836015926033</v>
      </c>
      <c r="BG18">
        <f t="shared" si="26"/>
        <v>319.25186718119147</v>
      </c>
      <c r="BH18">
        <f t="shared" si="27"/>
        <v>0.10814152615697765</v>
      </c>
    </row>
    <row r="19" spans="1:60" x14ac:dyDescent="0.35">
      <c r="A19" s="1">
        <v>18</v>
      </c>
      <c r="B19" s="1" t="s">
        <v>100</v>
      </c>
      <c r="C19" s="1" t="s">
        <v>98</v>
      </c>
      <c r="D19" s="1" t="s">
        <v>101</v>
      </c>
      <c r="E19" s="1" t="s">
        <v>62</v>
      </c>
      <c r="F19" s="1" t="s">
        <v>63</v>
      </c>
      <c r="G19" s="1">
        <v>11294.999999932945</v>
      </c>
      <c r="H19" s="1">
        <v>0</v>
      </c>
      <c r="I19">
        <f t="shared" si="2"/>
        <v>45.877079249972397</v>
      </c>
      <c r="J19">
        <f t="shared" si="3"/>
        <v>0.35549535290871387</v>
      </c>
      <c r="K19">
        <f t="shared" si="4"/>
        <v>109.44783600915241</v>
      </c>
      <c r="L19">
        <f t="shared" si="5"/>
        <v>4.460084568474592</v>
      </c>
      <c r="M19">
        <f t="shared" si="6"/>
        <v>1.3723297679175457</v>
      </c>
      <c r="N19">
        <f t="shared" si="0"/>
        <v>31.193048477172852</v>
      </c>
      <c r="O19" s="1">
        <v>6</v>
      </c>
      <c r="P19">
        <f t="shared" si="7"/>
        <v>1.4200000166893005</v>
      </c>
      <c r="Q19" s="1">
        <v>1</v>
      </c>
      <c r="R19">
        <f t="shared" si="8"/>
        <v>2.8400000333786011</v>
      </c>
      <c r="S19" s="1">
        <v>28.932888031005859</v>
      </c>
      <c r="T19" s="1">
        <v>31.193048477172852</v>
      </c>
      <c r="U19" s="1">
        <v>28.071544647216797</v>
      </c>
      <c r="V19" s="1">
        <v>399.94058227539063</v>
      </c>
      <c r="W19" s="1">
        <v>343.08938598632813</v>
      </c>
      <c r="X19" s="1">
        <v>26.365987777709961</v>
      </c>
      <c r="Y19" s="1">
        <v>31.545831680297852</v>
      </c>
      <c r="Z19" s="1">
        <v>66.5301513671875</v>
      </c>
      <c r="AA19" s="1">
        <v>79.600616455078125</v>
      </c>
      <c r="AB19" s="1">
        <v>500.33023071289063</v>
      </c>
      <c r="AC19" s="1">
        <v>1499.595458984375</v>
      </c>
      <c r="AD19" s="1">
        <v>2099.67578125</v>
      </c>
      <c r="AE19" s="1">
        <v>101.08925628662109</v>
      </c>
      <c r="AF19" s="1">
        <v>2.750910758972168</v>
      </c>
      <c r="AG19" s="1">
        <v>0.29960173368453979</v>
      </c>
      <c r="AH19" s="1">
        <v>1</v>
      </c>
      <c r="AI19" s="1">
        <v>-0.21956524252891541</v>
      </c>
      <c r="AJ19" s="1">
        <v>2.737391471862793</v>
      </c>
      <c r="AK19" s="1">
        <v>1</v>
      </c>
      <c r="AL19" s="1">
        <v>0</v>
      </c>
      <c r="AM19" s="1">
        <v>0.15999999642372131</v>
      </c>
      <c r="AN19" s="1">
        <v>111115</v>
      </c>
      <c r="AO19">
        <f t="shared" si="9"/>
        <v>0.83388371785481763</v>
      </c>
      <c r="AP19">
        <f t="shared" si="10"/>
        <v>4.4600845684745916E-3</v>
      </c>
      <c r="AQ19">
        <f t="shared" si="11"/>
        <v>304.34304847717283</v>
      </c>
      <c r="AR19">
        <f t="shared" si="12"/>
        <v>302.08288803100584</v>
      </c>
      <c r="AS19">
        <f t="shared" si="13"/>
        <v>239.93526807452872</v>
      </c>
      <c r="AT19">
        <f t="shared" si="14"/>
        <v>0.18904656653502691</v>
      </c>
      <c r="AU19">
        <f t="shared" si="15"/>
        <v>4.5612744314217863</v>
      </c>
      <c r="AV19">
        <f t="shared" si="16"/>
        <v>45.121258172966293</v>
      </c>
      <c r="AW19">
        <f t="shared" si="17"/>
        <v>13.575426492668441</v>
      </c>
      <c r="AX19">
        <f t="shared" si="1"/>
        <v>30.062968254089355</v>
      </c>
      <c r="AY19">
        <f t="shared" si="18"/>
        <v>4.2758834658061735</v>
      </c>
      <c r="AZ19">
        <f t="shared" si="19"/>
        <v>0.31594688524951875</v>
      </c>
      <c r="BA19">
        <f t="shared" si="20"/>
        <v>3.1889446635042407</v>
      </c>
      <c r="BB19">
        <f t="shared" si="21"/>
        <v>1.0869388023019328</v>
      </c>
      <c r="BC19">
        <f t="shared" si="22"/>
        <v>0.20067602014621921</v>
      </c>
      <c r="BD19">
        <f t="shared" si="23"/>
        <v>11.064000344345285</v>
      </c>
      <c r="BE19">
        <f t="shared" si="24"/>
        <v>0.31900676756439744</v>
      </c>
      <c r="BF19">
        <f t="shared" si="25"/>
        <v>72.194675716373794</v>
      </c>
      <c r="BG19">
        <f t="shared" si="26"/>
        <v>321.28161969775419</v>
      </c>
      <c r="BH19">
        <f t="shared" si="27"/>
        <v>0.10308964647221275</v>
      </c>
    </row>
    <row r="20" spans="1:60" x14ac:dyDescent="0.35">
      <c r="A20" s="1">
        <v>19</v>
      </c>
      <c r="B20" s="1" t="s">
        <v>102</v>
      </c>
      <c r="C20" s="1" t="s">
        <v>98</v>
      </c>
      <c r="D20" s="1" t="s">
        <v>103</v>
      </c>
      <c r="E20" s="1" t="s">
        <v>62</v>
      </c>
      <c r="F20" s="1" t="s">
        <v>63</v>
      </c>
      <c r="G20" s="1">
        <v>11660.500000100583</v>
      </c>
      <c r="H20" s="1">
        <v>0</v>
      </c>
      <c r="I20">
        <f t="shared" si="2"/>
        <v>37.990523434837584</v>
      </c>
      <c r="J20">
        <f t="shared" si="3"/>
        <v>0.20753251255806573</v>
      </c>
      <c r="K20">
        <f t="shared" si="4"/>
        <v>36.907998613063981</v>
      </c>
      <c r="L20">
        <f t="shared" si="5"/>
        <v>3.1427642519357244</v>
      </c>
      <c r="M20">
        <f t="shared" si="6"/>
        <v>1.5803982325020778</v>
      </c>
      <c r="N20">
        <f t="shared" si="0"/>
        <v>31.399354934692383</v>
      </c>
      <c r="O20" s="1">
        <v>6</v>
      </c>
      <c r="P20">
        <f t="shared" si="7"/>
        <v>1.4200000166893005</v>
      </c>
      <c r="Q20" s="1">
        <v>1</v>
      </c>
      <c r="R20">
        <f t="shared" si="8"/>
        <v>2.8400000333786011</v>
      </c>
      <c r="S20" s="1">
        <v>28.878578186035156</v>
      </c>
      <c r="T20" s="1">
        <v>31.399354934692383</v>
      </c>
      <c r="U20" s="1">
        <v>28.071052551269531</v>
      </c>
      <c r="V20" s="1">
        <v>400.03564453125</v>
      </c>
      <c r="W20" s="1">
        <v>353.14862060546875</v>
      </c>
      <c r="X20" s="1">
        <v>26.367656707763672</v>
      </c>
      <c r="Y20" s="1">
        <v>30.023139953613281</v>
      </c>
      <c r="Z20" s="1">
        <v>66.737617492675781</v>
      </c>
      <c r="AA20" s="1">
        <v>75.989799499511719</v>
      </c>
      <c r="AB20" s="1">
        <v>500.35659790039063</v>
      </c>
      <c r="AC20" s="1">
        <v>1501.0137939453125</v>
      </c>
      <c r="AD20" s="1">
        <v>935.7255859375</v>
      </c>
      <c r="AE20" s="1">
        <v>101.07968902587891</v>
      </c>
      <c r="AF20" s="1">
        <v>2.4128217697143555</v>
      </c>
      <c r="AG20" s="1">
        <v>0.2970239520072937</v>
      </c>
      <c r="AH20" s="1">
        <v>1</v>
      </c>
      <c r="AI20" s="1">
        <v>-0.21956524252891541</v>
      </c>
      <c r="AJ20" s="1">
        <v>2.737391471862793</v>
      </c>
      <c r="AK20" s="1">
        <v>1</v>
      </c>
      <c r="AL20" s="1">
        <v>0</v>
      </c>
      <c r="AM20" s="1">
        <v>0.15999999642372131</v>
      </c>
      <c r="AN20" s="1">
        <v>111115</v>
      </c>
      <c r="AO20">
        <f t="shared" si="9"/>
        <v>0.83392766316731759</v>
      </c>
      <c r="AP20">
        <f t="shared" si="10"/>
        <v>3.1427642519357246E-3</v>
      </c>
      <c r="AQ20">
        <f t="shared" si="11"/>
        <v>304.54935493469236</v>
      </c>
      <c r="AR20">
        <f t="shared" si="12"/>
        <v>302.02857818603513</v>
      </c>
      <c r="AS20">
        <f t="shared" si="13"/>
        <v>240.16220166320636</v>
      </c>
      <c r="AT20">
        <f t="shared" si="14"/>
        <v>0.83679577810878303</v>
      </c>
      <c r="AU20">
        <f t="shared" si="15"/>
        <v>4.6151278825937485</v>
      </c>
      <c r="AV20">
        <f t="shared" si="16"/>
        <v>45.658311052106242</v>
      </c>
      <c r="AW20">
        <f t="shared" si="17"/>
        <v>15.635171098492961</v>
      </c>
      <c r="AX20">
        <f t="shared" si="1"/>
        <v>30.13896656036377</v>
      </c>
      <c r="AY20">
        <f t="shared" si="18"/>
        <v>4.2945757327807828</v>
      </c>
      <c r="AZ20">
        <f t="shared" si="19"/>
        <v>0.19339985175150948</v>
      </c>
      <c r="BA20">
        <f t="shared" si="20"/>
        <v>3.0347296500916707</v>
      </c>
      <c r="BB20">
        <f t="shared" si="21"/>
        <v>1.259846082689112</v>
      </c>
      <c r="BC20">
        <f t="shared" si="22"/>
        <v>0.12206986942784405</v>
      </c>
      <c r="BD20">
        <f t="shared" si="23"/>
        <v>3.7306490223760771</v>
      </c>
      <c r="BE20">
        <f t="shared" si="24"/>
        <v>0.10451123538238856</v>
      </c>
      <c r="BF20">
        <f t="shared" si="25"/>
        <v>66.833028465352768</v>
      </c>
      <c r="BG20">
        <f t="shared" si="26"/>
        <v>335.08974524129593</v>
      </c>
      <c r="BH20">
        <f t="shared" si="27"/>
        <v>7.5771394684305216E-2</v>
      </c>
    </row>
    <row r="21" spans="1:60" x14ac:dyDescent="0.35">
      <c r="A21" s="1">
        <v>20</v>
      </c>
      <c r="B21" s="1" t="s">
        <v>104</v>
      </c>
      <c r="C21" s="1" t="s">
        <v>105</v>
      </c>
      <c r="D21" s="1" t="s">
        <v>106</v>
      </c>
      <c r="E21" s="1" t="s">
        <v>62</v>
      </c>
      <c r="F21" s="1" t="s">
        <v>63</v>
      </c>
      <c r="G21" s="1">
        <v>12058.000000089407</v>
      </c>
      <c r="H21" s="1">
        <v>0</v>
      </c>
      <c r="I21">
        <f t="shared" si="2"/>
        <v>47.41328197120275</v>
      </c>
      <c r="J21">
        <f t="shared" si="3"/>
        <v>0.32486614774719857</v>
      </c>
      <c r="K21">
        <f t="shared" si="4"/>
        <v>80.324770835262768</v>
      </c>
      <c r="L21">
        <f t="shared" si="5"/>
        <v>4.1922904267927921</v>
      </c>
      <c r="M21">
        <f t="shared" si="6"/>
        <v>1.397507387370498</v>
      </c>
      <c r="N21">
        <f t="shared" si="0"/>
        <v>31.298471450805664</v>
      </c>
      <c r="O21" s="1">
        <v>6</v>
      </c>
      <c r="P21">
        <f t="shared" si="7"/>
        <v>1.4200000166893005</v>
      </c>
      <c r="Q21" s="1">
        <v>1</v>
      </c>
      <c r="R21">
        <f t="shared" si="8"/>
        <v>2.8400000333786011</v>
      </c>
      <c r="S21" s="1">
        <v>28.982421875</v>
      </c>
      <c r="T21" s="1">
        <v>31.298471450805664</v>
      </c>
      <c r="U21" s="1">
        <v>28.071191787719727</v>
      </c>
      <c r="V21" s="1">
        <v>400.06570434570313</v>
      </c>
      <c r="W21" s="1">
        <v>341.49334716796875</v>
      </c>
      <c r="X21" s="1">
        <v>26.706356048583984</v>
      </c>
      <c r="Y21" s="1">
        <v>31.574806213378906</v>
      </c>
      <c r="Z21" s="1">
        <v>67.1822509765625</v>
      </c>
      <c r="AA21" s="1">
        <v>79.429275512695313</v>
      </c>
      <c r="AB21" s="1">
        <v>500.35467529296875</v>
      </c>
      <c r="AC21" s="1">
        <v>1498.71533203125</v>
      </c>
      <c r="AD21" s="1">
        <v>1769.298828125</v>
      </c>
      <c r="AE21" s="1">
        <v>101.06847381591797</v>
      </c>
      <c r="AF21" s="1">
        <v>2.6553616523742676</v>
      </c>
      <c r="AG21" s="1">
        <v>0.29384717345237732</v>
      </c>
      <c r="AH21" s="1">
        <v>1</v>
      </c>
      <c r="AI21" s="1">
        <v>-0.21956524252891541</v>
      </c>
      <c r="AJ21" s="1">
        <v>2.737391471862793</v>
      </c>
      <c r="AK21" s="1">
        <v>1</v>
      </c>
      <c r="AL21" s="1">
        <v>0</v>
      </c>
      <c r="AM21" s="1">
        <v>0.15999999642372131</v>
      </c>
      <c r="AN21" s="1">
        <v>111115</v>
      </c>
      <c r="AO21">
        <f t="shared" si="9"/>
        <v>0.83392445882161448</v>
      </c>
      <c r="AP21">
        <f t="shared" si="10"/>
        <v>4.1922904267927916E-3</v>
      </c>
      <c r="AQ21">
        <f t="shared" si="11"/>
        <v>304.44847145080564</v>
      </c>
      <c r="AR21">
        <f t="shared" si="12"/>
        <v>302.13242187499998</v>
      </c>
      <c r="AS21">
        <f t="shared" si="13"/>
        <v>239.7944477651763</v>
      </c>
      <c r="AT21">
        <f t="shared" si="14"/>
        <v>0.31792519775592604</v>
      </c>
      <c r="AU21">
        <f t="shared" si="15"/>
        <v>4.5887248623900678</v>
      </c>
      <c r="AV21">
        <f t="shared" si="16"/>
        <v>45.402138660447029</v>
      </c>
      <c r="AW21">
        <f t="shared" si="17"/>
        <v>13.827332447068123</v>
      </c>
      <c r="AX21">
        <f t="shared" si="1"/>
        <v>30.140446662902832</v>
      </c>
      <c r="AY21">
        <f t="shared" si="18"/>
        <v>4.2949404791979218</v>
      </c>
      <c r="AZ21">
        <f t="shared" si="19"/>
        <v>0.29151939375756764</v>
      </c>
      <c r="BA21">
        <f t="shared" si="20"/>
        <v>3.1912174750195699</v>
      </c>
      <c r="BB21">
        <f t="shared" si="21"/>
        <v>1.1037230041783519</v>
      </c>
      <c r="BC21">
        <f t="shared" si="22"/>
        <v>0.184928350410167</v>
      </c>
      <c r="BD21">
        <f t="shared" si="23"/>
        <v>8.1183019979333668</v>
      </c>
      <c r="BE21">
        <f t="shared" si="24"/>
        <v>0.23521620992444633</v>
      </c>
      <c r="BF21">
        <f t="shared" si="25"/>
        <v>71.576955693594101</v>
      </c>
      <c r="BG21">
        <f t="shared" si="26"/>
        <v>318.95534367894174</v>
      </c>
      <c r="BH21">
        <f t="shared" si="27"/>
        <v>0.10640042407807208</v>
      </c>
    </row>
    <row r="22" spans="1:60" x14ac:dyDescent="0.35">
      <c r="A22" s="1">
        <v>21</v>
      </c>
      <c r="B22" s="1" t="s">
        <v>107</v>
      </c>
      <c r="C22" s="1" t="s">
        <v>105</v>
      </c>
      <c r="D22" s="1" t="s">
        <v>108</v>
      </c>
      <c r="E22" s="1" t="s">
        <v>62</v>
      </c>
      <c r="F22" s="1" t="s">
        <v>63</v>
      </c>
      <c r="G22" s="1">
        <v>12453.999999821186</v>
      </c>
      <c r="H22" s="1">
        <v>0</v>
      </c>
      <c r="I22">
        <f t="shared" si="2"/>
        <v>35.3797778847591</v>
      </c>
      <c r="J22">
        <f t="shared" si="3"/>
        <v>0.1997030657323175</v>
      </c>
      <c r="K22">
        <f t="shared" si="4"/>
        <v>50.61203886130874</v>
      </c>
      <c r="L22">
        <f t="shared" si="5"/>
        <v>3.074175564328756</v>
      </c>
      <c r="M22">
        <f t="shared" si="6"/>
        <v>1.6018661641902248</v>
      </c>
      <c r="N22">
        <f t="shared" si="0"/>
        <v>31.485923767089844</v>
      </c>
      <c r="O22" s="1">
        <v>6</v>
      </c>
      <c r="P22">
        <f t="shared" si="7"/>
        <v>1.4200000166893005</v>
      </c>
      <c r="Q22" s="1">
        <v>1</v>
      </c>
      <c r="R22">
        <f t="shared" si="8"/>
        <v>2.8400000333786011</v>
      </c>
      <c r="S22" s="1">
        <v>28.986034393310547</v>
      </c>
      <c r="T22" s="1">
        <v>31.485923767089844</v>
      </c>
      <c r="U22" s="1">
        <v>28.068964004516602</v>
      </c>
      <c r="V22" s="1">
        <v>400.19281005859375</v>
      </c>
      <c r="W22" s="1">
        <v>356.45294189453125</v>
      </c>
      <c r="X22" s="1">
        <v>26.466110229492188</v>
      </c>
      <c r="Y22" s="1">
        <v>30.041776657104492</v>
      </c>
      <c r="Z22" s="1">
        <v>66.558441162109375</v>
      </c>
      <c r="AA22" s="1">
        <v>75.55072021484375</v>
      </c>
      <c r="AB22" s="1">
        <v>500.35235595703125</v>
      </c>
      <c r="AC22" s="1">
        <v>1500.81982421875</v>
      </c>
      <c r="AD22" s="1">
        <v>1159.12890625</v>
      </c>
      <c r="AE22" s="1">
        <v>101.06005859375</v>
      </c>
      <c r="AF22" s="1">
        <v>2.4070508480072021</v>
      </c>
      <c r="AG22" s="1">
        <v>0.29335546493530273</v>
      </c>
      <c r="AH22" s="1">
        <v>1</v>
      </c>
      <c r="AI22" s="1">
        <v>-0.21956524252891541</v>
      </c>
      <c r="AJ22" s="1">
        <v>2.737391471862793</v>
      </c>
      <c r="AK22" s="1">
        <v>1</v>
      </c>
      <c r="AL22" s="1">
        <v>0</v>
      </c>
      <c r="AM22" s="1">
        <v>0.15999999642372131</v>
      </c>
      <c r="AN22" s="1">
        <v>111115</v>
      </c>
      <c r="AO22">
        <f t="shared" si="9"/>
        <v>0.83392059326171863</v>
      </c>
      <c r="AP22">
        <f t="shared" si="10"/>
        <v>3.0741755643287562E-3</v>
      </c>
      <c r="AQ22">
        <f t="shared" si="11"/>
        <v>304.63592376708982</v>
      </c>
      <c r="AR22">
        <f t="shared" si="12"/>
        <v>302.13603439331052</v>
      </c>
      <c r="AS22">
        <f t="shared" si="13"/>
        <v>240.13116650765005</v>
      </c>
      <c r="AT22">
        <f t="shared" si="14"/>
        <v>0.87445318817455564</v>
      </c>
      <c r="AU22">
        <f t="shared" si="15"/>
        <v>4.6378898734175555</v>
      </c>
      <c r="AV22">
        <f t="shared" si="16"/>
        <v>45.89241227398599</v>
      </c>
      <c r="AW22">
        <f t="shared" si="17"/>
        <v>15.850635616881497</v>
      </c>
      <c r="AX22">
        <f t="shared" si="1"/>
        <v>30.235979080200195</v>
      </c>
      <c r="AY22">
        <f t="shared" si="18"/>
        <v>4.3185400173655424</v>
      </c>
      <c r="AZ22">
        <f t="shared" si="19"/>
        <v>0.1865829309156799</v>
      </c>
      <c r="BA22">
        <f t="shared" si="20"/>
        <v>3.0360237092273308</v>
      </c>
      <c r="BB22">
        <f t="shared" si="21"/>
        <v>1.2825163081382116</v>
      </c>
      <c r="BC22">
        <f t="shared" si="22"/>
        <v>0.11772615152563397</v>
      </c>
      <c r="BD22">
        <f t="shared" si="23"/>
        <v>5.1148556128730132</v>
      </c>
      <c r="BE22">
        <f t="shared" si="24"/>
        <v>0.14198799592537528</v>
      </c>
      <c r="BF22">
        <f t="shared" si="25"/>
        <v>66.456911519256025</v>
      </c>
      <c r="BG22">
        <f t="shared" si="26"/>
        <v>339.63508992866207</v>
      </c>
      <c r="BH22">
        <f t="shared" si="27"/>
        <v>6.9228146271700777E-2</v>
      </c>
    </row>
    <row r="23" spans="1:60" x14ac:dyDescent="0.35">
      <c r="A23" s="1">
        <v>22</v>
      </c>
      <c r="B23" s="1" t="s">
        <v>109</v>
      </c>
      <c r="C23" s="1" t="s">
        <v>105</v>
      </c>
      <c r="D23" s="1" t="s">
        <v>110</v>
      </c>
      <c r="E23" s="1" t="s">
        <v>62</v>
      </c>
      <c r="F23" s="1" t="s">
        <v>63</v>
      </c>
      <c r="G23" s="1">
        <v>12818.500000011176</v>
      </c>
      <c r="H23" s="1">
        <v>0</v>
      </c>
      <c r="I23">
        <f t="shared" si="2"/>
        <v>38.022404995557025</v>
      </c>
      <c r="J23">
        <f t="shared" si="3"/>
        <v>0.21886503343300015</v>
      </c>
      <c r="K23">
        <f t="shared" si="4"/>
        <v>51.924327092316574</v>
      </c>
      <c r="L23">
        <f t="shared" si="5"/>
        <v>3.2461560008181691</v>
      </c>
      <c r="M23">
        <f t="shared" si="6"/>
        <v>1.5539037337267545</v>
      </c>
      <c r="N23">
        <f t="shared" si="0"/>
        <v>31.144662857055664</v>
      </c>
      <c r="O23" s="1">
        <v>6</v>
      </c>
      <c r="P23">
        <f t="shared" si="7"/>
        <v>1.4200000166893005</v>
      </c>
      <c r="Q23" s="1">
        <v>1</v>
      </c>
      <c r="R23">
        <f t="shared" si="8"/>
        <v>2.8400000333786011</v>
      </c>
      <c r="S23" s="1">
        <v>28.846000671386719</v>
      </c>
      <c r="T23" s="1">
        <v>31.144662857055664</v>
      </c>
      <c r="U23" s="1">
        <v>28.070041656494141</v>
      </c>
      <c r="V23" s="1">
        <v>400.32415771484375</v>
      </c>
      <c r="W23" s="1">
        <v>353.352783203125</v>
      </c>
      <c r="X23" s="1">
        <v>25.86138916015625</v>
      </c>
      <c r="Y23" s="1">
        <v>29.638751983642578</v>
      </c>
      <c r="Z23" s="1">
        <v>65.556747436523438</v>
      </c>
      <c r="AA23" s="1">
        <v>75.132095336914063</v>
      </c>
      <c r="AB23" s="1">
        <v>500.34017944335938</v>
      </c>
      <c r="AC23" s="1">
        <v>1501.0123291015625</v>
      </c>
      <c r="AD23" s="1">
        <v>1127.269287109375</v>
      </c>
      <c r="AE23" s="1">
        <v>101.04405975341797</v>
      </c>
      <c r="AF23" s="1">
        <v>2.5322582721710205</v>
      </c>
      <c r="AG23" s="1">
        <v>0.29721146821975708</v>
      </c>
      <c r="AH23" s="1">
        <v>1</v>
      </c>
      <c r="AI23" s="1">
        <v>-0.21956524252891541</v>
      </c>
      <c r="AJ23" s="1">
        <v>2.737391471862793</v>
      </c>
      <c r="AK23" s="1">
        <v>1</v>
      </c>
      <c r="AL23" s="1">
        <v>0</v>
      </c>
      <c r="AM23" s="1">
        <v>0.15999999642372131</v>
      </c>
      <c r="AN23" s="1">
        <v>111115</v>
      </c>
      <c r="AO23">
        <f t="shared" si="9"/>
        <v>0.83390029907226548</v>
      </c>
      <c r="AP23">
        <f t="shared" si="10"/>
        <v>3.2461560008181689E-3</v>
      </c>
      <c r="AQ23">
        <f t="shared" si="11"/>
        <v>304.29466285705564</v>
      </c>
      <c r="AR23">
        <f t="shared" si="12"/>
        <v>301.9960006713867</v>
      </c>
      <c r="AS23">
        <f t="shared" si="13"/>
        <v>240.1619672882116</v>
      </c>
      <c r="AT23">
        <f t="shared" si="14"/>
        <v>0.81536131567177372</v>
      </c>
      <c r="AU23">
        <f t="shared" si="15"/>
        <v>4.5487235601786704</v>
      </c>
      <c r="AV23">
        <f t="shared" si="16"/>
        <v>45.017228833432767</v>
      </c>
      <c r="AW23">
        <f t="shared" si="17"/>
        <v>15.378476849790189</v>
      </c>
      <c r="AX23">
        <f t="shared" si="1"/>
        <v>29.995331764221191</v>
      </c>
      <c r="AY23">
        <f t="shared" si="18"/>
        <v>4.2593075104368205</v>
      </c>
      <c r="AZ23">
        <f t="shared" si="19"/>
        <v>0.20320500861550836</v>
      </c>
      <c r="BA23">
        <f t="shared" si="20"/>
        <v>2.9948198264519159</v>
      </c>
      <c r="BB23">
        <f t="shared" si="21"/>
        <v>1.2644876839849046</v>
      </c>
      <c r="BC23">
        <f t="shared" si="22"/>
        <v>0.12832299198429911</v>
      </c>
      <c r="BD23">
        <f t="shared" si="23"/>
        <v>5.2466448093720555</v>
      </c>
      <c r="BE23">
        <f t="shared" si="24"/>
        <v>0.14694755372131271</v>
      </c>
      <c r="BF23">
        <f t="shared" si="25"/>
        <v>67.053123585791838</v>
      </c>
      <c r="BG23">
        <f t="shared" si="26"/>
        <v>335.27875287188692</v>
      </c>
      <c r="BH23">
        <f t="shared" si="27"/>
        <v>7.6041830845460998E-2</v>
      </c>
    </row>
    <row r="24" spans="1:60" x14ac:dyDescent="0.35">
      <c r="A24" s="1">
        <v>23</v>
      </c>
      <c r="B24" s="1" t="s">
        <v>111</v>
      </c>
      <c r="C24" s="1" t="s">
        <v>112</v>
      </c>
      <c r="D24" s="1" t="s">
        <v>113</v>
      </c>
      <c r="E24" s="1" t="s">
        <v>62</v>
      </c>
      <c r="F24" s="1" t="s">
        <v>63</v>
      </c>
      <c r="G24" s="1">
        <v>13172.99999986589</v>
      </c>
      <c r="H24" s="1">
        <v>0</v>
      </c>
      <c r="I24">
        <f t="shared" si="2"/>
        <v>42.251035404392439</v>
      </c>
      <c r="J24">
        <f t="shared" si="3"/>
        <v>0.2527996521961382</v>
      </c>
      <c r="K24">
        <f t="shared" si="4"/>
        <v>54.477320473393313</v>
      </c>
      <c r="L24">
        <f t="shared" si="5"/>
        <v>3.7191133572729247</v>
      </c>
      <c r="M24">
        <f t="shared" si="6"/>
        <v>1.5569102674914799</v>
      </c>
      <c r="N24">
        <f t="shared" si="0"/>
        <v>31.485309600830078</v>
      </c>
      <c r="O24" s="1">
        <v>6</v>
      </c>
      <c r="P24">
        <f t="shared" si="7"/>
        <v>1.4200000166893005</v>
      </c>
      <c r="Q24" s="1">
        <v>1</v>
      </c>
      <c r="R24">
        <f t="shared" si="8"/>
        <v>2.8400000333786011</v>
      </c>
      <c r="S24" s="1">
        <v>29.042163848876953</v>
      </c>
      <c r="T24" s="1">
        <v>31.485309600830078</v>
      </c>
      <c r="U24" s="1">
        <v>28.071548461914063</v>
      </c>
      <c r="V24" s="1">
        <v>399.57708740234375</v>
      </c>
      <c r="W24" s="1">
        <v>347.36080932617188</v>
      </c>
      <c r="X24" s="1">
        <v>26.168008804321289</v>
      </c>
      <c r="Y24" s="1">
        <v>30.491945266723633</v>
      </c>
      <c r="Z24" s="1">
        <v>65.580474853515625</v>
      </c>
      <c r="AA24" s="1">
        <v>76.416831970214844</v>
      </c>
      <c r="AB24" s="1">
        <v>500.33718872070313</v>
      </c>
      <c r="AC24" s="1">
        <v>1499.1383056640625</v>
      </c>
      <c r="AD24" s="1">
        <v>1840.15673828125</v>
      </c>
      <c r="AE24" s="1">
        <v>101.03710174560547</v>
      </c>
      <c r="AF24" s="1">
        <v>2.5100400447845459</v>
      </c>
      <c r="AG24" s="1">
        <v>0.30750980973243713</v>
      </c>
      <c r="AH24" s="1">
        <v>1</v>
      </c>
      <c r="AI24" s="1">
        <v>-0.21956524252891541</v>
      </c>
      <c r="AJ24" s="1">
        <v>2.737391471862793</v>
      </c>
      <c r="AK24" s="1">
        <v>1</v>
      </c>
      <c r="AL24" s="1">
        <v>0</v>
      </c>
      <c r="AM24" s="1">
        <v>0.15999999642372131</v>
      </c>
      <c r="AN24" s="1">
        <v>111115</v>
      </c>
      <c r="AO24">
        <f t="shared" si="9"/>
        <v>0.83389531453450516</v>
      </c>
      <c r="AP24">
        <f t="shared" si="10"/>
        <v>3.7191133572729248E-3</v>
      </c>
      <c r="AQ24">
        <f t="shared" si="11"/>
        <v>304.63530960083006</v>
      </c>
      <c r="AR24">
        <f t="shared" si="12"/>
        <v>302.19216384887693</v>
      </c>
      <c r="AS24">
        <f t="shared" si="13"/>
        <v>239.86212354491363</v>
      </c>
      <c r="AT24">
        <f t="shared" si="14"/>
        <v>0.54527874662833009</v>
      </c>
      <c r="AU24">
        <f t="shared" si="15"/>
        <v>4.6377280438268684</v>
      </c>
      <c r="AV24">
        <f t="shared" si="16"/>
        <v>45.901237898766063</v>
      </c>
      <c r="AW24">
        <f t="shared" si="17"/>
        <v>15.40929263204243</v>
      </c>
      <c r="AX24">
        <f t="shared" si="1"/>
        <v>30.263736724853516</v>
      </c>
      <c r="AY24">
        <f t="shared" si="18"/>
        <v>4.3254181868463109</v>
      </c>
      <c r="AZ24">
        <f t="shared" si="19"/>
        <v>0.2321362822247291</v>
      </c>
      <c r="BA24">
        <f t="shared" si="20"/>
        <v>3.0808177763353886</v>
      </c>
      <c r="BB24">
        <f t="shared" si="21"/>
        <v>1.2446004105109223</v>
      </c>
      <c r="BC24">
        <f t="shared" si="22"/>
        <v>0.14681017475862429</v>
      </c>
      <c r="BD24">
        <f t="shared" si="23"/>
        <v>5.5042305714981961</v>
      </c>
      <c r="BE24">
        <f t="shared" si="24"/>
        <v>0.1568320864379352</v>
      </c>
      <c r="BF24">
        <f t="shared" si="25"/>
        <v>67.949224251749769</v>
      </c>
      <c r="BG24">
        <f t="shared" si="26"/>
        <v>327.27669061999228</v>
      </c>
      <c r="BH24">
        <f t="shared" si="27"/>
        <v>8.772164843524316E-2</v>
      </c>
    </row>
    <row r="25" spans="1:60" x14ac:dyDescent="0.35">
      <c r="A25" s="1">
        <v>24</v>
      </c>
      <c r="B25" s="1" t="s">
        <v>114</v>
      </c>
      <c r="C25" s="1" t="s">
        <v>112</v>
      </c>
      <c r="D25" s="1" t="s">
        <v>115</v>
      </c>
      <c r="E25" s="1" t="s">
        <v>62</v>
      </c>
      <c r="F25" s="1" t="s">
        <v>63</v>
      </c>
      <c r="G25" s="1">
        <v>13492.999999932945</v>
      </c>
      <c r="H25" s="1">
        <v>0</v>
      </c>
      <c r="I25">
        <f t="shared" si="2"/>
        <v>46.413996326266876</v>
      </c>
      <c r="J25">
        <f t="shared" si="3"/>
        <v>0.27969153847963479</v>
      </c>
      <c r="K25">
        <f t="shared" si="4"/>
        <v>50.159093516449907</v>
      </c>
      <c r="L25">
        <f t="shared" si="5"/>
        <v>3.8110983722713447</v>
      </c>
      <c r="M25">
        <f t="shared" si="6"/>
        <v>1.4546016414007763</v>
      </c>
      <c r="N25">
        <f t="shared" si="0"/>
        <v>31.248861312866211</v>
      </c>
      <c r="O25" s="1">
        <v>6</v>
      </c>
      <c r="P25">
        <f t="shared" si="7"/>
        <v>1.4200000166893005</v>
      </c>
      <c r="Q25" s="1">
        <v>1</v>
      </c>
      <c r="R25">
        <f t="shared" si="8"/>
        <v>2.8400000333786011</v>
      </c>
      <c r="S25" s="1">
        <v>28.912294387817383</v>
      </c>
      <c r="T25" s="1">
        <v>31.248861312866211</v>
      </c>
      <c r="U25" s="1">
        <v>28.070148468017578</v>
      </c>
      <c r="V25" s="1">
        <v>399.93984985351563</v>
      </c>
      <c r="W25" s="1">
        <v>342.7080078125</v>
      </c>
      <c r="X25" s="1">
        <v>26.464393615722656</v>
      </c>
      <c r="Y25" s="1">
        <v>30.893926620483398</v>
      </c>
      <c r="Z25" s="1">
        <v>66.818389892578125</v>
      </c>
      <c r="AA25" s="1">
        <v>78.00225830078125</v>
      </c>
      <c r="AB25" s="1">
        <v>500.28189086914063</v>
      </c>
      <c r="AC25" s="1">
        <v>1500.998291015625</v>
      </c>
      <c r="AD25" s="1">
        <v>1188.7113037109375</v>
      </c>
      <c r="AE25" s="1">
        <v>101.02916717529297</v>
      </c>
      <c r="AF25" s="1">
        <v>2.699549674987793</v>
      </c>
      <c r="AG25" s="1">
        <v>0.29910239577293396</v>
      </c>
      <c r="AH25" s="1">
        <v>1</v>
      </c>
      <c r="AI25" s="1">
        <v>-0.21956524252891541</v>
      </c>
      <c r="AJ25" s="1">
        <v>2.737391471862793</v>
      </c>
      <c r="AK25" s="1">
        <v>1</v>
      </c>
      <c r="AL25" s="1">
        <v>0</v>
      </c>
      <c r="AM25" s="1">
        <v>0.15999999642372131</v>
      </c>
      <c r="AN25" s="1">
        <v>111115</v>
      </c>
      <c r="AO25">
        <f t="shared" si="9"/>
        <v>0.83380315144856754</v>
      </c>
      <c r="AP25">
        <f t="shared" si="10"/>
        <v>3.8110983722713446E-3</v>
      </c>
      <c r="AQ25">
        <f t="shared" si="11"/>
        <v>304.39886131286619</v>
      </c>
      <c r="AR25">
        <f t="shared" si="12"/>
        <v>302.06229438781736</v>
      </c>
      <c r="AS25">
        <f t="shared" si="13"/>
        <v>240.1597211945118</v>
      </c>
      <c r="AT25">
        <f t="shared" si="14"/>
        <v>0.51697689410649539</v>
      </c>
      <c r="AU25">
        <f t="shared" si="15"/>
        <v>4.5757893186428271</v>
      </c>
      <c r="AV25">
        <f t="shared" si="16"/>
        <v>45.291765205819217</v>
      </c>
      <c r="AW25">
        <f t="shared" si="17"/>
        <v>14.397838585335819</v>
      </c>
      <c r="AX25">
        <f t="shared" si="1"/>
        <v>30.080577850341797</v>
      </c>
      <c r="AY25">
        <f t="shared" si="18"/>
        <v>4.2802083352317615</v>
      </c>
      <c r="AZ25">
        <f t="shared" si="19"/>
        <v>0.25461618891534787</v>
      </c>
      <c r="BA25">
        <f t="shared" si="20"/>
        <v>3.1211876772420508</v>
      </c>
      <c r="BB25">
        <f t="shared" si="21"/>
        <v>1.1590206579897107</v>
      </c>
      <c r="BC25">
        <f t="shared" si="22"/>
        <v>0.16121278051894145</v>
      </c>
      <c r="BD25">
        <f t="shared" si="23"/>
        <v>5.0675314442345716</v>
      </c>
      <c r="BE25">
        <f t="shared" si="24"/>
        <v>0.14636101979820851</v>
      </c>
      <c r="BF25">
        <f t="shared" si="25"/>
        <v>69.914891377152969</v>
      </c>
      <c r="BG25">
        <f t="shared" si="26"/>
        <v>320.64501686037727</v>
      </c>
      <c r="BH25">
        <f t="shared" si="27"/>
        <v>0.1012031792449016</v>
      </c>
    </row>
    <row r="26" spans="1:60" x14ac:dyDescent="0.35">
      <c r="A26" s="1">
        <v>25</v>
      </c>
      <c r="B26" s="1" t="s">
        <v>116</v>
      </c>
      <c r="C26" s="1" t="s">
        <v>112</v>
      </c>
      <c r="D26" s="1" t="s">
        <v>117</v>
      </c>
      <c r="E26" s="1" t="s">
        <v>62</v>
      </c>
      <c r="F26" s="1" t="s">
        <v>63</v>
      </c>
      <c r="G26" s="1">
        <v>13802.499999966472</v>
      </c>
      <c r="H26" s="1">
        <v>0</v>
      </c>
      <c r="I26">
        <f t="shared" si="2"/>
        <v>33.055610718932364</v>
      </c>
      <c r="J26">
        <f t="shared" si="3"/>
        <v>0.17111235605423714</v>
      </c>
      <c r="K26">
        <f t="shared" si="4"/>
        <v>28.342706989926342</v>
      </c>
      <c r="L26">
        <f t="shared" si="5"/>
        <v>2.7762743056885295</v>
      </c>
      <c r="M26">
        <f t="shared" si="6"/>
        <v>1.6724458352212355</v>
      </c>
      <c r="N26">
        <f t="shared" si="0"/>
        <v>31.493795394897461</v>
      </c>
      <c r="O26" s="1">
        <v>6</v>
      </c>
      <c r="P26">
        <f t="shared" si="7"/>
        <v>1.4200000166893005</v>
      </c>
      <c r="Q26" s="1">
        <v>1</v>
      </c>
      <c r="R26">
        <f t="shared" si="8"/>
        <v>2.8400000333786011</v>
      </c>
      <c r="S26" s="1">
        <v>28.895706176757813</v>
      </c>
      <c r="T26" s="1">
        <v>31.493795394897461</v>
      </c>
      <c r="U26" s="1">
        <v>28.077749252319336</v>
      </c>
      <c r="V26" s="1">
        <v>399.493408203125</v>
      </c>
      <c r="W26" s="1">
        <v>358.66012573242188</v>
      </c>
      <c r="X26" s="1">
        <v>26.142597198486328</v>
      </c>
      <c r="Y26" s="1">
        <v>29.3740234375</v>
      </c>
      <c r="Z26" s="1">
        <v>66.066795349121094</v>
      </c>
      <c r="AA26" s="1">
        <v>74.233154296875</v>
      </c>
      <c r="AB26" s="1">
        <v>500.34698486328125</v>
      </c>
      <c r="AC26" s="1">
        <v>1500.4150390625</v>
      </c>
      <c r="AD26" s="1">
        <v>1200.9571533203125</v>
      </c>
      <c r="AE26" s="1">
        <v>101.0252685546875</v>
      </c>
      <c r="AF26" s="1">
        <v>2.5257155895233154</v>
      </c>
      <c r="AG26" s="1">
        <v>0.30589532852172852</v>
      </c>
      <c r="AH26" s="1">
        <v>0.66666668653488159</v>
      </c>
      <c r="AI26" s="1">
        <v>-0.21956524252891541</v>
      </c>
      <c r="AJ26" s="1">
        <v>2.737391471862793</v>
      </c>
      <c r="AK26" s="1">
        <v>1</v>
      </c>
      <c r="AL26" s="1">
        <v>0</v>
      </c>
      <c r="AM26" s="1">
        <v>0.15999999642372131</v>
      </c>
      <c r="AN26" s="1">
        <v>111115</v>
      </c>
      <c r="AO26">
        <f t="shared" si="9"/>
        <v>0.83391164143880203</v>
      </c>
      <c r="AP26">
        <f t="shared" si="10"/>
        <v>2.7762743056885296E-3</v>
      </c>
      <c r="AQ26">
        <f t="shared" si="11"/>
        <v>304.64379539489744</v>
      </c>
      <c r="AR26">
        <f t="shared" si="12"/>
        <v>302.04570617675779</v>
      </c>
      <c r="AS26">
        <f t="shared" si="13"/>
        <v>240.06640088409767</v>
      </c>
      <c r="AT26">
        <f t="shared" si="14"/>
        <v>1.0142049254518157</v>
      </c>
      <c r="AU26">
        <f t="shared" si="15"/>
        <v>4.6399644415263577</v>
      </c>
      <c r="AV26">
        <f t="shared" si="16"/>
        <v>45.92875136990731</v>
      </c>
      <c r="AW26">
        <f t="shared" si="17"/>
        <v>16.55472793240731</v>
      </c>
      <c r="AX26">
        <f t="shared" si="1"/>
        <v>30.194750785827637</v>
      </c>
      <c r="AY26">
        <f t="shared" si="18"/>
        <v>4.3083414970171647</v>
      </c>
      <c r="AZ26">
        <f t="shared" si="19"/>
        <v>0.16138856145354905</v>
      </c>
      <c r="BA26">
        <f t="shared" si="20"/>
        <v>2.9675186063051222</v>
      </c>
      <c r="BB26">
        <f t="shared" si="21"/>
        <v>1.3408228907120425</v>
      </c>
      <c r="BC26">
        <f t="shared" si="22"/>
        <v>0.10169861419109139</v>
      </c>
      <c r="BD26">
        <f t="shared" si="23"/>
        <v>2.8633295852241272</v>
      </c>
      <c r="BE26">
        <f t="shared" si="24"/>
        <v>7.9023858400895666E-2</v>
      </c>
      <c r="BF26">
        <f t="shared" si="25"/>
        <v>64.67384551429214</v>
      </c>
      <c r="BG26">
        <f t="shared" si="26"/>
        <v>342.94707152605605</v>
      </c>
      <c r="BH26">
        <f t="shared" si="27"/>
        <v>6.2337125420077681E-2</v>
      </c>
    </row>
    <row r="27" spans="1:60" x14ac:dyDescent="0.35">
      <c r="A27" s="1">
        <v>26</v>
      </c>
      <c r="B27" s="1" t="s">
        <v>118</v>
      </c>
      <c r="C27" s="1" t="s">
        <v>119</v>
      </c>
      <c r="D27" s="1" t="s">
        <v>120</v>
      </c>
      <c r="E27" s="1" t="s">
        <v>62</v>
      </c>
      <c r="F27" s="1" t="s">
        <v>63</v>
      </c>
      <c r="G27" s="1">
        <v>14247.999999709427</v>
      </c>
      <c r="H27" s="1">
        <v>0</v>
      </c>
      <c r="I27">
        <f t="shared" si="2"/>
        <v>41.380594968542532</v>
      </c>
      <c r="J27">
        <f t="shared" si="3"/>
        <v>0.25413898786934552</v>
      </c>
      <c r="K27">
        <f t="shared" si="4"/>
        <v>63.402516011203261</v>
      </c>
      <c r="L27">
        <f t="shared" si="5"/>
        <v>3.6484451444690849</v>
      </c>
      <c r="M27">
        <f t="shared" si="6"/>
        <v>1.5203675286395999</v>
      </c>
      <c r="N27">
        <f t="shared" si="0"/>
        <v>31.240280151367188</v>
      </c>
      <c r="O27" s="1">
        <v>6</v>
      </c>
      <c r="P27">
        <f t="shared" si="7"/>
        <v>1.4200000166893005</v>
      </c>
      <c r="Q27" s="1">
        <v>1</v>
      </c>
      <c r="R27">
        <f t="shared" si="8"/>
        <v>2.8400000333786011</v>
      </c>
      <c r="S27" s="1">
        <v>28.954217910766602</v>
      </c>
      <c r="T27" s="1">
        <v>31.240280151367188</v>
      </c>
      <c r="U27" s="1">
        <v>28.068305969238281</v>
      </c>
      <c r="V27" s="1">
        <v>400.13815307617188</v>
      </c>
      <c r="W27" s="1">
        <v>348.98602294921875</v>
      </c>
      <c r="X27" s="1">
        <v>25.9808349609375</v>
      </c>
      <c r="Y27" s="1">
        <v>30.223949432373047</v>
      </c>
      <c r="Z27" s="1">
        <v>65.431755065917969</v>
      </c>
      <c r="AA27" s="1">
        <v>76.117874145507813</v>
      </c>
      <c r="AB27" s="1">
        <v>500.31759643554688</v>
      </c>
      <c r="AC27" s="1">
        <v>1499.1939697265625</v>
      </c>
      <c r="AD27" s="1">
        <v>1788.3836669921875</v>
      </c>
      <c r="AE27" s="1">
        <v>101.01881408691406</v>
      </c>
      <c r="AF27" s="1">
        <v>2.5191497802734375</v>
      </c>
      <c r="AG27" s="1">
        <v>0.30259600281715393</v>
      </c>
      <c r="AH27" s="1">
        <v>1</v>
      </c>
      <c r="AI27" s="1">
        <v>-0.21956524252891541</v>
      </c>
      <c r="AJ27" s="1">
        <v>2.737391471862793</v>
      </c>
      <c r="AK27" s="1">
        <v>1</v>
      </c>
      <c r="AL27" s="1">
        <v>0</v>
      </c>
      <c r="AM27" s="1">
        <v>0.15999999642372131</v>
      </c>
      <c r="AN27" s="1">
        <v>111115</v>
      </c>
      <c r="AO27">
        <f t="shared" si="9"/>
        <v>0.83386266072591131</v>
      </c>
      <c r="AP27">
        <f t="shared" si="10"/>
        <v>3.6484451444690849E-3</v>
      </c>
      <c r="AQ27">
        <f t="shared" si="11"/>
        <v>304.39028015136716</v>
      </c>
      <c r="AR27">
        <f t="shared" si="12"/>
        <v>302.10421791076658</v>
      </c>
      <c r="AS27">
        <f t="shared" si="13"/>
        <v>239.87102979471456</v>
      </c>
      <c r="AT27">
        <f t="shared" si="14"/>
        <v>0.60491492751554554</v>
      </c>
      <c r="AU27">
        <f t="shared" si="15"/>
        <v>4.5735550573207844</v>
      </c>
      <c r="AV27">
        <f t="shared" si="16"/>
        <v>45.274289731671296</v>
      </c>
      <c r="AW27">
        <f t="shared" si="17"/>
        <v>15.050340299298249</v>
      </c>
      <c r="AX27">
        <f t="shared" si="1"/>
        <v>30.097249031066895</v>
      </c>
      <c r="AY27">
        <f t="shared" si="18"/>
        <v>4.2843062446573299</v>
      </c>
      <c r="AZ27">
        <f t="shared" si="19"/>
        <v>0.23326512773839189</v>
      </c>
      <c r="BA27">
        <f t="shared" si="20"/>
        <v>3.0531875286811845</v>
      </c>
      <c r="BB27">
        <f t="shared" si="21"/>
        <v>1.2311187159761454</v>
      </c>
      <c r="BC27">
        <f t="shared" si="22"/>
        <v>0.14753262154942898</v>
      </c>
      <c r="BD27">
        <f t="shared" si="23"/>
        <v>6.4048469775783348</v>
      </c>
      <c r="BE27">
        <f t="shared" si="24"/>
        <v>0.18167637624968441</v>
      </c>
      <c r="BF27">
        <f t="shared" si="25"/>
        <v>68.290829650671682</v>
      </c>
      <c r="BG27">
        <f t="shared" si="26"/>
        <v>329.31566993831609</v>
      </c>
      <c r="BH27">
        <f t="shared" si="27"/>
        <v>8.5811742950753001E-2</v>
      </c>
    </row>
    <row r="28" spans="1:60" x14ac:dyDescent="0.35">
      <c r="A28" s="1">
        <v>27</v>
      </c>
      <c r="B28" s="1" t="s">
        <v>121</v>
      </c>
      <c r="C28" s="1" t="s">
        <v>119</v>
      </c>
      <c r="D28" s="1" t="s">
        <v>122</v>
      </c>
      <c r="E28" s="1" t="s">
        <v>62</v>
      </c>
      <c r="F28" s="1" t="s">
        <v>63</v>
      </c>
      <c r="G28" s="1">
        <v>14548.499999407679</v>
      </c>
      <c r="H28" s="1">
        <v>0</v>
      </c>
      <c r="I28">
        <f t="shared" si="2"/>
        <v>41.065159484839199</v>
      </c>
      <c r="J28">
        <f t="shared" si="3"/>
        <v>0.25021277762026284</v>
      </c>
      <c r="K28">
        <f t="shared" si="4"/>
        <v>61.542359241474294</v>
      </c>
      <c r="L28">
        <f t="shared" si="5"/>
        <v>3.6683076162988599</v>
      </c>
      <c r="M28">
        <f t="shared" si="6"/>
        <v>1.5505333000528934</v>
      </c>
      <c r="N28">
        <f t="shared" si="0"/>
        <v>31.348691940307617</v>
      </c>
      <c r="O28" s="1">
        <v>6</v>
      </c>
      <c r="P28">
        <f t="shared" si="7"/>
        <v>1.4200000166893005</v>
      </c>
      <c r="Q28" s="1">
        <v>1</v>
      </c>
      <c r="R28">
        <f t="shared" si="8"/>
        <v>2.8400000333786011</v>
      </c>
      <c r="S28" s="1">
        <v>28.920648574829102</v>
      </c>
      <c r="T28" s="1">
        <v>31.348691940307617</v>
      </c>
      <c r="U28" s="1">
        <v>28.069503784179688</v>
      </c>
      <c r="V28" s="1">
        <v>399.90060424804688</v>
      </c>
      <c r="W28" s="1">
        <v>349.12539672851563</v>
      </c>
      <c r="X28" s="1">
        <v>25.938226699829102</v>
      </c>
      <c r="Y28" s="1">
        <v>30.203893661499023</v>
      </c>
      <c r="Z28" s="1">
        <v>65.454887390136719</v>
      </c>
      <c r="AA28" s="1">
        <v>76.219261169433594</v>
      </c>
      <c r="AB28" s="1">
        <v>500.39215087890625</v>
      </c>
      <c r="AC28" s="1">
        <v>1500.05322265625</v>
      </c>
      <c r="AD28" s="1">
        <v>1282.9844970703125</v>
      </c>
      <c r="AE28" s="1">
        <v>101.02401733398438</v>
      </c>
      <c r="AF28" s="1">
        <v>2.5596251487731934</v>
      </c>
      <c r="AG28" s="1">
        <v>0.30161264538764954</v>
      </c>
      <c r="AH28" s="1">
        <v>0.66666668653488159</v>
      </c>
      <c r="AI28" s="1">
        <v>-0.21956524252891541</v>
      </c>
      <c r="AJ28" s="1">
        <v>2.737391471862793</v>
      </c>
      <c r="AK28" s="1">
        <v>1</v>
      </c>
      <c r="AL28" s="1">
        <v>0</v>
      </c>
      <c r="AM28" s="1">
        <v>0.15999999642372131</v>
      </c>
      <c r="AN28" s="1">
        <v>111115</v>
      </c>
      <c r="AO28">
        <f t="shared" si="9"/>
        <v>0.83398691813151038</v>
      </c>
      <c r="AP28">
        <f t="shared" si="10"/>
        <v>3.66830761629886E-3</v>
      </c>
      <c r="AQ28">
        <f t="shared" si="11"/>
        <v>304.49869194030759</v>
      </c>
      <c r="AR28">
        <f t="shared" si="12"/>
        <v>302.07064857482908</v>
      </c>
      <c r="AS28">
        <f t="shared" si="13"/>
        <v>240.00851026039163</v>
      </c>
      <c r="AT28">
        <f t="shared" si="14"/>
        <v>0.57598685478590272</v>
      </c>
      <c r="AU28">
        <f t="shared" si="15"/>
        <v>4.6018519768659916</v>
      </c>
      <c r="AV28">
        <f t="shared" si="16"/>
        <v>45.552058790656837</v>
      </c>
      <c r="AW28">
        <f t="shared" si="17"/>
        <v>15.348165129157813</v>
      </c>
      <c r="AX28">
        <f t="shared" si="1"/>
        <v>30.134670257568359</v>
      </c>
      <c r="AY28">
        <f t="shared" si="18"/>
        <v>4.2935171339921565</v>
      </c>
      <c r="AZ28">
        <f t="shared" si="19"/>
        <v>0.22995319101133585</v>
      </c>
      <c r="BA28">
        <f t="shared" si="20"/>
        <v>3.0513186768130982</v>
      </c>
      <c r="BB28">
        <f t="shared" si="21"/>
        <v>1.2421984571790583</v>
      </c>
      <c r="BC28">
        <f t="shared" si="22"/>
        <v>0.14541326108366215</v>
      </c>
      <c r="BD28">
        <f t="shared" si="23"/>
        <v>6.2172563667849925</v>
      </c>
      <c r="BE28">
        <f t="shared" si="24"/>
        <v>0.17627580181263761</v>
      </c>
      <c r="BF28">
        <f t="shared" si="25"/>
        <v>67.815389832497956</v>
      </c>
      <c r="BG28">
        <f t="shared" si="26"/>
        <v>329.60498663944207</v>
      </c>
      <c r="BH28">
        <f t="shared" si="27"/>
        <v>8.4490523865903888E-2</v>
      </c>
    </row>
    <row r="29" spans="1:60" x14ac:dyDescent="0.35">
      <c r="A29" s="1">
        <v>28</v>
      </c>
      <c r="B29" s="1" t="s">
        <v>123</v>
      </c>
      <c r="C29" s="1" t="s">
        <v>119</v>
      </c>
      <c r="D29" s="1" t="s">
        <v>124</v>
      </c>
      <c r="E29" s="1" t="s">
        <v>62</v>
      </c>
      <c r="F29" s="1" t="s">
        <v>63</v>
      </c>
      <c r="G29" s="1">
        <v>14865.999999284744</v>
      </c>
      <c r="H29" s="1">
        <v>0</v>
      </c>
      <c r="I29">
        <f t="shared" si="2"/>
        <v>43.868656636441244</v>
      </c>
      <c r="J29">
        <f t="shared" si="3"/>
        <v>0.2498079793869058</v>
      </c>
      <c r="K29">
        <f t="shared" si="4"/>
        <v>39.050542461154834</v>
      </c>
      <c r="L29">
        <f t="shared" si="5"/>
        <v>3.5719128424278055</v>
      </c>
      <c r="M29">
        <f t="shared" si="6"/>
        <v>1.512076548574016</v>
      </c>
      <c r="N29">
        <f t="shared" si="0"/>
        <v>31.227832794189453</v>
      </c>
      <c r="O29" s="1">
        <v>6</v>
      </c>
      <c r="P29">
        <f t="shared" si="7"/>
        <v>1.4200000166893005</v>
      </c>
      <c r="Q29" s="1">
        <v>1</v>
      </c>
      <c r="R29">
        <f t="shared" si="8"/>
        <v>2.8400000333786011</v>
      </c>
      <c r="S29" s="1">
        <v>28.843246459960938</v>
      </c>
      <c r="T29" s="1">
        <v>31.227832794189453</v>
      </c>
      <c r="U29" s="1">
        <v>28.070693969726563</v>
      </c>
      <c r="V29" s="1">
        <v>400.0010986328125</v>
      </c>
      <c r="W29" s="1">
        <v>345.923095703125</v>
      </c>
      <c r="X29" s="1">
        <v>26.122421264648438</v>
      </c>
      <c r="Y29" s="1">
        <v>30.27532958984375</v>
      </c>
      <c r="Z29" s="1">
        <v>66.20947265625</v>
      </c>
      <c r="AA29" s="1">
        <v>76.735359191894531</v>
      </c>
      <c r="AB29" s="1">
        <v>500.43560791015625</v>
      </c>
      <c r="AC29" s="1">
        <v>1499.241943359375</v>
      </c>
      <c r="AD29" s="1">
        <v>1133.791015625</v>
      </c>
      <c r="AE29" s="1">
        <v>101.01423645019531</v>
      </c>
      <c r="AF29" s="1">
        <v>2.5556349754333496</v>
      </c>
      <c r="AG29" s="1">
        <v>0.30084672570228577</v>
      </c>
      <c r="AH29" s="1">
        <v>1</v>
      </c>
      <c r="AI29" s="1">
        <v>-0.21956524252891541</v>
      </c>
      <c r="AJ29" s="1">
        <v>2.737391471862793</v>
      </c>
      <c r="AK29" s="1">
        <v>1</v>
      </c>
      <c r="AL29" s="1">
        <v>0</v>
      </c>
      <c r="AM29" s="1">
        <v>0.15999999642372131</v>
      </c>
      <c r="AN29" s="1">
        <v>111115</v>
      </c>
      <c r="AO29">
        <f t="shared" si="9"/>
        <v>0.83405934651692704</v>
      </c>
      <c r="AP29">
        <f t="shared" si="10"/>
        <v>3.5719128424278055E-3</v>
      </c>
      <c r="AQ29">
        <f t="shared" si="11"/>
        <v>304.37783279418943</v>
      </c>
      <c r="AR29">
        <f t="shared" si="12"/>
        <v>301.99324645996091</v>
      </c>
      <c r="AS29">
        <f t="shared" si="13"/>
        <v>239.87870557579299</v>
      </c>
      <c r="AT29">
        <f t="shared" si="14"/>
        <v>0.63095625003187006</v>
      </c>
      <c r="AU29">
        <f t="shared" si="15"/>
        <v>4.5703158503700871</v>
      </c>
      <c r="AV29">
        <f t="shared" si="16"/>
        <v>45.244274579291243</v>
      </c>
      <c r="AW29">
        <f t="shared" si="17"/>
        <v>14.968944989447493</v>
      </c>
      <c r="AX29">
        <f t="shared" si="1"/>
        <v>30.035539627075195</v>
      </c>
      <c r="AY29">
        <f t="shared" si="18"/>
        <v>4.269154654413267</v>
      </c>
      <c r="AZ29">
        <f t="shared" si="19"/>
        <v>0.22961124667485791</v>
      </c>
      <c r="BA29">
        <f t="shared" si="20"/>
        <v>3.0582393017960712</v>
      </c>
      <c r="BB29">
        <f t="shared" si="21"/>
        <v>1.2109153526171959</v>
      </c>
      <c r="BC29">
        <f t="shared" si="22"/>
        <v>0.145194486462874</v>
      </c>
      <c r="BD29">
        <f t="shared" si="23"/>
        <v>3.9446607296794864</v>
      </c>
      <c r="BE29">
        <f t="shared" si="24"/>
        <v>0.11288793071702977</v>
      </c>
      <c r="BF29">
        <f t="shared" si="25"/>
        <v>68.396810353443001</v>
      </c>
      <c r="BG29">
        <f t="shared" si="26"/>
        <v>325.07003733581877</v>
      </c>
      <c r="BH29">
        <f t="shared" si="27"/>
        <v>9.2302453127148451E-2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Cheesman</dc:creator>
  <cp:lastModifiedBy>Nahid Farha</cp:lastModifiedBy>
  <dcterms:created xsi:type="dcterms:W3CDTF">2020-08-14T04:33:18Z</dcterms:created>
  <dcterms:modified xsi:type="dcterms:W3CDTF">2024-08-17T10:40:02Z</dcterms:modified>
</cp:coreProperties>
</file>