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enan\Desktop\压力性心肌病\Figures\Figure1\心脏超声\"/>
    </mc:Choice>
  </mc:AlternateContent>
  <xr:revisionPtr revIDLastSave="0" documentId="13_ncr:1_{4A4F0D32-981E-4293-BBCB-42707B893D5E}" xr6:coauthVersionLast="47" xr6:coauthVersionMax="47" xr10:uidLastSave="{00000000-0000-0000-0000-000000000000}"/>
  <bookViews>
    <workbookView xWindow="653" yWindow="2685" windowWidth="19215" windowHeight="10095" firstSheet="1" activeTab="5" xr2:uid="{00000000-000D-0000-FFFF-FFFF00000000}"/>
  </bookViews>
  <sheets>
    <sheet name="Heart Rate" sheetId="1" r:id="rId1"/>
    <sheet name="Respiration Rate" sheetId="2" r:id="rId2"/>
    <sheet name="LVEF" sheetId="3" r:id="rId3"/>
    <sheet name="LVEDV" sheetId="4" r:id="rId4"/>
    <sheet name="LVESV" sheetId="5" r:id="rId5"/>
    <sheet name="PCR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6" l="1"/>
  <c r="K47" i="6"/>
  <c r="K45" i="6"/>
  <c r="L3" i="6"/>
  <c r="I60" i="6"/>
  <c r="C60" i="6"/>
  <c r="J59" i="6"/>
  <c r="K59" i="6" s="1"/>
  <c r="L59" i="6" s="1"/>
  <c r="D59" i="6"/>
  <c r="E59" i="6" s="1"/>
  <c r="F59" i="6" s="1"/>
  <c r="J58" i="6"/>
  <c r="D58" i="6"/>
  <c r="E58" i="6" s="1"/>
  <c r="F58" i="6" s="1"/>
  <c r="J57" i="6"/>
  <c r="K57" i="6" s="1"/>
  <c r="D57" i="6"/>
  <c r="I54" i="6"/>
  <c r="C54" i="6"/>
  <c r="J53" i="6"/>
  <c r="K53" i="6" s="1"/>
  <c r="L53" i="6" s="1"/>
  <c r="D53" i="6"/>
  <c r="E53" i="6" s="1"/>
  <c r="F53" i="6" s="1"/>
  <c r="J52" i="6"/>
  <c r="K52" i="6" s="1"/>
  <c r="L52" i="6" s="1"/>
  <c r="D52" i="6"/>
  <c r="E52" i="6" s="1"/>
  <c r="F52" i="6" s="1"/>
  <c r="J51" i="6"/>
  <c r="K51" i="6" s="1"/>
  <c r="L51" i="6" s="1"/>
  <c r="D51" i="6"/>
  <c r="E51" i="6" s="1"/>
  <c r="F51" i="6" s="1"/>
  <c r="I48" i="6"/>
  <c r="C48" i="6"/>
  <c r="J47" i="6"/>
  <c r="D47" i="6"/>
  <c r="E47" i="6" s="1"/>
  <c r="F47" i="6" s="1"/>
  <c r="J46" i="6"/>
  <c r="D46" i="6"/>
  <c r="E46" i="6" s="1"/>
  <c r="F46" i="6" s="1"/>
  <c r="J45" i="6"/>
  <c r="D45" i="6"/>
  <c r="D48" i="6" s="1"/>
  <c r="I41" i="6"/>
  <c r="C41" i="6"/>
  <c r="J40" i="6"/>
  <c r="K40" i="6" s="1"/>
  <c r="L40" i="6" s="1"/>
  <c r="D40" i="6"/>
  <c r="E40" i="6" s="1"/>
  <c r="F40" i="6" s="1"/>
  <c r="J39" i="6"/>
  <c r="K39" i="6" s="1"/>
  <c r="L39" i="6" s="1"/>
  <c r="D39" i="6"/>
  <c r="E39" i="6" s="1"/>
  <c r="F39" i="6" s="1"/>
  <c r="J38" i="6"/>
  <c r="K38" i="6" s="1"/>
  <c r="L38" i="6" s="1"/>
  <c r="D38" i="6"/>
  <c r="D41" i="6" s="1"/>
  <c r="I35" i="6"/>
  <c r="C35" i="6"/>
  <c r="J34" i="6"/>
  <c r="K34" i="6" s="1"/>
  <c r="L34" i="6" s="1"/>
  <c r="D34" i="6"/>
  <c r="E34" i="6" s="1"/>
  <c r="F34" i="6" s="1"/>
  <c r="J33" i="6"/>
  <c r="K33" i="6" s="1"/>
  <c r="L33" i="6" s="1"/>
  <c r="D33" i="6"/>
  <c r="E33" i="6" s="1"/>
  <c r="F33" i="6" s="1"/>
  <c r="J32" i="6"/>
  <c r="K32" i="6" s="1"/>
  <c r="L32" i="6" s="1"/>
  <c r="D32" i="6"/>
  <c r="D35" i="6" s="1"/>
  <c r="I29" i="6"/>
  <c r="C29" i="6"/>
  <c r="J28" i="6"/>
  <c r="K28" i="6" s="1"/>
  <c r="L28" i="6" s="1"/>
  <c r="D28" i="6"/>
  <c r="E28" i="6" s="1"/>
  <c r="F28" i="6" s="1"/>
  <c r="J27" i="6"/>
  <c r="K27" i="6" s="1"/>
  <c r="L27" i="6" s="1"/>
  <c r="D27" i="6"/>
  <c r="E27" i="6" s="1"/>
  <c r="F27" i="6" s="1"/>
  <c r="J26" i="6"/>
  <c r="K26" i="6" s="1"/>
  <c r="L26" i="6" s="1"/>
  <c r="D26" i="6"/>
  <c r="I23" i="6"/>
  <c r="C23" i="6"/>
  <c r="J22" i="6"/>
  <c r="K22" i="6" s="1"/>
  <c r="L22" i="6" s="1"/>
  <c r="D22" i="6"/>
  <c r="E22" i="6" s="1"/>
  <c r="F22" i="6" s="1"/>
  <c r="J21" i="6"/>
  <c r="K21" i="6" s="1"/>
  <c r="L21" i="6" s="1"/>
  <c r="D21" i="6"/>
  <c r="E21" i="6" s="1"/>
  <c r="F21" i="6" s="1"/>
  <c r="J20" i="6"/>
  <c r="K20" i="6" s="1"/>
  <c r="L20" i="6" s="1"/>
  <c r="D20" i="6"/>
  <c r="D23" i="6" s="1"/>
  <c r="I17" i="6"/>
  <c r="C17" i="6"/>
  <c r="J16" i="6"/>
  <c r="K16" i="6" s="1"/>
  <c r="L16" i="6" s="1"/>
  <c r="D16" i="6"/>
  <c r="E16" i="6" s="1"/>
  <c r="F16" i="6" s="1"/>
  <c r="J15" i="6"/>
  <c r="K15" i="6" s="1"/>
  <c r="L15" i="6" s="1"/>
  <c r="D15" i="6"/>
  <c r="E15" i="6" s="1"/>
  <c r="F15" i="6" s="1"/>
  <c r="J14" i="6"/>
  <c r="K14" i="6" s="1"/>
  <c r="L14" i="6" s="1"/>
  <c r="E14" i="6"/>
  <c r="F14" i="6" s="1"/>
  <c r="D14" i="6"/>
  <c r="I11" i="6"/>
  <c r="C11" i="6"/>
  <c r="J10" i="6"/>
  <c r="K10" i="6" s="1"/>
  <c r="L10" i="6" s="1"/>
  <c r="D10" i="6"/>
  <c r="E10" i="6" s="1"/>
  <c r="F10" i="6" s="1"/>
  <c r="J9" i="6"/>
  <c r="K9" i="6" s="1"/>
  <c r="L9" i="6" s="1"/>
  <c r="D9" i="6"/>
  <c r="E9" i="6" s="1"/>
  <c r="F9" i="6" s="1"/>
  <c r="J8" i="6"/>
  <c r="K8" i="6" s="1"/>
  <c r="L8" i="6" s="1"/>
  <c r="D8" i="6"/>
  <c r="E8" i="6" s="1"/>
  <c r="F8" i="6" s="1"/>
  <c r="I5" i="6"/>
  <c r="D5" i="6"/>
  <c r="C5" i="6"/>
  <c r="J4" i="6"/>
  <c r="K4" i="6" s="1"/>
  <c r="L4" i="6" s="1"/>
  <c r="D4" i="6"/>
  <c r="E4" i="6" s="1"/>
  <c r="F4" i="6" s="1"/>
  <c r="J3" i="6"/>
  <c r="K3" i="6" s="1"/>
  <c r="D3" i="6"/>
  <c r="E3" i="6" s="1"/>
  <c r="F3" i="6" s="1"/>
  <c r="J2" i="6"/>
  <c r="K2" i="6" s="1"/>
  <c r="L2" i="6" s="1"/>
  <c r="D2" i="6"/>
  <c r="E2" i="6" s="1"/>
  <c r="F2" i="6" s="1"/>
  <c r="K58" i="6" l="1"/>
  <c r="L58" i="6" s="1"/>
  <c r="L60" i="6" s="1"/>
  <c r="L57" i="6"/>
  <c r="F5" i="6"/>
  <c r="L46" i="6"/>
  <c r="F54" i="6"/>
  <c r="D17" i="6"/>
  <c r="D60" i="6"/>
  <c r="F17" i="6"/>
  <c r="L47" i="6"/>
  <c r="D29" i="6"/>
  <c r="L54" i="6"/>
  <c r="L45" i="6"/>
  <c r="E45" i="6"/>
  <c r="F45" i="6" s="1"/>
  <c r="F48" i="6" s="1"/>
  <c r="L48" i="6"/>
  <c r="L41" i="6"/>
  <c r="L35" i="6"/>
  <c r="L17" i="6"/>
  <c r="L11" i="6"/>
  <c r="L5" i="6"/>
  <c r="L23" i="6"/>
  <c r="L29" i="6"/>
  <c r="F11" i="6"/>
  <c r="D11" i="6"/>
  <c r="E38" i="6"/>
  <c r="F38" i="6" s="1"/>
  <c r="F41" i="6" s="1"/>
  <c r="D54" i="6"/>
  <c r="E26" i="6"/>
  <c r="F26" i="6" s="1"/>
  <c r="F29" i="6" s="1"/>
  <c r="E20" i="6"/>
  <c r="F20" i="6" s="1"/>
  <c r="F23" i="6" s="1"/>
  <c r="E57" i="6"/>
  <c r="F57" i="6" s="1"/>
  <c r="F60" i="6" s="1"/>
  <c r="E32" i="6"/>
  <c r="F32" i="6" s="1"/>
  <c r="F35" i="6" s="1"/>
</calcChain>
</file>

<file path=xl/sharedStrings.xml><?xml version="1.0" encoding="utf-8"?>
<sst xmlns="http://schemas.openxmlformats.org/spreadsheetml/2006/main" count="130" uniqueCount="21">
  <si>
    <t>Con</t>
  </si>
  <si>
    <t>ISO 1d</t>
  </si>
  <si>
    <t>ISO 3d</t>
  </si>
  <si>
    <t>ISO 7d</t>
  </si>
  <si>
    <t>Mrpl3</t>
    <phoneticPr fontId="1" type="noConversion"/>
  </si>
  <si>
    <t>Con-GAPDH</t>
  </si>
  <si>
    <t>ΔCon</t>
  </si>
  <si>
    <t>ΔΔCon</t>
  </si>
  <si>
    <t>ISO</t>
  </si>
  <si>
    <t>ISO-GAPDH</t>
  </si>
  <si>
    <t>ΔISO</t>
  </si>
  <si>
    <t>ΔδISO</t>
  </si>
  <si>
    <t>Gfpt2</t>
    <phoneticPr fontId="1" type="noConversion"/>
  </si>
  <si>
    <t>Fads1</t>
    <phoneticPr fontId="1" type="noConversion"/>
  </si>
  <si>
    <t>Loxl2</t>
    <phoneticPr fontId="1" type="noConversion"/>
  </si>
  <si>
    <t>Ntrk2</t>
    <phoneticPr fontId="1" type="noConversion"/>
  </si>
  <si>
    <t>Cyp1a1</t>
    <phoneticPr fontId="1" type="noConversion"/>
  </si>
  <si>
    <t>Cd1d1</t>
    <phoneticPr fontId="1" type="noConversion"/>
  </si>
  <si>
    <t>Znf22</t>
    <phoneticPr fontId="1" type="noConversion"/>
  </si>
  <si>
    <t>Mup3</t>
    <phoneticPr fontId="1" type="noConversion"/>
  </si>
  <si>
    <t>Lsm1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</si>
</sst>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workbookViewId="0">
      <selection sqref="A1:D7"/>
    </sheetView>
  </sheetViews>
  <sheetFormatPr defaultRowHeight="13.9" x14ac:dyDescent="0.4"/>
  <sheetData>
    <row r="1" spans="1:4" x14ac:dyDescent="0.4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4">
      <c r="A2" s="1">
        <v>304</v>
      </c>
      <c r="B2" s="1">
        <v>450</v>
      </c>
      <c r="C2" s="1">
        <v>350</v>
      </c>
      <c r="D2" s="1">
        <v>353</v>
      </c>
    </row>
    <row r="3" spans="1:4" x14ac:dyDescent="0.4">
      <c r="A3" s="1">
        <v>376</v>
      </c>
      <c r="B3" s="1">
        <v>460</v>
      </c>
      <c r="C3" s="1">
        <v>324</v>
      </c>
      <c r="D3" s="1">
        <v>334</v>
      </c>
    </row>
    <row r="4" spans="1:4" x14ac:dyDescent="0.4">
      <c r="A4" s="1">
        <v>314</v>
      </c>
      <c r="B4" s="1">
        <v>470</v>
      </c>
      <c r="C4" s="1">
        <v>360</v>
      </c>
      <c r="D4" s="1">
        <v>340</v>
      </c>
    </row>
    <row r="5" spans="1:4" x14ac:dyDescent="0.4">
      <c r="A5" s="1">
        <v>322</v>
      </c>
      <c r="B5" s="1">
        <v>430</v>
      </c>
      <c r="C5" s="1">
        <v>318</v>
      </c>
      <c r="D5" s="1">
        <v>358</v>
      </c>
    </row>
    <row r="6" spans="1:4" x14ac:dyDescent="0.4">
      <c r="A6" s="1">
        <v>340</v>
      </c>
      <c r="B6" s="1">
        <v>443</v>
      </c>
      <c r="C6" s="1">
        <v>325</v>
      </c>
      <c r="D6" s="1">
        <v>345</v>
      </c>
    </row>
    <row r="7" spans="1:4" x14ac:dyDescent="0.4">
      <c r="A7" s="1"/>
      <c r="B7" s="1"/>
      <c r="C7" s="1"/>
      <c r="D7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D816-EE94-4D50-90B5-6568A8004A83}">
  <dimension ref="A1:D7"/>
  <sheetViews>
    <sheetView workbookViewId="0">
      <selection activeCell="G13" sqref="G13"/>
    </sheetView>
  </sheetViews>
  <sheetFormatPr defaultRowHeight="13.9" x14ac:dyDescent="0.4"/>
  <sheetData>
    <row r="1" spans="1:4" x14ac:dyDescent="0.4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4">
      <c r="A2" s="1">
        <v>31</v>
      </c>
      <c r="B2" s="1">
        <v>56</v>
      </c>
      <c r="C2" s="1">
        <v>35</v>
      </c>
      <c r="D2" s="1">
        <v>35</v>
      </c>
    </row>
    <row r="3" spans="1:4" x14ac:dyDescent="0.4">
      <c r="A3" s="1">
        <v>37</v>
      </c>
      <c r="B3" s="1">
        <v>65</v>
      </c>
      <c r="C3" s="1">
        <v>32</v>
      </c>
      <c r="D3" s="1">
        <v>36</v>
      </c>
    </row>
    <row r="4" spans="1:4" x14ac:dyDescent="0.4">
      <c r="A4" s="1">
        <v>31</v>
      </c>
      <c r="B4" s="1">
        <v>67</v>
      </c>
      <c r="C4" s="1">
        <v>36</v>
      </c>
      <c r="D4" s="1">
        <v>34</v>
      </c>
    </row>
    <row r="5" spans="1:4" x14ac:dyDescent="0.4">
      <c r="A5" s="1">
        <v>32</v>
      </c>
      <c r="B5" s="1">
        <v>64</v>
      </c>
      <c r="C5" s="1">
        <v>34</v>
      </c>
      <c r="D5" s="1">
        <v>35</v>
      </c>
    </row>
    <row r="6" spans="1:4" x14ac:dyDescent="0.4">
      <c r="A6" s="1">
        <v>34</v>
      </c>
      <c r="B6" s="1">
        <v>61</v>
      </c>
      <c r="C6" s="1">
        <v>33</v>
      </c>
      <c r="D6" s="1">
        <v>36</v>
      </c>
    </row>
    <row r="7" spans="1:4" x14ac:dyDescent="0.4">
      <c r="A7" s="1"/>
      <c r="B7" s="1"/>
      <c r="C7" s="1"/>
      <c r="D7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D850-045C-41B0-9E57-0C6612CF48A3}">
  <dimension ref="A1:D7"/>
  <sheetViews>
    <sheetView workbookViewId="0">
      <selection sqref="A1:D7"/>
    </sheetView>
  </sheetViews>
  <sheetFormatPr defaultRowHeight="13.9" x14ac:dyDescent="0.4"/>
  <sheetData>
    <row r="1" spans="1:4" x14ac:dyDescent="0.4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4">
      <c r="A2" s="1">
        <v>77.938800000000001</v>
      </c>
      <c r="B2" s="1">
        <v>45.726790000000001</v>
      </c>
      <c r="C2" s="1">
        <v>57.229869999999998</v>
      </c>
      <c r="D2" s="1">
        <v>67.777940000000001</v>
      </c>
    </row>
    <row r="3" spans="1:4" x14ac:dyDescent="0.4">
      <c r="A3" s="1">
        <v>76.363280000000003</v>
      </c>
      <c r="B3" s="1">
        <v>44.562019999999997</v>
      </c>
      <c r="C3" s="1">
        <v>66.946780000000004</v>
      </c>
      <c r="D3" s="1">
        <v>68.469210000000004</v>
      </c>
    </row>
    <row r="4" spans="1:4" x14ac:dyDescent="0.4">
      <c r="A4" s="1">
        <v>75.39246</v>
      </c>
      <c r="B4" s="1">
        <v>45.84892</v>
      </c>
      <c r="C4" s="1">
        <v>70.374780000000001</v>
      </c>
      <c r="D4" s="1">
        <v>66.006960000000007</v>
      </c>
    </row>
    <row r="5" spans="1:4" x14ac:dyDescent="0.4">
      <c r="A5" s="1">
        <v>72.651880000000006</v>
      </c>
      <c r="B5" s="1">
        <v>49.860010000000003</v>
      </c>
      <c r="C5" s="1">
        <v>61.270339999999997</v>
      </c>
      <c r="D5" s="1">
        <v>67.185680000000005</v>
      </c>
    </row>
    <row r="6" spans="1:4" x14ac:dyDescent="0.4">
      <c r="A6" s="1">
        <v>75.39246</v>
      </c>
      <c r="B6" s="1">
        <v>55.84892</v>
      </c>
      <c r="C6" s="1">
        <v>70.374780000000001</v>
      </c>
      <c r="D6" s="1">
        <v>76.006960000000007</v>
      </c>
    </row>
    <row r="7" spans="1:4" x14ac:dyDescent="0.4">
      <c r="A7" s="1"/>
      <c r="B7" s="1"/>
      <c r="C7" s="1"/>
      <c r="D7" s="1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CC70F-6D70-49D4-A704-264A848D12FE}">
  <dimension ref="A1:D6"/>
  <sheetViews>
    <sheetView workbookViewId="0">
      <selection sqref="A1:D6"/>
    </sheetView>
  </sheetViews>
  <sheetFormatPr defaultRowHeight="13.9" x14ac:dyDescent="0.4"/>
  <sheetData>
    <row r="1" spans="1:4" x14ac:dyDescent="0.4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4">
      <c r="A2" s="1">
        <v>342.38260000000002</v>
      </c>
      <c r="B2" s="1">
        <v>195.7268</v>
      </c>
      <c r="C2" s="1">
        <v>357.22989999999999</v>
      </c>
      <c r="D2" s="1">
        <v>337.77789999999999</v>
      </c>
    </row>
    <row r="3" spans="1:4" x14ac:dyDescent="0.4">
      <c r="A3" s="1">
        <v>319.11669999999998</v>
      </c>
      <c r="B3" s="1">
        <v>224.56200000000001</v>
      </c>
      <c r="C3" s="1">
        <v>306.9468</v>
      </c>
      <c r="D3" s="1">
        <v>338.4692</v>
      </c>
    </row>
    <row r="4" spans="1:4" x14ac:dyDescent="0.4">
      <c r="A4" s="1">
        <v>317.98610000000002</v>
      </c>
      <c r="B4" s="1">
        <v>195.84889999999999</v>
      </c>
      <c r="C4" s="1">
        <v>317.37479999999999</v>
      </c>
      <c r="D4" s="1">
        <v>316.00700000000001</v>
      </c>
    </row>
    <row r="5" spans="1:4" x14ac:dyDescent="0.4">
      <c r="A5" s="1">
        <v>334.83749999999998</v>
      </c>
      <c r="B5" s="1">
        <v>200.86</v>
      </c>
      <c r="C5" s="1">
        <v>326</v>
      </c>
      <c r="D5" s="1">
        <v>347.1857</v>
      </c>
    </row>
    <row r="6" spans="1:4" x14ac:dyDescent="0.4">
      <c r="A6" s="1">
        <v>324.83749999999998</v>
      </c>
      <c r="B6" s="1">
        <v>192.84889999999999</v>
      </c>
      <c r="C6" s="1">
        <v>327.37479999999999</v>
      </c>
      <c r="D6" s="1">
        <v>306.00700000000001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E6E3-5153-4220-8D66-B07F68922A37}">
  <dimension ref="A1:D6"/>
  <sheetViews>
    <sheetView workbookViewId="0">
      <selection activeCell="G10" sqref="G10"/>
    </sheetView>
  </sheetViews>
  <sheetFormatPr defaultRowHeight="13.9" x14ac:dyDescent="0.4"/>
  <sheetData>
    <row r="1" spans="1:4" x14ac:dyDescent="0.4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4">
      <c r="A2" s="1">
        <v>75.533709999999999</v>
      </c>
      <c r="B2" s="1">
        <v>106.2272</v>
      </c>
      <c r="C2" s="1">
        <v>152.7877</v>
      </c>
      <c r="D2" s="1">
        <v>108.839</v>
      </c>
    </row>
    <row r="3" spans="1:4" x14ac:dyDescent="0.4">
      <c r="A3" s="1">
        <v>75.428719999999998</v>
      </c>
      <c r="B3" s="1">
        <v>124.4926</v>
      </c>
      <c r="C3" s="1">
        <v>101.4558</v>
      </c>
      <c r="D3" s="1">
        <v>106.72199999999999</v>
      </c>
    </row>
    <row r="4" spans="1:4" x14ac:dyDescent="0.4">
      <c r="A4" s="1">
        <v>78.248580000000004</v>
      </c>
      <c r="B4" s="1">
        <v>106.0543</v>
      </c>
      <c r="C4" s="1">
        <v>94.022980000000004</v>
      </c>
      <c r="D4" s="1">
        <v>107.4204</v>
      </c>
    </row>
    <row r="5" spans="1:4" x14ac:dyDescent="0.4">
      <c r="A5" s="1">
        <v>91.571770000000001</v>
      </c>
      <c r="B5" s="1">
        <v>100.71120000000001</v>
      </c>
      <c r="C5" s="1">
        <v>126.2587</v>
      </c>
      <c r="D5" s="1">
        <v>113.92659999999999</v>
      </c>
    </row>
    <row r="6" spans="1:4" x14ac:dyDescent="0.4">
      <c r="A6" s="1">
        <v>79.934529999999995</v>
      </c>
      <c r="B6" s="1">
        <v>85.144880000000001</v>
      </c>
      <c r="C6" s="1">
        <v>96.985500000000002</v>
      </c>
      <c r="D6" s="1">
        <v>73.420370000000005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7688-81A1-47A1-B156-2308E66FC8DD}">
  <dimension ref="A1:P60"/>
  <sheetViews>
    <sheetView tabSelected="1" topLeftCell="A50" workbookViewId="0">
      <selection activeCell="G64" sqref="G64"/>
    </sheetView>
  </sheetViews>
  <sheetFormatPr defaultRowHeight="13.9" x14ac:dyDescent="0.4"/>
  <sheetData>
    <row r="1" spans="1:16" ht="27.75" x14ac:dyDescent="0.4">
      <c r="A1" s="3"/>
      <c r="B1" s="4" t="s">
        <v>0</v>
      </c>
      <c r="C1" s="5" t="s">
        <v>5</v>
      </c>
      <c r="D1" s="5" t="s">
        <v>6</v>
      </c>
      <c r="E1" s="5" t="s">
        <v>7</v>
      </c>
      <c r="F1" s="6" t="s">
        <v>0</v>
      </c>
      <c r="G1" s="5"/>
      <c r="H1" s="4" t="s">
        <v>8</v>
      </c>
      <c r="I1" s="5" t="s">
        <v>9</v>
      </c>
      <c r="J1" s="5" t="s">
        <v>10</v>
      </c>
      <c r="K1" s="5" t="s">
        <v>11</v>
      </c>
      <c r="L1" s="6" t="s">
        <v>8</v>
      </c>
      <c r="M1" s="4"/>
      <c r="N1" s="5"/>
      <c r="O1" s="5"/>
      <c r="P1" s="5"/>
    </row>
    <row r="2" spans="1:16" x14ac:dyDescent="0.4">
      <c r="B2">
        <v>23.39</v>
      </c>
      <c r="C2">
        <v>20.21</v>
      </c>
      <c r="D2" s="7">
        <f>B2-20.24333</f>
        <v>3.1466700000000003</v>
      </c>
      <c r="E2" s="7">
        <f>D2-3.153337</f>
        <v>-6.6669999999997565E-3</v>
      </c>
      <c r="F2" s="8">
        <f>2^(-E2)</f>
        <v>1.0046319065212845</v>
      </c>
      <c r="G2" s="7"/>
      <c r="H2" s="9">
        <v>19.95</v>
      </c>
      <c r="I2" s="9">
        <v>20.14</v>
      </c>
      <c r="J2" s="7">
        <f>H2-20.12667</f>
        <v>-0.17667000000000144</v>
      </c>
      <c r="K2" s="7">
        <f>J2-3.153337</f>
        <v>-3.3300070000000015</v>
      </c>
      <c r="L2" s="8">
        <f>2^(-K2)</f>
        <v>10.056155788828491</v>
      </c>
      <c r="M2" s="1"/>
    </row>
    <row r="3" spans="1:16" x14ac:dyDescent="0.4">
      <c r="B3">
        <v>23.36</v>
      </c>
      <c r="C3">
        <v>20.22</v>
      </c>
      <c r="D3" s="7">
        <f t="shared" ref="D3:D4" si="0">B3-20.24333</f>
        <v>3.1166699999999992</v>
      </c>
      <c r="E3" s="7">
        <f t="shared" ref="E3:E4" si="1">D3-3.153337</f>
        <v>-3.6667000000000893E-2</v>
      </c>
      <c r="F3" s="8">
        <f t="shared" ref="F3:F4" si="2">2^(-E3)</f>
        <v>1.0257413584305679</v>
      </c>
      <c r="G3" s="7"/>
      <c r="H3">
        <v>19.8</v>
      </c>
      <c r="I3">
        <v>20.059999999999999</v>
      </c>
      <c r="J3" s="7">
        <f t="shared" ref="J3:J4" si="3">H3-20.12667</f>
        <v>-0.32667000000000002</v>
      </c>
      <c r="K3" s="7">
        <f t="shared" ref="K3:K4" si="4">J3-3.153337</f>
        <v>-3.4800070000000001</v>
      </c>
      <c r="L3" s="8">
        <f t="shared" ref="L3:L4" si="5">2^(-K3)</f>
        <v>11.158003469642422</v>
      </c>
      <c r="M3" s="1"/>
    </row>
    <row r="4" spans="1:16" x14ac:dyDescent="0.4">
      <c r="B4">
        <v>23.44</v>
      </c>
      <c r="C4">
        <v>20.3</v>
      </c>
      <c r="D4" s="7">
        <f t="shared" si="0"/>
        <v>3.196670000000001</v>
      </c>
      <c r="E4" s="7">
        <f t="shared" si="1"/>
        <v>4.3333000000000954E-2</v>
      </c>
      <c r="F4" s="8">
        <f t="shared" si="2"/>
        <v>0.97041045570593787</v>
      </c>
      <c r="G4" s="7"/>
      <c r="H4">
        <v>19.66</v>
      </c>
      <c r="I4">
        <v>20.18</v>
      </c>
      <c r="J4" s="7">
        <f t="shared" si="3"/>
        <v>-0.46667000000000058</v>
      </c>
      <c r="K4" s="7">
        <f t="shared" si="4"/>
        <v>-3.6200070000000006</v>
      </c>
      <c r="L4" s="8">
        <f t="shared" si="5"/>
        <v>12.29506110616796</v>
      </c>
      <c r="M4" s="1"/>
    </row>
    <row r="5" spans="1:16" x14ac:dyDescent="0.4">
      <c r="A5" s="10" t="s">
        <v>4</v>
      </c>
      <c r="B5" s="10"/>
      <c r="C5" s="10">
        <f>AVERAGE(C2:C4)</f>
        <v>20.243333333333336</v>
      </c>
      <c r="D5" s="9">
        <f>AVERAGE(D2:D4)</f>
        <v>3.1533366666666667</v>
      </c>
      <c r="E5" s="9"/>
      <c r="F5" s="9">
        <f>AVERAGE(F2:F4)</f>
        <v>1.0002612402192634</v>
      </c>
      <c r="G5" s="9"/>
      <c r="H5" s="10"/>
      <c r="I5" s="10">
        <f>AVERAGE(I2:I4)</f>
        <v>20.126666666666669</v>
      </c>
      <c r="J5" s="9"/>
      <c r="K5" s="9"/>
      <c r="L5" s="9">
        <f>AVERAGE(L2:L4)</f>
        <v>11.169740121546292</v>
      </c>
    </row>
    <row r="7" spans="1:16" ht="27.75" x14ac:dyDescent="0.4">
      <c r="A7" s="3"/>
      <c r="B7" s="4" t="s">
        <v>0</v>
      </c>
      <c r="C7" s="5" t="s">
        <v>5</v>
      </c>
      <c r="D7" s="5" t="s">
        <v>6</v>
      </c>
      <c r="E7" s="5" t="s">
        <v>7</v>
      </c>
      <c r="F7" s="6" t="s">
        <v>0</v>
      </c>
      <c r="G7" s="5"/>
      <c r="H7" s="4" t="s">
        <v>8</v>
      </c>
      <c r="I7" s="5" t="s">
        <v>9</v>
      </c>
      <c r="J7" s="5" t="s">
        <v>10</v>
      </c>
      <c r="K7" s="5" t="s">
        <v>11</v>
      </c>
      <c r="L7" s="6" t="s">
        <v>8</v>
      </c>
    </row>
    <row r="8" spans="1:16" x14ac:dyDescent="0.4">
      <c r="B8">
        <v>28.02</v>
      </c>
      <c r="C8">
        <v>20.21</v>
      </c>
      <c r="D8" s="7">
        <f>B8-20.24333</f>
        <v>7.7766699999999993</v>
      </c>
      <c r="E8" s="7">
        <f>D8-7.830003</f>
        <v>-5.3333000000000297E-2</v>
      </c>
      <c r="F8" s="8">
        <f>2^(-E8)</f>
        <v>1.0376594194094861</v>
      </c>
      <c r="G8" s="7"/>
      <c r="H8" s="9">
        <v>24.95</v>
      </c>
      <c r="I8" s="9">
        <v>20.14</v>
      </c>
      <c r="J8" s="7">
        <f>H8-20.12667</f>
        <v>4.8233299999999986</v>
      </c>
      <c r="K8" s="7">
        <f>J8-7.830003</f>
        <v>-3.006673000000001</v>
      </c>
      <c r="L8" s="8">
        <f>2^(-K8)</f>
        <v>8.0370886774129193</v>
      </c>
    </row>
    <row r="9" spans="1:16" x14ac:dyDescent="0.4">
      <c r="B9">
        <v>28.12</v>
      </c>
      <c r="C9">
        <v>20.22</v>
      </c>
      <c r="D9" s="7">
        <f t="shared" ref="D9:D10" si="6">B9-20.24333</f>
        <v>7.8766700000000007</v>
      </c>
      <c r="E9" s="7">
        <f t="shared" ref="E9:E10" si="7">D9-7.830003</f>
        <v>4.6667000000001124E-2</v>
      </c>
      <c r="F9" s="8">
        <f t="shared" ref="F9:F10" si="8">2^(-E9)</f>
        <v>0.9681704722879787</v>
      </c>
      <c r="G9" s="7"/>
      <c r="H9">
        <v>24.8</v>
      </c>
      <c r="I9">
        <v>20.059999999999999</v>
      </c>
      <c r="J9" s="7">
        <f t="shared" ref="J9:J10" si="9">H9-20.12667</f>
        <v>4.67333</v>
      </c>
      <c r="K9" s="7">
        <f t="shared" ref="K9:K10" si="10">J9-7.830003</f>
        <v>-3.1566729999999996</v>
      </c>
      <c r="L9" s="8">
        <f t="shared" ref="L9:L10" si="11">2^(-K9)</f>
        <v>8.9177082407594952</v>
      </c>
    </row>
    <row r="10" spans="1:16" x14ac:dyDescent="0.4">
      <c r="B10">
        <v>28.08</v>
      </c>
      <c r="C10">
        <v>20.3</v>
      </c>
      <c r="D10" s="7">
        <f t="shared" si="6"/>
        <v>7.836669999999998</v>
      </c>
      <c r="E10" s="7">
        <f t="shared" si="7"/>
        <v>6.6669999999984242E-3</v>
      </c>
      <c r="F10" s="8">
        <f t="shared" si="8"/>
        <v>0.99538944911940686</v>
      </c>
      <c r="G10" s="7"/>
      <c r="H10">
        <v>24.66</v>
      </c>
      <c r="I10">
        <v>20.18</v>
      </c>
      <c r="J10" s="7">
        <f t="shared" si="9"/>
        <v>4.5333299999999994</v>
      </c>
      <c r="K10" s="7">
        <f t="shared" si="10"/>
        <v>-3.2966730000000002</v>
      </c>
      <c r="L10" s="8">
        <f t="shared" si="11"/>
        <v>9.8264683323879041</v>
      </c>
    </row>
    <row r="11" spans="1:16" x14ac:dyDescent="0.4">
      <c r="A11" s="10" t="s">
        <v>12</v>
      </c>
      <c r="B11" s="10"/>
      <c r="C11" s="10">
        <f>AVERAGE(C8:C10)</f>
        <v>20.243333333333336</v>
      </c>
      <c r="D11" s="9">
        <f>AVERAGE(D8:D10)</f>
        <v>7.830003333333333</v>
      </c>
      <c r="E11" s="9"/>
      <c r="F11" s="9">
        <f>AVERAGE(F8:F10)</f>
        <v>1.0004064469389571</v>
      </c>
      <c r="G11" s="9"/>
      <c r="H11" s="10"/>
      <c r="I11" s="10">
        <f>AVERAGE(I8:I10)</f>
        <v>20.126666666666669</v>
      </c>
      <c r="J11" s="9"/>
      <c r="K11" s="9"/>
      <c r="L11" s="9">
        <f>AVERAGE(L8:L10)</f>
        <v>8.9270884168534383</v>
      </c>
    </row>
    <row r="13" spans="1:16" ht="27.75" x14ac:dyDescent="0.4">
      <c r="A13" s="3"/>
      <c r="B13" s="4" t="s">
        <v>0</v>
      </c>
      <c r="C13" s="5" t="s">
        <v>5</v>
      </c>
      <c r="D13" s="5" t="s">
        <v>6</v>
      </c>
      <c r="E13" s="5" t="s">
        <v>7</v>
      </c>
      <c r="F13" s="6" t="s">
        <v>0</v>
      </c>
      <c r="G13" s="5"/>
      <c r="H13" s="4" t="s">
        <v>8</v>
      </c>
      <c r="I13" s="5" t="s">
        <v>9</v>
      </c>
      <c r="J13" s="5" t="s">
        <v>10</v>
      </c>
      <c r="K13" s="5" t="s">
        <v>11</v>
      </c>
      <c r="L13" s="6" t="s">
        <v>8</v>
      </c>
    </row>
    <row r="14" spans="1:16" x14ac:dyDescent="0.4">
      <c r="B14">
        <v>26.24</v>
      </c>
      <c r="C14">
        <v>20.21</v>
      </c>
      <c r="D14" s="7">
        <f>B14-20.24333</f>
        <v>5.9966699999999982</v>
      </c>
      <c r="E14" s="7">
        <f>D14-6.040003</f>
        <v>-4.3333000000001398E-2</v>
      </c>
      <c r="F14" s="8">
        <f>2^(-E14)</f>
        <v>1.0304917822351134</v>
      </c>
      <c r="G14" s="7"/>
      <c r="H14" s="10">
        <v>23.14</v>
      </c>
      <c r="I14" s="9">
        <v>20.14</v>
      </c>
      <c r="J14" s="7">
        <f>H14-20.12667</f>
        <v>3.0133299999999998</v>
      </c>
      <c r="K14" s="7">
        <f>J14-6.040003</f>
        <v>-3.0266729999999997</v>
      </c>
      <c r="L14" s="8">
        <f>2^(-K14)</f>
        <v>8.149282254375926</v>
      </c>
    </row>
    <row r="15" spans="1:16" x14ac:dyDescent="0.4">
      <c r="B15">
        <v>26.31</v>
      </c>
      <c r="C15">
        <v>20.22</v>
      </c>
      <c r="D15" s="7">
        <f t="shared" ref="D15:D16" si="12">B15-20.24333</f>
        <v>6.0666699999999985</v>
      </c>
      <c r="E15" s="7">
        <f t="shared" ref="E15:E16" si="13">D15-6.040003</f>
        <v>2.6666999999998886E-2</v>
      </c>
      <c r="F15" s="8">
        <f t="shared" ref="F15:F16" si="14">2^(-E15)</f>
        <v>0.98168562842918716</v>
      </c>
      <c r="G15" s="7"/>
      <c r="H15">
        <v>23.19</v>
      </c>
      <c r="I15">
        <v>20.059999999999999</v>
      </c>
      <c r="J15" s="7">
        <f t="shared" ref="J15:J16" si="15">H15-20.12667</f>
        <v>3.0633300000000006</v>
      </c>
      <c r="K15" s="7">
        <f t="shared" ref="K15:K16" si="16">J15-6.040003</f>
        <v>-2.976672999999999</v>
      </c>
      <c r="L15" s="8">
        <f t="shared" ref="L15:L16" si="17">2^(-K15)</f>
        <v>7.8716877841642683</v>
      </c>
    </row>
    <row r="16" spans="1:16" x14ac:dyDescent="0.4">
      <c r="B16">
        <v>26.3</v>
      </c>
      <c r="C16">
        <v>20.3</v>
      </c>
      <c r="D16" s="7">
        <f t="shared" si="12"/>
        <v>6.0566700000000004</v>
      </c>
      <c r="E16" s="7">
        <f t="shared" si="13"/>
        <v>1.6667000000000876E-2</v>
      </c>
      <c r="F16" s="8">
        <f t="shared" si="14"/>
        <v>0.98851379195768652</v>
      </c>
      <c r="G16" s="7"/>
      <c r="H16">
        <v>23.06</v>
      </c>
      <c r="I16">
        <v>20.18</v>
      </c>
      <c r="J16" s="7">
        <f t="shared" si="15"/>
        <v>2.933329999999998</v>
      </c>
      <c r="K16" s="7">
        <f t="shared" si="16"/>
        <v>-3.1066730000000016</v>
      </c>
      <c r="L16" s="8">
        <f t="shared" si="17"/>
        <v>8.6139383605020843</v>
      </c>
    </row>
    <row r="17" spans="1:12" x14ac:dyDescent="0.4">
      <c r="A17" s="10" t="s">
        <v>13</v>
      </c>
      <c r="B17" s="10"/>
      <c r="C17" s="10">
        <f>AVERAGE(C14:C16)</f>
        <v>20.243333333333336</v>
      </c>
      <c r="D17" s="9">
        <f>AVERAGE(D14:D16)</f>
        <v>6.0400033333333321</v>
      </c>
      <c r="E17" s="9"/>
      <c r="F17" s="9">
        <f>AVERAGE(F14:F16)</f>
        <v>1.0002304008739957</v>
      </c>
      <c r="G17" s="9"/>
      <c r="H17" s="10"/>
      <c r="I17" s="10">
        <f>AVERAGE(I14:I16)</f>
        <v>20.126666666666669</v>
      </c>
      <c r="J17" s="9"/>
      <c r="K17" s="9"/>
      <c r="L17" s="9">
        <f>AVERAGE(L14:L16)</f>
        <v>8.2116361330140943</v>
      </c>
    </row>
    <row r="19" spans="1:12" ht="27.75" x14ac:dyDescent="0.4">
      <c r="A19" s="3"/>
      <c r="B19" s="4" t="s">
        <v>0</v>
      </c>
      <c r="C19" s="5" t="s">
        <v>5</v>
      </c>
      <c r="D19" s="5" t="s">
        <v>6</v>
      </c>
      <c r="E19" s="5" t="s">
        <v>7</v>
      </c>
      <c r="F19" s="6" t="s">
        <v>0</v>
      </c>
      <c r="G19" s="5"/>
      <c r="H19" s="4" t="s">
        <v>8</v>
      </c>
      <c r="I19" s="5" t="s">
        <v>9</v>
      </c>
      <c r="J19" s="5" t="s">
        <v>10</v>
      </c>
      <c r="K19" s="5" t="s">
        <v>11</v>
      </c>
      <c r="L19" s="6" t="s">
        <v>8</v>
      </c>
    </row>
    <row r="20" spans="1:12" x14ac:dyDescent="0.4">
      <c r="B20">
        <v>26.6</v>
      </c>
      <c r="C20">
        <v>19.760000000000002</v>
      </c>
      <c r="D20" s="7">
        <f>B20-19.82333</f>
        <v>6.7766700000000029</v>
      </c>
      <c r="E20" s="7">
        <f>D20-6.70667</f>
        <v>7.0000000000002949E-2</v>
      </c>
      <c r="F20" s="8">
        <f>2^(-E20)</f>
        <v>0.95263799804393545</v>
      </c>
      <c r="G20" s="7"/>
      <c r="H20" s="10">
        <v>22.47</v>
      </c>
      <c r="I20" s="10">
        <v>19.5</v>
      </c>
      <c r="J20" s="7">
        <f>H20-19.5</f>
        <v>2.9699999999999989</v>
      </c>
      <c r="K20" s="7">
        <f>J20-6.70667</f>
        <v>-3.736670000000001</v>
      </c>
      <c r="L20" s="8">
        <f>2^(-K20)</f>
        <v>13.330601743009087</v>
      </c>
    </row>
    <row r="21" spans="1:12" x14ac:dyDescent="0.4">
      <c r="B21">
        <v>26.56</v>
      </c>
      <c r="C21">
        <v>19.850000000000001</v>
      </c>
      <c r="D21" s="7">
        <f t="shared" ref="D21:D22" si="18">B21-19.82333</f>
        <v>6.7366700000000002</v>
      </c>
      <c r="E21" s="7">
        <f t="shared" ref="E21:E22" si="19">D21-6.70667</f>
        <v>3.0000000000000249E-2</v>
      </c>
      <c r="F21" s="8">
        <f t="shared" ref="F21:F22" si="20">2^(-E21)</f>
        <v>0.97942029758692672</v>
      </c>
      <c r="G21" s="7"/>
      <c r="H21">
        <v>22.79</v>
      </c>
      <c r="I21">
        <v>19.46</v>
      </c>
      <c r="J21" s="7">
        <f t="shared" ref="J21:J22" si="21">H21-19.5</f>
        <v>3.2899999999999991</v>
      </c>
      <c r="K21" s="7">
        <f t="shared" ref="K21:K22" si="22">J21-6.70667</f>
        <v>-3.4166700000000008</v>
      </c>
      <c r="L21" s="8">
        <f t="shared" ref="L21:L22" si="23">2^(-K21)</f>
        <v>10.678743506468285</v>
      </c>
    </row>
    <row r="22" spans="1:12" x14ac:dyDescent="0.4">
      <c r="B22">
        <v>26.43</v>
      </c>
      <c r="C22">
        <v>19.86</v>
      </c>
      <c r="D22" s="7">
        <f t="shared" si="18"/>
        <v>6.6066700000000012</v>
      </c>
      <c r="E22" s="7">
        <f t="shared" si="19"/>
        <v>-9.9999999999998757E-2</v>
      </c>
      <c r="F22" s="8">
        <f t="shared" si="20"/>
        <v>1.0717734625362922</v>
      </c>
      <c r="G22" s="7"/>
      <c r="H22">
        <v>22.83</v>
      </c>
      <c r="I22">
        <v>19.54</v>
      </c>
      <c r="J22" s="7">
        <f t="shared" si="21"/>
        <v>3.3299999999999983</v>
      </c>
      <c r="K22" s="7">
        <f t="shared" si="22"/>
        <v>-3.3766700000000016</v>
      </c>
      <c r="L22" s="8">
        <f t="shared" si="23"/>
        <v>10.386732703713204</v>
      </c>
    </row>
    <row r="23" spans="1:12" x14ac:dyDescent="0.4">
      <c r="A23" s="10" t="s">
        <v>14</v>
      </c>
      <c r="B23" s="10"/>
      <c r="C23" s="10">
        <f>AVERAGE(C20:C22)</f>
        <v>19.823333333333334</v>
      </c>
      <c r="D23" s="9">
        <f>AVERAGE(D20:D22)</f>
        <v>6.7066700000000017</v>
      </c>
      <c r="E23" s="9"/>
      <c r="F23" s="9">
        <f>AVERAGE(F20:F22)</f>
        <v>1.0012772527223848</v>
      </c>
      <c r="G23" s="9"/>
      <c r="H23" s="10"/>
      <c r="I23" s="10">
        <f>AVERAGE(I20:I22)</f>
        <v>19.5</v>
      </c>
      <c r="J23" s="9"/>
      <c r="K23" s="9"/>
      <c r="L23" s="9">
        <f>AVERAGE(L20:L22)</f>
        <v>11.46535931773019</v>
      </c>
    </row>
    <row r="25" spans="1:12" ht="27.75" x14ac:dyDescent="0.4">
      <c r="A25" s="3"/>
      <c r="B25" s="4" t="s">
        <v>0</v>
      </c>
      <c r="C25" s="5" t="s">
        <v>5</v>
      </c>
      <c r="D25" s="5" t="s">
        <v>6</v>
      </c>
      <c r="E25" s="5" t="s">
        <v>7</v>
      </c>
      <c r="F25" s="6" t="s">
        <v>0</v>
      </c>
      <c r="G25" s="5"/>
      <c r="H25" s="4" t="s">
        <v>8</v>
      </c>
      <c r="I25" s="5" t="s">
        <v>9</v>
      </c>
      <c r="J25" s="5" t="s">
        <v>10</v>
      </c>
      <c r="K25" s="5" t="s">
        <v>11</v>
      </c>
      <c r="L25" s="6" t="s">
        <v>8</v>
      </c>
    </row>
    <row r="26" spans="1:12" x14ac:dyDescent="0.4">
      <c r="B26">
        <v>28.36</v>
      </c>
      <c r="C26">
        <v>19.760000000000002</v>
      </c>
      <c r="D26" s="7">
        <f>B26-19.82333</f>
        <v>8.5366700000000009</v>
      </c>
      <c r="E26" s="7">
        <f>D26-8.520003</f>
        <v>1.6666999999999987E-2</v>
      </c>
      <c r="F26" s="8">
        <f>2^(-E26)</f>
        <v>0.98851379195768718</v>
      </c>
      <c r="G26" s="7"/>
      <c r="H26" s="10">
        <v>24.95</v>
      </c>
      <c r="I26" s="10">
        <v>19.5</v>
      </c>
      <c r="J26" s="7">
        <f>H26-19.5</f>
        <v>5.4499999999999993</v>
      </c>
      <c r="K26" s="7">
        <f>J26-8.520003</f>
        <v>-3.0700030000000016</v>
      </c>
      <c r="L26" s="8">
        <f>2^(-K26)</f>
        <v>8.3977509315985355</v>
      </c>
    </row>
    <row r="27" spans="1:12" x14ac:dyDescent="0.4">
      <c r="B27">
        <v>28.29</v>
      </c>
      <c r="C27">
        <v>19.850000000000001</v>
      </c>
      <c r="D27" s="7">
        <f t="shared" ref="D27:D28" si="24">B27-19.82333</f>
        <v>8.4666700000000006</v>
      </c>
      <c r="E27" s="7">
        <f t="shared" ref="E27:E28" si="25">D27-8.520003</f>
        <v>-5.3333000000000297E-2</v>
      </c>
      <c r="F27" s="8">
        <f t="shared" ref="F27:F28" si="26">2^(-E27)</f>
        <v>1.0376594194094861</v>
      </c>
      <c r="G27" s="7"/>
      <c r="H27">
        <v>24.71</v>
      </c>
      <c r="I27">
        <v>19.46</v>
      </c>
      <c r="J27" s="7">
        <f t="shared" ref="J27:J28" si="27">H27-19.5</f>
        <v>5.2100000000000009</v>
      </c>
      <c r="K27" s="7">
        <f t="shared" ref="K27:K28" si="28">J27-8.520003</f>
        <v>-3.310003</v>
      </c>
      <c r="L27" s="8">
        <f t="shared" ref="L27:L28" si="29">2^(-K27)</f>
        <v>9.9176822227308623</v>
      </c>
    </row>
    <row r="28" spans="1:12" x14ac:dyDescent="0.4">
      <c r="B28">
        <v>28.38</v>
      </c>
      <c r="C28">
        <v>19.86</v>
      </c>
      <c r="D28" s="7">
        <f t="shared" si="24"/>
        <v>8.5566700000000004</v>
      </c>
      <c r="E28" s="7">
        <f t="shared" si="25"/>
        <v>3.6666999999999561E-2</v>
      </c>
      <c r="F28" s="8">
        <f t="shared" si="26"/>
        <v>0.97490463047141585</v>
      </c>
      <c r="G28" s="7"/>
      <c r="H28">
        <v>24.8</v>
      </c>
      <c r="I28">
        <v>19.54</v>
      </c>
      <c r="J28" s="7">
        <f t="shared" si="27"/>
        <v>5.3000000000000007</v>
      </c>
      <c r="K28" s="7">
        <f t="shared" si="28"/>
        <v>-3.2200030000000002</v>
      </c>
      <c r="L28" s="8">
        <f t="shared" si="29"/>
        <v>9.3178880677310278</v>
      </c>
    </row>
    <row r="29" spans="1:12" x14ac:dyDescent="0.4">
      <c r="A29" s="10" t="s">
        <v>15</v>
      </c>
      <c r="B29" s="10"/>
      <c r="C29" s="10">
        <f>AVERAGE(C26:C28)</f>
        <v>19.823333333333334</v>
      </c>
      <c r="D29" s="9">
        <f>AVERAGE(D26:D28)</f>
        <v>8.5200033333333334</v>
      </c>
      <c r="E29" s="9"/>
      <c r="F29" s="9">
        <f>AVERAGE(F26:F28)</f>
        <v>1.0003592806128632</v>
      </c>
      <c r="G29" s="9"/>
      <c r="H29" s="10"/>
      <c r="I29" s="10">
        <f>AVERAGE(I26:I28)</f>
        <v>19.5</v>
      </c>
      <c r="J29" s="9"/>
      <c r="K29" s="9"/>
      <c r="L29" s="9">
        <f>AVERAGE(L26:L28)</f>
        <v>9.2111070740201413</v>
      </c>
    </row>
    <row r="31" spans="1:12" ht="27.75" x14ac:dyDescent="0.4">
      <c r="A31" s="3"/>
      <c r="B31" s="4" t="s">
        <v>0</v>
      </c>
      <c r="C31" s="5" t="s">
        <v>5</v>
      </c>
      <c r="D31" s="5" t="s">
        <v>6</v>
      </c>
      <c r="E31" s="5" t="s">
        <v>7</v>
      </c>
      <c r="F31" s="6" t="s">
        <v>0</v>
      </c>
      <c r="G31" s="5"/>
      <c r="H31" s="4" t="s">
        <v>8</v>
      </c>
      <c r="I31" s="5" t="s">
        <v>9</v>
      </c>
      <c r="J31" s="5" t="s">
        <v>10</v>
      </c>
      <c r="K31" s="5" t="s">
        <v>11</v>
      </c>
      <c r="L31" s="6" t="s">
        <v>8</v>
      </c>
    </row>
    <row r="32" spans="1:12" x14ac:dyDescent="0.4">
      <c r="B32">
        <v>29.83</v>
      </c>
      <c r="C32">
        <v>19.760000000000002</v>
      </c>
      <c r="D32" s="7">
        <f>B32-19.82333</f>
        <v>10.00667</v>
      </c>
      <c r="E32" s="7">
        <f>D32-10.03334</f>
        <v>-2.6670000000001082E-2</v>
      </c>
      <c r="F32" s="8">
        <f>2^(-E32)</f>
        <v>1.0186581635546876</v>
      </c>
      <c r="G32" s="7"/>
      <c r="H32" s="10">
        <v>31.69</v>
      </c>
      <c r="I32" s="10">
        <v>19.5</v>
      </c>
      <c r="J32" s="7">
        <f>H32-19.5</f>
        <v>12.190000000000001</v>
      </c>
      <c r="K32" s="7">
        <f>J32-10.03334</f>
        <v>2.1566600000000005</v>
      </c>
      <c r="L32" s="8">
        <f>2^(-K32)</f>
        <v>0.22427488856010769</v>
      </c>
    </row>
    <row r="33" spans="1:12" x14ac:dyDescent="0.4">
      <c r="B33">
        <v>29.93</v>
      </c>
      <c r="C33">
        <v>19.850000000000001</v>
      </c>
      <c r="D33" s="7">
        <f t="shared" ref="D33:D34" si="30">B33-19.82333</f>
        <v>10.106670000000001</v>
      </c>
      <c r="E33" s="7">
        <f t="shared" ref="E33:E34" si="31">D33-10.03334</f>
        <v>7.3330000000000339E-2</v>
      </c>
      <c r="F33" s="8">
        <f t="shared" ref="F33:F34" si="32">2^(-E33)</f>
        <v>0.95044167369481969</v>
      </c>
      <c r="G33" s="7"/>
      <c r="H33">
        <v>32.99</v>
      </c>
      <c r="I33">
        <v>19.46</v>
      </c>
      <c r="J33" s="7">
        <f t="shared" ref="J33:J34" si="33">H33-19.5</f>
        <v>13.490000000000002</v>
      </c>
      <c r="K33" s="7">
        <f t="shared" ref="K33:K34" si="34">J33-10.03334</f>
        <v>3.4566600000000012</v>
      </c>
      <c r="L33" s="8">
        <f t="shared" ref="L33:L34" si="35">2^(-K33)</f>
        <v>9.1083907837737552E-2</v>
      </c>
    </row>
    <row r="34" spans="1:12" x14ac:dyDescent="0.4">
      <c r="B34">
        <v>29.81</v>
      </c>
      <c r="C34">
        <v>19.86</v>
      </c>
      <c r="D34" s="7">
        <f t="shared" si="30"/>
        <v>9.9866700000000002</v>
      </c>
      <c r="E34" s="7">
        <f t="shared" si="31"/>
        <v>-4.6670000000000655E-2</v>
      </c>
      <c r="F34" s="8">
        <f t="shared" si="32"/>
        <v>1.0328781016017772</v>
      </c>
      <c r="G34" s="7"/>
      <c r="H34">
        <v>30.92</v>
      </c>
      <c r="I34">
        <v>19.54</v>
      </c>
      <c r="J34" s="7">
        <f t="shared" si="33"/>
        <v>11.420000000000002</v>
      </c>
      <c r="K34" s="7">
        <f t="shared" si="34"/>
        <v>1.3866600000000009</v>
      </c>
      <c r="L34" s="8">
        <f t="shared" si="35"/>
        <v>0.38244919066743588</v>
      </c>
    </row>
    <row r="35" spans="1:12" x14ac:dyDescent="0.4">
      <c r="A35" s="10" t="s">
        <v>16</v>
      </c>
      <c r="B35" s="10"/>
      <c r="C35" s="10">
        <f>AVERAGE(C32:C34)</f>
        <v>19.823333333333334</v>
      </c>
      <c r="D35" s="9">
        <f>AVERAGE(D32:D34)</f>
        <v>10.033336666666667</v>
      </c>
      <c r="E35" s="9"/>
      <c r="F35" s="9">
        <f>AVERAGE(F32:F34)</f>
        <v>1.0006593129504282</v>
      </c>
      <c r="G35" s="9"/>
      <c r="H35" s="10"/>
      <c r="I35" s="10">
        <f>AVERAGE(I32:I34)</f>
        <v>19.5</v>
      </c>
      <c r="J35" s="9"/>
      <c r="K35" s="9"/>
      <c r="L35" s="9">
        <f>AVERAGE(L32:L34)</f>
        <v>0.23260266235509372</v>
      </c>
    </row>
    <row r="37" spans="1:12" ht="27.75" x14ac:dyDescent="0.4">
      <c r="A37" s="3"/>
      <c r="B37" s="4" t="s">
        <v>0</v>
      </c>
      <c r="C37" s="5" t="s">
        <v>5</v>
      </c>
      <c r="D37" s="5" t="s">
        <v>6</v>
      </c>
      <c r="E37" s="5" t="s">
        <v>7</v>
      </c>
      <c r="F37" s="6" t="s">
        <v>0</v>
      </c>
      <c r="G37" s="5"/>
      <c r="H37" s="4" t="s">
        <v>8</v>
      </c>
      <c r="I37" s="5" t="s">
        <v>9</v>
      </c>
      <c r="J37" s="5" t="s">
        <v>10</v>
      </c>
      <c r="K37" s="5" t="s">
        <v>11</v>
      </c>
      <c r="L37" s="6" t="s">
        <v>8</v>
      </c>
    </row>
    <row r="38" spans="1:12" x14ac:dyDescent="0.4">
      <c r="B38">
        <v>22.39</v>
      </c>
      <c r="C38">
        <v>19.41</v>
      </c>
      <c r="D38" s="7">
        <f>B38-19.43333</f>
        <v>2.956669999999999</v>
      </c>
      <c r="E38" s="7">
        <f>D38-2.853337</f>
        <v>0.10333299999999923</v>
      </c>
      <c r="F38" s="8">
        <f>2^(-E38)</f>
        <v>0.93087993117678602</v>
      </c>
      <c r="G38" s="7"/>
      <c r="H38" s="10">
        <v>23.74</v>
      </c>
      <c r="I38" s="10">
        <v>19.309999999999999</v>
      </c>
      <c r="J38" s="7">
        <f>H38-19.27667</f>
        <v>4.4633299999999991</v>
      </c>
      <c r="K38" s="7">
        <f>J38-2.853337</f>
        <v>1.6099929999999993</v>
      </c>
      <c r="L38" s="8">
        <f>2^(-K38)</f>
        <v>0.32759994048556046</v>
      </c>
    </row>
    <row r="39" spans="1:12" x14ac:dyDescent="0.4">
      <c r="B39">
        <v>22.14</v>
      </c>
      <c r="C39">
        <v>19.329999999999998</v>
      </c>
      <c r="D39" s="7">
        <f t="shared" ref="D39:D40" si="36">B39-19.43333</f>
        <v>2.706669999999999</v>
      </c>
      <c r="E39" s="7">
        <f t="shared" ref="E39:E40" si="37">D39-2.853337</f>
        <v>-0.14666700000000077</v>
      </c>
      <c r="F39" s="8">
        <f t="shared" ref="F39:F40" si="38">2^(-E39)</f>
        <v>1.1070090373686772</v>
      </c>
      <c r="G39" s="7"/>
      <c r="H39">
        <v>24.52</v>
      </c>
      <c r="I39">
        <v>19.04</v>
      </c>
      <c r="J39" s="7">
        <f t="shared" ref="J39:J40" si="39">H39-19.27667</f>
        <v>5.2433300000000003</v>
      </c>
      <c r="K39" s="7">
        <f t="shared" ref="K39:K40" si="40">J39-2.853337</f>
        <v>2.3899930000000005</v>
      </c>
      <c r="L39" s="8">
        <f t="shared" ref="L39:L40" si="41">2^(-K39)</f>
        <v>0.1907833268042996</v>
      </c>
    </row>
    <row r="40" spans="1:12" x14ac:dyDescent="0.4">
      <c r="B40">
        <v>22.33</v>
      </c>
      <c r="C40">
        <v>19.559999999999999</v>
      </c>
      <c r="D40" s="7">
        <f t="shared" si="36"/>
        <v>2.8966699999999967</v>
      </c>
      <c r="E40" s="7">
        <f t="shared" si="37"/>
        <v>4.3332999999996957E-2</v>
      </c>
      <c r="F40" s="8">
        <f t="shared" si="38"/>
        <v>0.97041045570594053</v>
      </c>
      <c r="G40" s="7"/>
      <c r="H40">
        <v>24.6</v>
      </c>
      <c r="I40">
        <v>19.48</v>
      </c>
      <c r="J40" s="7">
        <f t="shared" si="39"/>
        <v>5.3233300000000021</v>
      </c>
      <c r="K40" s="7">
        <f t="shared" si="40"/>
        <v>2.4699930000000023</v>
      </c>
      <c r="L40" s="8">
        <f t="shared" si="41"/>
        <v>0.18049202519095575</v>
      </c>
    </row>
    <row r="41" spans="1:12" x14ac:dyDescent="0.4">
      <c r="A41" s="10" t="s">
        <v>17</v>
      </c>
      <c r="B41" s="10"/>
      <c r="C41" s="10">
        <f>AVERAGE(C38:C40)</f>
        <v>19.433333333333334</v>
      </c>
      <c r="D41" s="9">
        <f>AVERAGE(D38:D40)</f>
        <v>2.8533366666666651</v>
      </c>
      <c r="E41" s="9"/>
      <c r="F41" s="9">
        <f>AVERAGE(F38:F40)</f>
        <v>1.0027664747504679</v>
      </c>
      <c r="G41" s="9"/>
      <c r="H41" s="10"/>
      <c r="I41" s="10">
        <f>AVERAGE(I38:I40)</f>
        <v>19.276666666666667</v>
      </c>
      <c r="J41" s="9"/>
      <c r="K41" s="9"/>
      <c r="L41" s="9">
        <f>AVERAGE(L38:L40)</f>
        <v>0.2329584308269386</v>
      </c>
    </row>
    <row r="44" spans="1:12" ht="27.75" x14ac:dyDescent="0.4">
      <c r="A44" s="3"/>
      <c r="B44" s="4" t="s">
        <v>0</v>
      </c>
      <c r="C44" s="5" t="s">
        <v>5</v>
      </c>
      <c r="D44" s="5" t="s">
        <v>6</v>
      </c>
      <c r="E44" s="5" t="s">
        <v>7</v>
      </c>
      <c r="F44" s="6" t="s">
        <v>0</v>
      </c>
      <c r="G44" s="5"/>
      <c r="H44" s="4" t="s">
        <v>8</v>
      </c>
      <c r="I44" s="5" t="s">
        <v>9</v>
      </c>
      <c r="J44" s="5" t="s">
        <v>10</v>
      </c>
      <c r="K44" s="5" t="s">
        <v>11</v>
      </c>
      <c r="L44" s="6" t="s">
        <v>8</v>
      </c>
    </row>
    <row r="45" spans="1:12" x14ac:dyDescent="0.4">
      <c r="B45">
        <v>21.39</v>
      </c>
      <c r="C45">
        <v>19.41</v>
      </c>
      <c r="D45" s="7">
        <f>B45-19.43333</f>
        <v>1.956669999999999</v>
      </c>
      <c r="E45" s="7">
        <f>D45-2.853337</f>
        <v>-0.89666700000000077</v>
      </c>
      <c r="F45" s="8">
        <f>2^(-E45)</f>
        <v>1.861759862353572</v>
      </c>
      <c r="G45" s="7"/>
      <c r="H45" s="10">
        <v>23.64</v>
      </c>
      <c r="I45" s="10">
        <v>19.309999999999999</v>
      </c>
      <c r="J45" s="7">
        <f>H45-19.27667</f>
        <v>4.3633300000000013</v>
      </c>
      <c r="K45" s="7">
        <f>J45-2.520003</f>
        <v>1.8433270000000013</v>
      </c>
      <c r="L45" s="8">
        <f>2^(-K45)</f>
        <v>0.27867838252373417</v>
      </c>
    </row>
    <row r="46" spans="1:12" x14ac:dyDescent="0.4">
      <c r="B46">
        <v>22.14</v>
      </c>
      <c r="C46">
        <v>19.329999999999998</v>
      </c>
      <c r="D46" s="7">
        <f t="shared" ref="D46:D47" si="42">B46-19.43333</f>
        <v>2.706669999999999</v>
      </c>
      <c r="E46" s="7">
        <f t="shared" ref="E46:E47" si="43">D46-2.853337</f>
        <v>-0.14666700000000077</v>
      </c>
      <c r="F46" s="8">
        <f t="shared" ref="F46:F47" si="44">2^(-E46)</f>
        <v>1.1070090373686772</v>
      </c>
      <c r="G46" s="7"/>
      <c r="H46">
        <v>24.22</v>
      </c>
      <c r="I46">
        <v>19.04</v>
      </c>
      <c r="J46" s="7">
        <f t="shared" ref="J46:J47" si="45">H46-19.27667</f>
        <v>4.9433299999999996</v>
      </c>
      <c r="K46" s="7">
        <f t="shared" ref="K46:K47" si="46">J46-2.520003</f>
        <v>2.4233269999999996</v>
      </c>
      <c r="L46" s="8">
        <f t="shared" ref="L46:L47" si="47">2^(-K46)</f>
        <v>0.18642574345086441</v>
      </c>
    </row>
    <row r="47" spans="1:12" x14ac:dyDescent="0.4">
      <c r="B47">
        <v>22.33</v>
      </c>
      <c r="C47">
        <v>19.559999999999999</v>
      </c>
      <c r="D47" s="7">
        <f t="shared" si="42"/>
        <v>2.8966699999999967</v>
      </c>
      <c r="E47" s="7">
        <f t="shared" si="43"/>
        <v>4.3332999999996957E-2</v>
      </c>
      <c r="F47" s="8">
        <f t="shared" si="44"/>
        <v>0.97041045570594053</v>
      </c>
      <c r="G47" s="7"/>
      <c r="H47">
        <v>24.16</v>
      </c>
      <c r="I47">
        <v>19.48</v>
      </c>
      <c r="J47" s="7">
        <f t="shared" si="45"/>
        <v>4.8833300000000008</v>
      </c>
      <c r="K47" s="7">
        <f t="shared" si="46"/>
        <v>2.3633270000000008</v>
      </c>
      <c r="L47" s="8">
        <f t="shared" si="47"/>
        <v>0.19434245448687693</v>
      </c>
    </row>
    <row r="48" spans="1:12" x14ac:dyDescent="0.4">
      <c r="A48" s="10" t="s">
        <v>18</v>
      </c>
      <c r="B48" s="10"/>
      <c r="C48" s="10">
        <f>AVERAGE(C45:C47)</f>
        <v>19.433333333333334</v>
      </c>
      <c r="D48" s="9">
        <f>AVERAGE(D45:D47)</f>
        <v>2.5200033333333316</v>
      </c>
      <c r="E48" s="9"/>
      <c r="F48" s="9">
        <f>AVERAGE(F45:F47)</f>
        <v>1.3130597851427301</v>
      </c>
      <c r="G48" s="9"/>
      <c r="H48" s="10"/>
      <c r="I48" s="10">
        <f>AVERAGE(I45:I47)</f>
        <v>19.276666666666667</v>
      </c>
      <c r="J48" s="9"/>
      <c r="K48" s="9"/>
      <c r="L48" s="9">
        <f>AVERAGE(L45:L47)</f>
        <v>0.21981552682049185</v>
      </c>
    </row>
    <row r="49" spans="1:12" x14ac:dyDescent="0.4">
      <c r="D49" s="7"/>
      <c r="E49" s="7"/>
      <c r="F49" s="7"/>
      <c r="G49" s="7"/>
      <c r="J49" s="7"/>
      <c r="K49" s="7"/>
      <c r="L49" s="7"/>
    </row>
    <row r="50" spans="1:12" ht="27.75" x14ac:dyDescent="0.4">
      <c r="A50" s="3"/>
      <c r="B50" s="4" t="s">
        <v>0</v>
      </c>
      <c r="C50" s="5" t="s">
        <v>5</v>
      </c>
      <c r="D50" s="5" t="s">
        <v>6</v>
      </c>
      <c r="E50" s="5" t="s">
        <v>7</v>
      </c>
      <c r="F50" s="6" t="s">
        <v>0</v>
      </c>
      <c r="G50" s="5"/>
      <c r="H50" s="4" t="s">
        <v>8</v>
      </c>
      <c r="I50" s="5" t="s">
        <v>9</v>
      </c>
      <c r="J50" s="5" t="s">
        <v>10</v>
      </c>
      <c r="K50" s="5" t="s">
        <v>11</v>
      </c>
      <c r="L50" s="6" t="s">
        <v>8</v>
      </c>
    </row>
    <row r="51" spans="1:12" x14ac:dyDescent="0.4">
      <c r="B51">
        <v>26.95</v>
      </c>
      <c r="C51">
        <v>19.41</v>
      </c>
      <c r="D51" s="7">
        <f>B51-19.43333</f>
        <v>7.5166699999999977</v>
      </c>
      <c r="E51" s="7">
        <f>D51-7.643337</f>
        <v>-0.12666700000000208</v>
      </c>
      <c r="F51" s="8">
        <f>2^(-E51)</f>
        <v>1.0917685168227016</v>
      </c>
      <c r="G51" s="7"/>
      <c r="H51" s="10">
        <v>28.64</v>
      </c>
      <c r="I51" s="10">
        <v>19.309999999999999</v>
      </c>
      <c r="J51" s="7">
        <f>H51-19.43333</f>
        <v>9.206669999999999</v>
      </c>
      <c r="K51" s="7">
        <f>J51-7.643337</f>
        <v>1.5633329999999992</v>
      </c>
      <c r="L51" s="8">
        <f>2^(-K51)</f>
        <v>0.33836845921401726</v>
      </c>
    </row>
    <row r="52" spans="1:12" x14ac:dyDescent="0.4">
      <c r="B52">
        <v>27.09</v>
      </c>
      <c r="C52">
        <v>19.329999999999998</v>
      </c>
      <c r="D52" s="7">
        <f t="shared" ref="D52:D53" si="48">B52-19.43333</f>
        <v>7.6566699999999983</v>
      </c>
      <c r="E52" s="7">
        <f t="shared" ref="E52:E53" si="49">D52-7.643337</f>
        <v>1.3332999999998485E-2</v>
      </c>
      <c r="F52" s="8">
        <f t="shared" ref="F52:F53" si="50">2^(-E52)</f>
        <v>0.99080084218880737</v>
      </c>
      <c r="G52" s="7"/>
      <c r="H52">
        <v>29.02</v>
      </c>
      <c r="I52">
        <v>19.04</v>
      </c>
      <c r="J52" s="7">
        <f t="shared" ref="J52:J53" si="51">H52-19.43333</f>
        <v>9.586669999999998</v>
      </c>
      <c r="K52" s="7">
        <f t="shared" ref="K52:K53" si="52">J52-7.643337</f>
        <v>1.9433329999999982</v>
      </c>
      <c r="L52" s="8">
        <f t="shared" ref="L52:L53" si="53">2^(-K52)</f>
        <v>0.26001504354834432</v>
      </c>
    </row>
    <row r="53" spans="1:12" x14ac:dyDescent="0.4">
      <c r="B53">
        <v>27.19</v>
      </c>
      <c r="C53">
        <v>19.559999999999999</v>
      </c>
      <c r="D53" s="7">
        <f t="shared" si="48"/>
        <v>7.7566699999999997</v>
      </c>
      <c r="E53" s="7">
        <f t="shared" si="49"/>
        <v>0.11333299999999991</v>
      </c>
      <c r="F53" s="8">
        <f t="shared" si="50"/>
        <v>0.92444987380461019</v>
      </c>
      <c r="G53" s="7"/>
      <c r="H53">
        <v>28.88</v>
      </c>
      <c r="I53">
        <v>19.48</v>
      </c>
      <c r="J53" s="7">
        <f t="shared" si="51"/>
        <v>9.4466699999999975</v>
      </c>
      <c r="K53" s="7">
        <f t="shared" si="52"/>
        <v>1.8033329999999976</v>
      </c>
      <c r="L53" s="8">
        <f t="shared" si="53"/>
        <v>0.28651190669080046</v>
      </c>
    </row>
    <row r="54" spans="1:12" x14ac:dyDescent="0.4">
      <c r="A54" s="10" t="s">
        <v>19</v>
      </c>
      <c r="B54" s="10"/>
      <c r="C54" s="10">
        <f>AVERAGE(C51:C53)</f>
        <v>19.433333333333334</v>
      </c>
      <c r="D54" s="9">
        <f>AVERAGE(D51:D53)</f>
        <v>7.6433366666666656</v>
      </c>
      <c r="E54" s="9"/>
      <c r="F54" s="9">
        <f>AVERAGE(F51:F53)</f>
        <v>1.0023397442720396</v>
      </c>
      <c r="G54" s="9"/>
      <c r="H54" s="10"/>
      <c r="I54" s="10">
        <f>AVERAGE(I51:I53)</f>
        <v>19.276666666666667</v>
      </c>
      <c r="J54" s="9"/>
      <c r="K54" s="9"/>
      <c r="L54" s="9">
        <f>AVERAGE(L51:L53)</f>
        <v>0.29496513648438732</v>
      </c>
    </row>
    <row r="56" spans="1:12" ht="27.75" x14ac:dyDescent="0.4">
      <c r="A56" s="3"/>
      <c r="B56" s="4" t="s">
        <v>0</v>
      </c>
      <c r="C56" s="5" t="s">
        <v>5</v>
      </c>
      <c r="D56" s="5" t="s">
        <v>6</v>
      </c>
      <c r="E56" s="5" t="s">
        <v>7</v>
      </c>
      <c r="F56" s="6" t="s">
        <v>0</v>
      </c>
      <c r="G56" s="5"/>
      <c r="H56" s="4" t="s">
        <v>8</v>
      </c>
      <c r="I56" s="5" t="s">
        <v>9</v>
      </c>
      <c r="J56" s="5" t="s">
        <v>10</v>
      </c>
      <c r="K56" s="5" t="s">
        <v>11</v>
      </c>
      <c r="L56" s="6" t="s">
        <v>8</v>
      </c>
    </row>
    <row r="57" spans="1:12" x14ac:dyDescent="0.4">
      <c r="B57">
        <v>26.25</v>
      </c>
      <c r="C57">
        <v>19.41</v>
      </c>
      <c r="D57" s="7">
        <f>B57-19.43333</f>
        <v>6.8166699999999985</v>
      </c>
      <c r="E57" s="7">
        <f>D57-7.643337</f>
        <v>-0.82666700000000137</v>
      </c>
      <c r="F57" s="8">
        <f>2^(-E57)</f>
        <v>1.773583188111064</v>
      </c>
      <c r="G57" s="7"/>
      <c r="H57" s="10">
        <v>28.64</v>
      </c>
      <c r="I57" s="10">
        <v>19.309999999999999</v>
      </c>
      <c r="J57" s="7">
        <f>H57-19.43333</f>
        <v>9.206669999999999</v>
      </c>
      <c r="K57" s="7">
        <f>J57-7.410003</f>
        <v>1.7966669999999993</v>
      </c>
      <c r="L57" s="8">
        <f>2^(-K57)</f>
        <v>0.28783880354510266</v>
      </c>
    </row>
    <row r="58" spans="1:12" x14ac:dyDescent="0.4">
      <c r="B58">
        <v>27.12</v>
      </c>
      <c r="C58">
        <v>19.329999999999998</v>
      </c>
      <c r="D58" s="7">
        <f t="shared" ref="D58:D59" si="54">B58-19.43333</f>
        <v>7.6866699999999994</v>
      </c>
      <c r="E58" s="7">
        <f t="shared" ref="E58:E59" si="55">D58-7.643337</f>
        <v>4.3332999999999622E-2</v>
      </c>
      <c r="F58" s="8">
        <f t="shared" ref="F58:F59" si="56">2^(-E58)</f>
        <v>0.97041045570593865</v>
      </c>
      <c r="G58" s="7"/>
      <c r="H58">
        <v>28.92</v>
      </c>
      <c r="I58">
        <v>19.04</v>
      </c>
      <c r="J58" s="7">
        <f t="shared" ref="J58:J59" si="57">H58-19.43333</f>
        <v>9.4866700000000002</v>
      </c>
      <c r="K58" s="7">
        <f t="shared" ref="K58:K59" si="58">J58-7.410003</f>
        <v>2.0766670000000005</v>
      </c>
      <c r="L58" s="8">
        <f t="shared" ref="L58:L59" si="59">2^(-K58)</f>
        <v>0.23706145302079204</v>
      </c>
    </row>
    <row r="59" spans="1:12" x14ac:dyDescent="0.4">
      <c r="B59">
        <v>27.16</v>
      </c>
      <c r="C59">
        <v>19.559999999999999</v>
      </c>
      <c r="D59" s="7">
        <f t="shared" si="54"/>
        <v>7.7266699999999986</v>
      </c>
      <c r="E59" s="7">
        <f t="shared" si="55"/>
        <v>8.3332999999998769E-2</v>
      </c>
      <c r="F59" s="8">
        <f t="shared" si="56"/>
        <v>0.94387453076299233</v>
      </c>
      <c r="G59" s="7"/>
      <c r="H59">
        <v>28.28</v>
      </c>
      <c r="I59">
        <v>19.48</v>
      </c>
      <c r="J59" s="7">
        <f t="shared" si="57"/>
        <v>8.8466699999999996</v>
      </c>
      <c r="K59" s="7">
        <f t="shared" si="58"/>
        <v>1.4366669999999999</v>
      </c>
      <c r="L59" s="8">
        <f t="shared" si="59"/>
        <v>0.36941977479330562</v>
      </c>
    </row>
    <row r="60" spans="1:12" x14ac:dyDescent="0.4">
      <c r="A60" s="10" t="s">
        <v>20</v>
      </c>
      <c r="B60" s="10"/>
      <c r="C60" s="10">
        <f>AVERAGE(C57:C59)</f>
        <v>19.433333333333334</v>
      </c>
      <c r="D60" s="9">
        <f>AVERAGE(D57:D59)</f>
        <v>7.4100033333333322</v>
      </c>
      <c r="E60" s="9"/>
      <c r="F60" s="9">
        <f>AVERAGE(F57:F59)</f>
        <v>1.2292893915266649</v>
      </c>
      <c r="G60" s="9"/>
      <c r="H60" s="10"/>
      <c r="I60" s="10">
        <f>AVERAGE(I57:I59)</f>
        <v>19.276666666666667</v>
      </c>
      <c r="J60" s="9"/>
      <c r="K60" s="9"/>
      <c r="L60" s="9">
        <f>AVERAGE(L57:L59)</f>
        <v>0.29810667711973343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Heart Rate</vt:lpstr>
      <vt:lpstr>Respiration Rate</vt:lpstr>
      <vt:lpstr>LVEF</vt:lpstr>
      <vt:lpstr>LVEDV</vt:lpstr>
      <vt:lpstr>LVESV</vt:lpstr>
      <vt:lpstr>PCR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</dc:creator>
  <cp:lastModifiedBy>柯南 田</cp:lastModifiedBy>
  <dcterms:created xsi:type="dcterms:W3CDTF">2015-06-05T18:19:34Z</dcterms:created>
  <dcterms:modified xsi:type="dcterms:W3CDTF">2024-10-01T15:00:45Z</dcterms:modified>
</cp:coreProperties>
</file>