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ti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207"/>
  <workbookPr/>
  <mc:AlternateContent xmlns:mc="http://schemas.openxmlformats.org/markup-compatibility/2006">
    <mc:Choice Requires="x15">
      <x15ac:absPath xmlns:x15ac="http://schemas.microsoft.com/office/spreadsheetml/2010/11/ac" url="/Users/tbeddoe/Desktop/My draft papers/Hodas thesis/Yesinia Ruckeri LAMP/Peer j Y ruckii paper/Submission/rebuttal/2nd subumission/"/>
    </mc:Choice>
  </mc:AlternateContent>
  <xr:revisionPtr revIDLastSave="0" documentId="13_ncr:1_{DB3B9137-D7B7-FD42-B8C9-9D632F5D2807}" xr6:coauthVersionLast="47" xr6:coauthVersionMax="47" xr10:uidLastSave="{00000000-0000-0000-0000-000000000000}"/>
  <bookViews>
    <workbookView xWindow="4340" yWindow="500" windowWidth="30960" windowHeight="18780" activeTab="4" xr2:uid="{5DB45F48-FAB9-4A15-948B-8C0D3A746068}"/>
  </bookViews>
  <sheets>
    <sheet name="Gene blocks" sheetId="5" r:id="rId1"/>
    <sheet name="Agarose gels" sheetId="7" r:id="rId2"/>
    <sheet name="Primer selection" sheetId="6" r:id="rId3"/>
    <sheet name="Primers optimisation" sheetId="2" r:id="rId4"/>
    <sheet name="Specificity" sheetId="1" r:id="rId5"/>
    <sheet name="Limit of detection" sheetId="3" r:id="rId6"/>
    <sheet name="Filtration sensitivity" sheetId="4" r:id="rId7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28" i="6" l="1"/>
  <c r="I28" i="6" s="1"/>
  <c r="F28" i="6"/>
  <c r="H27" i="6"/>
  <c r="I27" i="6" s="1"/>
  <c r="F27" i="6"/>
  <c r="H26" i="6"/>
  <c r="I26" i="6" s="1"/>
  <c r="F26" i="6"/>
  <c r="H25" i="6"/>
  <c r="I25" i="6" s="1"/>
  <c r="F25" i="6"/>
  <c r="N66" i="4" l="1"/>
  <c r="F66" i="4"/>
  <c r="E66" i="4"/>
  <c r="I66" i="4" s="1"/>
  <c r="J66" i="4" s="1"/>
  <c r="D66" i="4"/>
  <c r="N65" i="4"/>
  <c r="F65" i="4"/>
  <c r="I65" i="4" s="1"/>
  <c r="J65" i="4" s="1"/>
  <c r="E65" i="4"/>
  <c r="D65" i="4"/>
  <c r="N64" i="4"/>
  <c r="F64" i="4"/>
  <c r="E64" i="4"/>
  <c r="D64" i="4"/>
  <c r="I64" i="4" s="1"/>
  <c r="J64" i="4" s="1"/>
  <c r="N63" i="4"/>
  <c r="I63" i="4"/>
  <c r="J63" i="4" s="1"/>
  <c r="F63" i="4"/>
  <c r="E63" i="4"/>
  <c r="D63" i="4"/>
  <c r="G63" i="4" s="1"/>
  <c r="N62" i="4"/>
  <c r="F62" i="4"/>
  <c r="E62" i="4"/>
  <c r="D62" i="4"/>
  <c r="I62" i="4" s="1"/>
  <c r="J62" i="4" s="1"/>
  <c r="N61" i="4"/>
  <c r="F61" i="4"/>
  <c r="E61" i="4"/>
  <c r="D61" i="4"/>
  <c r="I61" i="4" s="1"/>
  <c r="J61" i="4" s="1"/>
  <c r="N60" i="4"/>
  <c r="F60" i="4"/>
  <c r="E60" i="4"/>
  <c r="I60" i="4" s="1"/>
  <c r="J60" i="4" s="1"/>
  <c r="D60" i="4"/>
  <c r="P165" i="3"/>
  <c r="L165" i="3"/>
  <c r="N165" i="3" s="1"/>
  <c r="H165" i="3"/>
  <c r="M164" i="3"/>
  <c r="L164" i="3"/>
  <c r="K164" i="3"/>
  <c r="J164" i="3"/>
  <c r="I164" i="3"/>
  <c r="H164" i="3"/>
  <c r="G164" i="3"/>
  <c r="F164" i="3"/>
  <c r="E164" i="3"/>
  <c r="D164" i="3"/>
  <c r="P164" i="3" s="1"/>
  <c r="M163" i="3"/>
  <c r="L163" i="3"/>
  <c r="K163" i="3"/>
  <c r="J163" i="3"/>
  <c r="I163" i="3"/>
  <c r="H163" i="3"/>
  <c r="G163" i="3"/>
  <c r="F163" i="3"/>
  <c r="E163" i="3"/>
  <c r="D163" i="3"/>
  <c r="P163" i="3" s="1"/>
  <c r="P162" i="3"/>
  <c r="R162" i="3" s="1"/>
  <c r="N162" i="3"/>
  <c r="M162" i="3"/>
  <c r="L162" i="3"/>
  <c r="K162" i="3"/>
  <c r="J162" i="3"/>
  <c r="I162" i="3"/>
  <c r="H162" i="3"/>
  <c r="G162" i="3"/>
  <c r="F162" i="3"/>
  <c r="E162" i="3"/>
  <c r="D162" i="3"/>
  <c r="M161" i="3"/>
  <c r="L161" i="3"/>
  <c r="K161" i="3"/>
  <c r="J161" i="3"/>
  <c r="I161" i="3"/>
  <c r="H161" i="3"/>
  <c r="G161" i="3"/>
  <c r="F161" i="3"/>
  <c r="E161" i="3"/>
  <c r="D161" i="3"/>
  <c r="P161" i="3" s="1"/>
  <c r="M160" i="3"/>
  <c r="L160" i="3"/>
  <c r="K160" i="3"/>
  <c r="J160" i="3"/>
  <c r="I160" i="3"/>
  <c r="H160" i="3"/>
  <c r="G160" i="3"/>
  <c r="F160" i="3"/>
  <c r="E160" i="3"/>
  <c r="D160" i="3"/>
  <c r="P160" i="3" s="1"/>
  <c r="M159" i="3"/>
  <c r="L159" i="3"/>
  <c r="K159" i="3"/>
  <c r="J159" i="3"/>
  <c r="I159" i="3"/>
  <c r="H159" i="3"/>
  <c r="N159" i="3" s="1"/>
  <c r="G159" i="3"/>
  <c r="F159" i="3"/>
  <c r="E159" i="3"/>
  <c r="D159" i="3"/>
  <c r="P159" i="3" s="1"/>
  <c r="M158" i="3"/>
  <c r="L158" i="3"/>
  <c r="K158" i="3"/>
  <c r="J158" i="3"/>
  <c r="P158" i="3" s="1"/>
  <c r="I158" i="3"/>
  <c r="H158" i="3"/>
  <c r="G158" i="3"/>
  <c r="F158" i="3"/>
  <c r="E158" i="3"/>
  <c r="D158" i="3"/>
  <c r="N158" i="3" s="1"/>
  <c r="M157" i="3"/>
  <c r="L157" i="3"/>
  <c r="K157" i="3"/>
  <c r="J157" i="3"/>
  <c r="I157" i="3"/>
  <c r="H157" i="3"/>
  <c r="G157" i="3"/>
  <c r="F157" i="3"/>
  <c r="E157" i="3"/>
  <c r="P157" i="3" s="1"/>
  <c r="D157" i="3"/>
  <c r="G65" i="4" l="1"/>
  <c r="G60" i="4"/>
  <c r="G62" i="4"/>
  <c r="G64" i="4"/>
  <c r="G66" i="4"/>
  <c r="G61" i="4"/>
  <c r="R164" i="3"/>
  <c r="Q164" i="3"/>
  <c r="Q163" i="3"/>
  <c r="Q161" i="3"/>
  <c r="R157" i="3"/>
  <c r="Q157" i="3"/>
  <c r="Q158" i="3"/>
  <c r="R158" i="3"/>
  <c r="Q160" i="3"/>
  <c r="R159" i="3"/>
  <c r="Q159" i="3"/>
  <c r="R165" i="3"/>
  <c r="N163" i="3"/>
  <c r="R163" i="3" s="1"/>
  <c r="N157" i="3"/>
  <c r="Q162" i="3"/>
  <c r="N164" i="3"/>
  <c r="N160" i="3"/>
  <c r="R160" i="3" s="1"/>
  <c r="N161" i="3"/>
  <c r="R161" i="3" s="1"/>
  <c r="Q165" i="3"/>
  <c r="V96" i="2"/>
  <c r="W96" i="2" s="1"/>
  <c r="T96" i="2"/>
  <c r="V89" i="2"/>
  <c r="W89" i="2" s="1"/>
  <c r="T89" i="2"/>
  <c r="R82" i="2"/>
  <c r="Q82" i="2"/>
  <c r="T82" i="2" s="1"/>
  <c r="Q95" i="2"/>
  <c r="V95" i="2" s="1"/>
  <c r="W95" i="2" s="1"/>
  <c r="Q88" i="2"/>
  <c r="T88" i="2" s="1"/>
  <c r="Q81" i="2"/>
  <c r="V81" i="2" s="1"/>
  <c r="W81" i="2" s="1"/>
  <c r="R94" i="2"/>
  <c r="V94" i="2" s="1"/>
  <c r="W94" i="2" s="1"/>
  <c r="Q94" i="2"/>
  <c r="R87" i="2"/>
  <c r="Q87" i="2"/>
  <c r="V87" i="2" s="1"/>
  <c r="W87" i="2" s="1"/>
  <c r="R80" i="2"/>
  <c r="Q80" i="2"/>
  <c r="R93" i="2"/>
  <c r="Q93" i="2"/>
  <c r="V93" i="2" s="1"/>
  <c r="W93" i="2" s="1"/>
  <c r="R86" i="2"/>
  <c r="Q86" i="2"/>
  <c r="R79" i="2"/>
  <c r="Q79" i="2"/>
  <c r="T79" i="2" s="1"/>
  <c r="V88" i="2" l="1"/>
  <c r="W88" i="2" s="1"/>
  <c r="T95" i="2"/>
  <c r="V82" i="2"/>
  <c r="W82" i="2" s="1"/>
  <c r="T94" i="2"/>
  <c r="V79" i="2"/>
  <c r="W79" i="2" s="1"/>
  <c r="V86" i="2"/>
  <c r="W86" i="2" s="1"/>
  <c r="T93" i="2"/>
  <c r="V80" i="2"/>
  <c r="W80" i="2" s="1"/>
  <c r="T80" i="2"/>
  <c r="T86" i="2"/>
  <c r="T87" i="2"/>
  <c r="T81" i="2"/>
  <c r="K85" i="2"/>
  <c r="I85" i="2"/>
  <c r="H85" i="2"/>
  <c r="G85" i="2"/>
  <c r="J85" i="2" s="1"/>
  <c r="K84" i="2"/>
  <c r="I84" i="2"/>
  <c r="L84" i="2" s="1"/>
  <c r="M84" i="2" s="1"/>
  <c r="L83" i="2"/>
  <c r="M83" i="2" s="1"/>
  <c r="K83" i="2"/>
  <c r="J83" i="2"/>
  <c r="K82" i="2"/>
  <c r="I82" i="2"/>
  <c r="H82" i="2"/>
  <c r="G82" i="2"/>
  <c r="L82" i="2" s="1"/>
  <c r="M82" i="2" s="1"/>
  <c r="L81" i="2"/>
  <c r="M81" i="2" s="1"/>
  <c r="K81" i="2"/>
  <c r="J81" i="2"/>
  <c r="K80" i="2"/>
  <c r="I80" i="2"/>
  <c r="H80" i="2"/>
  <c r="G80" i="2"/>
  <c r="L80" i="2" s="1"/>
  <c r="M80" i="2" s="1"/>
  <c r="K79" i="2"/>
  <c r="I79" i="2"/>
  <c r="H79" i="2"/>
  <c r="G79" i="2"/>
  <c r="J79" i="2" l="1"/>
  <c r="J82" i="2"/>
  <c r="J80" i="2"/>
  <c r="L85" i="2"/>
  <c r="M85" i="2" s="1"/>
  <c r="J84" i="2"/>
  <c r="L79" i="2"/>
  <c r="M79" i="2" s="1"/>
</calcChain>
</file>

<file path=xl/sharedStrings.xml><?xml version="1.0" encoding="utf-8"?>
<sst xmlns="http://schemas.openxmlformats.org/spreadsheetml/2006/main" count="399" uniqueCount="284">
  <si>
    <r>
      <rPr>
        <b/>
        <i/>
        <sz val="16"/>
        <color theme="1"/>
        <rFont val="Aptos Narrow"/>
        <family val="2"/>
        <scheme val="minor"/>
      </rPr>
      <t>GlnA</t>
    </r>
    <r>
      <rPr>
        <b/>
        <sz val="16"/>
        <color theme="1"/>
        <rFont val="Aptos Narrow"/>
        <family val="2"/>
        <scheme val="minor"/>
      </rPr>
      <t xml:space="preserve"> synthetase sequences of target and closely related species synthesided for this study</t>
    </r>
  </si>
  <si>
    <r>
      <rPr>
        <b/>
        <sz val="16"/>
        <color theme="1"/>
        <rFont val="Aptos Narrow"/>
        <family val="2"/>
        <scheme val="minor"/>
      </rPr>
      <t xml:space="preserve">Allignment between target and closely related sequences of </t>
    </r>
    <r>
      <rPr>
        <b/>
        <i/>
        <sz val="16"/>
        <color theme="1"/>
        <rFont val="Aptos Narrow"/>
        <family val="2"/>
        <scheme val="minor"/>
      </rPr>
      <t>glnA</t>
    </r>
  </si>
  <si>
    <t>&gt;AY333067.1 Yersinia ruckeri strain WS 34/93 glutamine synthetase (glnA) gene, partial cds</t>
  </si>
  <si>
    <t>CLUSTAL O(1.2.4) multiple sequence alignment</t>
  </si>
  <si>
    <t>ruckeri            ---CTCGATTGGTGGCTGGAAAGGCATTAACGAATCCGACATGGTATTGATGCCAGATGC</t>
  </si>
  <si>
    <t>CTCGATTGGTGGCTGGAAAGGCATTAACGAATCCGACATGGTATTGATGCCAGATGCCAGCACTGCAGTG</t>
  </si>
  <si>
    <t>rohedi             CTCCTCGATTGGTGGCTGGAAAGGCATTAACGAATCCGACATGGTACTGATGCCAGACGC</t>
  </si>
  <si>
    <t>ATGGATCCATTCTTCGCAGATTCTACCCTGATTATCCGTTGTGACATTCTGGAACCCGGCACCATGCAGG</t>
  </si>
  <si>
    <t>frederiksenii      -TCCTCGATTGGTGGCTGGAAAGGCATTAATGAATCCGACATGGTACTGATGCCAGACGC</t>
  </si>
  <si>
    <t>GTTATGACCGTGACCCACGTTCTATCTCCAAACGTGCAGAAGACTTCCTGAAATCTTCAGGTATCGCAGA</t>
  </si>
  <si>
    <t xml:space="preserve">                      *************************** *************** ********** **</t>
  </si>
  <si>
    <t>TACCGTGCTGTTCGGACCAGAACCTGAATTCTTCTTGTTTGACGATATTCGCTTTGGCAGCAGCATCCGT</t>
  </si>
  <si>
    <t>ruckeri            CAGCACTGCAGTGATGGATCCATTCTTCGCAGATTCTACCCTGATTATCCGTTGTGACAT</t>
  </si>
  <si>
    <t>GGCTCCCACGTTGCTATCGATGATATCGAAGGCGCATGGAACTCCAGCACCAAATACGAAGGTGGTAACA</t>
  </si>
  <si>
    <t>rohedi             CAGCACTGCTGTTATGGATCCGTTCTTCGAAGACTCAACACTGATTATCCGTTGTGACAT</t>
  </si>
  <si>
    <t>AAGGCCATCGTCCCGCAGTAAAAGGCGGTTACTTCCCGGTTCCCCCAGTTGATTCCGCGCAAGATCTGCG</t>
  </si>
  <si>
    <t>frederiksenii      CAGCACCGCTGTTATGGATCCGTTCTTCGAAGATTCCACACTGATTATCCGTTGTGACAT</t>
  </si>
  <si>
    <t>TTCTGCCATGTGTTTAACCATGGAAGATATGGGTCTGGTTGTTGAAGCACATCACCACGAAGTCGCCACT</t>
  </si>
  <si>
    <t xml:space="preserve">                   ****** ** ** ******** ******* *** ** ** ********************</t>
  </si>
  <si>
    <t>GCTGGTCAGAACGAAGTGGCTACCCGCTTCAATACCATGACCAAGAAAGCGGATGAAATCCAAATCTACA</t>
  </si>
  <si>
    <t>ruckeri            TCTGGAACCCGGCACCATGCAGGGTTATGACCGTGACCCACGTTCTATCTCCAAACGTGC</t>
  </si>
  <si>
    <t>AATATGTCGTGCACAACGTAGCGCAT</t>
  </si>
  <si>
    <t>rohedi             CCTCGAGCCAGGCACCATGCAAGGTTATGACCGCGACCCACGTTCTATCTCTAAACGTGC</t>
  </si>
  <si>
    <t>frederiksenii      CCTTGAGCCAGGCACCATGCAAGGTTATGACCGCGACCCACGTTCTATCTCCAAACGTGC</t>
  </si>
  <si>
    <t>&gt;AY333059.1 Yersinia rohdei strain WA 12/96 glutamine synthetase (glnA) gene, partial cds</t>
  </si>
  <si>
    <t xml:space="preserve">                    ** ** ** *********** *********** ***************** ********</t>
  </si>
  <si>
    <t>CTCCTCGATTGGTGGCTGGAAAGGCATTAACGAATCCGACATGGTACTGATGCCAGACGCCAGCACTGCT</t>
  </si>
  <si>
    <t>ruckeri            AGAAGACTTCCTGAAATCTTCAGGTATCGCAGATACCGTGCTGTTCGGACCAGAACCTGA</t>
  </si>
  <si>
    <t>GTTATGGATCCGTTCTTCGAAGACTCAACACTGATTATCCGTTGTGACATCCTCGAGCCAGGCACCATGC</t>
  </si>
  <si>
    <t>rohedi             TGAAGACTTCCTGAGATCTTCTGGCATTGCAGATACCGTGCTGTTCGGGCCTGAGCCAGA</t>
  </si>
  <si>
    <t>AAGGTTATGACCGCGACCCACGTTCTATCTCTAAACGTGCTGAAGACTTCCTGAGATCTTCTGGCATTGC</t>
  </si>
  <si>
    <t>frederiksenii      AGAAGACTTCCTGAAATCTTCTGGTATCGCCGATACCGTGCTGTTCGGGCCAGAACCAGA</t>
  </si>
  <si>
    <t>AGATACCGTGCTGTTCGGGCCTGAGCCAGAATTCTTCCTGTTTGACGACGTACGTTTTGGTAGCAGCATC</t>
  </si>
  <si>
    <t xml:space="preserve">                    ************* ****** ** ** ** ***************** ** ** ** **</t>
  </si>
  <si>
    <t>CGCGGCTCCCATGTCTCTATCGATGATATCGAAGGCGCCTGGAACTCCAGCACTAAATACGATGGCGGCA</t>
  </si>
  <si>
    <t>ruckeri            ATTCTTCTTGTTTGACGATATTCGCTTTGGCAGCAGCATCCGTGGCTCCCACGTTGCTAT</t>
  </si>
  <si>
    <t>ACAAAGGCCACCGCCCTGCAGTAAAAGGCGGTTACTTCCCGGTTCCTCCTGTCGACTCTTCACAGGATCT</t>
  </si>
  <si>
    <t>rohedi             ATTCTTCCTGTTTGACGACGTACGTTTTGGTAGCAGCATCCGCGGCTCCCATGTCTCTAT</t>
  </si>
  <si>
    <t>GCGTTCTACCATGTGTTTGACCATGGAAGAAATGGGCCTGGTAGTTGAAGCGCATCACCATGAAGTTGCA</t>
  </si>
  <si>
    <t>frederiksenii      ATTCTTCCTGTTCGATGACGTTCGTTTTGGTAGCAGCATCCGCGGTTCCCACGTCGCTAT</t>
  </si>
  <si>
    <t>ACAGCAGGTCAGAACGAAGTGGCTACCCGCTTCAATACTATGACCAAGAAAGCTGACGAAATTCAGATTT</t>
  </si>
  <si>
    <t xml:space="preserve">                   ******* **** ** **  * ** ***** *********** ** ***** **  ****</t>
  </si>
  <si>
    <t>ACAAATATGTCGTGCATAACGTGGCACACGCCTTCGGTA</t>
  </si>
  <si>
    <t>ruckeri            CGATGATATCGAAGGCGCATGGAACTCCAGCACCAAATACGAAGGTGGTAACAAAGGCCA</t>
  </si>
  <si>
    <t>rohedi             CGATGATATCGAAGGCGCCTGGAACTCCAGCACTAAATACGATGGCGGCAACAAAGGCCA</t>
  </si>
  <si>
    <t>frederiksenii      CGATGATATCGAAGGTGCATGGAACTCCAGCACCAAATACGAAGGCGGCAACAAAGGCCA</t>
  </si>
  <si>
    <t>&gt;AY333030.1 Yersinia frederiksenii strain CNY 867 glutamine synthetase (glnA) gene, partial cds</t>
  </si>
  <si>
    <t xml:space="preserve">                   *************** ** ************** ******** ** ** ***********</t>
  </si>
  <si>
    <t>TCCTCGATTGGTGGCTGGAAAGGCATTAATGAATCCGACATGGTACTGATGCCAGACGCCAGCACCGCTG</t>
  </si>
  <si>
    <t>ruckeri            TCGTCCCGCAGTAAAAGGCGGTTACTTCCCGGTTCCCCCAGTTGATTCCGCGCAAGATCT</t>
  </si>
  <si>
    <t>TTATGGATCCGTTCTTCGAAGATTCCACACTGATTATCCGTTGTGACATCCTTGAGCCAGGCACCATGCA</t>
  </si>
  <si>
    <t>rohedi             CCGCCCTGCAGTAAAAGGCGGTTACTTCCCGGTTCCTCCTGTCGACTCTTCACAGGATCT</t>
  </si>
  <si>
    <t>AGGTTATGACCGCGACCCACGTTCTATCTCCAAACGTGCAGAAGACTTCCTGAAATCTTCTGGTATCGCC</t>
  </si>
  <si>
    <t>frederiksenii      CCGTCCAGCAGTAAAAGGCGGCTACTTCCCGGTTCCTCCGGTCGATTCTTCACAGGATTT</t>
  </si>
  <si>
    <t>GATACCGTGCTGTTCGGGCCAGAACCAGAATTCTTCCTGTTCGATGACGTTCGTTTTGGTAGCAGCATCC</t>
  </si>
  <si>
    <t xml:space="preserve">                    ** ** ************** ************** ** ** ** **  * ** *** *</t>
  </si>
  <si>
    <t>GCGGTTCCCACGTCGCTATCGATGATATCGAAGGTGCATGGAACTCCAGCACCAAATACGAAGGCGGCAA</t>
  </si>
  <si>
    <t>ruckeri            GCGTTCTGCCATGTGTTTAACCATGGAAGATATGGGTCTGGTTGTTGAAGCACATCACCA</t>
  </si>
  <si>
    <t>CAAAGGCCACCGTCCAGCAGTAAAAGGCGGCTACTTCCCGGTTCCTCCGGTCGATTCTTCACAGGATTTG</t>
  </si>
  <si>
    <t>rohedi             GCGTTCTACCATGTGTTTGACCATGGAAGAAATGGGCCTGGTAGTTGAAGCGCATCACCA</t>
  </si>
  <si>
    <t>CGTTCTACCATGTGTTTAACCATGGAAGAAATGGGTCTGGTTGTTGAAGCTCATCACCATGAAGTTGCTA</t>
  </si>
  <si>
    <t>frederiksenii      GCGTTCTACCATGTGTTTAACCATGGAAGAAATGGGTCTGGTTGTTGAAGCTCATCACCA</t>
  </si>
  <si>
    <t>CTGCTGGCCAGAACGAAGTAGCAACCCGCTTCAATACCATGACCAAGAAAGCGGACGAAATTCAGATTTA</t>
  </si>
  <si>
    <t xml:space="preserve">                   ******* ********** *********** ***** ***** ******** ********</t>
  </si>
  <si>
    <t>CAAATATGTCGTGCACAACGTAGCCCATGCATT</t>
  </si>
  <si>
    <t>ruckeri            CGAAGTCGCCACTGCTGGTCAGAACGAAGTGGCTACCCGCTTCAATACCATGACCAAGAA</t>
  </si>
  <si>
    <t>rohedi             TGAAGTTGCAACAGCAGGTCAGAACGAAGTGGCTACCCGCTTCAATACTATGACCAAGAA</t>
  </si>
  <si>
    <t>frederiksenii      TGAAGTTGCTACTGCTGGCCAGAACGAAGTAGCAACCCGCTTCAATACCATGACCAAGAA</t>
  </si>
  <si>
    <t xml:space="preserve">                    ***** ** ** ** ** *********** ** ************** ***********</t>
  </si>
  <si>
    <t>ruckeri            AGCGGATGAAATCCAAATCTACAAATATGTCGTGCACAACGTAGCGCAT----------</t>
  </si>
  <si>
    <t>rohedi             AGCTGACGAAATTCAGATTTACAAATATGTCGTGCATAACGTGGCACACGCCTTCGGTA</t>
  </si>
  <si>
    <t>frederiksenii      AGCGGACGAAATTCAGATTTACAAATATGTCGTGCACAACGTAGCCCATGCATT-----</t>
  </si>
  <si>
    <t xml:space="preserve">                   *** ** ***** ** ** ***************** ***** ** **           </t>
  </si>
  <si>
    <t xml:space="preserve">Colony PCR for confirming transformation </t>
  </si>
  <si>
    <t>Universal bacterial PCR assay for seawater</t>
  </si>
  <si>
    <t>Universal bacterial PCR assay for lake water</t>
  </si>
  <si>
    <r>
      <t xml:space="preserve">band size is 830, 843 and 837 bp for </t>
    </r>
    <r>
      <rPr>
        <i/>
        <sz val="12"/>
        <color theme="1"/>
        <rFont val="Times New Roman"/>
        <family val="1"/>
      </rPr>
      <t>Y. ruckeri</t>
    </r>
    <r>
      <rPr>
        <sz val="12"/>
        <color theme="1"/>
        <rFont val="Times New Roman"/>
        <family val="1"/>
      </rPr>
      <t xml:space="preserve">, </t>
    </r>
    <r>
      <rPr>
        <i/>
        <sz val="12"/>
        <color theme="1"/>
        <rFont val="Times New Roman"/>
        <family val="1"/>
      </rPr>
      <t>Y. rohedi</t>
    </r>
    <r>
      <rPr>
        <sz val="12"/>
        <color theme="1"/>
        <rFont val="Times New Roman"/>
        <family val="1"/>
      </rPr>
      <t xml:space="preserve"> and </t>
    </r>
    <r>
      <rPr>
        <i/>
        <sz val="12"/>
        <color theme="1"/>
        <rFont val="Times New Roman"/>
        <family val="1"/>
      </rPr>
      <t>Y. frederiksenii</t>
    </r>
    <r>
      <rPr>
        <sz val="12"/>
        <color theme="1"/>
        <rFont val="Times New Roman"/>
        <family val="1"/>
      </rPr>
      <t xml:space="preserve"> respectively</t>
    </r>
  </si>
  <si>
    <t>Primer sets selection</t>
  </si>
  <si>
    <t>Primer set</t>
  </si>
  <si>
    <t>Primer</t>
  </si>
  <si>
    <t>Sequence (5'-3')</t>
  </si>
  <si>
    <t>Length (bp)</t>
  </si>
  <si>
    <t>Yr#1</t>
  </si>
  <si>
    <t>F3</t>
  </si>
  <si>
    <t>TGTTCGGACCAGAACCTGAA</t>
  </si>
  <si>
    <t>B3</t>
  </si>
  <si>
    <t>GGCAGAACGCAGATCTTGC</t>
  </si>
  <si>
    <t>FIP</t>
  </si>
  <si>
    <r>
      <t>GGAGTTCCATGCGCCTTCGATA</t>
    </r>
    <r>
      <rPr>
        <sz val="6"/>
        <color rgb="FF000000"/>
        <rFont val="Times New Roman"/>
        <family val="1"/>
      </rPr>
      <t>ACGATATTCGCTTTGGCAGC</t>
    </r>
  </si>
  <si>
    <t>BIP</t>
  </si>
  <si>
    <r>
      <t>AGGTGGTAACAAAGGCCATCGT</t>
    </r>
    <r>
      <rPr>
        <u/>
        <sz val="6"/>
        <color rgb="FF000000"/>
        <rFont val="Times New Roman"/>
        <family val="1"/>
      </rPr>
      <t>ATCAACTGGGGGAACCGG</t>
    </r>
  </si>
  <si>
    <t>LF</t>
  </si>
  <si>
    <t>AACGTGGGAGCCACGGA</t>
  </si>
  <si>
    <t>Yr#2</t>
  </si>
  <si>
    <t>GGTGGTAACAAAGGCCATCG</t>
  </si>
  <si>
    <t>GCTACGTTGTGCACGACAT</t>
  </si>
  <si>
    <r>
      <t>CATGGCAGAACGCAGATCTTGC</t>
    </r>
    <r>
      <rPr>
        <sz val="6"/>
        <color rgb="FF000000"/>
        <rFont val="Times New Roman"/>
        <family val="1"/>
      </rPr>
      <t>TAAAAGGCGGTTACTTCCCG</t>
    </r>
  </si>
  <si>
    <r>
      <t>AAGCACATCACCACGAAGTCGC</t>
    </r>
    <r>
      <rPr>
        <u/>
        <sz val="6"/>
        <color rgb="FF000000"/>
        <rFont val="Times New Roman"/>
        <family val="1"/>
      </rPr>
      <t>TCCGCTTTCTTGGTCATGG</t>
    </r>
  </si>
  <si>
    <t>GCGGAATCAACTGGGGGAA</t>
  </si>
  <si>
    <t>LB</t>
  </si>
  <si>
    <t>CTGCTGGTCAGAACGAAGTG</t>
  </si>
  <si>
    <t>Yr#3*</t>
  </si>
  <si>
    <t>CGCAGTAAAAGGCGGTTACTT</t>
  </si>
  <si>
    <t>GCTACGTTGTGCACGACA</t>
  </si>
  <si>
    <r>
      <t>TGCTTCAACAACCAGACCCATATCT</t>
    </r>
    <r>
      <rPr>
        <sz val="6"/>
        <color rgb="FF000000"/>
        <rFont val="Times New Roman"/>
        <family val="1"/>
      </rPr>
      <t>CCCAGTTGATTCCGCGC</t>
    </r>
  </si>
  <si>
    <r>
      <t>TCGCCACTGCTGGTCAGAA</t>
    </r>
    <r>
      <rPr>
        <u/>
        <sz val="6"/>
        <color rgb="FF000000"/>
        <rFont val="Times New Roman"/>
        <family val="1"/>
      </rPr>
      <t>TTGGATTTCATCCGCTTTCTTGGT</t>
    </r>
  </si>
  <si>
    <t>GGTTAAACACATGGCAGAACGC</t>
  </si>
  <si>
    <t>Yr#4*</t>
  </si>
  <si>
    <t>ACCAGAACCTGAATTCTTCT</t>
  </si>
  <si>
    <r>
      <t>GGAGTTCCATGCGCCTTCGATA</t>
    </r>
    <r>
      <rPr>
        <sz val="6"/>
        <color rgb="FF000000"/>
        <rFont val="Times New Roman"/>
        <family val="1"/>
      </rPr>
      <t>TGACGATATTCGCTTTGGCA</t>
    </r>
  </si>
  <si>
    <t>42 </t>
  </si>
  <si>
    <r>
      <t>TGGTAACAAAGGCCATCGTCCC</t>
    </r>
    <r>
      <rPr>
        <u/>
        <sz val="6"/>
        <color rgb="FF000000"/>
        <rFont val="Times New Roman"/>
        <family val="1"/>
      </rPr>
      <t>GCGGAATCAACTGGGGGAACCGGGA</t>
    </r>
  </si>
  <si>
    <t>Primers set</t>
  </si>
  <si>
    <t>Tp1</t>
  </si>
  <si>
    <t>Tp2</t>
  </si>
  <si>
    <t>mean</t>
  </si>
  <si>
    <t>mean (mm:ss)</t>
  </si>
  <si>
    <t>SD</t>
  </si>
  <si>
    <t>SD(s)</t>
  </si>
  <si>
    <t>AGCAACGTGGGAGCCAC</t>
  </si>
  <si>
    <t>Yr#3</t>
  </si>
  <si>
    <t>Yr#4</t>
  </si>
  <si>
    <t>Initial primers optimisation</t>
  </si>
  <si>
    <t>Final primers optimisation</t>
  </si>
  <si>
    <r>
      <t>Concentration (</t>
    </r>
    <r>
      <rPr>
        <sz val="11"/>
        <color theme="1"/>
        <rFont val="Aptos Narrow"/>
        <family val="2"/>
      </rPr>
      <t>µM)</t>
    </r>
  </si>
  <si>
    <t>Concentration 1</t>
  </si>
  <si>
    <t>Concentration 2</t>
  </si>
  <si>
    <t>Concentration 3</t>
  </si>
  <si>
    <t>Concentration 4</t>
  </si>
  <si>
    <t>Concentration 5</t>
  </si>
  <si>
    <t>Concentration 6</t>
  </si>
  <si>
    <t>Concentration 7</t>
  </si>
  <si>
    <t>Y. ruckeri</t>
  </si>
  <si>
    <t>Y. rohedi</t>
  </si>
  <si>
    <t>Y. frederiksenii</t>
  </si>
  <si>
    <t>No Template Control</t>
  </si>
  <si>
    <t>F3/B3</t>
  </si>
  <si>
    <t>Yr</t>
  </si>
  <si>
    <t>Yh</t>
  </si>
  <si>
    <t>Yf</t>
  </si>
  <si>
    <t>NTC</t>
  </si>
  <si>
    <t>FIP/BIP</t>
  </si>
  <si>
    <t>Loop F</t>
  </si>
  <si>
    <t>Concentration (µM)</t>
  </si>
  <si>
    <t>FIP &amp; BIP, F3 &amp; B3, LF (µM)</t>
  </si>
  <si>
    <t xml:space="preserve">Tp (mm: ss) </t>
  </si>
  <si>
    <t>Tp3</t>
  </si>
  <si>
    <t>Average Tp (mm:ss)</t>
  </si>
  <si>
    <t>SD (s)</t>
  </si>
  <si>
    <t>(FIP &amp; BIP, F3 &amp; B3, LF)</t>
  </si>
  <si>
    <t>Average Tp</t>
  </si>
  <si>
    <t>Conc.1</t>
  </si>
  <si>
    <t>0.8, 0.2, 0.4</t>
  </si>
  <si>
    <t>Conc. 2</t>
  </si>
  <si>
    <t>1.2, 0.2, 0.2</t>
  </si>
  <si>
    <t>1.2, 0.2, 0.4</t>
  </si>
  <si>
    <t>Conc. 3</t>
  </si>
  <si>
    <t>1.2, 0.2, 0.8</t>
  </si>
  <si>
    <t>Conc. 4</t>
  </si>
  <si>
    <t>1.6, 0.2, 0.8</t>
  </si>
  <si>
    <t>Conc. 5</t>
  </si>
  <si>
    <t>1.6, 0.2, 0.2</t>
  </si>
  <si>
    <t>Conc. 6</t>
  </si>
  <si>
    <t>1.6, 0.2, 0.4</t>
  </si>
  <si>
    <t>Conc. 7</t>
  </si>
  <si>
    <t xml:space="preserve">Yr-LAMP assay specificity </t>
  </si>
  <si>
    <t>Yr-LAMP assay sensitivity</t>
  </si>
  <si>
    <r>
      <t>Copy number (copies/</t>
    </r>
    <r>
      <rPr>
        <sz val="11"/>
        <color theme="1"/>
        <rFont val="Aptos Narrow"/>
        <family val="2"/>
      </rPr>
      <t>µ</t>
    </r>
    <r>
      <rPr>
        <sz val="11"/>
        <color theme="1"/>
        <rFont val="Calibri"/>
        <family val="2"/>
      </rPr>
      <t>l)</t>
    </r>
  </si>
  <si>
    <t>Concentration</t>
  </si>
  <si>
    <t>Tp4</t>
  </si>
  <si>
    <t>Tp5</t>
  </si>
  <si>
    <t>Tp6</t>
  </si>
  <si>
    <t>Tp7</t>
  </si>
  <si>
    <t>Tp8</t>
  </si>
  <si>
    <t>Tp9</t>
  </si>
  <si>
    <t>Tp10</t>
  </si>
  <si>
    <t>Mean</t>
  </si>
  <si>
    <t>SD (ss)</t>
  </si>
  <si>
    <t>Inter CV%</t>
  </si>
  <si>
    <r>
      <t>1.1 x 10</t>
    </r>
    <r>
      <rPr>
        <vertAlign val="superscript"/>
        <sz val="11"/>
        <color theme="1"/>
        <rFont val="Aptos Narrow"/>
        <family val="2"/>
        <scheme val="minor"/>
      </rPr>
      <t>8</t>
    </r>
  </si>
  <si>
    <t>0.5 ng/ul</t>
  </si>
  <si>
    <r>
      <t>1.1 x 10</t>
    </r>
    <r>
      <rPr>
        <vertAlign val="superscript"/>
        <sz val="11"/>
        <color theme="1"/>
        <rFont val="Aptos Narrow"/>
        <family val="2"/>
        <scheme val="minor"/>
      </rPr>
      <t>7</t>
    </r>
  </si>
  <si>
    <r>
      <t>0.5x10</t>
    </r>
    <r>
      <rPr>
        <vertAlign val="superscript"/>
        <sz val="11"/>
        <color theme="1"/>
        <rFont val="Aptos Narrow"/>
        <family val="2"/>
        <scheme val="minor"/>
      </rPr>
      <t>-1</t>
    </r>
    <r>
      <rPr>
        <sz val="11"/>
        <color theme="1"/>
        <rFont val="Aptos Narrow"/>
        <family val="2"/>
        <scheme val="minor"/>
      </rPr>
      <t xml:space="preserve"> ng/ul</t>
    </r>
  </si>
  <si>
    <r>
      <t>1.1 x 10</t>
    </r>
    <r>
      <rPr>
        <vertAlign val="superscript"/>
        <sz val="11"/>
        <color theme="1"/>
        <rFont val="Aptos Narrow"/>
        <family val="2"/>
        <scheme val="minor"/>
      </rPr>
      <t>6</t>
    </r>
  </si>
  <si>
    <r>
      <t>0.5x10</t>
    </r>
    <r>
      <rPr>
        <vertAlign val="superscript"/>
        <sz val="11"/>
        <color theme="1"/>
        <rFont val="Aptos Narrow"/>
        <family val="2"/>
        <scheme val="minor"/>
      </rPr>
      <t>-2</t>
    </r>
    <r>
      <rPr>
        <sz val="11"/>
        <color theme="1"/>
        <rFont val="Aptos Narrow"/>
        <family val="2"/>
        <scheme val="minor"/>
      </rPr>
      <t xml:space="preserve"> ng/ul</t>
    </r>
  </si>
  <si>
    <r>
      <t>1.1 x 10</t>
    </r>
    <r>
      <rPr>
        <vertAlign val="superscript"/>
        <sz val="11"/>
        <color theme="1"/>
        <rFont val="Aptos Narrow"/>
        <family val="2"/>
        <scheme val="minor"/>
      </rPr>
      <t>5</t>
    </r>
  </si>
  <si>
    <r>
      <t>0.5x10</t>
    </r>
    <r>
      <rPr>
        <vertAlign val="superscript"/>
        <sz val="11"/>
        <color theme="1"/>
        <rFont val="Aptos Narrow"/>
        <family val="2"/>
        <scheme val="minor"/>
      </rPr>
      <t>-3</t>
    </r>
    <r>
      <rPr>
        <sz val="11"/>
        <color theme="1"/>
        <rFont val="Aptos Narrow"/>
        <family val="2"/>
        <scheme val="minor"/>
      </rPr>
      <t xml:space="preserve"> ng/ul</t>
    </r>
  </si>
  <si>
    <r>
      <t>1.1 x 10</t>
    </r>
    <r>
      <rPr>
        <vertAlign val="superscript"/>
        <sz val="11"/>
        <color theme="1"/>
        <rFont val="Aptos Narrow"/>
        <family val="2"/>
        <scheme val="minor"/>
      </rPr>
      <t>4</t>
    </r>
  </si>
  <si>
    <r>
      <t>0.5x10</t>
    </r>
    <r>
      <rPr>
        <vertAlign val="superscript"/>
        <sz val="11"/>
        <color theme="1"/>
        <rFont val="Aptos Narrow"/>
        <family val="2"/>
        <scheme val="minor"/>
      </rPr>
      <t>-4</t>
    </r>
    <r>
      <rPr>
        <sz val="11"/>
        <color theme="1"/>
        <rFont val="Aptos Narrow"/>
        <family val="2"/>
        <scheme val="minor"/>
      </rPr>
      <t xml:space="preserve"> ng/ul</t>
    </r>
  </si>
  <si>
    <r>
      <t>1.1 x 10</t>
    </r>
    <r>
      <rPr>
        <vertAlign val="superscript"/>
        <sz val="11"/>
        <color theme="1"/>
        <rFont val="Aptos Narrow"/>
        <family val="2"/>
        <scheme val="minor"/>
      </rPr>
      <t>3</t>
    </r>
  </si>
  <si>
    <r>
      <t>0.5x10</t>
    </r>
    <r>
      <rPr>
        <vertAlign val="superscript"/>
        <sz val="11"/>
        <color theme="1"/>
        <rFont val="Aptos Narrow"/>
        <family val="2"/>
        <scheme val="minor"/>
      </rPr>
      <t>-5</t>
    </r>
    <r>
      <rPr>
        <sz val="11"/>
        <color theme="1"/>
        <rFont val="Aptos Narrow"/>
        <family val="2"/>
        <scheme val="minor"/>
      </rPr>
      <t xml:space="preserve"> ng/ul</t>
    </r>
  </si>
  <si>
    <r>
      <t>1.1 x 10</t>
    </r>
    <r>
      <rPr>
        <vertAlign val="superscript"/>
        <sz val="11"/>
        <color theme="1"/>
        <rFont val="Aptos Narrow"/>
        <family val="2"/>
        <scheme val="minor"/>
      </rPr>
      <t>2</t>
    </r>
  </si>
  <si>
    <r>
      <t>0.5x10</t>
    </r>
    <r>
      <rPr>
        <vertAlign val="superscript"/>
        <sz val="11"/>
        <color theme="1"/>
        <rFont val="Aptos Narrow"/>
        <family val="2"/>
        <scheme val="minor"/>
      </rPr>
      <t>-6</t>
    </r>
    <r>
      <rPr>
        <sz val="11"/>
        <color theme="1"/>
        <rFont val="Aptos Narrow"/>
        <family val="2"/>
        <scheme val="minor"/>
      </rPr>
      <t xml:space="preserve"> ng/ul</t>
    </r>
  </si>
  <si>
    <t>1.1 x 10</t>
  </si>
  <si>
    <r>
      <t>0.5x10</t>
    </r>
    <r>
      <rPr>
        <vertAlign val="superscript"/>
        <sz val="11"/>
        <color theme="1"/>
        <rFont val="Aptos Narrow"/>
        <family val="2"/>
        <scheme val="minor"/>
      </rPr>
      <t>-7</t>
    </r>
    <r>
      <rPr>
        <sz val="11"/>
        <color theme="1"/>
        <rFont val="Aptos Narrow"/>
        <family val="2"/>
        <scheme val="minor"/>
      </rPr>
      <t xml:space="preserve"> ng/ul</t>
    </r>
  </si>
  <si>
    <r>
      <t>0.5x10</t>
    </r>
    <r>
      <rPr>
        <vertAlign val="superscript"/>
        <sz val="11"/>
        <color theme="1"/>
        <rFont val="Aptos Narrow"/>
        <family val="2"/>
        <scheme val="minor"/>
      </rPr>
      <t>-8</t>
    </r>
    <r>
      <rPr>
        <sz val="11"/>
        <color theme="1"/>
        <rFont val="Aptos Narrow"/>
        <family val="2"/>
        <scheme val="minor"/>
      </rPr>
      <t xml:space="preserve"> ng/ul</t>
    </r>
  </si>
  <si>
    <r>
      <t>1.1 x 10</t>
    </r>
    <r>
      <rPr>
        <vertAlign val="superscript"/>
        <sz val="11"/>
        <color theme="1"/>
        <rFont val="Aptos Narrow"/>
        <family val="2"/>
        <scheme val="minor"/>
      </rPr>
      <t>-1</t>
    </r>
  </si>
  <si>
    <r>
      <t>0.5x10</t>
    </r>
    <r>
      <rPr>
        <vertAlign val="superscript"/>
        <sz val="11"/>
        <color theme="1"/>
        <rFont val="Aptos Narrow"/>
        <family val="2"/>
        <scheme val="minor"/>
      </rPr>
      <t>-9</t>
    </r>
    <r>
      <rPr>
        <sz val="11"/>
        <color theme="1"/>
        <rFont val="Aptos Narrow"/>
        <family val="2"/>
        <scheme val="minor"/>
      </rPr>
      <t xml:space="preserve"> ng/ul</t>
    </r>
  </si>
  <si>
    <t>Sample</t>
  </si>
  <si>
    <t>Tm1</t>
  </si>
  <si>
    <t>Tm2</t>
  </si>
  <si>
    <t>Tm3</t>
  </si>
  <si>
    <t>Undiluted (8000)</t>
  </si>
  <si>
    <t>Positive Ctrl</t>
  </si>
  <si>
    <t>Aeromonas salmonicida</t>
  </si>
  <si>
    <t xml:space="preserve">Flavobacterium psychrophilum </t>
  </si>
  <si>
    <r>
      <t>Renibacterium salmoninarum</t>
    </r>
    <r>
      <rPr>
        <sz val="12"/>
        <color rgb="FF4BACC6"/>
        <rFont val="Times New Roman"/>
        <family val="1"/>
      </rPr>
      <t xml:space="preserve"> </t>
    </r>
  </si>
  <si>
    <t>&gt;CP052034.1:3404283-3405613 Aeromonas salmonicida subsp. salmonicida strain J411 chromosome, complete genome</t>
  </si>
  <si>
    <t>ATGGACAGTATCAAGGGCTGGATGGAGAGCAATCGCATCACGGAAGTGGAGTGCCTGTTTCCGGATTTCA</t>
  </si>
  <si>
    <t>CCGGTAATGCCCGAGGCAAGATCATTCCAGCCAACAAATTTTTGCGCGAAGGGGGCATGCGGCTGCCCGA</t>
  </si>
  <si>
    <t>GGTCATCTTCACCCAGACGGTGACCGGCGAGTACCCGGATGACGACAGCATGATAGACCCGCTGGAGCGG</t>
  </si>
  <si>
    <t>GACATGCAGCTCTACCCGGACCCCAACACCATTCGTTTCGTGCCCTGGGCGCTGGAGCCGACCGCTCAGG</t>
  </si>
  <si>
    <t>TGATCCACGACTGTTTCGACATCAATGGCAACCTTATCGACATAGCGCCGCGTTCGGTGCTGCGTCGGGT</t>
  </si>
  <si>
    <t>CCTGTCATTTTATGAGAAACAGGGCTGGAAGCCGGTGGTCGCCCCCGAGCTCGAATTCTACCTGGTCAAG</t>
  </si>
  <si>
    <t>CGCAACGAAGACCCGACTATCCTCTGGTACCGCCCATTGGCCGCAATGGCCGCCCGGAGACTGCCCGCCA</t>
  </si>
  <si>
    <t>GTCGTTCAGCATCGATGCGGTCAACGAATTCGACCCCATCTTCGAGGACATGTACGACTACTGCGAGGCG</t>
  </si>
  <si>
    <t>CAGGAACTGGAAGTGGACACCCTTATCCACGAATCTGGCGCCGCCCAGATGGAGATCAACTTCCTGCACG</t>
  </si>
  <si>
    <t>GCGATGCCATCGATCTGGCCGATCAGGTGTTCCTGTTCAAGCGCACCATGCGGGAAGCGGCTCACCGTCA</t>
  </si>
  <si>
    <t>CGGCATCTATGCCACCTTTATGGCCAAGCCGATGAGCGACGAGCCGGGCTCCGCCATGCACATCCACCAG</t>
  </si>
  <si>
    <t>AGCCTGGAAGATGTGAACGGTCGCAATCTGTTCGGCACGGACAATGGCGGCAATAGCGAGCAGTTCATGC</t>
  </si>
  <si>
    <t>ACTTTATCGCTGGTCTGCAGAAATACACGCCAGCCGTGACTGCCTTGCTGGCGCCGAACGTCAACTCCTA</t>
  </si>
  <si>
    <t>TCGTCGGCTCACCTTTGGCGAGAGCGCGCCGCGCAACGTGCAGTGGGGTGTAGAGAACCGCACCTGTGGC</t>
  </si>
  <si>
    <t>CTGCGGGTGCCCTTCTCCGATGCCAGTGCCCGCCGGGTAGAGAACCGTTTTGCTGGCGCCGATGCCAACC</t>
  </si>
  <si>
    <t>CCTATCTGGCACTGGCTGCGACCCTGGCCTGCGGCTACCTCGGCATGATGGAAAAGCTGGAGCCGTTGCC</t>
  </si>
  <si>
    <t>GGAAATGAAGTCGAGCGCCTATGACCTGCCTTACAGTCTGCCCCGTTCGCTGGAAGAGGCCCTGAGCCAT</t>
  </si>
  <si>
    <t>CTTGAGCAGTGCGAGCCCATCAAGGAGATGCTGGGGGAGCGTTTTATCCGCGCCTTCGTGGCTGTCAAGC</t>
  </si>
  <si>
    <t>GCAAGGAGTACGAGACCTACTTCGGGGTGATAAGCCGCTGGGAACGGGAGTTCCTGCTGCTGAACGTGTG</t>
  </si>
  <si>
    <t>A</t>
  </si>
  <si>
    <t>&gt;BJTD01000011.1:c16380-14191 Flavobacterium psychrophilum KKAC-1706 DNA, contig00011, whole genome shotgun sequence</t>
  </si>
  <si>
    <t>ATGTCAACAATTCGTTTTCAAGCATTAAAAGAAGCATCAGGAAGAAAACCTGTAAAATTTGAAGAAGCCG</t>
  </si>
  <si>
    <t>ATAGAAAATCTAATATTTTCGGAGCAAATGTGTTTAATGACAAAGCAATGAAGCAATTTCTTACTTCAGA</t>
  </si>
  <si>
    <t>TGCGTATAAAGGAGTGAAAGACGCCGTACAGCACGGAACAAAAATTGATAGAAAATTAGCCGATTATATC</t>
  </si>
  <si>
    <t>GCCATGGGTATGAAAGAATGGGCATTGTCTAAAGGAGTGACTCATTATACACACTGGTTTCAACCTCTTA</t>
  </si>
  <si>
    <t>CAGGAACCACTGCTGAAAAACATGATGCCTTTTTTGAAACTTCTTACGACGGAAGCGAGTCATTTGAAAA</t>
  </si>
  <si>
    <t>ATTTGGTGGCGCACAATTGGTTCAACAAGAACCAGACGCATCAAGTTTTCCTAACGGAGGAATTAGAAAT</t>
  </si>
  <si>
    <t>ACATTTGAAGCTCGTGGTTATACGGCTTGGGATCCAACATCGCCAGCATTTATCTTCGGAACTACTTTAT</t>
  </si>
  <si>
    <t>GTATCCCAACGGTTTTTATATCTTATACAGGTGAAGCATTAGATTACAAAACACCATTATTACGTGCACT</t>
  </si>
  <si>
    <t>GCATTCAATAGATCAAGCTGCGACAGACGTTTGTAAATATTTTGATAAAAATGTTAAAAAAGTAACCGCA</t>
  </si>
  <si>
    <t>ACTTTAGGTTGGGAACAAGAATATTTCTTAATCGATGTAGCTTTAGCAAATTCTCGCCCTGATATTCTCA</t>
  </si>
  <si>
    <t>TGACAGGAAGAACTTTATTAGGACACACTTCTGCAAAAGGACAACAATTAGACGACCATTATTTTGGGTC</t>
  </si>
  <si>
    <t>AATCCCAACAAGAGCGTTAAATTATATGCGTGAATTGGAACAAGAATGTATGTATCTTGGAATTCCAGTA</t>
  </si>
  <si>
    <t>AAAACACGTCATAACGAAGTAGCACCCAATCAGTTCGAGTTGGCACCTATTTTCGAAGAAACAAACCTTG</t>
  </si>
  <si>
    <t>CCGTAGACCACAATTCATTATTAATGGATGTGATGCATAAAGTAGGAGAGCGCCATGATTTTAAAGTATT</t>
  </si>
  <si>
    <t>ATTTCACGAAAAACCTTTCAAAGGAGTAAATGGGTCAGGAAAACACAACAACTGGTCATTAGCAACAGAT</t>
  </si>
  <si>
    <t>ACTGGAATAAATTTGTTAAGTCCAAGCAAAACGCCAATGAGTAACCTTCAATTCTTGTCGTTTTTTATCA</t>
  </si>
  <si>
    <t>ATACCATCAAAGCGGTAAACGATTATGAAGAATTATTAAGAGCAGCCATTGCAACAGCAACAAATGACCA</t>
  </si>
  <si>
    <t>CAGATTAGGAGCAAACGAAGCGCCACCAGCAATTATATCAGTATTTATTGGCGAGCAATTAACAAAAGTG</t>
  </si>
  <si>
    <t>TTGGCTGAGCTAGAAGGCGTTACAACAGGGAAATTATCTCCAGAAGAAAAAACAGATTTAAAACTAAACG</t>
  </si>
  <si>
    <t>TAGTAGGTAAAATTCCAGATGTGCTTTTAGATAATACCGACAGAAATAGAACATCACCATTTGCCTTTAC</t>
  </si>
  <si>
    <t>AGGAAATAAATTTGAGTTCAGAGCCGTTGGTTCTTCTGCAAATTGTGCAAACTCAATGACCATATTAAAT</t>
  </si>
  <si>
    <t>ACAATTGTAGCCAAACAATTGAAAGATTTTAAAATAGAAGTTGATGCTTTAATAGAAAGCAAAGACATGA</t>
  </si>
  <si>
    <t>AAAAAGACGATGCTATTTTCAATGTTTTGAGAGAATACATCAAAAAATCTAAGAAAATTCTTTTCGAAGG</t>
  </si>
  <si>
    <t>AGATGGTTATAGCGATGCTTGGGAAGTAGAAGCTAAAAAACGTGGTTTAAGTAATTTTAAAACCACACCA</t>
  </si>
  <si>
    <t>TTAGCATTAAAAGCAAAAGTGTCTAAACAAGCTTTAGACTTATTCTCTGAAATGAACGTCATGAACCACG</t>
  </si>
  <si>
    <t>TTGAAGTAGAAGCTCGTTACGAAATTGAATTAGAAGAATATACTAAGAAAATTCAAATTGAAGGTCGTGT</t>
  </si>
  <si>
    <t>TTTAGGAGATATTGCTCGTAATCACGTGATTCCAACAGCCATTAAATACCAAAACACATTAATAGAAAAT</t>
  </si>
  <si>
    <t>GTAAAAGGATTGAAAGATATTTTTGGAGATGAATTTAAAAAAATTGGTAAAGAACAAATAGTTTTAATCA</t>
  </si>
  <si>
    <t>AAGAAATTTCTGAACATATAGAAGGTATTAATACTAAAGTTGAAGCCATGACAGAAGCTCGTAAAAAAGC</t>
  </si>
  <si>
    <t>AAATGTTATAACCAATGCTCAAAAAATGGCAGAATCATATTGCGATGCTGTAAAACCTTATTTTGATAAA</t>
  </si>
  <si>
    <t>ATTCGCGAACACTGCGACAAACTAGAATTGTTAGTAGATAACGAAAGTTGGACATTAACAAAATATAGAG</t>
  </si>
  <si>
    <t>AGTTATTGTTTACAAAATAA</t>
  </si>
  <si>
    <t>&gt;CP000910.1:c503869-502505 Renibacterium salmoninarum ATCC 33209, complete genome</t>
  </si>
  <si>
    <t>ATGCCTAAGAATTCGCGCATGCTCAGCGTTGAACAACTTCGCGACCTCATCACGGAAGGCAACATCGATA</t>
  </si>
  <si>
    <t>CCGTGGTGCTCGCCTTTACCGATATGCAGGGCCGACTCCAGGGCAAGTACATTCACGGTGATTTCTTCGT</t>
  </si>
  <si>
    <t>CGAAGACGTGCTAGCTCATGGAGCTGAGGGCTGTAATTACTTACTTGCTGTTGATACCGAGATGAACACC</t>
  </si>
  <si>
    <t>GTTGACGGTTACGAAATGACCAGCTGGGAATCTGGTTACGGGGACATGTTTTTTGACATTGACCTGGAAA</t>
  </si>
  <si>
    <t>CGATTAGGTGGATGTCACATGTTCCGGGCACCGCGATGATTCAGTGCGATCTGAAGTTGGTCGATGGCAG</t>
  </si>
  <si>
    <t>CCCGCTCAATGTTTCGCCGCGCACCATTTTGAAGCGTCAAGTAGACCGGGCAGCAAAAAACGGTTGGCAA</t>
  </si>
  <si>
    <t>GGGCTGGCCGGAACTGAGCTGGAATTCGTGGTGTACAACAACAGCTACGAAGAGGCCTGGAGCCAGCGAT</t>
  </si>
  <si>
    <t>ATTTGGATCTGGTGCCCGCTAATCAGTACAACGTTGACTACTCGATTATTGGCTCTGCACGGGTAGAGCC</t>
  </si>
  <si>
    <t>CTTGTTGCGGGAGATTCGTAATGCCACCTACGCAGCTGGGCTCAATCCAGAGTCAGCTAAAGGTGAATGC</t>
  </si>
  <si>
    <t>AATCTTGGCCAGCATGAGATCGCTTTTAAGTATGACGACGTGCTGAGCACTGCGGATAACCACTCGGTTT</t>
  </si>
  <si>
    <t>ACAAGACCATGGCGAAAGAAATTGCAGCTCAGCAACACAAGGCAATTACCTTCATGGCTAAACCCAATGA</t>
  </si>
  <si>
    <t>ACGTGAGGGGAACTCCTGCCACATCCACCTGTCATTGCGAGGCACTGATGGCAAACTGGTGTTTTGGGAC</t>
  </si>
  <si>
    <t>GGTGAGACTGGCCAGCGCACCGCCCTTTATGATCACTTCATTGCTGGCATCCTCACTACGATGCGCGAAT</t>
  </si>
  <si>
    <t>TCACTCTGTTTTATGCGCCCAATATCAATTCCTATAAGCGATTCCAGCAGGGTTCTTTTGCGCCGACGGC</t>
  </si>
  <si>
    <t>GGTGGCCTGGGGAATCGATAACCGCACCTGCTCCATTCGCCTTGTCGGTCACGATCAATCAGCCCGTTTG</t>
  </si>
  <si>
    <t>GAGAACCGGCTCCCTGGCGGCGATGCCAATCCATATCTAGCCATCGCCGCGATGATGGCCGGCGGACTCT</t>
  </si>
  <si>
    <t>ACGGAATTGAGCACAAACTGGAATTGGAGCCCATGACGGTTGGCAATGCCTACACCTCAGGTGCTCCCAC</t>
  </si>
  <si>
    <t>CGTGCCCGCAACACTTCAAGAAGCGCGAGACCTCTTCGCTTCCTCCGCGATCGCGCGTGAAGTGTTCGGC</t>
  </si>
  <si>
    <t>GAAGAGGTGGTCAAGCATTACACCAATTACGCGGATGTTGAGATTACAGCCTTCAACGGCGCCATCACGG</t>
  </si>
  <si>
    <t>ATTGGGAGTTGCGTCGTGGCTTCGAGCGGCACTGA</t>
  </si>
  <si>
    <r>
      <rPr>
        <b/>
        <sz val="16"/>
        <color theme="1"/>
        <rFont val="Aptos Narrow"/>
        <family val="2"/>
        <scheme val="minor"/>
      </rPr>
      <t xml:space="preserve">Conventional PCR amplifying 109 bp of glutamine synthetase gene for limit of detection </t>
    </r>
    <r>
      <rPr>
        <b/>
        <sz val="11"/>
        <color theme="1"/>
        <rFont val="Aptos Narrow"/>
        <family val="2"/>
        <scheme val="minor"/>
      </rPr>
      <t xml:space="preserve"> </t>
    </r>
  </si>
  <si>
    <t>Conventional PCR amplifying 109 bp of glutamine synthetase gene following filtration and extraction using KOH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</si>
</sst>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19">
    <font>
      <sz val="11"/>
      <color theme="1"/>
      <name val="Aptos Narrow"/>
      <family val="2"/>
      <scheme val="minor"/>
    </font>
    <font>
      <b/>
      <sz val="16"/>
      <color theme="1"/>
      <name val="Aptos Narrow"/>
      <family val="2"/>
      <scheme val="minor"/>
    </font>
    <font>
      <sz val="11"/>
      <color theme="1"/>
      <name val="Aptos Narrow"/>
      <family val="2"/>
    </font>
    <font>
      <sz val="10"/>
      <color rgb="FF000000"/>
      <name val="Palatino Linotype"/>
      <family val="1"/>
    </font>
    <font>
      <sz val="10"/>
      <color theme="1"/>
      <name val="Aptos Narrow"/>
      <family val="2"/>
      <scheme val="minor"/>
    </font>
    <font>
      <sz val="10"/>
      <color rgb="FF000000"/>
      <name val="Aptos Narrow"/>
      <family val="2"/>
      <scheme val="minor"/>
    </font>
    <font>
      <sz val="11"/>
      <color theme="1"/>
      <name val="Calibri"/>
      <family val="2"/>
    </font>
    <font>
      <vertAlign val="superscript"/>
      <sz val="11"/>
      <color theme="1"/>
      <name val="Aptos Narrow"/>
      <family val="2"/>
      <scheme val="minor"/>
    </font>
    <font>
      <sz val="9"/>
      <color theme="1"/>
      <name val="Courier New"/>
      <family val="3"/>
    </font>
    <font>
      <sz val="8"/>
      <color theme="1"/>
      <name val="Courier New"/>
      <family val="3"/>
    </font>
    <font>
      <b/>
      <i/>
      <sz val="16"/>
      <color theme="1"/>
      <name val="Aptos Narrow"/>
      <family val="2"/>
      <scheme val="minor"/>
    </font>
    <font>
      <sz val="10"/>
      <color rgb="FF000000"/>
      <name val="Courier New"/>
      <family val="3"/>
    </font>
    <font>
      <sz val="12"/>
      <color theme="1"/>
      <name val="Times New Roman"/>
      <family val="1"/>
    </font>
    <font>
      <sz val="6"/>
      <color rgb="FF000000"/>
      <name val="Times New Roman"/>
      <family val="1"/>
    </font>
    <font>
      <u/>
      <sz val="6"/>
      <color rgb="FF000000"/>
      <name val="Times New Roman"/>
      <family val="1"/>
    </font>
    <font>
      <i/>
      <sz val="12"/>
      <color theme="1"/>
      <name val="Times New Roman"/>
      <family val="1"/>
    </font>
    <font>
      <b/>
      <sz val="11"/>
      <color theme="1"/>
      <name val="Aptos Narrow"/>
      <family val="2"/>
      <scheme val="minor"/>
    </font>
    <font>
      <i/>
      <sz val="12"/>
      <color rgb="FF4BACC6"/>
      <name val="Times New Roman"/>
      <family val="1"/>
    </font>
    <font>
      <sz val="12"/>
      <color rgb="FF4BACC6"/>
      <name val="Times New Roman"/>
      <family val="1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33CC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3" tint="0.74999237037263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3" tint="0.79998168889431442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</borders>
  <cellStyleXfs count="1">
    <xf numFmtId="0" fontId="0" fillId="0" borderId="0"/>
  </cellStyleXfs>
  <cellXfs count="63">
    <xf numFmtId="0" fontId="0" fillId="0" borderId="0" xfId="0"/>
    <xf numFmtId="0" fontId="1" fillId="0" borderId="0" xfId="0" applyFont="1"/>
    <xf numFmtId="0" fontId="0" fillId="0" borderId="1" xfId="0" applyBorder="1" applyAlignment="1">
      <alignment horizontal="center"/>
    </xf>
    <xf numFmtId="0" fontId="0" fillId="0" borderId="1" xfId="0" applyBorder="1"/>
    <xf numFmtId="0" fontId="0" fillId="2" borderId="1" xfId="0" applyFill="1" applyBorder="1"/>
    <xf numFmtId="0" fontId="0" fillId="2" borderId="1" xfId="0" applyFill="1" applyBorder="1" applyAlignment="1">
      <alignment horizontal="center"/>
    </xf>
    <xf numFmtId="164" fontId="0" fillId="2" borderId="1" xfId="0" applyNumberFormat="1" applyFill="1" applyBorder="1" applyAlignment="1">
      <alignment horizontal="center"/>
    </xf>
    <xf numFmtId="0" fontId="0" fillId="3" borderId="1" xfId="0" applyFill="1" applyBorder="1"/>
    <xf numFmtId="0" fontId="0" fillId="4" borderId="1" xfId="0" applyFill="1" applyBorder="1"/>
    <xf numFmtId="164" fontId="0" fillId="0" borderId="1" xfId="0" applyNumberFormat="1" applyBorder="1"/>
    <xf numFmtId="2" fontId="0" fillId="0" borderId="1" xfId="0" applyNumberFormat="1" applyBorder="1"/>
    <xf numFmtId="20" fontId="0" fillId="0" borderId="1" xfId="0" applyNumberFormat="1" applyBorder="1"/>
    <xf numFmtId="1" fontId="0" fillId="0" borderId="1" xfId="0" applyNumberFormat="1" applyBorder="1"/>
    <xf numFmtId="0" fontId="3" fillId="3" borderId="1" xfId="0" applyFont="1" applyFill="1" applyBorder="1" applyAlignment="1">
      <alignment horizontal="center" vertical="center" wrapText="1"/>
    </xf>
    <xf numFmtId="2" fontId="4" fillId="4" borderId="1" xfId="0" applyNumberFormat="1" applyFont="1" applyFill="1" applyBorder="1" applyAlignment="1">
      <alignment horizontal="center" vertical="center"/>
    </xf>
    <xf numFmtId="2" fontId="5" fillId="4" borderId="1" xfId="0" applyNumberFormat="1" applyFont="1" applyFill="1" applyBorder="1" applyAlignment="1">
      <alignment horizontal="center" vertical="center" wrapText="1"/>
    </xf>
    <xf numFmtId="0" fontId="3" fillId="4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justify" vertical="center" wrapText="1"/>
    </xf>
    <xf numFmtId="20" fontId="3" fillId="0" borderId="1" xfId="0" applyNumberFormat="1" applyFont="1" applyBorder="1" applyAlignment="1">
      <alignment horizontal="center" vertical="center" wrapText="1"/>
    </xf>
    <xf numFmtId="2" fontId="3" fillId="0" borderId="1" xfId="0" applyNumberFormat="1" applyFont="1" applyBorder="1" applyAlignment="1">
      <alignment horizontal="center" vertical="center" wrapText="1"/>
    </xf>
    <xf numFmtId="49" fontId="0" fillId="0" borderId="1" xfId="0" applyNumberFormat="1" applyBorder="1"/>
    <xf numFmtId="0" fontId="0" fillId="6" borderId="1" xfId="0" applyFill="1" applyBorder="1" applyAlignment="1">
      <alignment horizontal="center"/>
    </xf>
    <xf numFmtId="0" fontId="0" fillId="6" borderId="1" xfId="0" applyFill="1" applyBorder="1"/>
    <xf numFmtId="20" fontId="0" fillId="6" borderId="1" xfId="0" applyNumberFormat="1" applyFill="1" applyBorder="1"/>
    <xf numFmtId="1" fontId="0" fillId="6" borderId="1" xfId="0" applyNumberFormat="1" applyFill="1" applyBorder="1"/>
    <xf numFmtId="0" fontId="0" fillId="7" borderId="1" xfId="0" applyFill="1" applyBorder="1" applyAlignment="1">
      <alignment horizontal="center"/>
    </xf>
    <xf numFmtId="0" fontId="0" fillId="7" borderId="1" xfId="0" applyFill="1" applyBorder="1"/>
    <xf numFmtId="20" fontId="0" fillId="7" borderId="1" xfId="0" applyNumberFormat="1" applyFill="1" applyBorder="1"/>
    <xf numFmtId="1" fontId="0" fillId="7" borderId="1" xfId="0" applyNumberFormat="1" applyFill="1" applyBorder="1"/>
    <xf numFmtId="46" fontId="0" fillId="7" borderId="1" xfId="0" applyNumberFormat="1" applyFill="1" applyBorder="1"/>
    <xf numFmtId="0" fontId="0" fillId="8" borderId="1" xfId="0" applyFill="1" applyBorder="1"/>
    <xf numFmtId="20" fontId="0" fillId="8" borderId="1" xfId="0" applyNumberFormat="1" applyFill="1" applyBorder="1"/>
    <xf numFmtId="1" fontId="0" fillId="8" borderId="1" xfId="0" applyNumberFormat="1" applyFill="1" applyBorder="1"/>
    <xf numFmtId="46" fontId="0" fillId="8" borderId="1" xfId="0" applyNumberFormat="1" applyFill="1" applyBorder="1"/>
    <xf numFmtId="0" fontId="0" fillId="5" borderId="1" xfId="0" applyFill="1" applyBorder="1"/>
    <xf numFmtId="0" fontId="0" fillId="9" borderId="1" xfId="0" applyFill="1" applyBorder="1"/>
    <xf numFmtId="20" fontId="0" fillId="5" borderId="1" xfId="0" applyNumberFormat="1" applyFill="1" applyBorder="1"/>
    <xf numFmtId="1" fontId="0" fillId="9" borderId="1" xfId="0" applyNumberFormat="1" applyFill="1" applyBorder="1"/>
    <xf numFmtId="0" fontId="0" fillId="0" borderId="1" xfId="0" applyBorder="1" applyAlignment="1">
      <alignment horizontal="left"/>
    </xf>
    <xf numFmtId="0" fontId="8" fillId="0" borderId="0" xfId="0" applyFont="1" applyAlignment="1">
      <alignment vertical="center"/>
    </xf>
    <xf numFmtId="0" fontId="9" fillId="0" borderId="0" xfId="0" applyFont="1" applyAlignment="1">
      <alignment vertical="center"/>
    </xf>
    <xf numFmtId="0" fontId="11" fillId="0" borderId="0" xfId="0" applyFont="1" applyAlignment="1">
      <alignment vertical="center"/>
    </xf>
    <xf numFmtId="0" fontId="12" fillId="0" borderId="0" xfId="0" applyFont="1"/>
    <xf numFmtId="0" fontId="11" fillId="0" borderId="0" xfId="0" applyFont="1" applyAlignment="1">
      <alignment horizontal="left" vertical="center"/>
    </xf>
    <xf numFmtId="0" fontId="13" fillId="0" borderId="5" xfId="0" applyFont="1" applyBorder="1" applyAlignment="1">
      <alignment horizontal="center" vertical="center" wrapText="1" readingOrder="1"/>
    </xf>
    <xf numFmtId="0" fontId="13" fillId="0" borderId="5" xfId="0" applyFont="1" applyBorder="1" applyAlignment="1">
      <alignment horizontal="justify" vertical="center" wrapText="1" readingOrder="1"/>
    </xf>
    <xf numFmtId="0" fontId="14" fillId="0" borderId="5" xfId="0" applyFont="1" applyBorder="1" applyAlignment="1">
      <alignment horizontal="justify" vertical="center" wrapText="1" readingOrder="1"/>
    </xf>
    <xf numFmtId="0" fontId="14" fillId="0" borderId="5" xfId="0" applyFont="1" applyBorder="1" applyAlignment="1">
      <alignment horizontal="left" vertical="center" wrapText="1" readingOrder="1"/>
    </xf>
    <xf numFmtId="0" fontId="17" fillId="0" borderId="0" xfId="0" applyFont="1"/>
    <xf numFmtId="0" fontId="16" fillId="0" borderId="0" xfId="0" applyFont="1"/>
    <xf numFmtId="0" fontId="13" fillId="0" borderId="6" xfId="0" applyFont="1" applyBorder="1" applyAlignment="1">
      <alignment horizontal="justify" vertical="center" wrapText="1" readingOrder="1"/>
    </xf>
    <xf numFmtId="0" fontId="13" fillId="0" borderId="7" xfId="0" applyFont="1" applyBorder="1" applyAlignment="1">
      <alignment horizontal="justify" vertical="center" wrapText="1" readingOrder="1"/>
    </xf>
    <xf numFmtId="0" fontId="13" fillId="0" borderId="8" xfId="0" applyFont="1" applyBorder="1" applyAlignment="1">
      <alignment horizontal="justify" vertical="center" wrapText="1" readingOrder="1"/>
    </xf>
    <xf numFmtId="0" fontId="0" fillId="8" borderId="2" xfId="0" applyFill="1" applyBorder="1" applyAlignment="1">
      <alignment horizontal="center"/>
    </xf>
    <xf numFmtId="0" fontId="0" fillId="8" borderId="3" xfId="0" applyFill="1" applyBorder="1" applyAlignment="1">
      <alignment horizontal="center"/>
    </xf>
    <xf numFmtId="0" fontId="0" fillId="8" borderId="4" xfId="0" applyFill="1" applyBorder="1" applyAlignment="1">
      <alignment horizontal="center"/>
    </xf>
    <xf numFmtId="0" fontId="0" fillId="2" borderId="1" xfId="0" applyFill="1" applyBorder="1" applyAlignment="1">
      <alignment horizontal="left" vertical="center"/>
    </xf>
    <xf numFmtId="0" fontId="0" fillId="2" borderId="2" xfId="0" applyFill="1" applyBorder="1" applyAlignment="1">
      <alignment horizontal="center"/>
    </xf>
    <xf numFmtId="0" fontId="0" fillId="2" borderId="3" xfId="0" applyFill="1" applyBorder="1" applyAlignment="1">
      <alignment horizontal="center"/>
    </xf>
    <xf numFmtId="0" fontId="0" fillId="2" borderId="4" xfId="0" applyFill="1" applyBorder="1" applyAlignment="1">
      <alignment horizontal="center"/>
    </xf>
    <xf numFmtId="0" fontId="3" fillId="3" borderId="1" xfId="0" applyFont="1" applyFill="1" applyBorder="1" applyAlignment="1">
      <alignment horizontal="center" vertical="center" wrapText="1"/>
    </xf>
    <xf numFmtId="0" fontId="0" fillId="6" borderId="1" xfId="0" applyFill="1" applyBorder="1" applyAlignment="1">
      <alignment horizontal="center"/>
    </xf>
    <xf numFmtId="0" fontId="0" fillId="7" borderId="1" xfId="0" applyFill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"/><Relationship Id="rId2" Type="http://schemas.openxmlformats.org/officeDocument/2006/relationships/image" Target="../media/image2.tif"/><Relationship Id="rId1" Type="http://schemas.openxmlformats.org/officeDocument/2006/relationships/image" Target="../media/image1.tif"/><Relationship Id="rId5" Type="http://schemas.openxmlformats.org/officeDocument/2006/relationships/image" Target="../media/image5.tif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4" Type="http://schemas.openxmlformats.org/officeDocument/2006/relationships/image" Target="../media/image9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.png"/><Relationship Id="rId13" Type="http://schemas.openxmlformats.org/officeDocument/2006/relationships/image" Target="../media/image22.png"/><Relationship Id="rId18" Type="http://schemas.openxmlformats.org/officeDocument/2006/relationships/image" Target="../media/image27.png"/><Relationship Id="rId3" Type="http://schemas.openxmlformats.org/officeDocument/2006/relationships/image" Target="../media/image12.png"/><Relationship Id="rId7" Type="http://schemas.openxmlformats.org/officeDocument/2006/relationships/image" Target="../media/image16.png"/><Relationship Id="rId12" Type="http://schemas.openxmlformats.org/officeDocument/2006/relationships/image" Target="../media/image21.png"/><Relationship Id="rId17" Type="http://schemas.openxmlformats.org/officeDocument/2006/relationships/image" Target="../media/image26.png"/><Relationship Id="rId2" Type="http://schemas.openxmlformats.org/officeDocument/2006/relationships/image" Target="../media/image11.png"/><Relationship Id="rId16" Type="http://schemas.openxmlformats.org/officeDocument/2006/relationships/image" Target="../media/image25.png"/><Relationship Id="rId1" Type="http://schemas.openxmlformats.org/officeDocument/2006/relationships/image" Target="../media/image10.png"/><Relationship Id="rId6" Type="http://schemas.openxmlformats.org/officeDocument/2006/relationships/image" Target="../media/image15.png"/><Relationship Id="rId11" Type="http://schemas.openxmlformats.org/officeDocument/2006/relationships/image" Target="../media/image20.png"/><Relationship Id="rId5" Type="http://schemas.openxmlformats.org/officeDocument/2006/relationships/image" Target="../media/image14.png"/><Relationship Id="rId15" Type="http://schemas.openxmlformats.org/officeDocument/2006/relationships/image" Target="../media/image24.png"/><Relationship Id="rId10" Type="http://schemas.openxmlformats.org/officeDocument/2006/relationships/image" Target="../media/image19.png"/><Relationship Id="rId4" Type="http://schemas.openxmlformats.org/officeDocument/2006/relationships/image" Target="../media/image13.png"/><Relationship Id="rId9" Type="http://schemas.openxmlformats.org/officeDocument/2006/relationships/image" Target="../media/image18.png"/><Relationship Id="rId14" Type="http://schemas.openxmlformats.org/officeDocument/2006/relationships/image" Target="../media/image2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png"/><Relationship Id="rId13" Type="http://schemas.openxmlformats.org/officeDocument/2006/relationships/image" Target="../media/image40.png"/><Relationship Id="rId3" Type="http://schemas.openxmlformats.org/officeDocument/2006/relationships/image" Target="../media/image30.png"/><Relationship Id="rId7" Type="http://schemas.openxmlformats.org/officeDocument/2006/relationships/image" Target="../media/image34.png"/><Relationship Id="rId12" Type="http://schemas.openxmlformats.org/officeDocument/2006/relationships/image" Target="../media/image39.png"/><Relationship Id="rId2" Type="http://schemas.openxmlformats.org/officeDocument/2006/relationships/image" Target="../media/image29.png"/><Relationship Id="rId1" Type="http://schemas.openxmlformats.org/officeDocument/2006/relationships/image" Target="../media/image28.png"/><Relationship Id="rId6" Type="http://schemas.openxmlformats.org/officeDocument/2006/relationships/image" Target="../media/image33.png"/><Relationship Id="rId11" Type="http://schemas.openxmlformats.org/officeDocument/2006/relationships/image" Target="../media/image38.png"/><Relationship Id="rId5" Type="http://schemas.openxmlformats.org/officeDocument/2006/relationships/image" Target="../media/image32.png"/><Relationship Id="rId10" Type="http://schemas.openxmlformats.org/officeDocument/2006/relationships/image" Target="../media/image37.png"/><Relationship Id="rId4" Type="http://schemas.openxmlformats.org/officeDocument/2006/relationships/image" Target="../media/image31.png"/><Relationship Id="rId9" Type="http://schemas.openxmlformats.org/officeDocument/2006/relationships/image" Target="../media/image36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png"/><Relationship Id="rId13" Type="http://schemas.openxmlformats.org/officeDocument/2006/relationships/image" Target="../media/image53.png"/><Relationship Id="rId18" Type="http://schemas.openxmlformats.org/officeDocument/2006/relationships/image" Target="../media/image58.png"/><Relationship Id="rId26" Type="http://schemas.openxmlformats.org/officeDocument/2006/relationships/image" Target="../media/image66.png"/><Relationship Id="rId3" Type="http://schemas.openxmlformats.org/officeDocument/2006/relationships/image" Target="../media/image43.png"/><Relationship Id="rId21" Type="http://schemas.openxmlformats.org/officeDocument/2006/relationships/image" Target="../media/image61.png"/><Relationship Id="rId7" Type="http://schemas.openxmlformats.org/officeDocument/2006/relationships/image" Target="../media/image47.png"/><Relationship Id="rId12" Type="http://schemas.openxmlformats.org/officeDocument/2006/relationships/image" Target="../media/image52.png"/><Relationship Id="rId17" Type="http://schemas.openxmlformats.org/officeDocument/2006/relationships/image" Target="../media/image57.png"/><Relationship Id="rId25" Type="http://schemas.openxmlformats.org/officeDocument/2006/relationships/image" Target="../media/image65.png"/><Relationship Id="rId2" Type="http://schemas.openxmlformats.org/officeDocument/2006/relationships/image" Target="../media/image42.png"/><Relationship Id="rId16" Type="http://schemas.openxmlformats.org/officeDocument/2006/relationships/image" Target="../media/image56.png"/><Relationship Id="rId20" Type="http://schemas.openxmlformats.org/officeDocument/2006/relationships/image" Target="../media/image60.png"/><Relationship Id="rId29" Type="http://schemas.openxmlformats.org/officeDocument/2006/relationships/image" Target="../media/image69.png"/><Relationship Id="rId1" Type="http://schemas.openxmlformats.org/officeDocument/2006/relationships/image" Target="../media/image41.png"/><Relationship Id="rId6" Type="http://schemas.openxmlformats.org/officeDocument/2006/relationships/image" Target="../media/image46.png"/><Relationship Id="rId11" Type="http://schemas.openxmlformats.org/officeDocument/2006/relationships/image" Target="../media/image51.png"/><Relationship Id="rId24" Type="http://schemas.openxmlformats.org/officeDocument/2006/relationships/image" Target="../media/image64.png"/><Relationship Id="rId5" Type="http://schemas.openxmlformats.org/officeDocument/2006/relationships/image" Target="../media/image45.png"/><Relationship Id="rId15" Type="http://schemas.openxmlformats.org/officeDocument/2006/relationships/image" Target="../media/image55.png"/><Relationship Id="rId23" Type="http://schemas.openxmlformats.org/officeDocument/2006/relationships/image" Target="../media/image63.png"/><Relationship Id="rId28" Type="http://schemas.openxmlformats.org/officeDocument/2006/relationships/image" Target="../media/image68.png"/><Relationship Id="rId10" Type="http://schemas.openxmlformats.org/officeDocument/2006/relationships/image" Target="../media/image50.png"/><Relationship Id="rId19" Type="http://schemas.openxmlformats.org/officeDocument/2006/relationships/image" Target="../media/image59.png"/><Relationship Id="rId4" Type="http://schemas.openxmlformats.org/officeDocument/2006/relationships/image" Target="../media/image44.png"/><Relationship Id="rId9" Type="http://schemas.openxmlformats.org/officeDocument/2006/relationships/image" Target="../media/image49.png"/><Relationship Id="rId14" Type="http://schemas.openxmlformats.org/officeDocument/2006/relationships/image" Target="../media/image54.png"/><Relationship Id="rId22" Type="http://schemas.openxmlformats.org/officeDocument/2006/relationships/image" Target="../media/image62.png"/><Relationship Id="rId27" Type="http://schemas.openxmlformats.org/officeDocument/2006/relationships/image" Target="../media/image67.png"/><Relationship Id="rId30" Type="http://schemas.openxmlformats.org/officeDocument/2006/relationships/image" Target="../media/image70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78.png"/><Relationship Id="rId3" Type="http://schemas.openxmlformats.org/officeDocument/2006/relationships/image" Target="../media/image73.png"/><Relationship Id="rId7" Type="http://schemas.openxmlformats.org/officeDocument/2006/relationships/image" Target="../media/image77.png"/><Relationship Id="rId2" Type="http://schemas.openxmlformats.org/officeDocument/2006/relationships/image" Target="../media/image72.png"/><Relationship Id="rId1" Type="http://schemas.openxmlformats.org/officeDocument/2006/relationships/image" Target="../media/image71.png"/><Relationship Id="rId6" Type="http://schemas.openxmlformats.org/officeDocument/2006/relationships/image" Target="../media/image76.png"/><Relationship Id="rId5" Type="http://schemas.openxmlformats.org/officeDocument/2006/relationships/image" Target="../media/image75.png"/><Relationship Id="rId4" Type="http://schemas.openxmlformats.org/officeDocument/2006/relationships/image" Target="../media/image74.png"/><Relationship Id="rId9" Type="http://schemas.openxmlformats.org/officeDocument/2006/relationships/image" Target="../media/image7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</xdr:row>
      <xdr:rowOff>154008</xdr:rowOff>
    </xdr:from>
    <xdr:to>
      <xdr:col>12</xdr:col>
      <xdr:colOff>337286</xdr:colOff>
      <xdr:row>22</xdr:row>
      <xdr:rowOff>78093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DAF7A9EF-C1E9-C58A-1D33-AF1562E1560E}"/>
            </a:ext>
          </a:extLst>
        </xdr:cNvPr>
        <xdr:cNvGrpSpPr/>
      </xdr:nvGrpSpPr>
      <xdr:grpSpPr>
        <a:xfrm>
          <a:off x="0" y="824951"/>
          <a:ext cx="8388607" cy="3566350"/>
          <a:chOff x="2043480" y="1354923"/>
          <a:chExt cx="7652486" cy="3414045"/>
        </a:xfrm>
      </xdr:grpSpPr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3699DA2E-AF4A-4D6E-8992-C40FF1B00B30}"/>
              </a:ext>
            </a:extLst>
          </xdr:cNvPr>
          <xdr:cNvGrpSpPr/>
        </xdr:nvGrpSpPr>
        <xdr:grpSpPr>
          <a:xfrm>
            <a:off x="2043480" y="2670412"/>
            <a:ext cx="7652486" cy="2098556"/>
            <a:chOff x="2043480" y="2670412"/>
            <a:chExt cx="7652486" cy="2098556"/>
          </a:xfrm>
        </xdr:grpSpPr>
        <xdr:pic>
          <xdr:nvPicPr>
            <xdr:cNvPr id="24" name="Picture 23">
              <a:extLst>
                <a:ext uri="{FF2B5EF4-FFF2-40B4-BE49-F238E27FC236}">
                  <a16:creationId xmlns:a16="http://schemas.microsoft.com/office/drawing/2014/main" id="{C6AB73F1-FBB6-9629-3679-CEF97A8DEF97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2879" t="24092" r="28685" b="43582"/>
            <a:stretch/>
          </xdr:blipFill>
          <xdr:spPr>
            <a:xfrm>
              <a:off x="2642979" y="2670412"/>
              <a:ext cx="6406672" cy="2098556"/>
            </a:xfrm>
            <a:prstGeom prst="rect">
              <a:avLst/>
            </a:prstGeom>
          </xdr:spPr>
        </xdr:pic>
        <xdr:grpSp>
          <xdr:nvGrpSpPr>
            <xdr:cNvPr id="25" name="Group 24">
              <a:extLst>
                <a:ext uri="{FF2B5EF4-FFF2-40B4-BE49-F238E27FC236}">
                  <a16:creationId xmlns:a16="http://schemas.microsoft.com/office/drawing/2014/main" id="{25FE519F-97CB-D91A-4270-124734269EFB}"/>
                </a:ext>
              </a:extLst>
            </xdr:cNvPr>
            <xdr:cNvGrpSpPr/>
          </xdr:nvGrpSpPr>
          <xdr:grpSpPr>
            <a:xfrm>
              <a:off x="2043480" y="2763509"/>
              <a:ext cx="901535" cy="1930605"/>
              <a:chOff x="2043480" y="2763509"/>
              <a:chExt cx="901535" cy="1930605"/>
            </a:xfrm>
          </xdr:grpSpPr>
          <xdr:grpSp>
            <xdr:nvGrpSpPr>
              <xdr:cNvPr id="57" name="Group 56">
                <a:extLst>
                  <a:ext uri="{FF2B5EF4-FFF2-40B4-BE49-F238E27FC236}">
                    <a16:creationId xmlns:a16="http://schemas.microsoft.com/office/drawing/2014/main" id="{53271EAB-3736-75B4-0EEE-6F7CCE299D02}"/>
                  </a:ext>
                </a:extLst>
              </xdr:cNvPr>
              <xdr:cNvGrpSpPr/>
            </xdr:nvGrpSpPr>
            <xdr:grpSpPr>
              <a:xfrm>
                <a:off x="2050975" y="3872048"/>
                <a:ext cx="691675" cy="584516"/>
                <a:chOff x="1917691" y="2996544"/>
                <a:chExt cx="691675" cy="584516"/>
              </a:xfrm>
            </xdr:grpSpPr>
            <xdr:sp macro="" textlink="">
              <xdr:nvSpPr>
                <xdr:cNvPr id="85" name="TextBox 56">
                  <a:extLst>
                    <a:ext uri="{FF2B5EF4-FFF2-40B4-BE49-F238E27FC236}">
                      <a16:creationId xmlns:a16="http://schemas.microsoft.com/office/drawing/2014/main" id="{C14670C9-B798-800E-C729-044ED496E5F5}"/>
                    </a:ext>
                  </a:extLst>
                </xdr:cNvPr>
                <xdr:cNvSpPr txBox="1"/>
              </xdr:nvSpPr>
              <xdr:spPr>
                <a:xfrm>
                  <a:off x="2158673" y="2996544"/>
                  <a:ext cx="450693" cy="455095"/>
                </a:xfrm>
                <a:prstGeom prst="rect">
                  <a:avLst/>
                </a:prstGeom>
                <a:noFill/>
              </xdr:spPr>
              <xdr:txBody>
                <a:bodyPr wrap="square" rtlCol="0" anchor="b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_</a:t>
                  </a:r>
                </a:p>
              </xdr:txBody>
            </xdr:sp>
            <xdr:sp macro="" textlink="">
              <xdr:nvSpPr>
                <xdr:cNvPr id="86" name="TextBox 57">
                  <a:extLst>
                    <a:ext uri="{FF2B5EF4-FFF2-40B4-BE49-F238E27FC236}">
                      <a16:creationId xmlns:a16="http://schemas.microsoft.com/office/drawing/2014/main" id="{B87E768F-AE1D-A2DA-FA3B-AEB15444BA2D}"/>
                    </a:ext>
                  </a:extLst>
                </xdr:cNvPr>
                <xdr:cNvSpPr txBox="1"/>
              </xdr:nvSpPr>
              <xdr:spPr>
                <a:xfrm>
                  <a:off x="1917691" y="3277664"/>
                  <a:ext cx="572618" cy="30339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200</a:t>
                  </a:r>
                </a:p>
              </xdr:txBody>
            </xdr:sp>
          </xdr:grpSp>
          <xdr:grpSp>
            <xdr:nvGrpSpPr>
              <xdr:cNvPr id="58" name="Group 57">
                <a:extLst>
                  <a:ext uri="{FF2B5EF4-FFF2-40B4-BE49-F238E27FC236}">
                    <a16:creationId xmlns:a16="http://schemas.microsoft.com/office/drawing/2014/main" id="{FF00491A-59D6-536C-B2CC-81B705539889}"/>
                  </a:ext>
                </a:extLst>
              </xdr:cNvPr>
              <xdr:cNvGrpSpPr/>
            </xdr:nvGrpSpPr>
            <xdr:grpSpPr>
              <a:xfrm>
                <a:off x="2050975" y="4109598"/>
                <a:ext cx="691675" cy="584516"/>
                <a:chOff x="1917691" y="2996544"/>
                <a:chExt cx="691675" cy="584516"/>
              </a:xfrm>
            </xdr:grpSpPr>
            <xdr:sp macro="" textlink="">
              <xdr:nvSpPr>
                <xdr:cNvPr id="83" name="TextBox 54">
                  <a:extLst>
                    <a:ext uri="{FF2B5EF4-FFF2-40B4-BE49-F238E27FC236}">
                      <a16:creationId xmlns:a16="http://schemas.microsoft.com/office/drawing/2014/main" id="{60E3DA87-62EA-BC37-87A2-63BF19C11870}"/>
                    </a:ext>
                  </a:extLst>
                </xdr:cNvPr>
                <xdr:cNvSpPr txBox="1"/>
              </xdr:nvSpPr>
              <xdr:spPr>
                <a:xfrm>
                  <a:off x="2158673" y="2996544"/>
                  <a:ext cx="450693" cy="455095"/>
                </a:xfrm>
                <a:prstGeom prst="rect">
                  <a:avLst/>
                </a:prstGeom>
                <a:noFill/>
              </xdr:spPr>
              <xdr:txBody>
                <a:bodyPr wrap="square" rtlCol="0" anchor="b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_</a:t>
                  </a:r>
                </a:p>
              </xdr:txBody>
            </xdr:sp>
            <xdr:sp macro="" textlink="">
              <xdr:nvSpPr>
                <xdr:cNvPr id="84" name="TextBox 55">
                  <a:extLst>
                    <a:ext uri="{FF2B5EF4-FFF2-40B4-BE49-F238E27FC236}">
                      <a16:creationId xmlns:a16="http://schemas.microsoft.com/office/drawing/2014/main" id="{AD0AFD9B-E4E7-38A7-09FB-DE08BFB3AF69}"/>
                    </a:ext>
                  </a:extLst>
                </xdr:cNvPr>
                <xdr:cNvSpPr txBox="1"/>
              </xdr:nvSpPr>
              <xdr:spPr>
                <a:xfrm>
                  <a:off x="1917691" y="3277664"/>
                  <a:ext cx="572618" cy="30339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100</a:t>
                  </a:r>
                </a:p>
              </xdr:txBody>
            </xdr:sp>
          </xdr:grpSp>
          <xdr:grpSp>
            <xdr:nvGrpSpPr>
              <xdr:cNvPr id="59" name="Group 58">
                <a:extLst>
                  <a:ext uri="{FF2B5EF4-FFF2-40B4-BE49-F238E27FC236}">
                    <a16:creationId xmlns:a16="http://schemas.microsoft.com/office/drawing/2014/main" id="{7AEA17FF-B361-1489-246E-0C85A52761AD}"/>
                  </a:ext>
                </a:extLst>
              </xdr:cNvPr>
              <xdr:cNvGrpSpPr/>
            </xdr:nvGrpSpPr>
            <xdr:grpSpPr>
              <a:xfrm>
                <a:off x="2043480" y="3124648"/>
                <a:ext cx="691675" cy="584516"/>
                <a:chOff x="1917691" y="2996544"/>
                <a:chExt cx="691675" cy="584516"/>
              </a:xfrm>
            </xdr:grpSpPr>
            <xdr:sp macro="" textlink="">
              <xdr:nvSpPr>
                <xdr:cNvPr id="81" name="TextBox 52">
                  <a:extLst>
                    <a:ext uri="{FF2B5EF4-FFF2-40B4-BE49-F238E27FC236}">
                      <a16:creationId xmlns:a16="http://schemas.microsoft.com/office/drawing/2014/main" id="{5011D78C-AA6A-2B7D-5073-4DB3AB2F2D46}"/>
                    </a:ext>
                  </a:extLst>
                </xdr:cNvPr>
                <xdr:cNvSpPr txBox="1"/>
              </xdr:nvSpPr>
              <xdr:spPr>
                <a:xfrm>
                  <a:off x="2158673" y="2996544"/>
                  <a:ext cx="450693" cy="455095"/>
                </a:xfrm>
                <a:prstGeom prst="rect">
                  <a:avLst/>
                </a:prstGeom>
                <a:noFill/>
              </xdr:spPr>
              <xdr:txBody>
                <a:bodyPr wrap="square" rtlCol="0" anchor="b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_</a:t>
                  </a:r>
                </a:p>
              </xdr:txBody>
            </xdr:sp>
            <xdr:sp macro="" textlink="">
              <xdr:nvSpPr>
                <xdr:cNvPr id="82" name="TextBox 53">
                  <a:extLst>
                    <a:ext uri="{FF2B5EF4-FFF2-40B4-BE49-F238E27FC236}">
                      <a16:creationId xmlns:a16="http://schemas.microsoft.com/office/drawing/2014/main" id="{976556F0-5128-6ACB-9C32-EDAF483327E2}"/>
                    </a:ext>
                  </a:extLst>
                </xdr:cNvPr>
                <xdr:cNvSpPr txBox="1"/>
              </xdr:nvSpPr>
              <xdr:spPr>
                <a:xfrm>
                  <a:off x="1917691" y="3277664"/>
                  <a:ext cx="572618" cy="30339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800</a:t>
                  </a:r>
                </a:p>
              </xdr:txBody>
            </xdr:sp>
          </xdr:grpSp>
          <xdr:grpSp>
            <xdr:nvGrpSpPr>
              <xdr:cNvPr id="60" name="Group 59">
                <a:extLst>
                  <a:ext uri="{FF2B5EF4-FFF2-40B4-BE49-F238E27FC236}">
                    <a16:creationId xmlns:a16="http://schemas.microsoft.com/office/drawing/2014/main" id="{3EC92EE9-DA13-F697-7FE0-25AAEBAFBE47}"/>
                  </a:ext>
                </a:extLst>
              </xdr:cNvPr>
              <xdr:cNvGrpSpPr/>
            </xdr:nvGrpSpPr>
            <xdr:grpSpPr>
              <a:xfrm>
                <a:off x="2050975" y="3272495"/>
                <a:ext cx="691675" cy="584516"/>
                <a:chOff x="1917691" y="2996544"/>
                <a:chExt cx="691675" cy="584516"/>
              </a:xfrm>
            </xdr:grpSpPr>
            <xdr:sp macro="" textlink="">
              <xdr:nvSpPr>
                <xdr:cNvPr id="79" name="TextBox 50">
                  <a:extLst>
                    <a:ext uri="{FF2B5EF4-FFF2-40B4-BE49-F238E27FC236}">
                      <a16:creationId xmlns:a16="http://schemas.microsoft.com/office/drawing/2014/main" id="{2BCA048A-1F8A-D0FD-EC6E-7F2A58FDCB86}"/>
                    </a:ext>
                  </a:extLst>
                </xdr:cNvPr>
                <xdr:cNvSpPr txBox="1"/>
              </xdr:nvSpPr>
              <xdr:spPr>
                <a:xfrm>
                  <a:off x="2158673" y="2996544"/>
                  <a:ext cx="450693" cy="455095"/>
                </a:xfrm>
                <a:prstGeom prst="rect">
                  <a:avLst/>
                </a:prstGeom>
                <a:noFill/>
              </xdr:spPr>
              <xdr:txBody>
                <a:bodyPr wrap="square" rtlCol="0" anchor="b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_</a:t>
                  </a:r>
                </a:p>
              </xdr:txBody>
            </xdr:sp>
            <xdr:sp macro="" textlink="">
              <xdr:nvSpPr>
                <xdr:cNvPr id="80" name="TextBox 51">
                  <a:extLst>
                    <a:ext uri="{FF2B5EF4-FFF2-40B4-BE49-F238E27FC236}">
                      <a16:creationId xmlns:a16="http://schemas.microsoft.com/office/drawing/2014/main" id="{F633FD8A-F12A-1993-8A75-6936FADD0973}"/>
                    </a:ext>
                  </a:extLst>
                </xdr:cNvPr>
                <xdr:cNvSpPr txBox="1"/>
              </xdr:nvSpPr>
              <xdr:spPr>
                <a:xfrm>
                  <a:off x="1917691" y="3277664"/>
                  <a:ext cx="572618" cy="30339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600</a:t>
                  </a:r>
                </a:p>
              </xdr:txBody>
            </xdr:sp>
          </xdr:grpSp>
          <xdr:grpSp>
            <xdr:nvGrpSpPr>
              <xdr:cNvPr id="61" name="Group 60">
                <a:extLst>
                  <a:ext uri="{FF2B5EF4-FFF2-40B4-BE49-F238E27FC236}">
                    <a16:creationId xmlns:a16="http://schemas.microsoft.com/office/drawing/2014/main" id="{CC07B423-B7EE-8346-09CD-F0E34A6C5EF0}"/>
                  </a:ext>
                </a:extLst>
              </xdr:cNvPr>
              <xdr:cNvGrpSpPr/>
            </xdr:nvGrpSpPr>
            <xdr:grpSpPr>
              <a:xfrm>
                <a:off x="2067451" y="3375640"/>
                <a:ext cx="675199" cy="600992"/>
                <a:chOff x="1934167" y="2996544"/>
                <a:chExt cx="675199" cy="600992"/>
              </a:xfrm>
            </xdr:grpSpPr>
            <xdr:sp macro="" textlink="">
              <xdr:nvSpPr>
                <xdr:cNvPr id="77" name="TextBox 48">
                  <a:extLst>
                    <a:ext uri="{FF2B5EF4-FFF2-40B4-BE49-F238E27FC236}">
                      <a16:creationId xmlns:a16="http://schemas.microsoft.com/office/drawing/2014/main" id="{6580099A-B516-DFFF-A551-7E313141DF55}"/>
                    </a:ext>
                  </a:extLst>
                </xdr:cNvPr>
                <xdr:cNvSpPr txBox="1"/>
              </xdr:nvSpPr>
              <xdr:spPr>
                <a:xfrm>
                  <a:off x="2158673" y="2996544"/>
                  <a:ext cx="450693" cy="455095"/>
                </a:xfrm>
                <a:prstGeom prst="rect">
                  <a:avLst/>
                </a:prstGeom>
                <a:noFill/>
              </xdr:spPr>
              <xdr:txBody>
                <a:bodyPr wrap="square" rtlCol="0" anchor="b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_</a:t>
                  </a:r>
                </a:p>
              </xdr:txBody>
            </xdr:sp>
            <xdr:sp macro="" textlink="">
              <xdr:nvSpPr>
                <xdr:cNvPr id="78" name="TextBox 49">
                  <a:extLst>
                    <a:ext uri="{FF2B5EF4-FFF2-40B4-BE49-F238E27FC236}">
                      <a16:creationId xmlns:a16="http://schemas.microsoft.com/office/drawing/2014/main" id="{3A87340E-0353-733E-57DE-00EE7858130C}"/>
                    </a:ext>
                  </a:extLst>
                </xdr:cNvPr>
                <xdr:cNvSpPr txBox="1"/>
              </xdr:nvSpPr>
              <xdr:spPr>
                <a:xfrm>
                  <a:off x="1934167" y="3294140"/>
                  <a:ext cx="572618" cy="30339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500</a:t>
                  </a:r>
                </a:p>
              </xdr:txBody>
            </xdr:sp>
          </xdr:grpSp>
          <xdr:grpSp>
            <xdr:nvGrpSpPr>
              <xdr:cNvPr id="62" name="Group 61">
                <a:extLst>
                  <a:ext uri="{FF2B5EF4-FFF2-40B4-BE49-F238E27FC236}">
                    <a16:creationId xmlns:a16="http://schemas.microsoft.com/office/drawing/2014/main" id="{C1DA420C-FA7E-84B9-92B0-76EA601398C3}"/>
                  </a:ext>
                </a:extLst>
              </xdr:cNvPr>
              <xdr:cNvGrpSpPr/>
            </xdr:nvGrpSpPr>
            <xdr:grpSpPr>
              <a:xfrm>
                <a:off x="2050975" y="3521690"/>
                <a:ext cx="691675" cy="584516"/>
                <a:chOff x="1917691" y="2996544"/>
                <a:chExt cx="691675" cy="584516"/>
              </a:xfrm>
            </xdr:grpSpPr>
            <xdr:sp macro="" textlink="">
              <xdr:nvSpPr>
                <xdr:cNvPr id="75" name="TextBox 46">
                  <a:extLst>
                    <a:ext uri="{FF2B5EF4-FFF2-40B4-BE49-F238E27FC236}">
                      <a16:creationId xmlns:a16="http://schemas.microsoft.com/office/drawing/2014/main" id="{321F12CA-32D3-D65A-B6CD-D3FB4AB546E6}"/>
                    </a:ext>
                  </a:extLst>
                </xdr:cNvPr>
                <xdr:cNvSpPr txBox="1"/>
              </xdr:nvSpPr>
              <xdr:spPr>
                <a:xfrm>
                  <a:off x="2158673" y="2996544"/>
                  <a:ext cx="450693" cy="455095"/>
                </a:xfrm>
                <a:prstGeom prst="rect">
                  <a:avLst/>
                </a:prstGeom>
                <a:noFill/>
              </xdr:spPr>
              <xdr:txBody>
                <a:bodyPr wrap="square" rtlCol="0" anchor="b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_</a:t>
                  </a:r>
                </a:p>
              </xdr:txBody>
            </xdr:sp>
            <xdr:sp macro="" textlink="">
              <xdr:nvSpPr>
                <xdr:cNvPr id="76" name="TextBox 47">
                  <a:extLst>
                    <a:ext uri="{FF2B5EF4-FFF2-40B4-BE49-F238E27FC236}">
                      <a16:creationId xmlns:a16="http://schemas.microsoft.com/office/drawing/2014/main" id="{921125D9-441B-3509-45A9-0CBA159F1A50}"/>
                    </a:ext>
                  </a:extLst>
                </xdr:cNvPr>
                <xdr:cNvSpPr txBox="1"/>
              </xdr:nvSpPr>
              <xdr:spPr>
                <a:xfrm>
                  <a:off x="1917691" y="3277664"/>
                  <a:ext cx="572618" cy="30339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400</a:t>
                  </a:r>
                </a:p>
              </xdr:txBody>
            </xdr:sp>
          </xdr:grpSp>
          <xdr:grpSp>
            <xdr:nvGrpSpPr>
              <xdr:cNvPr id="63" name="Group 62">
                <a:extLst>
                  <a:ext uri="{FF2B5EF4-FFF2-40B4-BE49-F238E27FC236}">
                    <a16:creationId xmlns:a16="http://schemas.microsoft.com/office/drawing/2014/main" id="{C22273DC-988B-9A4D-BC0E-C034B6704BAB}"/>
                  </a:ext>
                </a:extLst>
              </xdr:cNvPr>
              <xdr:cNvGrpSpPr/>
            </xdr:nvGrpSpPr>
            <xdr:grpSpPr>
              <a:xfrm>
                <a:off x="2050975" y="3689551"/>
                <a:ext cx="691675" cy="584516"/>
                <a:chOff x="1917691" y="2996544"/>
                <a:chExt cx="691675" cy="584516"/>
              </a:xfrm>
            </xdr:grpSpPr>
            <xdr:sp macro="" textlink="">
              <xdr:nvSpPr>
                <xdr:cNvPr id="73" name="TextBox 44">
                  <a:extLst>
                    <a:ext uri="{FF2B5EF4-FFF2-40B4-BE49-F238E27FC236}">
                      <a16:creationId xmlns:a16="http://schemas.microsoft.com/office/drawing/2014/main" id="{562CEEBF-F1A2-4461-E648-781186E3EAC6}"/>
                    </a:ext>
                  </a:extLst>
                </xdr:cNvPr>
                <xdr:cNvSpPr txBox="1"/>
              </xdr:nvSpPr>
              <xdr:spPr>
                <a:xfrm>
                  <a:off x="2158673" y="2996544"/>
                  <a:ext cx="450693" cy="455095"/>
                </a:xfrm>
                <a:prstGeom prst="rect">
                  <a:avLst/>
                </a:prstGeom>
                <a:noFill/>
              </xdr:spPr>
              <xdr:txBody>
                <a:bodyPr wrap="square" rtlCol="0" anchor="b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_</a:t>
                  </a:r>
                </a:p>
              </xdr:txBody>
            </xdr:sp>
            <xdr:sp macro="" textlink="">
              <xdr:nvSpPr>
                <xdr:cNvPr id="74" name="TextBox 45">
                  <a:extLst>
                    <a:ext uri="{FF2B5EF4-FFF2-40B4-BE49-F238E27FC236}">
                      <a16:creationId xmlns:a16="http://schemas.microsoft.com/office/drawing/2014/main" id="{44FD894D-98A7-4926-4783-62D41AF9C84D}"/>
                    </a:ext>
                  </a:extLst>
                </xdr:cNvPr>
                <xdr:cNvSpPr txBox="1"/>
              </xdr:nvSpPr>
              <xdr:spPr>
                <a:xfrm>
                  <a:off x="1917691" y="3277664"/>
                  <a:ext cx="572618" cy="30339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300</a:t>
                  </a:r>
                </a:p>
              </xdr:txBody>
            </xdr:sp>
          </xdr:grpSp>
          <xdr:grpSp>
            <xdr:nvGrpSpPr>
              <xdr:cNvPr id="64" name="Group 63">
                <a:extLst>
                  <a:ext uri="{FF2B5EF4-FFF2-40B4-BE49-F238E27FC236}">
                    <a16:creationId xmlns:a16="http://schemas.microsoft.com/office/drawing/2014/main" id="{35C9B9CA-9BB1-2288-455E-8DE480E36D3A}"/>
                  </a:ext>
                </a:extLst>
              </xdr:cNvPr>
              <xdr:cNvGrpSpPr/>
            </xdr:nvGrpSpPr>
            <xdr:grpSpPr>
              <a:xfrm>
                <a:off x="2204528" y="2763509"/>
                <a:ext cx="740487" cy="585265"/>
                <a:chOff x="1868879" y="2996544"/>
                <a:chExt cx="740487" cy="585265"/>
              </a:xfrm>
            </xdr:grpSpPr>
            <xdr:sp macro="" textlink="">
              <xdr:nvSpPr>
                <xdr:cNvPr id="71" name="TextBox 42">
                  <a:extLst>
                    <a:ext uri="{FF2B5EF4-FFF2-40B4-BE49-F238E27FC236}">
                      <a16:creationId xmlns:a16="http://schemas.microsoft.com/office/drawing/2014/main" id="{DE6921E9-972B-494F-CCCC-541B80CEDDB3}"/>
                    </a:ext>
                  </a:extLst>
                </xdr:cNvPr>
                <xdr:cNvSpPr txBox="1"/>
              </xdr:nvSpPr>
              <xdr:spPr>
                <a:xfrm>
                  <a:off x="2158673" y="2996544"/>
                  <a:ext cx="450693" cy="455095"/>
                </a:xfrm>
                <a:prstGeom prst="rect">
                  <a:avLst/>
                </a:prstGeom>
                <a:noFill/>
              </xdr:spPr>
              <xdr:txBody>
                <a:bodyPr wrap="square" rtlCol="0" anchor="b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_</a:t>
                  </a:r>
                </a:p>
              </xdr:txBody>
            </xdr:sp>
            <xdr:sp macro="" textlink="">
              <xdr:nvSpPr>
                <xdr:cNvPr id="72" name="TextBox 43">
                  <a:extLst>
                    <a:ext uri="{FF2B5EF4-FFF2-40B4-BE49-F238E27FC236}">
                      <a16:creationId xmlns:a16="http://schemas.microsoft.com/office/drawing/2014/main" id="{18D8E673-4DCE-9540-9578-ED8818925E6F}"/>
                    </a:ext>
                  </a:extLst>
                </xdr:cNvPr>
                <xdr:cNvSpPr txBox="1"/>
              </xdr:nvSpPr>
              <xdr:spPr>
                <a:xfrm>
                  <a:off x="1868879" y="3278413"/>
                  <a:ext cx="572618" cy="30339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1517</a:t>
                  </a:r>
                </a:p>
              </xdr:txBody>
            </xdr:sp>
          </xdr:grpSp>
          <xdr:grpSp>
            <xdr:nvGrpSpPr>
              <xdr:cNvPr id="65" name="Group 64">
                <a:extLst>
                  <a:ext uri="{FF2B5EF4-FFF2-40B4-BE49-F238E27FC236}">
                    <a16:creationId xmlns:a16="http://schemas.microsoft.com/office/drawing/2014/main" id="{3F5A7CE3-E132-F9E0-CA9C-DB6FE41E1154}"/>
                  </a:ext>
                </a:extLst>
              </xdr:cNvPr>
              <xdr:cNvGrpSpPr/>
            </xdr:nvGrpSpPr>
            <xdr:grpSpPr>
              <a:xfrm>
                <a:off x="2204528" y="3013485"/>
                <a:ext cx="740487" cy="585265"/>
                <a:chOff x="1868879" y="2996544"/>
                <a:chExt cx="740487" cy="585265"/>
              </a:xfrm>
            </xdr:grpSpPr>
            <xdr:sp macro="" textlink="">
              <xdr:nvSpPr>
                <xdr:cNvPr id="69" name="TextBox 40">
                  <a:extLst>
                    <a:ext uri="{FF2B5EF4-FFF2-40B4-BE49-F238E27FC236}">
                      <a16:creationId xmlns:a16="http://schemas.microsoft.com/office/drawing/2014/main" id="{384F3C6B-8BE9-CB4A-6DE3-A521CD19FFD6}"/>
                    </a:ext>
                  </a:extLst>
                </xdr:cNvPr>
                <xdr:cNvSpPr txBox="1"/>
              </xdr:nvSpPr>
              <xdr:spPr>
                <a:xfrm>
                  <a:off x="2158673" y="2996544"/>
                  <a:ext cx="450693" cy="455095"/>
                </a:xfrm>
                <a:prstGeom prst="rect">
                  <a:avLst/>
                </a:prstGeom>
                <a:noFill/>
              </xdr:spPr>
              <xdr:txBody>
                <a:bodyPr wrap="square" rtlCol="0" anchor="b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_</a:t>
                  </a:r>
                </a:p>
              </xdr:txBody>
            </xdr:sp>
            <xdr:sp macro="" textlink="">
              <xdr:nvSpPr>
                <xdr:cNvPr id="70" name="TextBox 41">
                  <a:extLst>
                    <a:ext uri="{FF2B5EF4-FFF2-40B4-BE49-F238E27FC236}">
                      <a16:creationId xmlns:a16="http://schemas.microsoft.com/office/drawing/2014/main" id="{4157B1C2-0BD9-BE37-CFC7-FC8E5DB542B2}"/>
                    </a:ext>
                  </a:extLst>
                </xdr:cNvPr>
                <xdr:cNvSpPr txBox="1"/>
              </xdr:nvSpPr>
              <xdr:spPr>
                <a:xfrm>
                  <a:off x="1868879" y="3278413"/>
                  <a:ext cx="572618" cy="30339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1000</a:t>
                  </a:r>
                </a:p>
              </xdr:txBody>
            </xdr:sp>
          </xdr:grpSp>
          <xdr:grpSp>
            <xdr:nvGrpSpPr>
              <xdr:cNvPr id="66" name="Group 65">
                <a:extLst>
                  <a:ext uri="{FF2B5EF4-FFF2-40B4-BE49-F238E27FC236}">
                    <a16:creationId xmlns:a16="http://schemas.microsoft.com/office/drawing/2014/main" id="{257E277E-0250-9ACC-B045-EE1CBC213202}"/>
                  </a:ext>
                </a:extLst>
              </xdr:cNvPr>
              <xdr:cNvGrpSpPr/>
            </xdr:nvGrpSpPr>
            <xdr:grpSpPr>
              <a:xfrm>
                <a:off x="2204528" y="2888281"/>
                <a:ext cx="740487" cy="585265"/>
                <a:chOff x="1868879" y="2996544"/>
                <a:chExt cx="740487" cy="585265"/>
              </a:xfrm>
            </xdr:grpSpPr>
            <xdr:sp macro="" textlink="">
              <xdr:nvSpPr>
                <xdr:cNvPr id="67" name="TextBox 59">
                  <a:extLst>
                    <a:ext uri="{FF2B5EF4-FFF2-40B4-BE49-F238E27FC236}">
                      <a16:creationId xmlns:a16="http://schemas.microsoft.com/office/drawing/2014/main" id="{0C7F0EED-F580-93A1-444C-F936CDD85217}"/>
                    </a:ext>
                  </a:extLst>
                </xdr:cNvPr>
                <xdr:cNvSpPr txBox="1"/>
              </xdr:nvSpPr>
              <xdr:spPr>
                <a:xfrm>
                  <a:off x="2158673" y="2996544"/>
                  <a:ext cx="450693" cy="455095"/>
                </a:xfrm>
                <a:prstGeom prst="rect">
                  <a:avLst/>
                </a:prstGeom>
                <a:noFill/>
              </xdr:spPr>
              <xdr:txBody>
                <a:bodyPr wrap="square" rtlCol="0" anchor="b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_</a:t>
                  </a:r>
                </a:p>
              </xdr:txBody>
            </xdr:sp>
            <xdr:sp macro="" textlink="">
              <xdr:nvSpPr>
                <xdr:cNvPr id="68" name="TextBox 60">
                  <a:extLst>
                    <a:ext uri="{FF2B5EF4-FFF2-40B4-BE49-F238E27FC236}">
                      <a16:creationId xmlns:a16="http://schemas.microsoft.com/office/drawing/2014/main" id="{8843EF66-761E-19F8-1D2E-42715221186F}"/>
                    </a:ext>
                  </a:extLst>
                </xdr:cNvPr>
                <xdr:cNvSpPr txBox="1"/>
              </xdr:nvSpPr>
              <xdr:spPr>
                <a:xfrm>
                  <a:off x="1868879" y="3278413"/>
                  <a:ext cx="572618" cy="30339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norm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>
                    <a:lnSpc>
                      <a:spcPct val="90000"/>
                    </a:lnSpc>
                    <a:spcAft>
                      <a:spcPts val="600"/>
                    </a:spcAft>
                  </a:pPr>
                  <a:r>
                    <a:rPr lang="en-AU" sz="1000"/>
                    <a:t>1200</a:t>
                  </a:r>
                </a:p>
              </xdr:txBody>
            </xdr:sp>
          </xdr:grpSp>
        </xdr:grpSp>
        <xdr:grpSp>
          <xdr:nvGrpSpPr>
            <xdr:cNvPr id="26" name="Group 25">
              <a:extLst>
                <a:ext uri="{FF2B5EF4-FFF2-40B4-BE49-F238E27FC236}">
                  <a16:creationId xmlns:a16="http://schemas.microsoft.com/office/drawing/2014/main" id="{67DDC767-4CF5-237E-CC12-F03023B4E52A}"/>
                </a:ext>
              </a:extLst>
            </xdr:cNvPr>
            <xdr:cNvGrpSpPr/>
          </xdr:nvGrpSpPr>
          <xdr:grpSpPr>
            <a:xfrm>
              <a:off x="8760609" y="2709258"/>
              <a:ext cx="935357" cy="1930605"/>
              <a:chOff x="9061372" y="2724248"/>
              <a:chExt cx="935357" cy="1930605"/>
            </a:xfrm>
          </xdr:grpSpPr>
          <xdr:sp macro="" textlink="">
            <xdr:nvSpPr>
              <xdr:cNvPr id="27" name="TextBox 77">
                <a:extLst>
                  <a:ext uri="{FF2B5EF4-FFF2-40B4-BE49-F238E27FC236}">
                    <a16:creationId xmlns:a16="http://schemas.microsoft.com/office/drawing/2014/main" id="{51696DB7-A618-DC7C-1960-6E21FB3450E6}"/>
                  </a:ext>
                </a:extLst>
              </xdr:cNvPr>
              <xdr:cNvSpPr txBox="1"/>
            </xdr:nvSpPr>
            <xdr:spPr>
              <a:xfrm flipH="1">
                <a:off x="9256242" y="2724248"/>
                <a:ext cx="450693" cy="455095"/>
              </a:xfrm>
              <a:prstGeom prst="rect">
                <a:avLst/>
              </a:prstGeom>
              <a:noFill/>
            </xdr:spPr>
            <xdr:txBody>
              <a:bodyPr wrap="square" rtlCol="0" anchor="b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/>
                  <a:t>_</a:t>
                </a:r>
              </a:p>
            </xdr:txBody>
          </xdr:sp>
          <xdr:sp macro="" textlink="">
            <xdr:nvSpPr>
              <xdr:cNvPr id="28" name="TextBox 78">
                <a:extLst>
                  <a:ext uri="{FF2B5EF4-FFF2-40B4-BE49-F238E27FC236}">
                    <a16:creationId xmlns:a16="http://schemas.microsoft.com/office/drawing/2014/main" id="{251063B0-2023-C5D8-5CBC-0DEF3776260D}"/>
                  </a:ext>
                </a:extLst>
              </xdr:cNvPr>
              <xdr:cNvSpPr txBox="1"/>
            </xdr:nvSpPr>
            <xdr:spPr>
              <a:xfrm flipH="1">
                <a:off x="9424111" y="3006117"/>
                <a:ext cx="572618" cy="303396"/>
              </a:xfrm>
              <a:prstGeom prst="rect">
                <a:avLst/>
              </a:prstGeom>
              <a:noFill/>
            </xdr:spPr>
            <xdr:txBody>
              <a:bodyPr wrap="square" rtlCol="0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/>
                  <a:t>1517</a:t>
                </a:r>
              </a:p>
            </xdr:txBody>
          </xdr:sp>
          <xdr:grpSp>
            <xdr:nvGrpSpPr>
              <xdr:cNvPr id="29" name="Group 28">
                <a:extLst>
                  <a:ext uri="{FF2B5EF4-FFF2-40B4-BE49-F238E27FC236}">
                    <a16:creationId xmlns:a16="http://schemas.microsoft.com/office/drawing/2014/main" id="{C36151BC-1617-2F45-24B0-11DDE91D3459}"/>
                  </a:ext>
                </a:extLst>
              </xdr:cNvPr>
              <xdr:cNvGrpSpPr/>
            </xdr:nvGrpSpPr>
            <xdr:grpSpPr>
              <a:xfrm>
                <a:off x="9061372" y="2849020"/>
                <a:ext cx="935357" cy="1805833"/>
                <a:chOff x="9061372" y="2849020"/>
                <a:chExt cx="935357" cy="1805833"/>
              </a:xfrm>
            </xdr:grpSpPr>
            <xdr:grpSp>
              <xdr:nvGrpSpPr>
                <xdr:cNvPr id="30" name="Group 29">
                  <a:extLst>
                    <a:ext uri="{FF2B5EF4-FFF2-40B4-BE49-F238E27FC236}">
                      <a16:creationId xmlns:a16="http://schemas.microsoft.com/office/drawing/2014/main" id="{F22BF085-C34A-8868-A1F0-7AE500CB3007}"/>
                    </a:ext>
                  </a:extLst>
                </xdr:cNvPr>
                <xdr:cNvGrpSpPr/>
              </xdr:nvGrpSpPr>
              <xdr:grpSpPr>
                <a:xfrm flipH="1">
                  <a:off x="9061372" y="3832787"/>
                  <a:ext cx="691675" cy="584516"/>
                  <a:chOff x="1917691" y="2996544"/>
                  <a:chExt cx="691675" cy="584516"/>
                </a:xfrm>
              </xdr:grpSpPr>
              <xdr:sp macro="" textlink="">
                <xdr:nvSpPr>
                  <xdr:cNvPr id="55" name="TextBox 91">
                    <a:extLst>
                      <a:ext uri="{FF2B5EF4-FFF2-40B4-BE49-F238E27FC236}">
                        <a16:creationId xmlns:a16="http://schemas.microsoft.com/office/drawing/2014/main" id="{C92E7F67-88E9-F40B-5A1A-D1DBF1FE9549}"/>
                      </a:ext>
                    </a:extLst>
                  </xdr:cNvPr>
                  <xdr:cNvSpPr txBox="1"/>
                </xdr:nvSpPr>
                <xdr:spPr>
                  <a:xfrm>
                    <a:off x="2158673" y="2996544"/>
                    <a:ext cx="450693" cy="455095"/>
                  </a:xfrm>
                  <a:prstGeom prst="rect">
                    <a:avLst/>
                  </a:prstGeom>
                  <a:noFill/>
                </xdr:spPr>
                <xdr:txBody>
                  <a:bodyPr wrap="square" rtlCol="0" anchor="b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_</a:t>
                    </a:r>
                  </a:p>
                </xdr:txBody>
              </xdr:sp>
              <xdr:sp macro="" textlink="">
                <xdr:nvSpPr>
                  <xdr:cNvPr id="56" name="TextBox 92">
                    <a:extLst>
                      <a:ext uri="{FF2B5EF4-FFF2-40B4-BE49-F238E27FC236}">
                        <a16:creationId xmlns:a16="http://schemas.microsoft.com/office/drawing/2014/main" id="{254F5157-0954-F067-0AF8-ABABC2BC6C03}"/>
                      </a:ext>
                    </a:extLst>
                  </xdr:cNvPr>
                  <xdr:cNvSpPr txBox="1"/>
                </xdr:nvSpPr>
                <xdr:spPr>
                  <a:xfrm>
                    <a:off x="1917691" y="3277664"/>
                    <a:ext cx="572618" cy="30339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200</a:t>
                    </a:r>
                  </a:p>
                </xdr:txBody>
              </xdr:sp>
            </xdr:grpSp>
            <xdr:grpSp>
              <xdr:nvGrpSpPr>
                <xdr:cNvPr id="31" name="Group 30">
                  <a:extLst>
                    <a:ext uri="{FF2B5EF4-FFF2-40B4-BE49-F238E27FC236}">
                      <a16:creationId xmlns:a16="http://schemas.microsoft.com/office/drawing/2014/main" id="{697523EA-7B98-2520-DE65-C57F680BBB3E}"/>
                    </a:ext>
                  </a:extLst>
                </xdr:cNvPr>
                <xdr:cNvGrpSpPr/>
              </xdr:nvGrpSpPr>
              <xdr:grpSpPr>
                <a:xfrm flipH="1">
                  <a:off x="9061372" y="4070337"/>
                  <a:ext cx="691675" cy="584516"/>
                  <a:chOff x="1917691" y="2996544"/>
                  <a:chExt cx="691675" cy="584516"/>
                </a:xfrm>
              </xdr:grpSpPr>
              <xdr:sp macro="" textlink="">
                <xdr:nvSpPr>
                  <xdr:cNvPr id="53" name="TextBox 89">
                    <a:extLst>
                      <a:ext uri="{FF2B5EF4-FFF2-40B4-BE49-F238E27FC236}">
                        <a16:creationId xmlns:a16="http://schemas.microsoft.com/office/drawing/2014/main" id="{ED60D677-4153-BE4F-EA82-AB4DA703C36F}"/>
                      </a:ext>
                    </a:extLst>
                  </xdr:cNvPr>
                  <xdr:cNvSpPr txBox="1"/>
                </xdr:nvSpPr>
                <xdr:spPr>
                  <a:xfrm>
                    <a:off x="2158673" y="2996544"/>
                    <a:ext cx="450693" cy="455095"/>
                  </a:xfrm>
                  <a:prstGeom prst="rect">
                    <a:avLst/>
                  </a:prstGeom>
                  <a:noFill/>
                </xdr:spPr>
                <xdr:txBody>
                  <a:bodyPr wrap="square" rtlCol="0" anchor="b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_</a:t>
                    </a:r>
                  </a:p>
                </xdr:txBody>
              </xdr:sp>
              <xdr:sp macro="" textlink="">
                <xdr:nvSpPr>
                  <xdr:cNvPr id="54" name="TextBox 90">
                    <a:extLst>
                      <a:ext uri="{FF2B5EF4-FFF2-40B4-BE49-F238E27FC236}">
                        <a16:creationId xmlns:a16="http://schemas.microsoft.com/office/drawing/2014/main" id="{F8424014-6D20-A1C3-0A7C-655D6E0C97B9}"/>
                      </a:ext>
                    </a:extLst>
                  </xdr:cNvPr>
                  <xdr:cNvSpPr txBox="1"/>
                </xdr:nvSpPr>
                <xdr:spPr>
                  <a:xfrm>
                    <a:off x="1917691" y="3277664"/>
                    <a:ext cx="572618" cy="30339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100</a:t>
                    </a:r>
                  </a:p>
                </xdr:txBody>
              </xdr:sp>
            </xdr:grpSp>
            <xdr:grpSp>
              <xdr:nvGrpSpPr>
                <xdr:cNvPr id="32" name="Group 31">
                  <a:extLst>
                    <a:ext uri="{FF2B5EF4-FFF2-40B4-BE49-F238E27FC236}">
                      <a16:creationId xmlns:a16="http://schemas.microsoft.com/office/drawing/2014/main" id="{32AF94A2-0F73-E365-6D80-8B9D6DC70DF6}"/>
                    </a:ext>
                  </a:extLst>
                </xdr:cNvPr>
                <xdr:cNvGrpSpPr/>
              </xdr:nvGrpSpPr>
              <xdr:grpSpPr>
                <a:xfrm flipH="1">
                  <a:off x="9068867" y="3085387"/>
                  <a:ext cx="691675" cy="584516"/>
                  <a:chOff x="1917691" y="2996544"/>
                  <a:chExt cx="691675" cy="584516"/>
                </a:xfrm>
              </xdr:grpSpPr>
              <xdr:sp macro="" textlink="">
                <xdr:nvSpPr>
                  <xdr:cNvPr id="51" name="TextBox 87">
                    <a:extLst>
                      <a:ext uri="{FF2B5EF4-FFF2-40B4-BE49-F238E27FC236}">
                        <a16:creationId xmlns:a16="http://schemas.microsoft.com/office/drawing/2014/main" id="{98063709-7994-AA3E-17FE-DA7A21F86991}"/>
                      </a:ext>
                    </a:extLst>
                  </xdr:cNvPr>
                  <xdr:cNvSpPr txBox="1"/>
                </xdr:nvSpPr>
                <xdr:spPr>
                  <a:xfrm>
                    <a:off x="2158673" y="2996544"/>
                    <a:ext cx="450693" cy="455095"/>
                  </a:xfrm>
                  <a:prstGeom prst="rect">
                    <a:avLst/>
                  </a:prstGeom>
                  <a:noFill/>
                </xdr:spPr>
                <xdr:txBody>
                  <a:bodyPr wrap="square" rtlCol="0" anchor="b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_</a:t>
                    </a:r>
                  </a:p>
                </xdr:txBody>
              </xdr:sp>
              <xdr:sp macro="" textlink="">
                <xdr:nvSpPr>
                  <xdr:cNvPr id="52" name="TextBox 88">
                    <a:extLst>
                      <a:ext uri="{FF2B5EF4-FFF2-40B4-BE49-F238E27FC236}">
                        <a16:creationId xmlns:a16="http://schemas.microsoft.com/office/drawing/2014/main" id="{2B5DE97E-1C07-F9AA-2BBA-7F4FD6097DC2}"/>
                      </a:ext>
                    </a:extLst>
                  </xdr:cNvPr>
                  <xdr:cNvSpPr txBox="1"/>
                </xdr:nvSpPr>
                <xdr:spPr>
                  <a:xfrm>
                    <a:off x="1917691" y="3277664"/>
                    <a:ext cx="572618" cy="30339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800</a:t>
                    </a:r>
                  </a:p>
                </xdr:txBody>
              </xdr:sp>
            </xdr:grpSp>
            <xdr:grpSp>
              <xdr:nvGrpSpPr>
                <xdr:cNvPr id="33" name="Group 32">
                  <a:extLst>
                    <a:ext uri="{FF2B5EF4-FFF2-40B4-BE49-F238E27FC236}">
                      <a16:creationId xmlns:a16="http://schemas.microsoft.com/office/drawing/2014/main" id="{FF2C9DAE-C051-4E1D-1957-32D9B977AE38}"/>
                    </a:ext>
                  </a:extLst>
                </xdr:cNvPr>
                <xdr:cNvGrpSpPr/>
              </xdr:nvGrpSpPr>
              <xdr:grpSpPr>
                <a:xfrm flipH="1">
                  <a:off x="9061372" y="3233234"/>
                  <a:ext cx="691675" cy="584516"/>
                  <a:chOff x="1917691" y="2996544"/>
                  <a:chExt cx="691675" cy="584516"/>
                </a:xfrm>
              </xdr:grpSpPr>
              <xdr:sp macro="" textlink="">
                <xdr:nvSpPr>
                  <xdr:cNvPr id="49" name="TextBox 85">
                    <a:extLst>
                      <a:ext uri="{FF2B5EF4-FFF2-40B4-BE49-F238E27FC236}">
                        <a16:creationId xmlns:a16="http://schemas.microsoft.com/office/drawing/2014/main" id="{8C645E2A-895F-BA3E-E6BD-84FC7E7558BC}"/>
                      </a:ext>
                    </a:extLst>
                  </xdr:cNvPr>
                  <xdr:cNvSpPr txBox="1"/>
                </xdr:nvSpPr>
                <xdr:spPr>
                  <a:xfrm>
                    <a:off x="2158673" y="2996544"/>
                    <a:ext cx="450693" cy="455095"/>
                  </a:xfrm>
                  <a:prstGeom prst="rect">
                    <a:avLst/>
                  </a:prstGeom>
                  <a:noFill/>
                </xdr:spPr>
                <xdr:txBody>
                  <a:bodyPr wrap="square" rtlCol="0" anchor="b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_</a:t>
                    </a:r>
                  </a:p>
                </xdr:txBody>
              </xdr:sp>
              <xdr:sp macro="" textlink="">
                <xdr:nvSpPr>
                  <xdr:cNvPr id="50" name="TextBox 86">
                    <a:extLst>
                      <a:ext uri="{FF2B5EF4-FFF2-40B4-BE49-F238E27FC236}">
                        <a16:creationId xmlns:a16="http://schemas.microsoft.com/office/drawing/2014/main" id="{66F7153C-7282-724D-0164-A098551846B3}"/>
                      </a:ext>
                    </a:extLst>
                  </xdr:cNvPr>
                  <xdr:cNvSpPr txBox="1"/>
                </xdr:nvSpPr>
                <xdr:spPr>
                  <a:xfrm>
                    <a:off x="1917691" y="3277664"/>
                    <a:ext cx="572618" cy="30339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600</a:t>
                    </a:r>
                  </a:p>
                </xdr:txBody>
              </xdr:sp>
            </xdr:grpSp>
            <xdr:grpSp>
              <xdr:nvGrpSpPr>
                <xdr:cNvPr id="34" name="Group 33">
                  <a:extLst>
                    <a:ext uri="{FF2B5EF4-FFF2-40B4-BE49-F238E27FC236}">
                      <a16:creationId xmlns:a16="http://schemas.microsoft.com/office/drawing/2014/main" id="{C5603384-7079-9B53-0E0D-BA713FFE909B}"/>
                    </a:ext>
                  </a:extLst>
                </xdr:cNvPr>
                <xdr:cNvGrpSpPr/>
              </xdr:nvGrpSpPr>
              <xdr:grpSpPr>
                <a:xfrm flipH="1">
                  <a:off x="9061372" y="3336379"/>
                  <a:ext cx="675199" cy="600992"/>
                  <a:chOff x="1934167" y="2996544"/>
                  <a:chExt cx="675199" cy="600992"/>
                </a:xfrm>
              </xdr:grpSpPr>
              <xdr:sp macro="" textlink="">
                <xdr:nvSpPr>
                  <xdr:cNvPr id="47" name="TextBox 83">
                    <a:extLst>
                      <a:ext uri="{FF2B5EF4-FFF2-40B4-BE49-F238E27FC236}">
                        <a16:creationId xmlns:a16="http://schemas.microsoft.com/office/drawing/2014/main" id="{5ED1FBE3-27C5-88C6-9FD3-5F1F889CAD06}"/>
                      </a:ext>
                    </a:extLst>
                  </xdr:cNvPr>
                  <xdr:cNvSpPr txBox="1"/>
                </xdr:nvSpPr>
                <xdr:spPr>
                  <a:xfrm>
                    <a:off x="2158673" y="2996544"/>
                    <a:ext cx="450693" cy="455095"/>
                  </a:xfrm>
                  <a:prstGeom prst="rect">
                    <a:avLst/>
                  </a:prstGeom>
                  <a:noFill/>
                </xdr:spPr>
                <xdr:txBody>
                  <a:bodyPr wrap="square" rtlCol="0" anchor="b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_</a:t>
                    </a:r>
                  </a:p>
                </xdr:txBody>
              </xdr:sp>
              <xdr:sp macro="" textlink="">
                <xdr:nvSpPr>
                  <xdr:cNvPr id="48" name="TextBox 84">
                    <a:extLst>
                      <a:ext uri="{FF2B5EF4-FFF2-40B4-BE49-F238E27FC236}">
                        <a16:creationId xmlns:a16="http://schemas.microsoft.com/office/drawing/2014/main" id="{FD962032-EA56-6B0E-9D96-57F874199E76}"/>
                      </a:ext>
                    </a:extLst>
                  </xdr:cNvPr>
                  <xdr:cNvSpPr txBox="1"/>
                </xdr:nvSpPr>
                <xdr:spPr>
                  <a:xfrm>
                    <a:off x="1934167" y="3294140"/>
                    <a:ext cx="572618" cy="30339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500</a:t>
                    </a:r>
                  </a:p>
                </xdr:txBody>
              </xdr:sp>
            </xdr:grpSp>
            <xdr:grpSp>
              <xdr:nvGrpSpPr>
                <xdr:cNvPr id="35" name="Group 34">
                  <a:extLst>
                    <a:ext uri="{FF2B5EF4-FFF2-40B4-BE49-F238E27FC236}">
                      <a16:creationId xmlns:a16="http://schemas.microsoft.com/office/drawing/2014/main" id="{7D5E116C-D97F-5606-C0A2-4CCC58CAA6E5}"/>
                    </a:ext>
                  </a:extLst>
                </xdr:cNvPr>
                <xdr:cNvGrpSpPr/>
              </xdr:nvGrpSpPr>
              <xdr:grpSpPr>
                <a:xfrm flipH="1">
                  <a:off x="9061372" y="3482429"/>
                  <a:ext cx="691675" cy="584516"/>
                  <a:chOff x="1917691" y="2996544"/>
                  <a:chExt cx="691675" cy="584516"/>
                </a:xfrm>
              </xdr:grpSpPr>
              <xdr:sp macro="" textlink="">
                <xdr:nvSpPr>
                  <xdr:cNvPr id="45" name="TextBox 81">
                    <a:extLst>
                      <a:ext uri="{FF2B5EF4-FFF2-40B4-BE49-F238E27FC236}">
                        <a16:creationId xmlns:a16="http://schemas.microsoft.com/office/drawing/2014/main" id="{CE87A928-D395-EC6D-5D34-EAEF2259383E}"/>
                      </a:ext>
                    </a:extLst>
                  </xdr:cNvPr>
                  <xdr:cNvSpPr txBox="1"/>
                </xdr:nvSpPr>
                <xdr:spPr>
                  <a:xfrm>
                    <a:off x="2158673" y="2996544"/>
                    <a:ext cx="450693" cy="455095"/>
                  </a:xfrm>
                  <a:prstGeom prst="rect">
                    <a:avLst/>
                  </a:prstGeom>
                  <a:noFill/>
                </xdr:spPr>
                <xdr:txBody>
                  <a:bodyPr wrap="square" rtlCol="0" anchor="b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_</a:t>
                    </a:r>
                  </a:p>
                </xdr:txBody>
              </xdr:sp>
              <xdr:sp macro="" textlink="">
                <xdr:nvSpPr>
                  <xdr:cNvPr id="46" name="TextBox 82">
                    <a:extLst>
                      <a:ext uri="{FF2B5EF4-FFF2-40B4-BE49-F238E27FC236}">
                        <a16:creationId xmlns:a16="http://schemas.microsoft.com/office/drawing/2014/main" id="{95BB0838-E084-2858-921E-0C4A4492ABA3}"/>
                      </a:ext>
                    </a:extLst>
                  </xdr:cNvPr>
                  <xdr:cNvSpPr txBox="1"/>
                </xdr:nvSpPr>
                <xdr:spPr>
                  <a:xfrm>
                    <a:off x="1917691" y="3277664"/>
                    <a:ext cx="572618" cy="30339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400</a:t>
                    </a:r>
                  </a:p>
                </xdr:txBody>
              </xdr:sp>
            </xdr:grpSp>
            <xdr:grpSp>
              <xdr:nvGrpSpPr>
                <xdr:cNvPr id="36" name="Group 35">
                  <a:extLst>
                    <a:ext uri="{FF2B5EF4-FFF2-40B4-BE49-F238E27FC236}">
                      <a16:creationId xmlns:a16="http://schemas.microsoft.com/office/drawing/2014/main" id="{360EA932-2C09-7B2B-4759-39677186093D}"/>
                    </a:ext>
                  </a:extLst>
                </xdr:cNvPr>
                <xdr:cNvGrpSpPr/>
              </xdr:nvGrpSpPr>
              <xdr:grpSpPr>
                <a:xfrm flipH="1">
                  <a:off x="9061372" y="3650290"/>
                  <a:ext cx="691675" cy="584516"/>
                  <a:chOff x="1917691" y="2996544"/>
                  <a:chExt cx="691675" cy="584516"/>
                </a:xfrm>
              </xdr:grpSpPr>
              <xdr:sp macro="" textlink="">
                <xdr:nvSpPr>
                  <xdr:cNvPr id="43" name="TextBox 79">
                    <a:extLst>
                      <a:ext uri="{FF2B5EF4-FFF2-40B4-BE49-F238E27FC236}">
                        <a16:creationId xmlns:a16="http://schemas.microsoft.com/office/drawing/2014/main" id="{5DDEB517-151B-684B-9BB8-7C131181405F}"/>
                      </a:ext>
                    </a:extLst>
                  </xdr:cNvPr>
                  <xdr:cNvSpPr txBox="1"/>
                </xdr:nvSpPr>
                <xdr:spPr>
                  <a:xfrm>
                    <a:off x="2158673" y="2996544"/>
                    <a:ext cx="450693" cy="455095"/>
                  </a:xfrm>
                  <a:prstGeom prst="rect">
                    <a:avLst/>
                  </a:prstGeom>
                  <a:noFill/>
                </xdr:spPr>
                <xdr:txBody>
                  <a:bodyPr wrap="square" rtlCol="0" anchor="b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_</a:t>
                    </a:r>
                  </a:p>
                </xdr:txBody>
              </xdr:sp>
              <xdr:sp macro="" textlink="">
                <xdr:nvSpPr>
                  <xdr:cNvPr id="44" name="TextBox 80">
                    <a:extLst>
                      <a:ext uri="{FF2B5EF4-FFF2-40B4-BE49-F238E27FC236}">
                        <a16:creationId xmlns:a16="http://schemas.microsoft.com/office/drawing/2014/main" id="{EDCAA4CC-25CD-E47F-BD87-039A7911F9F3}"/>
                      </a:ext>
                    </a:extLst>
                  </xdr:cNvPr>
                  <xdr:cNvSpPr txBox="1"/>
                </xdr:nvSpPr>
                <xdr:spPr>
                  <a:xfrm>
                    <a:off x="1917691" y="3277664"/>
                    <a:ext cx="572618" cy="30339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algn="r"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300</a:t>
                    </a:r>
                  </a:p>
                </xdr:txBody>
              </xdr:sp>
            </xdr:grpSp>
            <xdr:grpSp>
              <xdr:nvGrpSpPr>
                <xdr:cNvPr id="37" name="Group 36">
                  <a:extLst>
                    <a:ext uri="{FF2B5EF4-FFF2-40B4-BE49-F238E27FC236}">
                      <a16:creationId xmlns:a16="http://schemas.microsoft.com/office/drawing/2014/main" id="{21F4CD7C-72FA-2AB8-DCAF-23B1458E048D}"/>
                    </a:ext>
                  </a:extLst>
                </xdr:cNvPr>
                <xdr:cNvGrpSpPr/>
              </xdr:nvGrpSpPr>
              <xdr:grpSpPr>
                <a:xfrm flipH="1">
                  <a:off x="9256242" y="2974224"/>
                  <a:ext cx="740487" cy="585265"/>
                  <a:chOff x="1868879" y="2996544"/>
                  <a:chExt cx="740487" cy="585265"/>
                </a:xfrm>
              </xdr:grpSpPr>
              <xdr:sp macro="" textlink="">
                <xdr:nvSpPr>
                  <xdr:cNvPr id="41" name="TextBox 75">
                    <a:extLst>
                      <a:ext uri="{FF2B5EF4-FFF2-40B4-BE49-F238E27FC236}">
                        <a16:creationId xmlns:a16="http://schemas.microsoft.com/office/drawing/2014/main" id="{BD5AF56D-C2E3-F18B-C8A0-D5A1530E0EE5}"/>
                      </a:ext>
                    </a:extLst>
                  </xdr:cNvPr>
                  <xdr:cNvSpPr txBox="1"/>
                </xdr:nvSpPr>
                <xdr:spPr>
                  <a:xfrm>
                    <a:off x="2158673" y="2996544"/>
                    <a:ext cx="450693" cy="455095"/>
                  </a:xfrm>
                  <a:prstGeom prst="rect">
                    <a:avLst/>
                  </a:prstGeom>
                  <a:noFill/>
                </xdr:spPr>
                <xdr:txBody>
                  <a:bodyPr wrap="square" rtlCol="0" anchor="b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_</a:t>
                    </a:r>
                  </a:p>
                </xdr:txBody>
              </xdr:sp>
              <xdr:sp macro="" textlink="">
                <xdr:nvSpPr>
                  <xdr:cNvPr id="42" name="TextBox 76">
                    <a:extLst>
                      <a:ext uri="{FF2B5EF4-FFF2-40B4-BE49-F238E27FC236}">
                        <a16:creationId xmlns:a16="http://schemas.microsoft.com/office/drawing/2014/main" id="{176D5D3D-0074-9E44-DD20-EDDDCE682496}"/>
                      </a:ext>
                    </a:extLst>
                  </xdr:cNvPr>
                  <xdr:cNvSpPr txBox="1"/>
                </xdr:nvSpPr>
                <xdr:spPr>
                  <a:xfrm>
                    <a:off x="1868879" y="3278413"/>
                    <a:ext cx="572618" cy="30339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1000</a:t>
                    </a:r>
                  </a:p>
                </xdr:txBody>
              </xdr:sp>
            </xdr:grpSp>
            <xdr:grpSp>
              <xdr:nvGrpSpPr>
                <xdr:cNvPr id="38" name="Group 37">
                  <a:extLst>
                    <a:ext uri="{FF2B5EF4-FFF2-40B4-BE49-F238E27FC236}">
                      <a16:creationId xmlns:a16="http://schemas.microsoft.com/office/drawing/2014/main" id="{4C7BC911-34EE-406E-0F45-97373CBA1D3C}"/>
                    </a:ext>
                  </a:extLst>
                </xdr:cNvPr>
                <xdr:cNvGrpSpPr/>
              </xdr:nvGrpSpPr>
              <xdr:grpSpPr>
                <a:xfrm flipH="1">
                  <a:off x="9256242" y="2849020"/>
                  <a:ext cx="740487" cy="585265"/>
                  <a:chOff x="1868879" y="2996544"/>
                  <a:chExt cx="740487" cy="585265"/>
                </a:xfrm>
              </xdr:grpSpPr>
              <xdr:sp macro="" textlink="">
                <xdr:nvSpPr>
                  <xdr:cNvPr id="39" name="TextBox 73">
                    <a:extLst>
                      <a:ext uri="{FF2B5EF4-FFF2-40B4-BE49-F238E27FC236}">
                        <a16:creationId xmlns:a16="http://schemas.microsoft.com/office/drawing/2014/main" id="{CFC49DBE-4D1F-B6F6-C909-E3710DC5CB87}"/>
                      </a:ext>
                    </a:extLst>
                  </xdr:cNvPr>
                  <xdr:cNvSpPr txBox="1"/>
                </xdr:nvSpPr>
                <xdr:spPr>
                  <a:xfrm>
                    <a:off x="2158673" y="2996544"/>
                    <a:ext cx="450693" cy="455095"/>
                  </a:xfrm>
                  <a:prstGeom prst="rect">
                    <a:avLst/>
                  </a:prstGeom>
                  <a:noFill/>
                </xdr:spPr>
                <xdr:txBody>
                  <a:bodyPr wrap="square" rtlCol="0" anchor="b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_</a:t>
                    </a:r>
                  </a:p>
                </xdr:txBody>
              </xdr:sp>
              <xdr:sp macro="" textlink="">
                <xdr:nvSpPr>
                  <xdr:cNvPr id="40" name="TextBox 74">
                    <a:extLst>
                      <a:ext uri="{FF2B5EF4-FFF2-40B4-BE49-F238E27FC236}">
                        <a16:creationId xmlns:a16="http://schemas.microsoft.com/office/drawing/2014/main" id="{67E6D998-4415-681E-0CB1-C80A158D134C}"/>
                      </a:ext>
                    </a:extLst>
                  </xdr:cNvPr>
                  <xdr:cNvSpPr txBox="1"/>
                </xdr:nvSpPr>
                <xdr:spPr>
                  <a:xfrm>
                    <a:off x="1868879" y="3278413"/>
                    <a:ext cx="572618" cy="30339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norm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>
                      <a:lnSpc>
                        <a:spcPct val="90000"/>
                      </a:lnSpc>
                      <a:spcAft>
                        <a:spcPts val="600"/>
                      </a:spcAft>
                    </a:pPr>
                    <a:r>
                      <a:rPr lang="en-AU" sz="1000"/>
                      <a:t>1200</a:t>
                    </a:r>
                  </a:p>
                </xdr:txBody>
              </xdr:sp>
            </xdr:grpSp>
          </xdr:grpSp>
        </xdr:grpSp>
      </xdr:grpSp>
      <xdr:sp macro="" textlink="">
        <xdr:nvSpPr>
          <xdr:cNvPr id="4" name="TextBox 37">
            <a:extLst>
              <a:ext uri="{FF2B5EF4-FFF2-40B4-BE49-F238E27FC236}">
                <a16:creationId xmlns:a16="http://schemas.microsoft.com/office/drawing/2014/main" id="{E5265004-1497-497B-B8AF-2CB2F03F3DAE}"/>
              </a:ext>
            </a:extLst>
          </xdr:cNvPr>
          <xdr:cNvSpPr txBox="1"/>
        </xdr:nvSpPr>
        <xdr:spPr>
          <a:xfrm>
            <a:off x="2356439" y="2443562"/>
            <a:ext cx="351315" cy="303396"/>
          </a:xfrm>
          <a:prstGeom prst="rect">
            <a:avLst/>
          </a:prstGeom>
          <a:noFill/>
        </xdr:spPr>
        <xdr:txBody>
          <a:bodyPr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lang="en-AU" sz="1000"/>
              <a:t>bp</a:t>
            </a:r>
          </a:p>
        </xdr:txBody>
      </xdr:sp>
      <xdr:sp macro="" textlink="">
        <xdr:nvSpPr>
          <xdr:cNvPr id="7" name="TextBox 2">
            <a:extLst>
              <a:ext uri="{FF2B5EF4-FFF2-40B4-BE49-F238E27FC236}">
                <a16:creationId xmlns:a16="http://schemas.microsoft.com/office/drawing/2014/main" id="{F827A4BC-9E36-F66E-58FE-289838F9DF13}"/>
              </a:ext>
            </a:extLst>
          </xdr:cNvPr>
          <xdr:cNvSpPr txBox="1"/>
        </xdr:nvSpPr>
        <xdr:spPr>
          <a:xfrm rot="977874">
            <a:off x="3849728" y="1673242"/>
            <a:ext cx="298793" cy="995589"/>
          </a:xfrm>
          <a:prstGeom prst="rect">
            <a:avLst/>
          </a:prstGeom>
          <a:noFill/>
        </xdr:spPr>
        <xdr:txBody>
          <a:bodyPr vert="vert270" wrap="square" numCol="1" rtlCol="0">
            <a:normAutofit fontScale="92500" lnSpcReduction="10000"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kumimoji="0" lang="en-AU" sz="1000" b="1" i="0" u="none" strike="noStrike" kern="1200" cap="none" spc="0" normalizeH="0" baseline="0">
                <a:ln>
                  <a:noFill/>
                </a:ln>
                <a:solidFill>
                  <a:srgbClr val="C00000"/>
                </a:solidFill>
                <a:uLnTx/>
                <a:uFillTx/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Y. ruckeri (glnA)</a:t>
            </a:r>
            <a:endParaRPr kumimoji="0" lang="en-AU" sz="1000" b="0" i="0" u="none" strike="noStrike" kern="1200" cap="none" spc="0" normalizeH="0" baseline="0">
              <a:ln>
                <a:noFill/>
              </a:ln>
              <a:solidFill>
                <a:srgbClr val="C00000"/>
              </a:solidFill>
              <a:effectLst/>
              <a:uLnTx/>
              <a:uFillTx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" name="TextBox 3">
            <a:extLst>
              <a:ext uri="{FF2B5EF4-FFF2-40B4-BE49-F238E27FC236}">
                <a16:creationId xmlns:a16="http://schemas.microsoft.com/office/drawing/2014/main" id="{EDADF371-5C75-8BDD-2B9A-DA1C2B38272C}"/>
              </a:ext>
            </a:extLst>
          </xdr:cNvPr>
          <xdr:cNvSpPr txBox="1"/>
        </xdr:nvSpPr>
        <xdr:spPr>
          <a:xfrm rot="977874">
            <a:off x="4843967" y="1542544"/>
            <a:ext cx="298793" cy="1126287"/>
          </a:xfrm>
          <a:prstGeom prst="rect">
            <a:avLst/>
          </a:prstGeom>
          <a:noFill/>
        </xdr:spPr>
        <xdr:txBody>
          <a:bodyPr vert="vert270" wrap="square" numCol="1" rtlCol="0">
            <a:normAutofit fontScale="92500" lnSpcReduction="10000"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kumimoji="0" lang="en-AU" sz="1000" b="1" i="0" u="none" strike="noStrike" kern="1200" cap="none" spc="0" normalizeH="0" baseline="0">
                <a:ln>
                  <a:noFill/>
                </a:ln>
                <a:solidFill>
                  <a:srgbClr val="C00000"/>
                </a:solidFill>
                <a:uLnTx/>
                <a:uFillTx/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Y. r</a:t>
            </a:r>
            <a:r>
              <a:rPr lang="en-AU" sz="1000" b="1">
                <a:solidFill>
                  <a:srgbClr val="C00000"/>
                </a:solidFill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ohdei</a:t>
            </a:r>
            <a:r>
              <a:rPr kumimoji="0" lang="en-AU" sz="1000" b="1" i="0" u="none" strike="noStrike" kern="1200" cap="none" spc="0" normalizeH="0" baseline="0">
                <a:ln>
                  <a:noFill/>
                </a:ln>
                <a:solidFill>
                  <a:srgbClr val="C00000"/>
                </a:solidFill>
                <a:uLnTx/>
                <a:uFillTx/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(glnA)</a:t>
            </a:r>
            <a:endParaRPr kumimoji="0" lang="en-AU" sz="1000" b="0" i="0" u="none" strike="noStrike" kern="1200" cap="none" spc="0" normalizeH="0" baseline="0">
              <a:ln>
                <a:noFill/>
              </a:ln>
              <a:solidFill>
                <a:srgbClr val="C00000"/>
              </a:solidFill>
              <a:effectLst/>
              <a:uLnTx/>
              <a:uFillTx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" name="TextBox 6">
            <a:extLst>
              <a:ext uri="{FF2B5EF4-FFF2-40B4-BE49-F238E27FC236}">
                <a16:creationId xmlns:a16="http://schemas.microsoft.com/office/drawing/2014/main" id="{B8FF16A3-4D03-47B5-6D5C-A41188A58666}"/>
              </a:ext>
            </a:extLst>
          </xdr:cNvPr>
          <xdr:cNvSpPr txBox="1"/>
        </xdr:nvSpPr>
        <xdr:spPr>
          <a:xfrm rot="977874">
            <a:off x="4181141" y="1673242"/>
            <a:ext cx="298793" cy="995589"/>
          </a:xfrm>
          <a:prstGeom prst="rect">
            <a:avLst/>
          </a:prstGeom>
          <a:noFill/>
        </xdr:spPr>
        <xdr:txBody>
          <a:bodyPr vert="vert270" wrap="square" numCol="1" rtlCol="0">
            <a:normAutofit fontScale="92500" lnSpcReduction="10000"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kumimoji="0" lang="en-AU" sz="1000" b="1" i="0" u="none" strike="noStrike" kern="1200" cap="none" spc="0" normalizeH="0" baseline="0">
                <a:ln>
                  <a:noFill/>
                </a:ln>
                <a:solidFill>
                  <a:srgbClr val="C00000"/>
                </a:solidFill>
                <a:uLnTx/>
                <a:uFillTx/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Y. ruckeri (glnA)</a:t>
            </a:r>
            <a:endParaRPr kumimoji="0" lang="en-AU" sz="1000" b="0" i="0" u="none" strike="noStrike" kern="1200" cap="none" spc="0" normalizeH="0" baseline="0">
              <a:ln>
                <a:noFill/>
              </a:ln>
              <a:solidFill>
                <a:srgbClr val="C00000"/>
              </a:solidFill>
              <a:effectLst/>
              <a:uLnTx/>
              <a:uFillTx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0" name="TextBox 7">
            <a:extLst>
              <a:ext uri="{FF2B5EF4-FFF2-40B4-BE49-F238E27FC236}">
                <a16:creationId xmlns:a16="http://schemas.microsoft.com/office/drawing/2014/main" id="{AAB76D40-8721-1505-3D6A-BF00625B4AAB}"/>
              </a:ext>
            </a:extLst>
          </xdr:cNvPr>
          <xdr:cNvSpPr txBox="1"/>
        </xdr:nvSpPr>
        <xdr:spPr>
          <a:xfrm rot="977874">
            <a:off x="4512554" y="1542544"/>
            <a:ext cx="298793" cy="1126287"/>
          </a:xfrm>
          <a:prstGeom prst="rect">
            <a:avLst/>
          </a:prstGeom>
          <a:noFill/>
        </xdr:spPr>
        <xdr:txBody>
          <a:bodyPr vert="vert270" wrap="square" numCol="1" rtlCol="0">
            <a:normAutofit fontScale="92500" lnSpcReduction="10000"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kumimoji="0" lang="en-AU" sz="1000" b="1" i="0" u="none" strike="noStrike" kern="1200" cap="none" spc="0" normalizeH="0" baseline="0">
                <a:ln>
                  <a:noFill/>
                </a:ln>
                <a:solidFill>
                  <a:srgbClr val="C00000"/>
                </a:solidFill>
                <a:uLnTx/>
                <a:uFillTx/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Y. rohdei (glnA)</a:t>
            </a:r>
            <a:endParaRPr kumimoji="0" lang="en-AU" sz="1000" b="0" i="0" u="none" strike="noStrike" kern="1200" cap="none" spc="0" normalizeH="0" baseline="0">
              <a:ln>
                <a:noFill/>
              </a:ln>
              <a:solidFill>
                <a:srgbClr val="C00000"/>
              </a:solidFill>
              <a:effectLst/>
              <a:uLnTx/>
              <a:uFillTx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1" name="TextBox 8">
            <a:extLst>
              <a:ext uri="{FF2B5EF4-FFF2-40B4-BE49-F238E27FC236}">
                <a16:creationId xmlns:a16="http://schemas.microsoft.com/office/drawing/2014/main" id="{0BC7CF25-1F4E-26BE-E569-79CBB77249D1}"/>
              </a:ext>
            </a:extLst>
          </xdr:cNvPr>
          <xdr:cNvSpPr txBox="1"/>
        </xdr:nvSpPr>
        <xdr:spPr>
          <a:xfrm rot="977874">
            <a:off x="5175380" y="1542544"/>
            <a:ext cx="298793" cy="1126287"/>
          </a:xfrm>
          <a:prstGeom prst="rect">
            <a:avLst/>
          </a:prstGeom>
          <a:noFill/>
        </xdr:spPr>
        <xdr:txBody>
          <a:bodyPr vert="vert270" wrap="square" numCol="1" rtlCol="0">
            <a:normAutofit fontScale="92500" lnSpcReduction="10000"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kumimoji="0" lang="en-AU" sz="1000" b="1" i="0" u="none" strike="noStrike" kern="1200" cap="none" spc="0" normalizeH="0" baseline="0">
                <a:ln>
                  <a:noFill/>
                </a:ln>
                <a:solidFill>
                  <a:srgbClr val="C00000"/>
                </a:solidFill>
                <a:uLnTx/>
                <a:uFillTx/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Y. </a:t>
            </a:r>
            <a:r>
              <a:rPr lang="en-AU" sz="1000" b="1">
                <a:solidFill>
                  <a:srgbClr val="C00000"/>
                </a:solidFill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frederiksenii</a:t>
            </a:r>
            <a:r>
              <a:rPr kumimoji="0" lang="en-AU" sz="1000" b="1" i="0" u="none" strike="noStrike" kern="1200" cap="none" spc="0" normalizeH="0" baseline="0">
                <a:ln>
                  <a:noFill/>
                </a:ln>
                <a:solidFill>
                  <a:srgbClr val="C00000"/>
                </a:solidFill>
                <a:uLnTx/>
                <a:uFillTx/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(glnA)</a:t>
            </a:r>
            <a:endParaRPr kumimoji="0" lang="en-AU" sz="1000" b="0" i="0" u="none" strike="noStrike" kern="1200" cap="none" spc="0" normalizeH="0" baseline="0">
              <a:ln>
                <a:noFill/>
              </a:ln>
              <a:solidFill>
                <a:srgbClr val="C00000"/>
              </a:solidFill>
              <a:effectLst/>
              <a:uLnTx/>
              <a:uFillTx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2" name="TextBox 9">
            <a:extLst>
              <a:ext uri="{FF2B5EF4-FFF2-40B4-BE49-F238E27FC236}">
                <a16:creationId xmlns:a16="http://schemas.microsoft.com/office/drawing/2014/main" id="{3073480C-EC87-0DCF-2676-A9DF39964EA0}"/>
              </a:ext>
            </a:extLst>
          </xdr:cNvPr>
          <xdr:cNvSpPr txBox="1"/>
        </xdr:nvSpPr>
        <xdr:spPr>
          <a:xfrm rot="977874">
            <a:off x="5506793" y="1542544"/>
            <a:ext cx="298793" cy="1126287"/>
          </a:xfrm>
          <a:prstGeom prst="rect">
            <a:avLst/>
          </a:prstGeom>
          <a:noFill/>
        </xdr:spPr>
        <xdr:txBody>
          <a:bodyPr vert="vert270" wrap="square" numCol="1" rtlCol="0">
            <a:normAutofit fontScale="92500" lnSpcReduction="10000"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kumimoji="0" lang="en-AU" sz="1000" b="1" i="0" u="none" strike="noStrike" kern="1200" cap="none" spc="0" normalizeH="0" baseline="0">
                <a:ln>
                  <a:noFill/>
                </a:ln>
                <a:solidFill>
                  <a:srgbClr val="C00000"/>
                </a:solidFill>
                <a:uLnTx/>
                <a:uFillTx/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Y. </a:t>
            </a:r>
            <a:r>
              <a:rPr lang="en-AU" sz="1000" b="1">
                <a:solidFill>
                  <a:srgbClr val="C00000"/>
                </a:solidFill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frederiksenii</a:t>
            </a:r>
            <a:r>
              <a:rPr kumimoji="0" lang="en-AU" sz="1000" b="1" i="0" u="none" strike="noStrike" kern="1200" cap="none" spc="0" normalizeH="0" baseline="0">
                <a:ln>
                  <a:noFill/>
                </a:ln>
                <a:solidFill>
                  <a:srgbClr val="C00000"/>
                </a:solidFill>
                <a:uLnTx/>
                <a:uFillTx/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(glnA)</a:t>
            </a:r>
            <a:endParaRPr kumimoji="0" lang="en-AU" sz="1000" b="0" i="0" u="none" strike="noStrike" kern="1200" cap="none" spc="0" normalizeH="0" baseline="0">
              <a:ln>
                <a:noFill/>
              </a:ln>
              <a:solidFill>
                <a:srgbClr val="C00000"/>
              </a:solidFill>
              <a:effectLst/>
              <a:uLnTx/>
              <a:uFillTx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1" name="TextBox 100">
            <a:extLst>
              <a:ext uri="{FF2B5EF4-FFF2-40B4-BE49-F238E27FC236}">
                <a16:creationId xmlns:a16="http://schemas.microsoft.com/office/drawing/2014/main" id="{CFE8EF32-72CA-5CB1-C9A5-A60B06D15755}"/>
              </a:ext>
            </a:extLst>
          </xdr:cNvPr>
          <xdr:cNvSpPr txBox="1"/>
        </xdr:nvSpPr>
        <xdr:spPr>
          <a:xfrm rot="977874">
            <a:off x="8489510" y="1354923"/>
            <a:ext cx="298793" cy="1313908"/>
          </a:xfrm>
          <a:prstGeom prst="rect">
            <a:avLst/>
          </a:prstGeom>
          <a:noFill/>
        </xdr:spPr>
        <xdr:txBody>
          <a:bodyPr vert="vert270" wrap="square" numCol="1" rtlCol="0">
            <a:normAutofit fontScale="92500" lnSpcReduction="10000"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kumimoji="0" lang="en-AU" sz="1000" b="1" i="0" u="none" strike="noStrike" kern="1200" cap="none" spc="0" normalizeH="0" baseline="0">
                <a:ln>
                  <a:noFill/>
                </a:ln>
                <a:solidFill>
                  <a:srgbClr val="C00000"/>
                </a:solidFill>
                <a:uLnTx/>
                <a:uFillTx/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NTC</a:t>
            </a:r>
            <a:endParaRPr kumimoji="0" lang="en-AU" sz="1000" b="0" i="0" u="none" strike="noStrike" kern="1200" cap="none" spc="0" normalizeH="0" baseline="0">
              <a:ln>
                <a:noFill/>
              </a:ln>
              <a:solidFill>
                <a:srgbClr val="C00000"/>
              </a:solidFill>
              <a:effectLst/>
              <a:uLnTx/>
              <a:uFillTx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2" name="TextBox 101">
            <a:extLst>
              <a:ext uri="{FF2B5EF4-FFF2-40B4-BE49-F238E27FC236}">
                <a16:creationId xmlns:a16="http://schemas.microsoft.com/office/drawing/2014/main" id="{DA472BBC-44EC-B2F4-5CC2-38E4CF57BD99}"/>
              </a:ext>
            </a:extLst>
          </xdr:cNvPr>
          <xdr:cNvSpPr txBox="1"/>
        </xdr:nvSpPr>
        <xdr:spPr>
          <a:xfrm rot="977874">
            <a:off x="8820921" y="1354923"/>
            <a:ext cx="298793" cy="1313908"/>
          </a:xfrm>
          <a:prstGeom prst="rect">
            <a:avLst/>
          </a:prstGeom>
          <a:noFill/>
        </xdr:spPr>
        <xdr:txBody>
          <a:bodyPr vert="vert270" wrap="square" numCol="1" rtlCol="0">
            <a:normAutofit fontScale="92500" lnSpcReduction="10000"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kumimoji="0" lang="en-AU" sz="1000" b="1" i="0" u="none" strike="noStrike" kern="1200" cap="none" spc="0" normalizeH="0" baseline="0">
                <a:ln>
                  <a:noFill/>
                </a:ln>
                <a:solidFill>
                  <a:srgbClr val="C00000"/>
                </a:solidFill>
                <a:effectLst/>
                <a:uLnTx/>
                <a:uFillTx/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Ladder</a:t>
            </a:r>
            <a:endParaRPr kumimoji="0" lang="en-AU" sz="1000" b="0" i="0" u="none" strike="noStrike" kern="1200" cap="none" spc="0" normalizeH="0" baseline="0">
              <a:ln>
                <a:noFill/>
              </a:ln>
              <a:solidFill>
                <a:srgbClr val="C00000"/>
              </a:solidFill>
              <a:effectLst/>
              <a:uLnTx/>
              <a:uFillTx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3" name="TextBox 102">
            <a:extLst>
              <a:ext uri="{FF2B5EF4-FFF2-40B4-BE49-F238E27FC236}">
                <a16:creationId xmlns:a16="http://schemas.microsoft.com/office/drawing/2014/main" id="{B81F7AC2-5F53-BD1C-C938-94467F14DF92}"/>
              </a:ext>
            </a:extLst>
          </xdr:cNvPr>
          <xdr:cNvSpPr txBox="1"/>
        </xdr:nvSpPr>
        <xdr:spPr>
          <a:xfrm rot="977874">
            <a:off x="2855489" y="1354923"/>
            <a:ext cx="298793" cy="1313908"/>
          </a:xfrm>
          <a:prstGeom prst="rect">
            <a:avLst/>
          </a:prstGeom>
          <a:noFill/>
        </xdr:spPr>
        <xdr:txBody>
          <a:bodyPr vert="vert270" wrap="square" numCol="1" rtlCol="0">
            <a:normAutofit fontScale="92500" lnSpcReduction="10000"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kumimoji="0" lang="en-AU" sz="1000" b="1" i="0" u="none" strike="noStrike" kern="1200" cap="none" spc="0" normalizeH="0" baseline="0">
                <a:ln>
                  <a:noFill/>
                </a:ln>
                <a:solidFill>
                  <a:srgbClr val="C00000"/>
                </a:solidFill>
                <a:effectLst/>
                <a:uLnTx/>
                <a:uFillTx/>
                <a:latin typeface="Calibri" panose="020F050202020403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Ladder</a:t>
            </a:r>
            <a:endParaRPr kumimoji="0" lang="en-AU" sz="1000" b="0" i="0" u="none" strike="noStrike" kern="1200" cap="none" spc="0" normalizeH="0" baseline="0">
              <a:ln>
                <a:noFill/>
              </a:ln>
              <a:solidFill>
                <a:srgbClr val="C00000"/>
              </a:solidFill>
              <a:effectLst/>
              <a:uLnTx/>
              <a:uFillTx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14</xdr:col>
      <xdr:colOff>215660</xdr:colOff>
      <xdr:row>3</xdr:row>
      <xdr:rowOff>43131</xdr:rowOff>
    </xdr:from>
    <xdr:to>
      <xdr:col>28</xdr:col>
      <xdr:colOff>129396</xdr:colOff>
      <xdr:row>32</xdr:row>
      <xdr:rowOff>14376</xdr:rowOff>
    </xdr:to>
    <xdr:grpSp>
      <xdr:nvGrpSpPr>
        <xdr:cNvPr id="142" name="Group 141">
          <a:extLst>
            <a:ext uri="{FF2B5EF4-FFF2-40B4-BE49-F238E27FC236}">
              <a16:creationId xmlns:a16="http://schemas.microsoft.com/office/drawing/2014/main" id="{2D22D1AF-A313-8155-A708-953675051C57}"/>
            </a:ext>
          </a:extLst>
        </xdr:cNvPr>
        <xdr:cNvGrpSpPr/>
      </xdr:nvGrpSpPr>
      <xdr:grpSpPr>
        <a:xfrm>
          <a:off x="9608868" y="714074"/>
          <a:ext cx="9306943" cy="5626340"/>
          <a:chOff x="1083509" y="1764746"/>
          <a:chExt cx="4651254" cy="3113692"/>
        </a:xfrm>
      </xdr:grpSpPr>
      <xdr:pic>
        <xdr:nvPicPr>
          <xdr:cNvPr id="143" name="Picture 142" descr="A picture containing text, display&#10;&#10;Description automatically generated">
            <a:extLst>
              <a:ext uri="{FF2B5EF4-FFF2-40B4-BE49-F238E27FC236}">
                <a16:creationId xmlns:a16="http://schemas.microsoft.com/office/drawing/2014/main" id="{E47CB4F2-5276-0262-44C3-C347BE9AF0D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06" t="28883" r="27642" b="32546"/>
          <a:stretch/>
        </xdr:blipFill>
        <xdr:spPr>
          <a:xfrm>
            <a:off x="1514597" y="2872501"/>
            <a:ext cx="4049119" cy="1994950"/>
          </a:xfrm>
          <a:prstGeom prst="rect">
            <a:avLst/>
          </a:prstGeom>
        </xdr:spPr>
      </xdr:pic>
      <xdr:grpSp>
        <xdr:nvGrpSpPr>
          <xdr:cNvPr id="144" name="Group 143">
            <a:extLst>
              <a:ext uri="{FF2B5EF4-FFF2-40B4-BE49-F238E27FC236}">
                <a16:creationId xmlns:a16="http://schemas.microsoft.com/office/drawing/2014/main" id="{576F8B68-A733-F4FB-8B27-943A5FD77D5A}"/>
              </a:ext>
            </a:extLst>
          </xdr:cNvPr>
          <xdr:cNvGrpSpPr/>
        </xdr:nvGrpSpPr>
        <xdr:grpSpPr>
          <a:xfrm>
            <a:off x="1083509" y="2673938"/>
            <a:ext cx="748725" cy="2204500"/>
            <a:chOff x="1083509" y="2673938"/>
            <a:chExt cx="748725" cy="2204500"/>
          </a:xfrm>
        </xdr:grpSpPr>
        <xdr:grpSp>
          <xdr:nvGrpSpPr>
            <xdr:cNvPr id="171" name="Group 170">
              <a:extLst>
                <a:ext uri="{FF2B5EF4-FFF2-40B4-BE49-F238E27FC236}">
                  <a16:creationId xmlns:a16="http://schemas.microsoft.com/office/drawing/2014/main" id="{8AD84124-987C-DE9D-D2AC-39A5FEC2A569}"/>
                </a:ext>
              </a:extLst>
            </xdr:cNvPr>
            <xdr:cNvGrpSpPr/>
          </xdr:nvGrpSpPr>
          <xdr:grpSpPr>
            <a:xfrm>
              <a:off x="1140559" y="4077623"/>
              <a:ext cx="691675" cy="584516"/>
              <a:chOff x="1917691" y="2996544"/>
              <a:chExt cx="691675" cy="584516"/>
            </a:xfrm>
          </xdr:grpSpPr>
          <xdr:sp macro="" textlink="">
            <xdr:nvSpPr>
              <xdr:cNvPr id="194" name="TextBox 130">
                <a:extLst>
                  <a:ext uri="{FF2B5EF4-FFF2-40B4-BE49-F238E27FC236}">
                    <a16:creationId xmlns:a16="http://schemas.microsoft.com/office/drawing/2014/main" id="{BB2FBE28-B667-CB64-0FCF-BC5A0B5A80F6}"/>
                  </a:ext>
                </a:extLst>
              </xdr:cNvPr>
              <xdr:cNvSpPr txBox="1"/>
            </xdr:nvSpPr>
            <xdr:spPr>
              <a:xfrm>
                <a:off x="2158673" y="2996544"/>
                <a:ext cx="450693" cy="455095"/>
              </a:xfrm>
              <a:prstGeom prst="rect">
                <a:avLst/>
              </a:prstGeom>
              <a:noFill/>
            </xdr:spPr>
            <xdr:txBody>
              <a:bodyPr wrap="square" rtlCol="0" anchor="b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_</a:t>
                </a:r>
              </a:p>
            </xdr:txBody>
          </xdr:sp>
          <xdr:sp macro="" textlink="">
            <xdr:nvSpPr>
              <xdr:cNvPr id="195" name="TextBox 131">
                <a:extLst>
                  <a:ext uri="{FF2B5EF4-FFF2-40B4-BE49-F238E27FC236}">
                    <a16:creationId xmlns:a16="http://schemas.microsoft.com/office/drawing/2014/main" id="{AA34600C-02E3-BD43-B58C-3E16D6EA11F4}"/>
                  </a:ext>
                </a:extLst>
              </xdr:cNvPr>
              <xdr:cNvSpPr txBox="1"/>
            </xdr:nvSpPr>
            <xdr:spPr>
              <a:xfrm>
                <a:off x="1917691" y="3277664"/>
                <a:ext cx="572618" cy="303396"/>
              </a:xfrm>
              <a:prstGeom prst="rect">
                <a:avLst/>
              </a:prstGeom>
              <a:noFill/>
            </xdr:spPr>
            <xdr:txBody>
              <a:bodyPr wrap="square" rtlCol="0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200</a:t>
                </a:r>
              </a:p>
            </xdr:txBody>
          </xdr:sp>
        </xdr:grpSp>
        <xdr:grpSp>
          <xdr:nvGrpSpPr>
            <xdr:cNvPr id="172" name="Group 171">
              <a:extLst>
                <a:ext uri="{FF2B5EF4-FFF2-40B4-BE49-F238E27FC236}">
                  <a16:creationId xmlns:a16="http://schemas.microsoft.com/office/drawing/2014/main" id="{C338AF42-D24C-D57F-213C-053D8AA87416}"/>
                </a:ext>
              </a:extLst>
            </xdr:cNvPr>
            <xdr:cNvGrpSpPr/>
          </xdr:nvGrpSpPr>
          <xdr:grpSpPr>
            <a:xfrm>
              <a:off x="1140559" y="4293922"/>
              <a:ext cx="691675" cy="584516"/>
              <a:chOff x="1917691" y="2996544"/>
              <a:chExt cx="691675" cy="584516"/>
            </a:xfrm>
          </xdr:grpSpPr>
          <xdr:sp macro="" textlink="">
            <xdr:nvSpPr>
              <xdr:cNvPr id="192" name="TextBox 128">
                <a:extLst>
                  <a:ext uri="{FF2B5EF4-FFF2-40B4-BE49-F238E27FC236}">
                    <a16:creationId xmlns:a16="http://schemas.microsoft.com/office/drawing/2014/main" id="{F31AA9EB-DF85-7FEF-E852-E9E34CD13696}"/>
                  </a:ext>
                </a:extLst>
              </xdr:cNvPr>
              <xdr:cNvSpPr txBox="1"/>
            </xdr:nvSpPr>
            <xdr:spPr>
              <a:xfrm>
                <a:off x="2158673" y="2996544"/>
                <a:ext cx="450693" cy="455095"/>
              </a:xfrm>
              <a:prstGeom prst="rect">
                <a:avLst/>
              </a:prstGeom>
              <a:noFill/>
            </xdr:spPr>
            <xdr:txBody>
              <a:bodyPr wrap="square" rtlCol="0" anchor="b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_</a:t>
                </a:r>
              </a:p>
            </xdr:txBody>
          </xdr:sp>
          <xdr:sp macro="" textlink="">
            <xdr:nvSpPr>
              <xdr:cNvPr id="193" name="TextBox 129">
                <a:extLst>
                  <a:ext uri="{FF2B5EF4-FFF2-40B4-BE49-F238E27FC236}">
                    <a16:creationId xmlns:a16="http://schemas.microsoft.com/office/drawing/2014/main" id="{11AB26D2-942D-F922-27AD-71CDB342A3EC}"/>
                  </a:ext>
                </a:extLst>
              </xdr:cNvPr>
              <xdr:cNvSpPr txBox="1"/>
            </xdr:nvSpPr>
            <xdr:spPr>
              <a:xfrm>
                <a:off x="1917691" y="3277664"/>
                <a:ext cx="572618" cy="303396"/>
              </a:xfrm>
              <a:prstGeom prst="rect">
                <a:avLst/>
              </a:prstGeom>
              <a:noFill/>
            </xdr:spPr>
            <xdr:txBody>
              <a:bodyPr wrap="square" rtlCol="0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100</a:t>
                </a:r>
              </a:p>
            </xdr:txBody>
          </xdr:sp>
        </xdr:grpSp>
        <xdr:sp macro="" textlink="">
          <xdr:nvSpPr>
            <xdr:cNvPr id="173" name="TextBox 103">
              <a:extLst>
                <a:ext uri="{FF2B5EF4-FFF2-40B4-BE49-F238E27FC236}">
                  <a16:creationId xmlns:a16="http://schemas.microsoft.com/office/drawing/2014/main" id="{C1E69742-FA24-4A6F-0DBF-4CCC786B4EE1}"/>
                </a:ext>
              </a:extLst>
            </xdr:cNvPr>
            <xdr:cNvSpPr txBox="1"/>
          </xdr:nvSpPr>
          <xdr:spPr>
            <a:xfrm>
              <a:off x="1145103" y="2673938"/>
              <a:ext cx="607379" cy="303396"/>
            </a:xfrm>
            <a:prstGeom prst="rect">
              <a:avLst/>
            </a:prstGeom>
            <a:noFill/>
          </xdr:spPr>
          <xdr:txBody>
            <a:bodyPr wrap="square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bp</a:t>
              </a:r>
            </a:p>
          </xdr:txBody>
        </xdr:sp>
        <xdr:grpSp>
          <xdr:nvGrpSpPr>
            <xdr:cNvPr id="174" name="Group 173">
              <a:extLst>
                <a:ext uri="{FF2B5EF4-FFF2-40B4-BE49-F238E27FC236}">
                  <a16:creationId xmlns:a16="http://schemas.microsoft.com/office/drawing/2014/main" id="{BB887692-24FF-DCE8-E79B-3BA436778006}"/>
                </a:ext>
              </a:extLst>
            </xdr:cNvPr>
            <xdr:cNvGrpSpPr/>
          </xdr:nvGrpSpPr>
          <xdr:grpSpPr>
            <a:xfrm>
              <a:off x="1140559" y="3556597"/>
              <a:ext cx="691675" cy="584516"/>
              <a:chOff x="1917691" y="2996544"/>
              <a:chExt cx="691675" cy="584516"/>
            </a:xfrm>
          </xdr:grpSpPr>
          <xdr:sp macro="" textlink="">
            <xdr:nvSpPr>
              <xdr:cNvPr id="190" name="TextBox 126">
                <a:extLst>
                  <a:ext uri="{FF2B5EF4-FFF2-40B4-BE49-F238E27FC236}">
                    <a16:creationId xmlns:a16="http://schemas.microsoft.com/office/drawing/2014/main" id="{D822949B-4F52-2F8F-DE37-6168A131F808}"/>
                  </a:ext>
                </a:extLst>
              </xdr:cNvPr>
              <xdr:cNvSpPr txBox="1"/>
            </xdr:nvSpPr>
            <xdr:spPr>
              <a:xfrm>
                <a:off x="2158673" y="2996544"/>
                <a:ext cx="450693" cy="455095"/>
              </a:xfrm>
              <a:prstGeom prst="rect">
                <a:avLst/>
              </a:prstGeom>
              <a:noFill/>
            </xdr:spPr>
            <xdr:txBody>
              <a:bodyPr wrap="square" rtlCol="0" anchor="b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_</a:t>
                </a:r>
              </a:p>
            </xdr:txBody>
          </xdr:sp>
          <xdr:sp macro="" textlink="">
            <xdr:nvSpPr>
              <xdr:cNvPr id="191" name="TextBox 127">
                <a:extLst>
                  <a:ext uri="{FF2B5EF4-FFF2-40B4-BE49-F238E27FC236}">
                    <a16:creationId xmlns:a16="http://schemas.microsoft.com/office/drawing/2014/main" id="{C1CF3286-4088-BD8E-86A7-106CEBF3F15B}"/>
                  </a:ext>
                </a:extLst>
              </xdr:cNvPr>
              <xdr:cNvSpPr txBox="1"/>
            </xdr:nvSpPr>
            <xdr:spPr>
              <a:xfrm>
                <a:off x="1917691" y="3277664"/>
                <a:ext cx="572618" cy="303396"/>
              </a:xfrm>
              <a:prstGeom prst="rect">
                <a:avLst/>
              </a:prstGeom>
              <a:noFill/>
            </xdr:spPr>
            <xdr:txBody>
              <a:bodyPr wrap="square" rtlCol="0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700</a:t>
                </a:r>
              </a:p>
            </xdr:txBody>
          </xdr:sp>
        </xdr:grpSp>
        <xdr:grpSp>
          <xdr:nvGrpSpPr>
            <xdr:cNvPr id="175" name="Group 174">
              <a:extLst>
                <a:ext uri="{FF2B5EF4-FFF2-40B4-BE49-F238E27FC236}">
                  <a16:creationId xmlns:a16="http://schemas.microsoft.com/office/drawing/2014/main" id="{AF890F3A-39CE-87F2-CF42-83B425337F81}"/>
                </a:ext>
              </a:extLst>
            </xdr:cNvPr>
            <xdr:cNvGrpSpPr/>
          </xdr:nvGrpSpPr>
          <xdr:grpSpPr>
            <a:xfrm>
              <a:off x="1140559" y="3635931"/>
              <a:ext cx="691675" cy="584516"/>
              <a:chOff x="1917691" y="2996544"/>
              <a:chExt cx="691675" cy="584516"/>
            </a:xfrm>
          </xdr:grpSpPr>
          <xdr:sp macro="" textlink="">
            <xdr:nvSpPr>
              <xdr:cNvPr id="188" name="TextBox 124">
                <a:extLst>
                  <a:ext uri="{FF2B5EF4-FFF2-40B4-BE49-F238E27FC236}">
                    <a16:creationId xmlns:a16="http://schemas.microsoft.com/office/drawing/2014/main" id="{E895CB09-D9F3-A502-8CEA-6755BE1D4DAC}"/>
                  </a:ext>
                </a:extLst>
              </xdr:cNvPr>
              <xdr:cNvSpPr txBox="1"/>
            </xdr:nvSpPr>
            <xdr:spPr>
              <a:xfrm>
                <a:off x="2158673" y="2996544"/>
                <a:ext cx="450693" cy="455095"/>
              </a:xfrm>
              <a:prstGeom prst="rect">
                <a:avLst/>
              </a:prstGeom>
              <a:noFill/>
            </xdr:spPr>
            <xdr:txBody>
              <a:bodyPr wrap="square" rtlCol="0" anchor="b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_</a:t>
                </a:r>
              </a:p>
            </xdr:txBody>
          </xdr:sp>
          <xdr:sp macro="" textlink="">
            <xdr:nvSpPr>
              <xdr:cNvPr id="189" name="TextBox 125">
                <a:extLst>
                  <a:ext uri="{FF2B5EF4-FFF2-40B4-BE49-F238E27FC236}">
                    <a16:creationId xmlns:a16="http://schemas.microsoft.com/office/drawing/2014/main" id="{76DCB5CC-2D18-47E6-8207-1CE6DACB005F}"/>
                  </a:ext>
                </a:extLst>
              </xdr:cNvPr>
              <xdr:cNvSpPr txBox="1"/>
            </xdr:nvSpPr>
            <xdr:spPr>
              <a:xfrm>
                <a:off x="1917691" y="3277664"/>
                <a:ext cx="572618" cy="303396"/>
              </a:xfrm>
              <a:prstGeom prst="rect">
                <a:avLst/>
              </a:prstGeom>
              <a:noFill/>
            </xdr:spPr>
            <xdr:txBody>
              <a:bodyPr wrap="square" rtlCol="0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600</a:t>
                </a:r>
              </a:p>
            </xdr:txBody>
          </xdr:sp>
        </xdr:grpSp>
        <xdr:grpSp>
          <xdr:nvGrpSpPr>
            <xdr:cNvPr id="176" name="Group 175">
              <a:extLst>
                <a:ext uri="{FF2B5EF4-FFF2-40B4-BE49-F238E27FC236}">
                  <a16:creationId xmlns:a16="http://schemas.microsoft.com/office/drawing/2014/main" id="{30F96529-16DC-14CE-8657-61D2FF6047D2}"/>
                </a:ext>
              </a:extLst>
            </xdr:cNvPr>
            <xdr:cNvGrpSpPr/>
          </xdr:nvGrpSpPr>
          <xdr:grpSpPr>
            <a:xfrm>
              <a:off x="1157035" y="3711575"/>
              <a:ext cx="675199" cy="600992"/>
              <a:chOff x="1934167" y="2996544"/>
              <a:chExt cx="675199" cy="600992"/>
            </a:xfrm>
          </xdr:grpSpPr>
          <xdr:sp macro="" textlink="">
            <xdr:nvSpPr>
              <xdr:cNvPr id="186" name="TextBox 122">
                <a:extLst>
                  <a:ext uri="{FF2B5EF4-FFF2-40B4-BE49-F238E27FC236}">
                    <a16:creationId xmlns:a16="http://schemas.microsoft.com/office/drawing/2014/main" id="{08FCC84D-87B6-B05A-0E48-63AB435069EB}"/>
                  </a:ext>
                </a:extLst>
              </xdr:cNvPr>
              <xdr:cNvSpPr txBox="1"/>
            </xdr:nvSpPr>
            <xdr:spPr>
              <a:xfrm>
                <a:off x="2158673" y="2996544"/>
                <a:ext cx="450693" cy="455095"/>
              </a:xfrm>
              <a:prstGeom prst="rect">
                <a:avLst/>
              </a:prstGeom>
              <a:noFill/>
            </xdr:spPr>
            <xdr:txBody>
              <a:bodyPr wrap="square" rtlCol="0" anchor="b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_</a:t>
                </a:r>
              </a:p>
            </xdr:txBody>
          </xdr:sp>
          <xdr:sp macro="" textlink="">
            <xdr:nvSpPr>
              <xdr:cNvPr id="187" name="TextBox 123">
                <a:extLst>
                  <a:ext uri="{FF2B5EF4-FFF2-40B4-BE49-F238E27FC236}">
                    <a16:creationId xmlns:a16="http://schemas.microsoft.com/office/drawing/2014/main" id="{5918593E-0AA2-3FAE-72A8-099476AAEE01}"/>
                  </a:ext>
                </a:extLst>
              </xdr:cNvPr>
              <xdr:cNvSpPr txBox="1"/>
            </xdr:nvSpPr>
            <xdr:spPr>
              <a:xfrm>
                <a:off x="1934167" y="3294140"/>
                <a:ext cx="572618" cy="303396"/>
              </a:xfrm>
              <a:prstGeom prst="rect">
                <a:avLst/>
              </a:prstGeom>
              <a:noFill/>
            </xdr:spPr>
            <xdr:txBody>
              <a:bodyPr wrap="square" rtlCol="0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500</a:t>
                </a:r>
              </a:p>
            </xdr:txBody>
          </xdr:sp>
        </xdr:grpSp>
        <xdr:grpSp>
          <xdr:nvGrpSpPr>
            <xdr:cNvPr id="177" name="Group 176">
              <a:extLst>
                <a:ext uri="{FF2B5EF4-FFF2-40B4-BE49-F238E27FC236}">
                  <a16:creationId xmlns:a16="http://schemas.microsoft.com/office/drawing/2014/main" id="{B91BF6EC-9D25-0A20-7780-711060F04DBA}"/>
                </a:ext>
              </a:extLst>
            </xdr:cNvPr>
            <xdr:cNvGrpSpPr/>
          </xdr:nvGrpSpPr>
          <xdr:grpSpPr>
            <a:xfrm>
              <a:off x="1140558" y="3928189"/>
              <a:ext cx="691675" cy="584516"/>
              <a:chOff x="1917691" y="2996544"/>
              <a:chExt cx="691675" cy="584516"/>
            </a:xfrm>
          </xdr:grpSpPr>
          <xdr:sp macro="" textlink="">
            <xdr:nvSpPr>
              <xdr:cNvPr id="184" name="TextBox 118">
                <a:extLst>
                  <a:ext uri="{FF2B5EF4-FFF2-40B4-BE49-F238E27FC236}">
                    <a16:creationId xmlns:a16="http://schemas.microsoft.com/office/drawing/2014/main" id="{1B3A1881-E545-6D02-F4F5-478FA57D3034}"/>
                  </a:ext>
                </a:extLst>
              </xdr:cNvPr>
              <xdr:cNvSpPr txBox="1"/>
            </xdr:nvSpPr>
            <xdr:spPr>
              <a:xfrm>
                <a:off x="2158673" y="2996544"/>
                <a:ext cx="450693" cy="455095"/>
              </a:xfrm>
              <a:prstGeom prst="rect">
                <a:avLst/>
              </a:prstGeom>
              <a:noFill/>
            </xdr:spPr>
            <xdr:txBody>
              <a:bodyPr wrap="square" rtlCol="0" anchor="b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_</a:t>
                </a:r>
              </a:p>
            </xdr:txBody>
          </xdr:sp>
          <xdr:sp macro="" textlink="">
            <xdr:nvSpPr>
              <xdr:cNvPr id="185" name="TextBox 119">
                <a:extLst>
                  <a:ext uri="{FF2B5EF4-FFF2-40B4-BE49-F238E27FC236}">
                    <a16:creationId xmlns:a16="http://schemas.microsoft.com/office/drawing/2014/main" id="{EBA24F42-1572-E3CA-A45C-E1F393E9FE0F}"/>
                  </a:ext>
                </a:extLst>
              </xdr:cNvPr>
              <xdr:cNvSpPr txBox="1"/>
            </xdr:nvSpPr>
            <xdr:spPr>
              <a:xfrm>
                <a:off x="1917691" y="3277664"/>
                <a:ext cx="572618" cy="303396"/>
              </a:xfrm>
              <a:prstGeom prst="rect">
                <a:avLst/>
              </a:prstGeom>
              <a:noFill/>
            </xdr:spPr>
            <xdr:txBody>
              <a:bodyPr wrap="square" rtlCol="0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300</a:t>
                </a:r>
              </a:p>
            </xdr:txBody>
          </xdr:sp>
        </xdr:grpSp>
        <xdr:grpSp>
          <xdr:nvGrpSpPr>
            <xdr:cNvPr id="178" name="Group 177">
              <a:extLst>
                <a:ext uri="{FF2B5EF4-FFF2-40B4-BE49-F238E27FC236}">
                  <a16:creationId xmlns:a16="http://schemas.microsoft.com/office/drawing/2014/main" id="{BEEF7D50-3262-0EB1-F5AC-ABCFDD75E64D}"/>
                </a:ext>
              </a:extLst>
            </xdr:cNvPr>
            <xdr:cNvGrpSpPr/>
          </xdr:nvGrpSpPr>
          <xdr:grpSpPr>
            <a:xfrm>
              <a:off x="1083509" y="3384148"/>
              <a:ext cx="748725" cy="568411"/>
              <a:chOff x="1860641" y="2996544"/>
              <a:chExt cx="748725" cy="568411"/>
            </a:xfrm>
          </xdr:grpSpPr>
          <xdr:sp macro="" textlink="">
            <xdr:nvSpPr>
              <xdr:cNvPr id="182" name="TextBox 114">
                <a:extLst>
                  <a:ext uri="{FF2B5EF4-FFF2-40B4-BE49-F238E27FC236}">
                    <a16:creationId xmlns:a16="http://schemas.microsoft.com/office/drawing/2014/main" id="{2DCE7748-AD63-0C98-E87E-47AAF98E651C}"/>
                  </a:ext>
                </a:extLst>
              </xdr:cNvPr>
              <xdr:cNvSpPr txBox="1"/>
            </xdr:nvSpPr>
            <xdr:spPr>
              <a:xfrm>
                <a:off x="2158673" y="2996544"/>
                <a:ext cx="450693" cy="455095"/>
              </a:xfrm>
              <a:prstGeom prst="rect">
                <a:avLst/>
              </a:prstGeom>
              <a:noFill/>
            </xdr:spPr>
            <xdr:txBody>
              <a:bodyPr wrap="square" rtlCol="0" anchor="b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_</a:t>
                </a:r>
              </a:p>
            </xdr:txBody>
          </xdr:sp>
          <xdr:sp macro="" textlink="">
            <xdr:nvSpPr>
              <xdr:cNvPr id="183" name="TextBox 115">
                <a:extLst>
                  <a:ext uri="{FF2B5EF4-FFF2-40B4-BE49-F238E27FC236}">
                    <a16:creationId xmlns:a16="http://schemas.microsoft.com/office/drawing/2014/main" id="{2136AB5E-F5DB-5C55-E79A-F94CCCE706D3}"/>
                  </a:ext>
                </a:extLst>
              </xdr:cNvPr>
              <xdr:cNvSpPr txBox="1"/>
            </xdr:nvSpPr>
            <xdr:spPr>
              <a:xfrm>
                <a:off x="1860641" y="3261559"/>
                <a:ext cx="572618" cy="303396"/>
              </a:xfrm>
              <a:prstGeom prst="rect">
                <a:avLst/>
              </a:prstGeom>
              <a:noFill/>
            </xdr:spPr>
            <xdr:txBody>
              <a:bodyPr wrap="square" rtlCol="0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1500  </a:t>
                </a:r>
              </a:p>
            </xdr:txBody>
          </xdr:sp>
        </xdr:grpSp>
        <xdr:grpSp>
          <xdr:nvGrpSpPr>
            <xdr:cNvPr id="179" name="Group 178">
              <a:extLst>
                <a:ext uri="{FF2B5EF4-FFF2-40B4-BE49-F238E27FC236}">
                  <a16:creationId xmlns:a16="http://schemas.microsoft.com/office/drawing/2014/main" id="{18E08E12-3BD1-E73E-C96E-8CC63605AF1B}"/>
                </a:ext>
              </a:extLst>
            </xdr:cNvPr>
            <xdr:cNvGrpSpPr/>
          </xdr:nvGrpSpPr>
          <xdr:grpSpPr>
            <a:xfrm>
              <a:off x="1091747" y="3214252"/>
              <a:ext cx="740487" cy="585265"/>
              <a:chOff x="1868879" y="2996544"/>
              <a:chExt cx="740487" cy="585265"/>
            </a:xfrm>
          </xdr:grpSpPr>
          <xdr:sp macro="" textlink="">
            <xdr:nvSpPr>
              <xdr:cNvPr id="180" name="TextBox 112">
                <a:extLst>
                  <a:ext uri="{FF2B5EF4-FFF2-40B4-BE49-F238E27FC236}">
                    <a16:creationId xmlns:a16="http://schemas.microsoft.com/office/drawing/2014/main" id="{C5FC9F50-310B-CA4B-7844-2EDD99C301DE}"/>
                  </a:ext>
                </a:extLst>
              </xdr:cNvPr>
              <xdr:cNvSpPr txBox="1"/>
            </xdr:nvSpPr>
            <xdr:spPr>
              <a:xfrm>
                <a:off x="2158673" y="2996544"/>
                <a:ext cx="450693" cy="455095"/>
              </a:xfrm>
              <a:prstGeom prst="rect">
                <a:avLst/>
              </a:prstGeom>
              <a:noFill/>
            </xdr:spPr>
            <xdr:txBody>
              <a:bodyPr wrap="square" rtlCol="0" anchor="b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_</a:t>
                </a:r>
              </a:p>
            </xdr:txBody>
          </xdr:sp>
          <xdr:sp macro="" textlink="">
            <xdr:nvSpPr>
              <xdr:cNvPr id="181" name="TextBox 113">
                <a:extLst>
                  <a:ext uri="{FF2B5EF4-FFF2-40B4-BE49-F238E27FC236}">
                    <a16:creationId xmlns:a16="http://schemas.microsoft.com/office/drawing/2014/main" id="{D86BAD37-3078-AB0A-C9A4-56DC26CF2FA6}"/>
                  </a:ext>
                </a:extLst>
              </xdr:cNvPr>
              <xdr:cNvSpPr txBox="1"/>
            </xdr:nvSpPr>
            <xdr:spPr>
              <a:xfrm>
                <a:off x="1868879" y="3278413"/>
                <a:ext cx="572618" cy="303396"/>
              </a:xfrm>
              <a:prstGeom prst="rect">
                <a:avLst/>
              </a:prstGeom>
              <a:noFill/>
            </xdr:spPr>
            <xdr:txBody>
              <a:bodyPr wrap="square" rtlCol="0">
                <a:norm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  <a:spcAft>
                    <a:spcPts val="600"/>
                  </a:spcAft>
                </a:pPr>
                <a:r>
                  <a:rPr lang="en-AU" sz="1000" b="1"/>
                  <a:t>3000</a:t>
                </a:r>
              </a:p>
            </xdr:txBody>
          </xdr:sp>
        </xdr:grpSp>
      </xdr:grpSp>
      <xdr:grpSp>
        <xdr:nvGrpSpPr>
          <xdr:cNvPr id="145" name="Group 144">
            <a:extLst>
              <a:ext uri="{FF2B5EF4-FFF2-40B4-BE49-F238E27FC236}">
                <a16:creationId xmlns:a16="http://schemas.microsoft.com/office/drawing/2014/main" id="{2E045019-4A50-8D6C-AECF-4DF5F0EE2202}"/>
              </a:ext>
            </a:extLst>
          </xdr:cNvPr>
          <xdr:cNvGrpSpPr/>
        </xdr:nvGrpSpPr>
        <xdr:grpSpPr>
          <a:xfrm>
            <a:off x="1553858" y="1764746"/>
            <a:ext cx="4180905" cy="1130318"/>
            <a:chOff x="1210169" y="1741250"/>
            <a:chExt cx="4180905" cy="1130318"/>
          </a:xfrm>
        </xdr:grpSpPr>
        <xdr:sp macro="" textlink="">
          <xdr:nvSpPr>
            <xdr:cNvPr id="146" name="TextBox 76">
              <a:extLst>
                <a:ext uri="{FF2B5EF4-FFF2-40B4-BE49-F238E27FC236}">
                  <a16:creationId xmlns:a16="http://schemas.microsoft.com/office/drawing/2014/main" id="{CFDDAA2E-5260-DEB5-62A1-7A3FF8EB99DE}"/>
                </a:ext>
              </a:extLst>
            </xdr:cNvPr>
            <xdr:cNvSpPr txBox="1"/>
          </xdr:nvSpPr>
          <xdr:spPr>
            <a:xfrm>
              <a:off x="1353391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#1</a:t>
              </a:r>
            </a:p>
          </xdr:txBody>
        </xdr:sp>
        <xdr:sp macro="" textlink="">
          <xdr:nvSpPr>
            <xdr:cNvPr id="147" name="TextBox 77">
              <a:extLst>
                <a:ext uri="{FF2B5EF4-FFF2-40B4-BE49-F238E27FC236}">
                  <a16:creationId xmlns:a16="http://schemas.microsoft.com/office/drawing/2014/main" id="{26B80C51-B65F-187D-7CA5-77F1D4B71203}"/>
                </a:ext>
              </a:extLst>
            </xdr:cNvPr>
            <xdr:cNvSpPr txBox="1"/>
          </xdr:nvSpPr>
          <xdr:spPr>
            <a:xfrm>
              <a:off x="1210169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Ladder</a:t>
              </a:r>
            </a:p>
          </xdr:txBody>
        </xdr:sp>
        <xdr:sp macro="" textlink="">
          <xdr:nvSpPr>
            <xdr:cNvPr id="148" name="TextBox 78">
              <a:extLst>
                <a:ext uri="{FF2B5EF4-FFF2-40B4-BE49-F238E27FC236}">
                  <a16:creationId xmlns:a16="http://schemas.microsoft.com/office/drawing/2014/main" id="{41E2C1D6-9593-4F12-0934-F088A521F06F}"/>
                </a:ext>
              </a:extLst>
            </xdr:cNvPr>
            <xdr:cNvSpPr txBox="1"/>
          </xdr:nvSpPr>
          <xdr:spPr>
            <a:xfrm>
              <a:off x="1514969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#2</a:t>
              </a:r>
            </a:p>
          </xdr:txBody>
        </xdr:sp>
        <xdr:sp macro="" textlink="">
          <xdr:nvSpPr>
            <xdr:cNvPr id="149" name="TextBox 79">
              <a:extLst>
                <a:ext uri="{FF2B5EF4-FFF2-40B4-BE49-F238E27FC236}">
                  <a16:creationId xmlns:a16="http://schemas.microsoft.com/office/drawing/2014/main" id="{14F18E40-A1B2-2CF9-7539-3F810E783FF0}"/>
                </a:ext>
              </a:extLst>
            </xdr:cNvPr>
            <xdr:cNvSpPr txBox="1"/>
          </xdr:nvSpPr>
          <xdr:spPr>
            <a:xfrm>
              <a:off x="1655176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#3</a:t>
              </a:r>
            </a:p>
          </xdr:txBody>
        </xdr:sp>
        <xdr:sp macro="" textlink="">
          <xdr:nvSpPr>
            <xdr:cNvPr id="150" name="TextBox 80">
              <a:extLst>
                <a:ext uri="{FF2B5EF4-FFF2-40B4-BE49-F238E27FC236}">
                  <a16:creationId xmlns:a16="http://schemas.microsoft.com/office/drawing/2014/main" id="{1342F2C4-C845-CD7E-EA3F-6B92CE070A15}"/>
                </a:ext>
              </a:extLst>
            </xdr:cNvPr>
            <xdr:cNvSpPr txBox="1"/>
          </xdr:nvSpPr>
          <xdr:spPr>
            <a:xfrm>
              <a:off x="1816754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#4</a:t>
              </a:r>
            </a:p>
          </xdr:txBody>
        </xdr:sp>
        <xdr:sp macro="" textlink="">
          <xdr:nvSpPr>
            <xdr:cNvPr id="151" name="TextBox 81">
              <a:extLst>
                <a:ext uri="{FF2B5EF4-FFF2-40B4-BE49-F238E27FC236}">
                  <a16:creationId xmlns:a16="http://schemas.microsoft.com/office/drawing/2014/main" id="{53E075A9-6FC6-1038-EC7E-328A81B4269A}"/>
                </a:ext>
              </a:extLst>
            </xdr:cNvPr>
            <xdr:cNvSpPr txBox="1"/>
          </xdr:nvSpPr>
          <xdr:spPr>
            <a:xfrm>
              <a:off x="1983006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#5</a:t>
              </a:r>
            </a:p>
          </xdr:txBody>
        </xdr:sp>
        <xdr:sp macro="" textlink="">
          <xdr:nvSpPr>
            <xdr:cNvPr id="152" name="TextBox 82">
              <a:extLst>
                <a:ext uri="{FF2B5EF4-FFF2-40B4-BE49-F238E27FC236}">
                  <a16:creationId xmlns:a16="http://schemas.microsoft.com/office/drawing/2014/main" id="{44A279DB-6E02-B74D-9E2A-22AEC62DE4EA}"/>
                </a:ext>
              </a:extLst>
            </xdr:cNvPr>
            <xdr:cNvSpPr txBox="1"/>
          </xdr:nvSpPr>
          <xdr:spPr>
            <a:xfrm>
              <a:off x="2148546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#6</a:t>
              </a:r>
            </a:p>
          </xdr:txBody>
        </xdr:sp>
        <xdr:sp macro="" textlink="">
          <xdr:nvSpPr>
            <xdr:cNvPr id="153" name="TextBox 83">
              <a:extLst>
                <a:ext uri="{FF2B5EF4-FFF2-40B4-BE49-F238E27FC236}">
                  <a16:creationId xmlns:a16="http://schemas.microsoft.com/office/drawing/2014/main" id="{491B95BD-1348-DFE1-6E08-78E9E126E833}"/>
                </a:ext>
              </a:extLst>
            </xdr:cNvPr>
            <xdr:cNvSpPr txBox="1"/>
          </xdr:nvSpPr>
          <xdr:spPr>
            <a:xfrm>
              <a:off x="2309674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#7</a:t>
              </a:r>
            </a:p>
          </xdr:txBody>
        </xdr:sp>
        <xdr:sp macro="" textlink="">
          <xdr:nvSpPr>
            <xdr:cNvPr id="154" name="TextBox 84">
              <a:extLst>
                <a:ext uri="{FF2B5EF4-FFF2-40B4-BE49-F238E27FC236}">
                  <a16:creationId xmlns:a16="http://schemas.microsoft.com/office/drawing/2014/main" id="{1150E9DA-BF8B-E15E-0517-B4DA7EDA51D7}"/>
                </a:ext>
              </a:extLst>
            </xdr:cNvPr>
            <xdr:cNvSpPr txBox="1"/>
          </xdr:nvSpPr>
          <xdr:spPr>
            <a:xfrm>
              <a:off x="2479113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#8</a:t>
              </a:r>
            </a:p>
          </xdr:txBody>
        </xdr:sp>
        <xdr:sp macro="" textlink="">
          <xdr:nvSpPr>
            <xdr:cNvPr id="155" name="TextBox 85">
              <a:extLst>
                <a:ext uri="{FF2B5EF4-FFF2-40B4-BE49-F238E27FC236}">
                  <a16:creationId xmlns:a16="http://schemas.microsoft.com/office/drawing/2014/main" id="{8E56DA9E-131C-7163-89FA-DB4AD4B1CBAB}"/>
                </a:ext>
              </a:extLst>
            </xdr:cNvPr>
            <xdr:cNvSpPr txBox="1"/>
          </xdr:nvSpPr>
          <xdr:spPr>
            <a:xfrm>
              <a:off x="3286627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#12</a:t>
              </a:r>
            </a:p>
          </xdr:txBody>
        </xdr:sp>
        <xdr:sp macro="" textlink="">
          <xdr:nvSpPr>
            <xdr:cNvPr id="156" name="TextBox 86">
              <a:extLst>
                <a:ext uri="{FF2B5EF4-FFF2-40B4-BE49-F238E27FC236}">
                  <a16:creationId xmlns:a16="http://schemas.microsoft.com/office/drawing/2014/main" id="{06011268-4443-A876-6460-55654D0AEAFE}"/>
                </a:ext>
              </a:extLst>
            </xdr:cNvPr>
            <xdr:cNvSpPr txBox="1"/>
          </xdr:nvSpPr>
          <xdr:spPr>
            <a:xfrm>
              <a:off x="3452452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#13</a:t>
              </a:r>
            </a:p>
          </xdr:txBody>
        </xdr:sp>
        <xdr:sp macro="" textlink="">
          <xdr:nvSpPr>
            <xdr:cNvPr id="157" name="TextBox 87">
              <a:extLst>
                <a:ext uri="{FF2B5EF4-FFF2-40B4-BE49-F238E27FC236}">
                  <a16:creationId xmlns:a16="http://schemas.microsoft.com/office/drawing/2014/main" id="{DC4C10EE-74D2-7F79-38DA-081758974027}"/>
                </a:ext>
              </a:extLst>
            </xdr:cNvPr>
            <xdr:cNvSpPr txBox="1"/>
          </xdr:nvSpPr>
          <xdr:spPr>
            <a:xfrm>
              <a:off x="3617715" y="1761967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#14</a:t>
              </a:r>
            </a:p>
          </xdr:txBody>
        </xdr:sp>
        <xdr:sp macro="" textlink="">
          <xdr:nvSpPr>
            <xdr:cNvPr id="158" name="TextBox 88">
              <a:extLst>
                <a:ext uri="{FF2B5EF4-FFF2-40B4-BE49-F238E27FC236}">
                  <a16:creationId xmlns:a16="http://schemas.microsoft.com/office/drawing/2014/main" id="{7D8A77A7-47A2-F749-3D57-79A3159E9C9E}"/>
                </a:ext>
              </a:extLst>
            </xdr:cNvPr>
            <xdr:cNvSpPr txBox="1"/>
          </xdr:nvSpPr>
          <xdr:spPr>
            <a:xfrm>
              <a:off x="3768722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#15</a:t>
              </a:r>
            </a:p>
          </xdr:txBody>
        </xdr:sp>
        <xdr:sp macro="" textlink="">
          <xdr:nvSpPr>
            <xdr:cNvPr id="159" name="TextBox 89">
              <a:extLst>
                <a:ext uri="{FF2B5EF4-FFF2-40B4-BE49-F238E27FC236}">
                  <a16:creationId xmlns:a16="http://schemas.microsoft.com/office/drawing/2014/main" id="{34CE1196-5DBB-CF7C-9B8F-8B3CA9689AEF}"/>
                </a:ext>
              </a:extLst>
            </xdr:cNvPr>
            <xdr:cNvSpPr txBox="1"/>
          </xdr:nvSpPr>
          <xdr:spPr>
            <a:xfrm>
              <a:off x="4071790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#17</a:t>
              </a:r>
            </a:p>
          </xdr:txBody>
        </xdr:sp>
        <xdr:sp macro="" textlink="">
          <xdr:nvSpPr>
            <xdr:cNvPr id="160" name="TextBox 90">
              <a:extLst>
                <a:ext uri="{FF2B5EF4-FFF2-40B4-BE49-F238E27FC236}">
                  <a16:creationId xmlns:a16="http://schemas.microsoft.com/office/drawing/2014/main" id="{CA4D4F55-8222-C6DC-D5F6-A7014DFC76B2}"/>
                </a:ext>
              </a:extLst>
            </xdr:cNvPr>
            <xdr:cNvSpPr txBox="1"/>
          </xdr:nvSpPr>
          <xdr:spPr>
            <a:xfrm>
              <a:off x="3935921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#16</a:t>
              </a:r>
            </a:p>
          </xdr:txBody>
        </xdr:sp>
        <xdr:sp macro="" textlink="">
          <xdr:nvSpPr>
            <xdr:cNvPr id="161" name="TextBox 91">
              <a:extLst>
                <a:ext uri="{FF2B5EF4-FFF2-40B4-BE49-F238E27FC236}">
                  <a16:creationId xmlns:a16="http://schemas.microsoft.com/office/drawing/2014/main" id="{1251ECDD-F31D-B2C8-6304-B234FD80827B}"/>
                </a:ext>
              </a:extLst>
            </xdr:cNvPr>
            <xdr:cNvSpPr txBox="1"/>
          </xdr:nvSpPr>
          <xdr:spPr>
            <a:xfrm>
              <a:off x="3126953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#11</a:t>
              </a:r>
            </a:p>
          </xdr:txBody>
        </xdr:sp>
        <xdr:sp macro="" textlink="">
          <xdr:nvSpPr>
            <xdr:cNvPr id="162" name="TextBox 92">
              <a:extLst>
                <a:ext uri="{FF2B5EF4-FFF2-40B4-BE49-F238E27FC236}">
                  <a16:creationId xmlns:a16="http://schemas.microsoft.com/office/drawing/2014/main" id="{5DB96264-C6E4-69F9-1660-58F19473491D}"/>
                </a:ext>
              </a:extLst>
            </xdr:cNvPr>
            <xdr:cNvSpPr txBox="1"/>
          </xdr:nvSpPr>
          <xdr:spPr>
            <a:xfrm>
              <a:off x="2794329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#10</a:t>
              </a:r>
            </a:p>
          </xdr:txBody>
        </xdr:sp>
        <xdr:sp macro="" textlink="">
          <xdr:nvSpPr>
            <xdr:cNvPr id="163" name="TextBox 93">
              <a:extLst>
                <a:ext uri="{FF2B5EF4-FFF2-40B4-BE49-F238E27FC236}">
                  <a16:creationId xmlns:a16="http://schemas.microsoft.com/office/drawing/2014/main" id="{7A42DD16-F3C4-4485-96A1-43200831E05E}"/>
                </a:ext>
              </a:extLst>
            </xdr:cNvPr>
            <xdr:cNvSpPr txBox="1"/>
          </xdr:nvSpPr>
          <xdr:spPr>
            <a:xfrm>
              <a:off x="2643772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#9</a:t>
              </a:r>
            </a:p>
          </xdr:txBody>
        </xdr:sp>
        <xdr:sp macro="" textlink="">
          <xdr:nvSpPr>
            <xdr:cNvPr id="164" name="TextBox 94">
              <a:extLst>
                <a:ext uri="{FF2B5EF4-FFF2-40B4-BE49-F238E27FC236}">
                  <a16:creationId xmlns:a16="http://schemas.microsoft.com/office/drawing/2014/main" id="{54D775E8-35CB-3605-88DE-8D3ABF350E29}"/>
                </a:ext>
              </a:extLst>
            </xdr:cNvPr>
            <xdr:cNvSpPr txBox="1"/>
          </xdr:nvSpPr>
          <xdr:spPr>
            <a:xfrm>
              <a:off x="2960597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Ladder</a:t>
              </a:r>
            </a:p>
          </xdr:txBody>
        </xdr:sp>
        <xdr:sp macro="" textlink="">
          <xdr:nvSpPr>
            <xdr:cNvPr id="165" name="TextBox 95">
              <a:extLst>
                <a:ext uri="{FF2B5EF4-FFF2-40B4-BE49-F238E27FC236}">
                  <a16:creationId xmlns:a16="http://schemas.microsoft.com/office/drawing/2014/main" id="{82819497-C983-CE1D-2A9A-6E3C0F909908}"/>
                </a:ext>
              </a:extLst>
            </xdr:cNvPr>
            <xdr:cNvSpPr txBox="1"/>
          </xdr:nvSpPr>
          <xdr:spPr>
            <a:xfrm>
              <a:off x="4239383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#18</a:t>
              </a:r>
            </a:p>
          </xdr:txBody>
        </xdr:sp>
        <xdr:sp macro="" textlink="">
          <xdr:nvSpPr>
            <xdr:cNvPr id="166" name="TextBox 96">
              <a:extLst>
                <a:ext uri="{FF2B5EF4-FFF2-40B4-BE49-F238E27FC236}">
                  <a16:creationId xmlns:a16="http://schemas.microsoft.com/office/drawing/2014/main" id="{020D6C03-B8EB-ABA6-8A80-67FB4D91F1FA}"/>
                </a:ext>
              </a:extLst>
            </xdr:cNvPr>
            <xdr:cNvSpPr txBox="1"/>
          </xdr:nvSpPr>
          <xdr:spPr>
            <a:xfrm>
              <a:off x="4725812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Negative</a:t>
              </a:r>
            </a:p>
          </xdr:txBody>
        </xdr:sp>
        <xdr:sp macro="" textlink="">
          <xdr:nvSpPr>
            <xdr:cNvPr id="167" name="TextBox 97">
              <a:extLst>
                <a:ext uri="{FF2B5EF4-FFF2-40B4-BE49-F238E27FC236}">
                  <a16:creationId xmlns:a16="http://schemas.microsoft.com/office/drawing/2014/main" id="{3F32053B-7CFC-98D1-C7B5-810C1BDBF726}"/>
                </a:ext>
              </a:extLst>
            </xdr:cNvPr>
            <xdr:cNvSpPr txBox="1"/>
          </xdr:nvSpPr>
          <xdr:spPr>
            <a:xfrm>
              <a:off x="4411625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#19</a:t>
              </a:r>
            </a:p>
          </xdr:txBody>
        </xdr:sp>
        <xdr:sp macro="" textlink="">
          <xdr:nvSpPr>
            <xdr:cNvPr id="168" name="TextBox 98">
              <a:extLst>
                <a:ext uri="{FF2B5EF4-FFF2-40B4-BE49-F238E27FC236}">
                  <a16:creationId xmlns:a16="http://schemas.microsoft.com/office/drawing/2014/main" id="{B3EF3D78-23F0-5B29-4FD3-BCCF36C562E8}"/>
                </a:ext>
              </a:extLst>
            </xdr:cNvPr>
            <xdr:cNvSpPr txBox="1"/>
          </xdr:nvSpPr>
          <xdr:spPr>
            <a:xfrm>
              <a:off x="4555653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S.W #20</a:t>
              </a:r>
            </a:p>
          </xdr:txBody>
        </xdr:sp>
        <xdr:sp macro="" textlink="">
          <xdr:nvSpPr>
            <xdr:cNvPr id="169" name="TextBox 99">
              <a:extLst>
                <a:ext uri="{FF2B5EF4-FFF2-40B4-BE49-F238E27FC236}">
                  <a16:creationId xmlns:a16="http://schemas.microsoft.com/office/drawing/2014/main" id="{1EA5BAF6-5B07-3585-061B-6F19674AAE21}"/>
                </a:ext>
              </a:extLst>
            </xdr:cNvPr>
            <xdr:cNvSpPr txBox="1"/>
          </xdr:nvSpPr>
          <xdr:spPr>
            <a:xfrm>
              <a:off x="5057704" y="1741250"/>
              <a:ext cx="333370" cy="1127589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Negative</a:t>
              </a:r>
            </a:p>
          </xdr:txBody>
        </xdr:sp>
        <xdr:sp macro="" textlink="">
          <xdr:nvSpPr>
            <xdr:cNvPr id="170" name="TextBox 100">
              <a:extLst>
                <a:ext uri="{FF2B5EF4-FFF2-40B4-BE49-F238E27FC236}">
                  <a16:creationId xmlns:a16="http://schemas.microsoft.com/office/drawing/2014/main" id="{29B0273C-6257-350F-3E5F-AFD51EF7C9BA}"/>
                </a:ext>
              </a:extLst>
            </xdr:cNvPr>
            <xdr:cNvSpPr txBox="1"/>
          </xdr:nvSpPr>
          <xdr:spPr>
            <a:xfrm>
              <a:off x="4892714" y="1741250"/>
              <a:ext cx="417170" cy="1109601"/>
            </a:xfrm>
            <a:prstGeom prst="rect">
              <a:avLst/>
            </a:prstGeom>
            <a:noFill/>
          </xdr:spPr>
          <xdr:txBody>
            <a:bodyPr vert="vert270" wrap="square" numCol="1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 b="1"/>
                <a:t>Negative</a:t>
              </a:r>
            </a:p>
          </xdr:txBody>
        </xdr:sp>
      </xdr:grpSp>
    </xdr:grpSp>
    <xdr:clientData/>
  </xdr:twoCellAnchor>
  <xdr:twoCellAnchor>
    <xdr:from>
      <xdr:col>30</xdr:col>
      <xdr:colOff>14377</xdr:colOff>
      <xdr:row>6</xdr:row>
      <xdr:rowOff>28755</xdr:rowOff>
    </xdr:from>
    <xdr:to>
      <xdr:col>40</xdr:col>
      <xdr:colOff>158150</xdr:colOff>
      <xdr:row>30</xdr:row>
      <xdr:rowOff>43132</xdr:rowOff>
    </xdr:to>
    <xdr:grpSp>
      <xdr:nvGrpSpPr>
        <xdr:cNvPr id="196" name="Group 195">
          <a:extLst>
            <a:ext uri="{FF2B5EF4-FFF2-40B4-BE49-F238E27FC236}">
              <a16:creationId xmlns:a16="http://schemas.microsoft.com/office/drawing/2014/main" id="{E747FDD6-11D3-8939-C1F4-8081FAE77B68}"/>
            </a:ext>
          </a:extLst>
        </xdr:cNvPr>
        <xdr:cNvGrpSpPr/>
      </xdr:nvGrpSpPr>
      <xdr:grpSpPr>
        <a:xfrm>
          <a:off x="20142679" y="1274793"/>
          <a:ext cx="6853207" cy="4615131"/>
          <a:chOff x="6240330" y="1975514"/>
          <a:chExt cx="4440924" cy="3149803"/>
        </a:xfrm>
      </xdr:grpSpPr>
      <xdr:pic>
        <xdr:nvPicPr>
          <xdr:cNvPr id="197" name="Picture 196" descr="A picture containing text, black, dark&#10;&#10;Description automatically generated">
            <a:extLst>
              <a:ext uri="{FF2B5EF4-FFF2-40B4-BE49-F238E27FC236}">
                <a16:creationId xmlns:a16="http://schemas.microsoft.com/office/drawing/2014/main" id="{484F4252-2D10-B96E-50CF-2A5397FA0F8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143" t="26233" r="21479" b="27770"/>
          <a:stretch/>
        </xdr:blipFill>
        <xdr:spPr>
          <a:xfrm>
            <a:off x="6719197" y="3112083"/>
            <a:ext cx="3834308" cy="2013234"/>
          </a:xfrm>
          <a:prstGeom prst="rect">
            <a:avLst/>
          </a:prstGeom>
        </xdr:spPr>
      </xdr:pic>
      <xdr:sp macro="" textlink="">
        <xdr:nvSpPr>
          <xdr:cNvPr id="198" name="TextBox 134">
            <a:extLst>
              <a:ext uri="{FF2B5EF4-FFF2-40B4-BE49-F238E27FC236}">
                <a16:creationId xmlns:a16="http://schemas.microsoft.com/office/drawing/2014/main" id="{83421373-D7DB-5381-CF6B-9E992F78DAC4}"/>
              </a:ext>
            </a:extLst>
          </xdr:cNvPr>
          <xdr:cNvSpPr txBox="1"/>
        </xdr:nvSpPr>
        <xdr:spPr>
          <a:xfrm>
            <a:off x="6364824" y="2576567"/>
            <a:ext cx="607379" cy="303396"/>
          </a:xfrm>
          <a:prstGeom prst="rect">
            <a:avLst/>
          </a:prstGeom>
          <a:noFill/>
        </xdr:spPr>
        <xdr:txBody>
          <a:bodyPr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lang="en-AU" sz="1000"/>
              <a:t>bp</a:t>
            </a:r>
          </a:p>
        </xdr:txBody>
      </xdr:sp>
      <xdr:grpSp>
        <xdr:nvGrpSpPr>
          <xdr:cNvPr id="199" name="Group 198">
            <a:extLst>
              <a:ext uri="{FF2B5EF4-FFF2-40B4-BE49-F238E27FC236}">
                <a16:creationId xmlns:a16="http://schemas.microsoft.com/office/drawing/2014/main" id="{B21DED30-33D4-13C0-DF53-61743F2EBC81}"/>
              </a:ext>
            </a:extLst>
          </xdr:cNvPr>
          <xdr:cNvGrpSpPr/>
        </xdr:nvGrpSpPr>
        <xdr:grpSpPr>
          <a:xfrm>
            <a:off x="6297454" y="3669685"/>
            <a:ext cx="691675" cy="584516"/>
            <a:chOff x="1917691" y="2996544"/>
            <a:chExt cx="691675" cy="584516"/>
          </a:xfrm>
        </xdr:grpSpPr>
        <xdr:sp macro="" textlink="">
          <xdr:nvSpPr>
            <xdr:cNvPr id="230" name="TextBox 157">
              <a:extLst>
                <a:ext uri="{FF2B5EF4-FFF2-40B4-BE49-F238E27FC236}">
                  <a16:creationId xmlns:a16="http://schemas.microsoft.com/office/drawing/2014/main" id="{1CDF6EFD-C49D-78B0-1204-541087FC2D81}"/>
                </a:ext>
              </a:extLst>
            </xdr:cNvPr>
            <xdr:cNvSpPr txBox="1"/>
          </xdr:nvSpPr>
          <xdr:spPr>
            <a:xfrm>
              <a:off x="2158673" y="2996544"/>
              <a:ext cx="450693" cy="455095"/>
            </a:xfrm>
            <a:prstGeom prst="rect">
              <a:avLst/>
            </a:prstGeom>
            <a:noFill/>
          </xdr:spPr>
          <xdr:txBody>
            <a:bodyPr wrap="square" rtlCol="0" anchor="b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_</a:t>
              </a:r>
            </a:p>
          </xdr:txBody>
        </xdr:sp>
        <xdr:sp macro="" textlink="">
          <xdr:nvSpPr>
            <xdr:cNvPr id="231" name="TextBox 158">
              <a:extLst>
                <a:ext uri="{FF2B5EF4-FFF2-40B4-BE49-F238E27FC236}">
                  <a16:creationId xmlns:a16="http://schemas.microsoft.com/office/drawing/2014/main" id="{68033387-55FC-A841-A434-67DFB495E951}"/>
                </a:ext>
              </a:extLst>
            </xdr:cNvPr>
            <xdr:cNvSpPr txBox="1"/>
          </xdr:nvSpPr>
          <xdr:spPr>
            <a:xfrm>
              <a:off x="1917691" y="3277664"/>
              <a:ext cx="572618" cy="303396"/>
            </a:xfrm>
            <a:prstGeom prst="rect">
              <a:avLst/>
            </a:prstGeom>
            <a:noFill/>
          </xdr:spPr>
          <xdr:txBody>
            <a:bodyPr wrap="square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700</a:t>
              </a:r>
            </a:p>
          </xdr:txBody>
        </xdr:sp>
      </xdr:grpSp>
      <xdr:grpSp>
        <xdr:nvGrpSpPr>
          <xdr:cNvPr id="200" name="Group 199">
            <a:extLst>
              <a:ext uri="{FF2B5EF4-FFF2-40B4-BE49-F238E27FC236}">
                <a16:creationId xmlns:a16="http://schemas.microsoft.com/office/drawing/2014/main" id="{CCA9731C-4F79-B53B-D0A1-E722B9CA93E9}"/>
              </a:ext>
            </a:extLst>
          </xdr:cNvPr>
          <xdr:cNvGrpSpPr/>
        </xdr:nvGrpSpPr>
        <xdr:grpSpPr>
          <a:xfrm>
            <a:off x="6297454" y="3732219"/>
            <a:ext cx="691675" cy="607784"/>
            <a:chOff x="1917691" y="2996544"/>
            <a:chExt cx="691675" cy="607784"/>
          </a:xfrm>
        </xdr:grpSpPr>
        <xdr:sp macro="" textlink="">
          <xdr:nvSpPr>
            <xdr:cNvPr id="228" name="TextBox 155">
              <a:extLst>
                <a:ext uri="{FF2B5EF4-FFF2-40B4-BE49-F238E27FC236}">
                  <a16:creationId xmlns:a16="http://schemas.microsoft.com/office/drawing/2014/main" id="{26737829-4B1A-4C25-75AB-BB0F1A71B890}"/>
                </a:ext>
              </a:extLst>
            </xdr:cNvPr>
            <xdr:cNvSpPr txBox="1"/>
          </xdr:nvSpPr>
          <xdr:spPr>
            <a:xfrm>
              <a:off x="2158673" y="2996544"/>
              <a:ext cx="450693" cy="455095"/>
            </a:xfrm>
            <a:prstGeom prst="rect">
              <a:avLst/>
            </a:prstGeom>
            <a:noFill/>
          </xdr:spPr>
          <xdr:txBody>
            <a:bodyPr wrap="square" rtlCol="0" anchor="b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_</a:t>
              </a:r>
            </a:p>
          </xdr:txBody>
        </xdr:sp>
        <xdr:sp macro="" textlink="">
          <xdr:nvSpPr>
            <xdr:cNvPr id="229" name="TextBox 156">
              <a:extLst>
                <a:ext uri="{FF2B5EF4-FFF2-40B4-BE49-F238E27FC236}">
                  <a16:creationId xmlns:a16="http://schemas.microsoft.com/office/drawing/2014/main" id="{16868876-793A-B4A1-F64F-7BD14186F161}"/>
                </a:ext>
              </a:extLst>
            </xdr:cNvPr>
            <xdr:cNvSpPr txBox="1"/>
          </xdr:nvSpPr>
          <xdr:spPr>
            <a:xfrm>
              <a:off x="1917691" y="3300932"/>
              <a:ext cx="572618" cy="303396"/>
            </a:xfrm>
            <a:prstGeom prst="rect">
              <a:avLst/>
            </a:prstGeom>
            <a:noFill/>
          </xdr:spPr>
          <xdr:txBody>
            <a:bodyPr wrap="square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600</a:t>
              </a:r>
            </a:p>
          </xdr:txBody>
        </xdr:sp>
      </xdr:grpSp>
      <xdr:grpSp>
        <xdr:nvGrpSpPr>
          <xdr:cNvPr id="201" name="Group 200">
            <a:extLst>
              <a:ext uri="{FF2B5EF4-FFF2-40B4-BE49-F238E27FC236}">
                <a16:creationId xmlns:a16="http://schemas.microsoft.com/office/drawing/2014/main" id="{85491513-3E9C-D91A-C528-1D51D09E4389}"/>
              </a:ext>
            </a:extLst>
          </xdr:cNvPr>
          <xdr:cNvGrpSpPr/>
        </xdr:nvGrpSpPr>
        <xdr:grpSpPr>
          <a:xfrm>
            <a:off x="6313930" y="3821104"/>
            <a:ext cx="675199" cy="600992"/>
            <a:chOff x="1934167" y="2996544"/>
            <a:chExt cx="675199" cy="600992"/>
          </a:xfrm>
        </xdr:grpSpPr>
        <xdr:sp macro="" textlink="">
          <xdr:nvSpPr>
            <xdr:cNvPr id="226" name="TextBox 153">
              <a:extLst>
                <a:ext uri="{FF2B5EF4-FFF2-40B4-BE49-F238E27FC236}">
                  <a16:creationId xmlns:a16="http://schemas.microsoft.com/office/drawing/2014/main" id="{FA918360-614E-1199-A4F7-9F3A5E0F6E2C}"/>
                </a:ext>
              </a:extLst>
            </xdr:cNvPr>
            <xdr:cNvSpPr txBox="1"/>
          </xdr:nvSpPr>
          <xdr:spPr>
            <a:xfrm>
              <a:off x="2158673" y="2996544"/>
              <a:ext cx="450693" cy="455095"/>
            </a:xfrm>
            <a:prstGeom prst="rect">
              <a:avLst/>
            </a:prstGeom>
            <a:noFill/>
          </xdr:spPr>
          <xdr:txBody>
            <a:bodyPr wrap="square" rtlCol="0" anchor="b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_</a:t>
              </a:r>
            </a:p>
          </xdr:txBody>
        </xdr:sp>
        <xdr:sp macro="" textlink="">
          <xdr:nvSpPr>
            <xdr:cNvPr id="227" name="TextBox 154">
              <a:extLst>
                <a:ext uri="{FF2B5EF4-FFF2-40B4-BE49-F238E27FC236}">
                  <a16:creationId xmlns:a16="http://schemas.microsoft.com/office/drawing/2014/main" id="{8829966C-057E-5B16-28A7-BD4B9D7287B5}"/>
                </a:ext>
              </a:extLst>
            </xdr:cNvPr>
            <xdr:cNvSpPr txBox="1"/>
          </xdr:nvSpPr>
          <xdr:spPr>
            <a:xfrm>
              <a:off x="1934167" y="3294140"/>
              <a:ext cx="572618" cy="303396"/>
            </a:xfrm>
            <a:prstGeom prst="rect">
              <a:avLst/>
            </a:prstGeom>
            <a:noFill/>
          </xdr:spPr>
          <xdr:txBody>
            <a:bodyPr wrap="square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500</a:t>
              </a:r>
            </a:p>
          </xdr:txBody>
        </xdr:sp>
      </xdr:grpSp>
      <xdr:grpSp>
        <xdr:nvGrpSpPr>
          <xdr:cNvPr id="202" name="Group 201">
            <a:extLst>
              <a:ext uri="{FF2B5EF4-FFF2-40B4-BE49-F238E27FC236}">
                <a16:creationId xmlns:a16="http://schemas.microsoft.com/office/drawing/2014/main" id="{76A215C6-1B5F-E81C-E2F6-87D755AE16F7}"/>
              </a:ext>
            </a:extLst>
          </xdr:cNvPr>
          <xdr:cNvGrpSpPr/>
        </xdr:nvGrpSpPr>
        <xdr:grpSpPr>
          <a:xfrm>
            <a:off x="6297454" y="3979664"/>
            <a:ext cx="691675" cy="584516"/>
            <a:chOff x="1917691" y="2996544"/>
            <a:chExt cx="691675" cy="584516"/>
          </a:xfrm>
        </xdr:grpSpPr>
        <xdr:sp macro="" textlink="">
          <xdr:nvSpPr>
            <xdr:cNvPr id="224" name="TextBox 151">
              <a:extLst>
                <a:ext uri="{FF2B5EF4-FFF2-40B4-BE49-F238E27FC236}">
                  <a16:creationId xmlns:a16="http://schemas.microsoft.com/office/drawing/2014/main" id="{5B44226A-E4C9-385A-F12D-E454236867AA}"/>
                </a:ext>
              </a:extLst>
            </xdr:cNvPr>
            <xdr:cNvSpPr txBox="1"/>
          </xdr:nvSpPr>
          <xdr:spPr>
            <a:xfrm>
              <a:off x="2158673" y="2996544"/>
              <a:ext cx="450693" cy="455095"/>
            </a:xfrm>
            <a:prstGeom prst="rect">
              <a:avLst/>
            </a:prstGeom>
            <a:noFill/>
          </xdr:spPr>
          <xdr:txBody>
            <a:bodyPr wrap="square" rtlCol="0" anchor="b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_</a:t>
              </a:r>
            </a:p>
          </xdr:txBody>
        </xdr:sp>
        <xdr:sp macro="" textlink="">
          <xdr:nvSpPr>
            <xdr:cNvPr id="225" name="TextBox 152">
              <a:extLst>
                <a:ext uri="{FF2B5EF4-FFF2-40B4-BE49-F238E27FC236}">
                  <a16:creationId xmlns:a16="http://schemas.microsoft.com/office/drawing/2014/main" id="{CEA34EB1-6D05-6B9B-570F-D43E9882C0B6}"/>
                </a:ext>
              </a:extLst>
            </xdr:cNvPr>
            <xdr:cNvSpPr txBox="1"/>
          </xdr:nvSpPr>
          <xdr:spPr>
            <a:xfrm>
              <a:off x="1917691" y="3277664"/>
              <a:ext cx="572618" cy="303396"/>
            </a:xfrm>
            <a:prstGeom prst="rect">
              <a:avLst/>
            </a:prstGeom>
            <a:noFill/>
          </xdr:spPr>
          <xdr:txBody>
            <a:bodyPr wrap="square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400</a:t>
              </a:r>
            </a:p>
          </xdr:txBody>
        </xdr:sp>
      </xdr:grpSp>
      <xdr:grpSp>
        <xdr:nvGrpSpPr>
          <xdr:cNvPr id="203" name="Group 202">
            <a:extLst>
              <a:ext uri="{FF2B5EF4-FFF2-40B4-BE49-F238E27FC236}">
                <a16:creationId xmlns:a16="http://schemas.microsoft.com/office/drawing/2014/main" id="{EC862590-3520-8955-4EAD-40D752B4CD1D}"/>
              </a:ext>
            </a:extLst>
          </xdr:cNvPr>
          <xdr:cNvGrpSpPr/>
        </xdr:nvGrpSpPr>
        <xdr:grpSpPr>
          <a:xfrm>
            <a:off x="6305692" y="4077873"/>
            <a:ext cx="683437" cy="589384"/>
            <a:chOff x="2122649" y="2988267"/>
            <a:chExt cx="683437" cy="589384"/>
          </a:xfrm>
        </xdr:grpSpPr>
        <xdr:sp macro="" textlink="">
          <xdr:nvSpPr>
            <xdr:cNvPr id="222" name="TextBox 149">
              <a:extLst>
                <a:ext uri="{FF2B5EF4-FFF2-40B4-BE49-F238E27FC236}">
                  <a16:creationId xmlns:a16="http://schemas.microsoft.com/office/drawing/2014/main" id="{2C1E2972-E0CD-3C63-1C85-5FD659DA0AE1}"/>
                </a:ext>
              </a:extLst>
            </xdr:cNvPr>
            <xdr:cNvSpPr txBox="1"/>
          </xdr:nvSpPr>
          <xdr:spPr>
            <a:xfrm>
              <a:off x="2355393" y="2988267"/>
              <a:ext cx="450693" cy="455095"/>
            </a:xfrm>
            <a:prstGeom prst="rect">
              <a:avLst/>
            </a:prstGeom>
            <a:noFill/>
          </xdr:spPr>
          <xdr:txBody>
            <a:bodyPr wrap="square" rtlCol="0" anchor="b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_</a:t>
              </a:r>
            </a:p>
          </xdr:txBody>
        </xdr:sp>
        <xdr:sp macro="" textlink="">
          <xdr:nvSpPr>
            <xdr:cNvPr id="223" name="TextBox 150">
              <a:extLst>
                <a:ext uri="{FF2B5EF4-FFF2-40B4-BE49-F238E27FC236}">
                  <a16:creationId xmlns:a16="http://schemas.microsoft.com/office/drawing/2014/main" id="{CF2D406F-BFE5-FCFD-9F76-8972D373FF27}"/>
                </a:ext>
              </a:extLst>
            </xdr:cNvPr>
            <xdr:cNvSpPr txBox="1"/>
          </xdr:nvSpPr>
          <xdr:spPr>
            <a:xfrm>
              <a:off x="2122649" y="3274255"/>
              <a:ext cx="572618" cy="303396"/>
            </a:xfrm>
            <a:prstGeom prst="rect">
              <a:avLst/>
            </a:prstGeom>
            <a:noFill/>
          </xdr:spPr>
          <xdr:txBody>
            <a:bodyPr wrap="square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300 </a:t>
              </a:r>
            </a:p>
          </xdr:txBody>
        </xdr:sp>
      </xdr:grpSp>
      <xdr:grpSp>
        <xdr:nvGrpSpPr>
          <xdr:cNvPr id="204" name="Group 203">
            <a:extLst>
              <a:ext uri="{FF2B5EF4-FFF2-40B4-BE49-F238E27FC236}">
                <a16:creationId xmlns:a16="http://schemas.microsoft.com/office/drawing/2014/main" id="{63B832D4-472B-46D7-3765-F79D1BF35BCC}"/>
              </a:ext>
            </a:extLst>
          </xdr:cNvPr>
          <xdr:cNvGrpSpPr/>
        </xdr:nvGrpSpPr>
        <xdr:grpSpPr>
          <a:xfrm>
            <a:off x="6297454" y="4266633"/>
            <a:ext cx="691675" cy="584516"/>
            <a:chOff x="1917691" y="2996544"/>
            <a:chExt cx="691675" cy="584516"/>
          </a:xfrm>
        </xdr:grpSpPr>
        <xdr:sp macro="" textlink="">
          <xdr:nvSpPr>
            <xdr:cNvPr id="220" name="TextBox 147">
              <a:extLst>
                <a:ext uri="{FF2B5EF4-FFF2-40B4-BE49-F238E27FC236}">
                  <a16:creationId xmlns:a16="http://schemas.microsoft.com/office/drawing/2014/main" id="{628A6813-F3F2-D6DB-4C77-8536D379F6D3}"/>
                </a:ext>
              </a:extLst>
            </xdr:cNvPr>
            <xdr:cNvSpPr txBox="1"/>
          </xdr:nvSpPr>
          <xdr:spPr>
            <a:xfrm>
              <a:off x="2158673" y="2996544"/>
              <a:ext cx="450693" cy="455095"/>
            </a:xfrm>
            <a:prstGeom prst="rect">
              <a:avLst/>
            </a:prstGeom>
            <a:noFill/>
          </xdr:spPr>
          <xdr:txBody>
            <a:bodyPr wrap="square" rtlCol="0" anchor="b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_</a:t>
              </a:r>
            </a:p>
          </xdr:txBody>
        </xdr:sp>
        <xdr:sp macro="" textlink="">
          <xdr:nvSpPr>
            <xdr:cNvPr id="221" name="TextBox 148">
              <a:extLst>
                <a:ext uri="{FF2B5EF4-FFF2-40B4-BE49-F238E27FC236}">
                  <a16:creationId xmlns:a16="http://schemas.microsoft.com/office/drawing/2014/main" id="{BDC3F3E1-6908-A941-10B7-26106C6C69D6}"/>
                </a:ext>
              </a:extLst>
            </xdr:cNvPr>
            <xdr:cNvSpPr txBox="1"/>
          </xdr:nvSpPr>
          <xdr:spPr>
            <a:xfrm>
              <a:off x="1917691" y="3277664"/>
              <a:ext cx="572618" cy="303396"/>
            </a:xfrm>
            <a:prstGeom prst="rect">
              <a:avLst/>
            </a:prstGeom>
            <a:noFill/>
          </xdr:spPr>
          <xdr:txBody>
            <a:bodyPr wrap="square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200</a:t>
              </a:r>
            </a:p>
          </xdr:txBody>
        </xdr:sp>
      </xdr:grpSp>
      <xdr:grpSp>
        <xdr:nvGrpSpPr>
          <xdr:cNvPr id="205" name="Group 204">
            <a:extLst>
              <a:ext uri="{FF2B5EF4-FFF2-40B4-BE49-F238E27FC236}">
                <a16:creationId xmlns:a16="http://schemas.microsoft.com/office/drawing/2014/main" id="{58A0E141-0E13-A848-1E6D-F6B499DE035A}"/>
              </a:ext>
            </a:extLst>
          </xdr:cNvPr>
          <xdr:cNvGrpSpPr/>
        </xdr:nvGrpSpPr>
        <xdr:grpSpPr>
          <a:xfrm>
            <a:off x="6297454" y="4485900"/>
            <a:ext cx="691675" cy="584516"/>
            <a:chOff x="1917691" y="2996544"/>
            <a:chExt cx="691675" cy="584516"/>
          </a:xfrm>
        </xdr:grpSpPr>
        <xdr:sp macro="" textlink="">
          <xdr:nvSpPr>
            <xdr:cNvPr id="218" name="TextBox 145">
              <a:extLst>
                <a:ext uri="{FF2B5EF4-FFF2-40B4-BE49-F238E27FC236}">
                  <a16:creationId xmlns:a16="http://schemas.microsoft.com/office/drawing/2014/main" id="{6305EDE9-E76C-DC32-15E5-75A406247D8E}"/>
                </a:ext>
              </a:extLst>
            </xdr:cNvPr>
            <xdr:cNvSpPr txBox="1"/>
          </xdr:nvSpPr>
          <xdr:spPr>
            <a:xfrm>
              <a:off x="2158673" y="2996544"/>
              <a:ext cx="450693" cy="455095"/>
            </a:xfrm>
            <a:prstGeom prst="rect">
              <a:avLst/>
            </a:prstGeom>
            <a:noFill/>
          </xdr:spPr>
          <xdr:txBody>
            <a:bodyPr wrap="square" rtlCol="0" anchor="b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_</a:t>
              </a:r>
            </a:p>
          </xdr:txBody>
        </xdr:sp>
        <xdr:sp macro="" textlink="">
          <xdr:nvSpPr>
            <xdr:cNvPr id="219" name="TextBox 146">
              <a:extLst>
                <a:ext uri="{FF2B5EF4-FFF2-40B4-BE49-F238E27FC236}">
                  <a16:creationId xmlns:a16="http://schemas.microsoft.com/office/drawing/2014/main" id="{0414BE77-DB36-DAEA-A865-C1A33B1DF42C}"/>
                </a:ext>
              </a:extLst>
            </xdr:cNvPr>
            <xdr:cNvSpPr txBox="1"/>
          </xdr:nvSpPr>
          <xdr:spPr>
            <a:xfrm>
              <a:off x="1917691" y="3277664"/>
              <a:ext cx="572618" cy="303396"/>
            </a:xfrm>
            <a:prstGeom prst="rect">
              <a:avLst/>
            </a:prstGeom>
            <a:noFill/>
          </xdr:spPr>
          <xdr:txBody>
            <a:bodyPr wrap="square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100</a:t>
              </a:r>
            </a:p>
          </xdr:txBody>
        </xdr:sp>
      </xdr:grpSp>
      <xdr:grpSp>
        <xdr:nvGrpSpPr>
          <xdr:cNvPr id="206" name="Group 205">
            <a:extLst>
              <a:ext uri="{FF2B5EF4-FFF2-40B4-BE49-F238E27FC236}">
                <a16:creationId xmlns:a16="http://schemas.microsoft.com/office/drawing/2014/main" id="{E82310CF-7BE6-F10A-CAD0-27415D2625C7}"/>
              </a:ext>
            </a:extLst>
          </xdr:cNvPr>
          <xdr:cNvGrpSpPr/>
        </xdr:nvGrpSpPr>
        <xdr:grpSpPr>
          <a:xfrm>
            <a:off x="6240330" y="3599310"/>
            <a:ext cx="748802" cy="552949"/>
            <a:chOff x="756196" y="3292600"/>
            <a:chExt cx="748802" cy="552949"/>
          </a:xfrm>
        </xdr:grpSpPr>
        <xdr:sp macro="" textlink="">
          <xdr:nvSpPr>
            <xdr:cNvPr id="216" name="TextBox 143">
              <a:extLst>
                <a:ext uri="{FF2B5EF4-FFF2-40B4-BE49-F238E27FC236}">
                  <a16:creationId xmlns:a16="http://schemas.microsoft.com/office/drawing/2014/main" id="{BF1EC6D3-7072-7CE7-56D0-65752D773AB9}"/>
                </a:ext>
              </a:extLst>
            </xdr:cNvPr>
            <xdr:cNvSpPr txBox="1"/>
          </xdr:nvSpPr>
          <xdr:spPr>
            <a:xfrm>
              <a:off x="1054305" y="3292600"/>
              <a:ext cx="450693" cy="455095"/>
            </a:xfrm>
            <a:prstGeom prst="rect">
              <a:avLst/>
            </a:prstGeom>
            <a:noFill/>
          </xdr:spPr>
          <xdr:txBody>
            <a:bodyPr wrap="square" rtlCol="0" anchor="b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_</a:t>
              </a:r>
            </a:p>
          </xdr:txBody>
        </xdr:sp>
        <xdr:sp macro="" textlink="">
          <xdr:nvSpPr>
            <xdr:cNvPr id="217" name="TextBox 144">
              <a:extLst>
                <a:ext uri="{FF2B5EF4-FFF2-40B4-BE49-F238E27FC236}">
                  <a16:creationId xmlns:a16="http://schemas.microsoft.com/office/drawing/2014/main" id="{1E11A553-6BC3-4CDF-D7F0-7B1BCB412259}"/>
                </a:ext>
              </a:extLst>
            </xdr:cNvPr>
            <xdr:cNvSpPr txBox="1"/>
          </xdr:nvSpPr>
          <xdr:spPr>
            <a:xfrm>
              <a:off x="756196" y="3542153"/>
              <a:ext cx="572618" cy="303396"/>
            </a:xfrm>
            <a:prstGeom prst="rect">
              <a:avLst/>
            </a:prstGeom>
            <a:noFill/>
          </xdr:spPr>
          <xdr:txBody>
            <a:bodyPr wrap="square" rtlCol="0">
              <a:norm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  <a:spcAft>
                  <a:spcPts val="600"/>
                </a:spcAft>
              </a:pPr>
              <a:r>
                <a:rPr lang="en-AU" sz="1000"/>
                <a:t>1013      </a:t>
              </a:r>
            </a:p>
          </xdr:txBody>
        </xdr:sp>
      </xdr:grpSp>
      <xdr:sp macro="" textlink="">
        <xdr:nvSpPr>
          <xdr:cNvPr id="207" name="TextBox 161">
            <a:extLst>
              <a:ext uri="{FF2B5EF4-FFF2-40B4-BE49-F238E27FC236}">
                <a16:creationId xmlns:a16="http://schemas.microsoft.com/office/drawing/2014/main" id="{2AAE01CF-AE70-7EFB-D29E-32C32D4F244A}"/>
              </a:ext>
            </a:extLst>
          </xdr:cNvPr>
          <xdr:cNvSpPr txBox="1"/>
        </xdr:nvSpPr>
        <xdr:spPr>
          <a:xfrm>
            <a:off x="6935980" y="1975514"/>
            <a:ext cx="417170" cy="1109601"/>
          </a:xfrm>
          <a:prstGeom prst="rect">
            <a:avLst/>
          </a:prstGeom>
          <a:noFill/>
        </xdr:spPr>
        <xdr:txBody>
          <a:bodyPr vert="vert270" wrap="square" numCol="1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lang="en-AU" sz="1000"/>
              <a:t>L.W #1</a:t>
            </a:r>
          </a:p>
        </xdr:txBody>
      </xdr:sp>
      <xdr:sp macro="" textlink="">
        <xdr:nvSpPr>
          <xdr:cNvPr id="208" name="TextBox 162">
            <a:extLst>
              <a:ext uri="{FF2B5EF4-FFF2-40B4-BE49-F238E27FC236}">
                <a16:creationId xmlns:a16="http://schemas.microsoft.com/office/drawing/2014/main" id="{38857F70-CA15-41E2-BD3D-DB0B4190E135}"/>
              </a:ext>
            </a:extLst>
          </xdr:cNvPr>
          <xdr:cNvSpPr txBox="1"/>
        </xdr:nvSpPr>
        <xdr:spPr>
          <a:xfrm>
            <a:off x="10264084" y="2112721"/>
            <a:ext cx="417170" cy="972394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lang="en-AU" sz="1000"/>
              <a:t>Negative</a:t>
            </a:r>
          </a:p>
        </xdr:txBody>
      </xdr:sp>
      <xdr:sp macro="" textlink="">
        <xdr:nvSpPr>
          <xdr:cNvPr id="209" name="TextBox 163">
            <a:extLst>
              <a:ext uri="{FF2B5EF4-FFF2-40B4-BE49-F238E27FC236}">
                <a16:creationId xmlns:a16="http://schemas.microsoft.com/office/drawing/2014/main" id="{57489899-2FDC-FBAE-AFC0-C7BE310F2542}"/>
              </a:ext>
            </a:extLst>
          </xdr:cNvPr>
          <xdr:cNvSpPr txBox="1"/>
        </xdr:nvSpPr>
        <xdr:spPr>
          <a:xfrm>
            <a:off x="6708114" y="1975514"/>
            <a:ext cx="417170" cy="1109601"/>
          </a:xfrm>
          <a:prstGeom prst="rect">
            <a:avLst/>
          </a:prstGeom>
          <a:noFill/>
        </xdr:spPr>
        <xdr:txBody>
          <a:bodyPr vert="vert270" wrap="square" numCol="1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lang="en-AU" sz="1000"/>
              <a:t>Ladder</a:t>
            </a:r>
          </a:p>
        </xdr:txBody>
      </xdr:sp>
      <xdr:sp macro="" textlink="">
        <xdr:nvSpPr>
          <xdr:cNvPr id="210" name="TextBox 164">
            <a:extLst>
              <a:ext uri="{FF2B5EF4-FFF2-40B4-BE49-F238E27FC236}">
                <a16:creationId xmlns:a16="http://schemas.microsoft.com/office/drawing/2014/main" id="{6EDB61DC-7023-7371-BBBB-195A9CD9340C}"/>
              </a:ext>
            </a:extLst>
          </xdr:cNvPr>
          <xdr:cNvSpPr txBox="1"/>
        </xdr:nvSpPr>
        <xdr:spPr>
          <a:xfrm>
            <a:off x="7131417" y="2112721"/>
            <a:ext cx="417170" cy="972394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lang="en-AU" sz="1000"/>
              <a:t>L.W #2</a:t>
            </a:r>
          </a:p>
          <a:p>
            <a:pPr>
              <a:lnSpc>
                <a:spcPct val="90000"/>
              </a:lnSpc>
              <a:spcAft>
                <a:spcPts val="600"/>
              </a:spcAft>
            </a:pPr>
            <a:endParaRPr lang="en-AU" sz="1000"/>
          </a:p>
        </xdr:txBody>
      </xdr:sp>
      <xdr:sp macro="" textlink="">
        <xdr:nvSpPr>
          <xdr:cNvPr id="211" name="TextBox 165">
            <a:extLst>
              <a:ext uri="{FF2B5EF4-FFF2-40B4-BE49-F238E27FC236}">
                <a16:creationId xmlns:a16="http://schemas.microsoft.com/office/drawing/2014/main" id="{870F579B-EA07-91A7-D804-F2BAA0F04972}"/>
              </a:ext>
            </a:extLst>
          </xdr:cNvPr>
          <xdr:cNvSpPr txBox="1"/>
        </xdr:nvSpPr>
        <xdr:spPr>
          <a:xfrm>
            <a:off x="7358945" y="2112721"/>
            <a:ext cx="417170" cy="972394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lang="en-AU" sz="1000"/>
              <a:t>L.W #3</a:t>
            </a:r>
          </a:p>
        </xdr:txBody>
      </xdr:sp>
      <xdr:sp macro="" textlink="">
        <xdr:nvSpPr>
          <xdr:cNvPr id="212" name="TextBox 166">
            <a:extLst>
              <a:ext uri="{FF2B5EF4-FFF2-40B4-BE49-F238E27FC236}">
                <a16:creationId xmlns:a16="http://schemas.microsoft.com/office/drawing/2014/main" id="{2FE7155F-E086-4D41-32A7-DCAF2EE63AAC}"/>
              </a:ext>
            </a:extLst>
          </xdr:cNvPr>
          <xdr:cNvSpPr txBox="1"/>
        </xdr:nvSpPr>
        <xdr:spPr>
          <a:xfrm>
            <a:off x="7564022" y="2112721"/>
            <a:ext cx="417170" cy="972394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lang="en-AU" sz="1000"/>
              <a:t>L.W #4</a:t>
            </a:r>
          </a:p>
        </xdr:txBody>
      </xdr:sp>
      <xdr:sp macro="" textlink="">
        <xdr:nvSpPr>
          <xdr:cNvPr id="213" name="TextBox 167">
            <a:extLst>
              <a:ext uri="{FF2B5EF4-FFF2-40B4-BE49-F238E27FC236}">
                <a16:creationId xmlns:a16="http://schemas.microsoft.com/office/drawing/2014/main" id="{15114ADB-28D2-B2EE-1A0A-E5B78A177932}"/>
              </a:ext>
            </a:extLst>
          </xdr:cNvPr>
          <xdr:cNvSpPr txBox="1"/>
        </xdr:nvSpPr>
        <xdr:spPr>
          <a:xfrm>
            <a:off x="7770876" y="2112721"/>
            <a:ext cx="417170" cy="972394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lang="en-AU" sz="1000"/>
              <a:t>L.W #5</a:t>
            </a:r>
          </a:p>
        </xdr:txBody>
      </xdr:sp>
      <xdr:sp macro="" textlink="">
        <xdr:nvSpPr>
          <xdr:cNvPr id="214" name="TextBox 168">
            <a:extLst>
              <a:ext uri="{FF2B5EF4-FFF2-40B4-BE49-F238E27FC236}">
                <a16:creationId xmlns:a16="http://schemas.microsoft.com/office/drawing/2014/main" id="{E9784D83-64DC-1B55-5CDE-916C21416C27}"/>
              </a:ext>
            </a:extLst>
          </xdr:cNvPr>
          <xdr:cNvSpPr txBox="1"/>
        </xdr:nvSpPr>
        <xdr:spPr>
          <a:xfrm>
            <a:off x="7968798" y="2112721"/>
            <a:ext cx="417170" cy="972394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lang="en-AU" sz="1000"/>
              <a:t>L.W #6</a:t>
            </a:r>
          </a:p>
          <a:p>
            <a:pPr>
              <a:lnSpc>
                <a:spcPct val="90000"/>
              </a:lnSpc>
              <a:spcAft>
                <a:spcPts val="600"/>
              </a:spcAft>
            </a:pPr>
            <a:endParaRPr lang="en-AU" sz="1000"/>
          </a:p>
        </xdr:txBody>
      </xdr:sp>
      <xdr:sp macro="" textlink="">
        <xdr:nvSpPr>
          <xdr:cNvPr id="215" name="TextBox 169">
            <a:extLst>
              <a:ext uri="{FF2B5EF4-FFF2-40B4-BE49-F238E27FC236}">
                <a16:creationId xmlns:a16="http://schemas.microsoft.com/office/drawing/2014/main" id="{3ADC66E6-4856-0E0D-99BD-1C29F56A6EF5}"/>
              </a:ext>
            </a:extLst>
          </xdr:cNvPr>
          <xdr:cNvSpPr txBox="1"/>
        </xdr:nvSpPr>
        <xdr:spPr>
          <a:xfrm>
            <a:off x="8184040" y="1975514"/>
            <a:ext cx="417170" cy="1109601"/>
          </a:xfrm>
          <a:prstGeom prst="rect">
            <a:avLst/>
          </a:prstGeom>
          <a:noFill/>
        </xdr:spPr>
        <xdr:txBody>
          <a:bodyPr vert="vert270" wrap="square" numCol="1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  <a:spcAft>
                <a:spcPts val="600"/>
              </a:spcAft>
            </a:pPr>
            <a:r>
              <a:rPr lang="en-AU" sz="1000"/>
              <a:t>Ladder</a:t>
            </a:r>
          </a:p>
        </xdr:txBody>
      </xdr:sp>
    </xdr:grpSp>
    <xdr:clientData/>
  </xdr:twoCellAnchor>
  <xdr:twoCellAnchor>
    <xdr:from>
      <xdr:col>0</xdr:col>
      <xdr:colOff>359434</xdr:colOff>
      <xdr:row>47</xdr:row>
      <xdr:rowOff>-1</xdr:rowOff>
    </xdr:from>
    <xdr:to>
      <xdr:col>9</xdr:col>
      <xdr:colOff>246183</xdr:colOff>
      <xdr:row>69</xdr:row>
      <xdr:rowOff>175709</xdr:rowOff>
    </xdr:to>
    <xdr:grpSp>
      <xdr:nvGrpSpPr>
        <xdr:cNvPr id="130" name="Group 129">
          <a:extLst>
            <a:ext uri="{FF2B5EF4-FFF2-40B4-BE49-F238E27FC236}">
              <a16:creationId xmlns:a16="http://schemas.microsoft.com/office/drawing/2014/main" id="{B0E05149-BF70-2C96-6A26-31445E32D8D2}"/>
            </a:ext>
          </a:extLst>
        </xdr:cNvPr>
        <xdr:cNvGrpSpPr/>
      </xdr:nvGrpSpPr>
      <xdr:grpSpPr>
        <a:xfrm>
          <a:off x="359434" y="9297357"/>
          <a:ext cx="5925240" cy="4488918"/>
          <a:chOff x="1192582" y="314632"/>
          <a:chExt cx="5321391" cy="4373899"/>
        </a:xfrm>
      </xdr:grpSpPr>
      <xdr:sp macro="" textlink="">
        <xdr:nvSpPr>
          <xdr:cNvPr id="131" name="TextBox 24">
            <a:extLst>
              <a:ext uri="{FF2B5EF4-FFF2-40B4-BE49-F238E27FC236}">
                <a16:creationId xmlns:a16="http://schemas.microsoft.com/office/drawing/2014/main" id="{6B3D377F-CF36-2246-7C2C-273B32BC7A05}"/>
              </a:ext>
            </a:extLst>
          </xdr:cNvPr>
          <xdr:cNvSpPr txBox="1"/>
        </xdr:nvSpPr>
        <xdr:spPr>
          <a:xfrm>
            <a:off x="2423346" y="481782"/>
            <a:ext cx="544259" cy="1207670"/>
          </a:xfrm>
          <a:prstGeom prst="rect">
            <a:avLst/>
          </a:prstGeom>
          <a:noFill/>
        </xdr:spPr>
        <xdr:txBody>
          <a:bodyPr vert="vert270" wrap="square" numCol="1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 kern="1200">
                <a:solidFill>
                  <a:srgbClr val="000000"/>
                </a:solidFill>
                <a:effectLst/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Positive control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2" name="TextBox 25">
            <a:extLst>
              <a:ext uri="{FF2B5EF4-FFF2-40B4-BE49-F238E27FC236}">
                <a16:creationId xmlns:a16="http://schemas.microsoft.com/office/drawing/2014/main" id="{A930636D-608A-3DA2-79AE-B6698FFC1BD3}"/>
              </a:ext>
            </a:extLst>
          </xdr:cNvPr>
          <xdr:cNvSpPr txBox="1"/>
        </xdr:nvSpPr>
        <xdr:spPr>
          <a:xfrm>
            <a:off x="1870569" y="573575"/>
            <a:ext cx="513991" cy="1109345"/>
          </a:xfrm>
          <a:prstGeom prst="rect">
            <a:avLst/>
          </a:prstGeom>
          <a:noFill/>
        </xdr:spPr>
        <xdr:txBody>
          <a:bodyPr vert="vert270" wrap="square" numCol="1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 kern="1200">
                <a:solidFill>
                  <a:srgbClr val="000000"/>
                </a:solidFill>
                <a:effectLst/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Ladder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3" name="TextBox 26">
            <a:extLst>
              <a:ext uri="{FF2B5EF4-FFF2-40B4-BE49-F238E27FC236}">
                <a16:creationId xmlns:a16="http://schemas.microsoft.com/office/drawing/2014/main" id="{03F05D81-ABB3-8D99-ED94-88899F5A402F}"/>
              </a:ext>
            </a:extLst>
          </xdr:cNvPr>
          <xdr:cNvSpPr txBox="1"/>
        </xdr:nvSpPr>
        <xdr:spPr>
          <a:xfrm>
            <a:off x="2918967" y="704219"/>
            <a:ext cx="530978" cy="972170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 kern="1200">
                <a:solidFill>
                  <a:srgbClr val="000000"/>
                </a:solidFill>
                <a:effectLst/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8000/µl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4" name="TextBox 27">
            <a:extLst>
              <a:ext uri="{FF2B5EF4-FFF2-40B4-BE49-F238E27FC236}">
                <a16:creationId xmlns:a16="http://schemas.microsoft.com/office/drawing/2014/main" id="{7B7E5A66-EEE2-6180-D29A-5B66ADF9FA2A}"/>
              </a:ext>
            </a:extLst>
          </xdr:cNvPr>
          <xdr:cNvSpPr txBox="1"/>
        </xdr:nvSpPr>
        <xdr:spPr>
          <a:xfrm>
            <a:off x="3458722" y="704219"/>
            <a:ext cx="577103" cy="972170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 kern="1200">
                <a:solidFill>
                  <a:srgbClr val="000000"/>
                </a:solidFill>
                <a:effectLst/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800/µl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5" name="TextBox 28">
            <a:extLst>
              <a:ext uri="{FF2B5EF4-FFF2-40B4-BE49-F238E27FC236}">
                <a16:creationId xmlns:a16="http://schemas.microsoft.com/office/drawing/2014/main" id="{D72F5EF1-8DD3-ACB9-89E9-89430640F393}"/>
              </a:ext>
            </a:extLst>
          </xdr:cNvPr>
          <xdr:cNvSpPr txBox="1"/>
        </xdr:nvSpPr>
        <xdr:spPr>
          <a:xfrm>
            <a:off x="3961811" y="715171"/>
            <a:ext cx="528586" cy="972170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 kern="1200">
                <a:solidFill>
                  <a:srgbClr val="000000"/>
                </a:solidFill>
                <a:effectLst/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80/µl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6" name="TextBox 29">
            <a:extLst>
              <a:ext uri="{FF2B5EF4-FFF2-40B4-BE49-F238E27FC236}">
                <a16:creationId xmlns:a16="http://schemas.microsoft.com/office/drawing/2014/main" id="{1AE5E04D-5571-2C07-B2BD-B10FB8B39597}"/>
              </a:ext>
            </a:extLst>
          </xdr:cNvPr>
          <xdr:cNvSpPr txBox="1"/>
        </xdr:nvSpPr>
        <xdr:spPr>
          <a:xfrm>
            <a:off x="4430665" y="704219"/>
            <a:ext cx="557809" cy="972170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 kern="1200">
                <a:solidFill>
                  <a:srgbClr val="000000"/>
                </a:solidFill>
                <a:effectLst/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8/µl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7" name="TextBox 30">
            <a:extLst>
              <a:ext uri="{FF2B5EF4-FFF2-40B4-BE49-F238E27FC236}">
                <a16:creationId xmlns:a16="http://schemas.microsoft.com/office/drawing/2014/main" id="{2AAD35F6-79C7-5C65-E6AC-466783AA36BA}"/>
              </a:ext>
            </a:extLst>
          </xdr:cNvPr>
          <xdr:cNvSpPr txBox="1"/>
        </xdr:nvSpPr>
        <xdr:spPr>
          <a:xfrm>
            <a:off x="4973038" y="708639"/>
            <a:ext cx="554693" cy="972170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 kern="1200">
                <a:solidFill>
                  <a:srgbClr val="000000"/>
                </a:solidFill>
                <a:effectLst/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0.8/µl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8" name="TextBox 31">
            <a:extLst>
              <a:ext uri="{FF2B5EF4-FFF2-40B4-BE49-F238E27FC236}">
                <a16:creationId xmlns:a16="http://schemas.microsoft.com/office/drawing/2014/main" id="{8AE8E052-3C3B-7516-886A-E9F37E547182}"/>
              </a:ext>
            </a:extLst>
          </xdr:cNvPr>
          <xdr:cNvSpPr txBox="1"/>
        </xdr:nvSpPr>
        <xdr:spPr>
          <a:xfrm>
            <a:off x="5493873" y="557744"/>
            <a:ext cx="495479" cy="1109345"/>
          </a:xfrm>
          <a:prstGeom prst="rect">
            <a:avLst/>
          </a:prstGeom>
          <a:noFill/>
        </xdr:spPr>
        <xdr:txBody>
          <a:bodyPr vert="vert270" wrap="square" numCol="1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 kern="1200">
                <a:solidFill>
                  <a:srgbClr val="000000"/>
                </a:solidFill>
                <a:effectLst/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0.08/µl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9" name="TextBox 32">
            <a:extLst>
              <a:ext uri="{FF2B5EF4-FFF2-40B4-BE49-F238E27FC236}">
                <a16:creationId xmlns:a16="http://schemas.microsoft.com/office/drawing/2014/main" id="{BD13539C-653B-24AB-D9DA-0049A3A49AB3}"/>
              </a:ext>
            </a:extLst>
          </xdr:cNvPr>
          <xdr:cNvSpPr txBox="1"/>
        </xdr:nvSpPr>
        <xdr:spPr>
          <a:xfrm>
            <a:off x="6002209" y="314632"/>
            <a:ext cx="445374" cy="1348695"/>
          </a:xfrm>
          <a:prstGeom prst="rect">
            <a:avLst/>
          </a:prstGeom>
          <a:noFill/>
        </xdr:spPr>
        <xdr:txBody>
          <a:bodyPr vert="vert270"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 kern="1200">
                <a:solidFill>
                  <a:srgbClr val="000000"/>
                </a:solidFill>
                <a:effectLst/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Negative control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pic>
        <xdr:nvPicPr>
          <xdr:cNvPr id="140" name="Picture 139" descr="A clear plastic slide with a ruler&#10;&#10;Description automatically generated with medium confidence">
            <a:extLst>
              <a:ext uri="{FF2B5EF4-FFF2-40B4-BE49-F238E27FC236}">
                <a16:creationId xmlns:a16="http://schemas.microsoft.com/office/drawing/2014/main" id="{1C231D7E-F3E3-3397-A6CC-39E0BA6C3D1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683" t="48643" r="52290" b="27016"/>
          <a:stretch>
            <a:fillRect/>
          </a:stretch>
        </xdr:blipFill>
        <xdr:spPr bwMode="auto">
          <a:xfrm>
            <a:off x="1722478" y="1663327"/>
            <a:ext cx="4791495" cy="302520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grpSp>
        <xdr:nvGrpSpPr>
          <xdr:cNvPr id="141" name="Group 140">
            <a:extLst>
              <a:ext uri="{FF2B5EF4-FFF2-40B4-BE49-F238E27FC236}">
                <a16:creationId xmlns:a16="http://schemas.microsoft.com/office/drawing/2014/main" id="{E84DDB4F-7F68-6708-9D40-7B2FA2163BB3}"/>
              </a:ext>
            </a:extLst>
          </xdr:cNvPr>
          <xdr:cNvGrpSpPr/>
        </xdr:nvGrpSpPr>
        <xdr:grpSpPr>
          <a:xfrm>
            <a:off x="1192582" y="1362461"/>
            <a:ext cx="818187" cy="3312823"/>
            <a:chOff x="1192582" y="1362461"/>
            <a:chExt cx="818187" cy="3312823"/>
          </a:xfrm>
        </xdr:grpSpPr>
        <xdr:sp macro="" textlink="">
          <xdr:nvSpPr>
            <xdr:cNvPr id="232" name="TextBox 3">
              <a:extLst>
                <a:ext uri="{FF2B5EF4-FFF2-40B4-BE49-F238E27FC236}">
                  <a16:creationId xmlns:a16="http://schemas.microsoft.com/office/drawing/2014/main" id="{505FAFA1-7FA2-4882-E05F-B24CB8228392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1404344" y="1362461"/>
              <a:ext cx="606425" cy="3905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9pPr>
            </a:lstStyle>
            <a:p>
              <a:pPr marL="0" marR="0" lvl="0" indent="0" algn="justLow" defTabSz="914400" rtl="0" eaLnBrk="0" fontAlgn="base" latinLnBrk="0" hangingPunct="0">
                <a:lnSpc>
                  <a:spcPct val="100000"/>
                </a:lnSpc>
                <a:spcBef>
                  <a:spcPct val="0"/>
                </a:spcBef>
                <a:spcAft>
                  <a:spcPct val="0"/>
                </a:spcAft>
                <a:buClrTx/>
                <a:buSzTx/>
                <a:buFontTx/>
                <a:buNone/>
                <a:tabLst/>
              </a:pPr>
              <a:r>
                <a:rPr kumimoji="0" lang="en-US" altLang="en-US" sz="1200" b="1" i="0" u="none" strike="noStrike" cap="none" normalizeH="0" baseline="0">
                  <a:ln>
                    <a:noFill/>
                  </a:ln>
                  <a:solidFill>
                    <a:srgbClr val="000000"/>
                  </a:solidFill>
                  <a:effectLst/>
                  <a:latin typeface="Times New Roman" panose="02020603050405020304" pitchFamily="18" charset="0"/>
                  <a:ea typeface="Aptos" panose="020B0004020202020204" pitchFamily="34" charset="0"/>
                  <a:cs typeface="Times New Roman" panose="02020603050405020304" pitchFamily="18" charset="0"/>
                </a:rPr>
                <a:t>bp</a:t>
              </a:r>
              <a:endParaRPr kumimoji="0" lang="en-US" altLang="en-US" sz="1200" b="0" i="0" u="none" strike="noStrike" cap="none" normalizeH="0" baseline="0">
                <a:ln>
                  <a:noFill/>
                </a:ln>
                <a:solidFill>
                  <a:sysClr val="windowText" lastClr="000000"/>
                </a:solidFill>
                <a:effectLst/>
                <a:latin typeface="Arial" panose="020B0604020202020204" pitchFamily="34" charset="0"/>
              </a:endParaRPr>
            </a:p>
          </xdr:txBody>
        </xdr:sp>
        <xdr:sp macro="" textlink="">
          <xdr:nvSpPr>
            <xdr:cNvPr id="233" name="TextBox 21">
              <a:extLst>
                <a:ext uri="{FF2B5EF4-FFF2-40B4-BE49-F238E27FC236}">
                  <a16:creationId xmlns:a16="http://schemas.microsoft.com/office/drawing/2014/main" id="{92C49919-33D6-1CA0-9449-0A1982B10916}"/>
                </a:ext>
              </a:extLst>
            </xdr:cNvPr>
            <xdr:cNvSpPr txBox="1">
              <a:spLocks noChangeArrowheads="1"/>
            </xdr:cNvSpPr>
          </xdr:nvSpPr>
          <xdr:spPr bwMode="auto">
            <a:xfrm flipH="1">
              <a:off x="1255670" y="3863386"/>
              <a:ext cx="650298" cy="5429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9pPr>
            </a:lstStyle>
            <a:p>
              <a:pPr marL="0" marR="0" lvl="0" indent="0" algn="justLow" defTabSz="914400" rtl="0" eaLnBrk="0" fontAlgn="base" latinLnBrk="0" hangingPunct="0">
                <a:lnSpc>
                  <a:spcPct val="100000"/>
                </a:lnSpc>
                <a:spcBef>
                  <a:spcPct val="0"/>
                </a:spcBef>
                <a:spcAft>
                  <a:spcPct val="0"/>
                </a:spcAft>
                <a:buClrTx/>
                <a:buSzTx/>
                <a:buFontTx/>
                <a:buNone/>
                <a:tabLst/>
              </a:pPr>
              <a:r>
                <a:rPr kumimoji="0" lang="en-US" altLang="en-US" sz="1200" b="1" i="0" u="none" strike="noStrike" cap="none" normalizeH="0" baseline="0">
                  <a:ln>
                    <a:noFill/>
                  </a:ln>
                  <a:solidFill>
                    <a:srgbClr val="000000"/>
                  </a:solidFill>
                  <a:effectLst/>
                  <a:latin typeface="Times New Roman" panose="02020603050405020304" pitchFamily="18" charset="0"/>
                  <a:ea typeface="Aptos" panose="020B0004020202020204" pitchFamily="34" charset="0"/>
                  <a:cs typeface="Times New Roman" panose="02020603050405020304" pitchFamily="18" charset="0"/>
                </a:rPr>
                <a:t>200 –</a:t>
              </a:r>
              <a:endParaRPr kumimoji="0" lang="en-US" altLang="en-US" sz="1200" b="0" i="0" u="none" strike="noStrike" cap="none" normalizeH="0" baseline="0">
                <a:ln>
                  <a:noFill/>
                </a:ln>
                <a:solidFill>
                  <a:sysClr val="windowText" lastClr="000000"/>
                </a:solidFill>
                <a:effectLst/>
                <a:latin typeface="Arial" panose="020B0604020202020204" pitchFamily="34" charset="0"/>
              </a:endParaRPr>
            </a:p>
          </xdr:txBody>
        </xdr:sp>
        <xdr:sp macro="" textlink="">
          <xdr:nvSpPr>
            <xdr:cNvPr id="234" name="Text Box 74">
              <a:extLst>
                <a:ext uri="{FF2B5EF4-FFF2-40B4-BE49-F238E27FC236}">
                  <a16:creationId xmlns:a16="http://schemas.microsoft.com/office/drawing/2014/main" id="{3BC89ADF-B614-26B7-07F3-7BDCA090A29F}"/>
                </a:ext>
              </a:extLst>
            </xdr:cNvPr>
            <xdr:cNvSpPr txBox="1">
              <a:spLocks noChangeArrowheads="1"/>
            </xdr:cNvSpPr>
          </xdr:nvSpPr>
          <xdr:spPr bwMode="auto">
            <a:xfrm flipH="1">
              <a:off x="1283498" y="4132359"/>
              <a:ext cx="650298" cy="5429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9pPr>
            </a:lstStyle>
            <a:p>
              <a:pPr marL="0" marR="0" lvl="0" indent="0" algn="justLow" defTabSz="914400" rtl="0" eaLnBrk="0" fontAlgn="base" latinLnBrk="0" hangingPunct="0">
                <a:lnSpc>
                  <a:spcPct val="100000"/>
                </a:lnSpc>
                <a:spcBef>
                  <a:spcPct val="0"/>
                </a:spcBef>
                <a:spcAft>
                  <a:spcPct val="0"/>
                </a:spcAft>
                <a:buClrTx/>
                <a:buSzTx/>
                <a:buFontTx/>
                <a:buNone/>
                <a:tabLst/>
              </a:pPr>
              <a:r>
                <a:rPr kumimoji="0" lang="en-US" altLang="en-US" sz="1200" b="1" i="0" u="none" strike="noStrike" cap="none" normalizeH="0" baseline="0">
                  <a:ln>
                    <a:noFill/>
                  </a:ln>
                  <a:solidFill>
                    <a:srgbClr val="000000"/>
                  </a:solidFill>
                  <a:effectLst/>
                  <a:latin typeface="Times New Roman" panose="02020603050405020304" pitchFamily="18" charset="0"/>
                  <a:ea typeface="Aptos" panose="020B0004020202020204" pitchFamily="34" charset="0"/>
                  <a:cs typeface="Times New Roman" panose="02020603050405020304" pitchFamily="18" charset="0"/>
                </a:rPr>
                <a:t>100 –</a:t>
              </a:r>
              <a:endParaRPr kumimoji="0" lang="en-US" altLang="en-US" sz="1200" b="0" i="0" u="none" strike="noStrike" cap="none" normalizeH="0" baseline="0">
                <a:ln>
                  <a:noFill/>
                </a:ln>
                <a:solidFill>
                  <a:sysClr val="windowText" lastClr="000000"/>
                </a:solidFill>
                <a:effectLst/>
                <a:latin typeface="Arial" panose="020B0604020202020204" pitchFamily="34" charset="0"/>
              </a:endParaRPr>
            </a:p>
          </xdr:txBody>
        </xdr:sp>
        <xdr:sp macro="" textlink="">
          <xdr:nvSpPr>
            <xdr:cNvPr id="235" name="Text Box 73">
              <a:extLst>
                <a:ext uri="{FF2B5EF4-FFF2-40B4-BE49-F238E27FC236}">
                  <a16:creationId xmlns:a16="http://schemas.microsoft.com/office/drawing/2014/main" id="{384BF300-C8E2-670D-FB50-AA3EEB932DF8}"/>
                </a:ext>
              </a:extLst>
            </xdr:cNvPr>
            <xdr:cNvSpPr txBox="1">
              <a:spLocks noChangeArrowheads="1"/>
            </xdr:cNvSpPr>
          </xdr:nvSpPr>
          <xdr:spPr bwMode="auto">
            <a:xfrm flipH="1">
              <a:off x="1234925" y="3264923"/>
              <a:ext cx="680460" cy="5429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9pPr>
            </a:lstStyle>
            <a:p>
              <a:pPr marL="0" marR="0" lvl="0" indent="0" algn="justLow" defTabSz="914400" rtl="0" eaLnBrk="0" fontAlgn="base" latinLnBrk="0" hangingPunct="0">
                <a:lnSpc>
                  <a:spcPct val="100000"/>
                </a:lnSpc>
                <a:spcBef>
                  <a:spcPct val="0"/>
                </a:spcBef>
                <a:spcAft>
                  <a:spcPct val="0"/>
                </a:spcAft>
                <a:buClrTx/>
                <a:buSzTx/>
                <a:buFontTx/>
                <a:buNone/>
                <a:tabLst/>
              </a:pPr>
              <a:r>
                <a:rPr kumimoji="0" lang="en-US" altLang="en-US" sz="1200" b="1" i="0" u="none" strike="noStrike" cap="none" normalizeH="0" baseline="0">
                  <a:ln>
                    <a:noFill/>
                  </a:ln>
                  <a:solidFill>
                    <a:srgbClr val="000000"/>
                  </a:solidFill>
                  <a:effectLst/>
                  <a:latin typeface="Times New Roman" panose="02020603050405020304" pitchFamily="18" charset="0"/>
                  <a:ea typeface="Aptos" panose="020B0004020202020204" pitchFamily="34" charset="0"/>
                  <a:cs typeface="Times New Roman" panose="02020603050405020304" pitchFamily="18" charset="0"/>
                </a:rPr>
                <a:t>500 –</a:t>
              </a:r>
              <a:endParaRPr kumimoji="0" lang="en-US" altLang="en-US" sz="1200" b="0" i="0" u="none" strike="noStrike" cap="none" normalizeH="0" baseline="0">
                <a:ln>
                  <a:noFill/>
                </a:ln>
                <a:solidFill>
                  <a:sysClr val="windowText" lastClr="000000"/>
                </a:solidFill>
                <a:effectLst/>
                <a:latin typeface="Arial" panose="020B0604020202020204" pitchFamily="34" charset="0"/>
              </a:endParaRPr>
            </a:p>
          </xdr:txBody>
        </xdr:sp>
        <xdr:sp macro="" textlink="">
          <xdr:nvSpPr>
            <xdr:cNvPr id="236" name="Text Box 72">
              <a:extLst>
                <a:ext uri="{FF2B5EF4-FFF2-40B4-BE49-F238E27FC236}">
                  <a16:creationId xmlns:a16="http://schemas.microsoft.com/office/drawing/2014/main" id="{4CBD57A6-01CE-9B31-0853-E29AF9AE49D4}"/>
                </a:ext>
              </a:extLst>
            </xdr:cNvPr>
            <xdr:cNvSpPr txBox="1">
              <a:spLocks noChangeArrowheads="1"/>
            </xdr:cNvSpPr>
          </xdr:nvSpPr>
          <xdr:spPr bwMode="auto">
            <a:xfrm flipH="1">
              <a:off x="1192582" y="2818018"/>
              <a:ext cx="606424" cy="5429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/>
                </a:defRPr>
              </a:lvl9pPr>
            </a:lstStyle>
            <a:p>
              <a:pPr marL="0" marR="0" lvl="0" indent="0" algn="justLow" defTabSz="914400" rtl="0" eaLnBrk="0" fontAlgn="base" latinLnBrk="0" hangingPunct="0">
                <a:lnSpc>
                  <a:spcPct val="100000"/>
                </a:lnSpc>
                <a:spcBef>
                  <a:spcPct val="0"/>
                </a:spcBef>
                <a:spcAft>
                  <a:spcPct val="0"/>
                </a:spcAft>
                <a:buClrTx/>
                <a:buSzTx/>
                <a:buFontTx/>
                <a:buNone/>
                <a:tabLst/>
              </a:pPr>
              <a:r>
                <a:rPr kumimoji="0" lang="en-US" altLang="en-US" sz="1200" b="1" i="0" u="none" strike="noStrike" cap="none" normalizeH="0" baseline="0">
                  <a:ln>
                    <a:noFill/>
                  </a:ln>
                  <a:solidFill>
                    <a:srgbClr val="000000"/>
                  </a:solidFill>
                  <a:effectLst/>
                  <a:latin typeface="Times New Roman" panose="02020603050405020304" pitchFamily="18" charset="0"/>
                  <a:ea typeface="Aptos" panose="020B0004020202020204" pitchFamily="34" charset="0"/>
                  <a:cs typeface="Times New Roman" panose="02020603050405020304" pitchFamily="18" charset="0"/>
                </a:rPr>
                <a:t>1000 –</a:t>
              </a:r>
              <a:endParaRPr kumimoji="0" lang="en-US" altLang="en-US" sz="1200" b="0" i="0" u="none" strike="noStrike" cap="none" normalizeH="0" baseline="0">
                <a:ln>
                  <a:noFill/>
                </a:ln>
                <a:solidFill>
                  <a:sysClr val="windowText" lastClr="000000"/>
                </a:solidFill>
                <a:effectLst/>
                <a:latin typeface="Arial" panose="020B0604020202020204" pitchFamily="34" charset="0"/>
              </a:endParaRPr>
            </a:p>
          </xdr:txBody>
        </xdr:sp>
      </xdr:grpSp>
    </xdr:grpSp>
    <xdr:clientData/>
  </xdr:twoCellAnchor>
  <xdr:twoCellAnchor>
    <xdr:from>
      <xdr:col>13</xdr:col>
      <xdr:colOff>531962</xdr:colOff>
      <xdr:row>46</xdr:row>
      <xdr:rowOff>100642</xdr:rowOff>
    </xdr:from>
    <xdr:to>
      <xdr:col>25</xdr:col>
      <xdr:colOff>329533</xdr:colOff>
      <xdr:row>70</xdr:row>
      <xdr:rowOff>67375</xdr:rowOff>
    </xdr:to>
    <xdr:grpSp>
      <xdr:nvGrpSpPr>
        <xdr:cNvPr id="256" name="Group 255">
          <a:extLst>
            <a:ext uri="{FF2B5EF4-FFF2-40B4-BE49-F238E27FC236}">
              <a16:creationId xmlns:a16="http://schemas.microsoft.com/office/drawing/2014/main" id="{41367E4A-2844-E18C-02BA-CA157E9676F4}"/>
            </a:ext>
          </a:extLst>
        </xdr:cNvPr>
        <xdr:cNvGrpSpPr/>
      </xdr:nvGrpSpPr>
      <xdr:grpSpPr>
        <a:xfrm>
          <a:off x="9254226" y="9206302"/>
          <a:ext cx="7848892" cy="4663337"/>
          <a:chOff x="7749397" y="8784566"/>
          <a:chExt cx="7043759" cy="4538733"/>
        </a:xfrm>
      </xdr:grpSpPr>
      <xdr:sp macro="" textlink="">
        <xdr:nvSpPr>
          <xdr:cNvPr id="237" name="TextBox 24">
            <a:extLst>
              <a:ext uri="{FF2B5EF4-FFF2-40B4-BE49-F238E27FC236}">
                <a16:creationId xmlns:a16="http://schemas.microsoft.com/office/drawing/2014/main" id="{73CE0654-5907-073B-D365-85F611C8F0E0}"/>
              </a:ext>
            </a:extLst>
          </xdr:cNvPr>
          <xdr:cNvSpPr txBox="1"/>
        </xdr:nvSpPr>
        <xdr:spPr>
          <a:xfrm>
            <a:off x="8980161" y="8964106"/>
            <a:ext cx="544259" cy="1207670"/>
          </a:xfrm>
          <a:prstGeom prst="rect">
            <a:avLst/>
          </a:prstGeom>
          <a:noFill/>
        </xdr:spPr>
        <xdr:txBody>
          <a:bodyPr vert="vert270" wrap="square" numCol="1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0.5 ng/µL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38" name="TextBox 25">
            <a:extLst>
              <a:ext uri="{FF2B5EF4-FFF2-40B4-BE49-F238E27FC236}">
                <a16:creationId xmlns:a16="http://schemas.microsoft.com/office/drawing/2014/main" id="{515F2E03-EF1B-35F9-F98E-9A9360386C95}"/>
              </a:ext>
            </a:extLst>
          </xdr:cNvPr>
          <xdr:cNvSpPr txBox="1"/>
        </xdr:nvSpPr>
        <xdr:spPr>
          <a:xfrm>
            <a:off x="8427384" y="9055899"/>
            <a:ext cx="513991" cy="1109345"/>
          </a:xfrm>
          <a:prstGeom prst="rect">
            <a:avLst/>
          </a:prstGeom>
          <a:noFill/>
        </xdr:spPr>
        <xdr:txBody>
          <a:bodyPr vert="vert270" wrap="square" numCol="1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 kern="1200">
                <a:solidFill>
                  <a:srgbClr val="000000"/>
                </a:solidFill>
                <a:effectLst/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Ladder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39" name="TextBox 26">
            <a:extLst>
              <a:ext uri="{FF2B5EF4-FFF2-40B4-BE49-F238E27FC236}">
                <a16:creationId xmlns:a16="http://schemas.microsoft.com/office/drawing/2014/main" id="{4EF948EE-C700-50B0-E80D-B6424115E59D}"/>
              </a:ext>
            </a:extLst>
          </xdr:cNvPr>
          <xdr:cNvSpPr txBox="1"/>
        </xdr:nvSpPr>
        <xdr:spPr>
          <a:xfrm>
            <a:off x="9475782" y="8964106"/>
            <a:ext cx="530978" cy="1194607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0.5x10</a:t>
            </a:r>
            <a:r>
              <a:rPr lang="en-AU" sz="1200" b="1" baseline="30000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-1</a:t>
            </a: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 ng/µL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0" name="TextBox 27">
            <a:extLst>
              <a:ext uri="{FF2B5EF4-FFF2-40B4-BE49-F238E27FC236}">
                <a16:creationId xmlns:a16="http://schemas.microsoft.com/office/drawing/2014/main" id="{E609B97A-1E0B-7FF1-6B47-7BE91A22E366}"/>
              </a:ext>
            </a:extLst>
          </xdr:cNvPr>
          <xdr:cNvSpPr txBox="1"/>
        </xdr:nvSpPr>
        <xdr:spPr>
          <a:xfrm>
            <a:off x="10015537" y="8964106"/>
            <a:ext cx="577103" cy="1194607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0.5x10</a:t>
            </a:r>
            <a:r>
              <a:rPr lang="en-AU" sz="1200" b="1" baseline="30000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-2</a:t>
            </a: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 ng/µL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1" name="TextBox 28">
            <a:extLst>
              <a:ext uri="{FF2B5EF4-FFF2-40B4-BE49-F238E27FC236}">
                <a16:creationId xmlns:a16="http://schemas.microsoft.com/office/drawing/2014/main" id="{9DF99966-6D33-889B-B679-728F93CDEA49}"/>
              </a:ext>
            </a:extLst>
          </xdr:cNvPr>
          <xdr:cNvSpPr txBox="1"/>
        </xdr:nvSpPr>
        <xdr:spPr>
          <a:xfrm>
            <a:off x="10518626" y="9040068"/>
            <a:ext cx="528586" cy="1129597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0.5x10</a:t>
            </a:r>
            <a:r>
              <a:rPr lang="en-AU" sz="1200" b="1" baseline="30000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-3</a:t>
            </a: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 ng/µL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2" name="TextBox 29">
            <a:extLst>
              <a:ext uri="{FF2B5EF4-FFF2-40B4-BE49-F238E27FC236}">
                <a16:creationId xmlns:a16="http://schemas.microsoft.com/office/drawing/2014/main" id="{906907A8-E3F6-DE7D-AB06-9D55D34F86A5}"/>
              </a:ext>
            </a:extLst>
          </xdr:cNvPr>
          <xdr:cNvSpPr txBox="1"/>
        </xdr:nvSpPr>
        <xdr:spPr>
          <a:xfrm>
            <a:off x="10987480" y="8810018"/>
            <a:ext cx="557809" cy="1348695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0.5x10</a:t>
            </a:r>
            <a:r>
              <a:rPr lang="en-AU" sz="1200" b="1" baseline="30000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-4</a:t>
            </a: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 ng/µL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3" name="TextBox 30">
            <a:extLst>
              <a:ext uri="{FF2B5EF4-FFF2-40B4-BE49-F238E27FC236}">
                <a16:creationId xmlns:a16="http://schemas.microsoft.com/office/drawing/2014/main" id="{DA409E71-B914-AD04-DBAE-936FB2BFD903}"/>
              </a:ext>
            </a:extLst>
          </xdr:cNvPr>
          <xdr:cNvSpPr txBox="1"/>
        </xdr:nvSpPr>
        <xdr:spPr>
          <a:xfrm>
            <a:off x="11529853" y="9033536"/>
            <a:ext cx="554693" cy="1129597"/>
          </a:xfrm>
          <a:prstGeom prst="rect">
            <a:avLst/>
          </a:prstGeom>
          <a:noFill/>
        </xdr:spPr>
        <xdr:txBody>
          <a:bodyPr vert="vert270" wrap="square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0.5x10</a:t>
            </a:r>
            <a:r>
              <a:rPr lang="en-AU" sz="1200" b="1" baseline="30000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-5</a:t>
            </a: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 ng/µL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4" name="TextBox 31">
            <a:extLst>
              <a:ext uri="{FF2B5EF4-FFF2-40B4-BE49-F238E27FC236}">
                <a16:creationId xmlns:a16="http://schemas.microsoft.com/office/drawing/2014/main" id="{1F363A93-EC55-54E2-7B8E-AACC1B26FB95}"/>
              </a:ext>
            </a:extLst>
          </xdr:cNvPr>
          <xdr:cNvSpPr txBox="1"/>
        </xdr:nvSpPr>
        <xdr:spPr>
          <a:xfrm>
            <a:off x="12050688" y="9040068"/>
            <a:ext cx="495479" cy="1109345"/>
          </a:xfrm>
          <a:prstGeom prst="rect">
            <a:avLst/>
          </a:prstGeom>
          <a:noFill/>
        </xdr:spPr>
        <xdr:txBody>
          <a:bodyPr vert="vert270" wrap="square" numCol="1" rtlCol="0">
            <a:norm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0.5x10</a:t>
            </a:r>
            <a:r>
              <a:rPr lang="en-AU" sz="1200" b="1" baseline="30000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-6</a:t>
            </a: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 ng/µL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5" name="TextBox 32">
            <a:extLst>
              <a:ext uri="{FF2B5EF4-FFF2-40B4-BE49-F238E27FC236}">
                <a16:creationId xmlns:a16="http://schemas.microsoft.com/office/drawing/2014/main" id="{736741E8-869A-A213-A2A0-13FBFDF83A59}"/>
              </a:ext>
            </a:extLst>
          </xdr:cNvPr>
          <xdr:cNvSpPr txBox="1"/>
        </xdr:nvSpPr>
        <xdr:spPr>
          <a:xfrm>
            <a:off x="12559024" y="8796956"/>
            <a:ext cx="445374" cy="1348695"/>
          </a:xfrm>
          <a:prstGeom prst="rect">
            <a:avLst/>
          </a:prstGeom>
          <a:noFill/>
        </xdr:spPr>
        <xdr:txBody>
          <a:bodyPr vert="vert270"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0.5x10</a:t>
            </a:r>
            <a:r>
              <a:rPr lang="en-AU" sz="1200" b="1" baseline="30000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-7</a:t>
            </a: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 ng/µL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grpSp>
        <xdr:nvGrpSpPr>
          <xdr:cNvPr id="246" name="Group 245">
            <a:extLst>
              <a:ext uri="{FF2B5EF4-FFF2-40B4-BE49-F238E27FC236}">
                <a16:creationId xmlns:a16="http://schemas.microsoft.com/office/drawing/2014/main" id="{F2D00E55-E6FF-00A6-BAAD-C3FD29BC7F4B}"/>
              </a:ext>
            </a:extLst>
          </xdr:cNvPr>
          <xdr:cNvGrpSpPr/>
        </xdr:nvGrpSpPr>
        <xdr:grpSpPr>
          <a:xfrm>
            <a:off x="7749397" y="9752185"/>
            <a:ext cx="818187" cy="3312823"/>
            <a:chOff x="1192582" y="1362461"/>
            <a:chExt cx="818187" cy="3312823"/>
          </a:xfrm>
        </xdr:grpSpPr>
        <xdr:sp macro="" textlink="">
          <xdr:nvSpPr>
            <xdr:cNvPr id="251" name="TextBox 3">
              <a:extLst>
                <a:ext uri="{FF2B5EF4-FFF2-40B4-BE49-F238E27FC236}">
                  <a16:creationId xmlns:a16="http://schemas.microsoft.com/office/drawing/2014/main" id="{1B662CFC-DFD1-E3E0-EDA8-796157E89399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1404344" y="1362461"/>
              <a:ext cx="606425" cy="3905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marL="0" marR="0" lvl="0" indent="0" algn="justLow" defTabSz="914400" rtl="0" eaLnBrk="0" fontAlgn="base" latinLnBrk="0" hangingPunct="0">
                <a:lnSpc>
                  <a:spcPct val="100000"/>
                </a:lnSpc>
                <a:spcBef>
                  <a:spcPct val="0"/>
                </a:spcBef>
                <a:spcAft>
                  <a:spcPct val="0"/>
                </a:spcAft>
                <a:buClrTx/>
                <a:buSzTx/>
                <a:buFontTx/>
                <a:buNone/>
                <a:tabLst/>
              </a:pPr>
              <a:r>
                <a:rPr kumimoji="0" lang="en-US" altLang="en-US" sz="1200" b="1" i="0" u="none" strike="noStrike" cap="none" normalizeH="0" baseline="0">
                  <a:ln>
                    <a:noFill/>
                  </a:ln>
                  <a:solidFill>
                    <a:srgbClr val="000000"/>
                  </a:solidFill>
                  <a:effectLst/>
                  <a:latin typeface="Times New Roman" panose="02020603050405020304" pitchFamily="18" charset="0"/>
                  <a:ea typeface="Aptos" panose="020B0004020202020204" pitchFamily="34" charset="0"/>
                  <a:cs typeface="Times New Roman" panose="02020603050405020304" pitchFamily="18" charset="0"/>
                </a:rPr>
                <a:t>bp</a:t>
              </a:r>
              <a:endParaRPr kumimoji="0" lang="en-US" altLang="en-US" sz="1200" b="0" i="0" u="none" strike="noStrike" cap="none" normalizeH="0" baseline="0">
                <a:ln>
                  <a:noFill/>
                </a:ln>
                <a:solidFill>
                  <a:schemeClr val="tx1"/>
                </a:solidFill>
                <a:effectLst/>
                <a:latin typeface="Arial" panose="020B0604020202020204" pitchFamily="34" charset="0"/>
              </a:endParaRPr>
            </a:p>
          </xdr:txBody>
        </xdr:sp>
        <xdr:sp macro="" textlink="">
          <xdr:nvSpPr>
            <xdr:cNvPr id="252" name="TextBox 21">
              <a:extLst>
                <a:ext uri="{FF2B5EF4-FFF2-40B4-BE49-F238E27FC236}">
                  <a16:creationId xmlns:a16="http://schemas.microsoft.com/office/drawing/2014/main" id="{A7469942-74E6-B726-57B1-F390B53A8515}"/>
                </a:ext>
              </a:extLst>
            </xdr:cNvPr>
            <xdr:cNvSpPr txBox="1">
              <a:spLocks noChangeArrowheads="1"/>
            </xdr:cNvSpPr>
          </xdr:nvSpPr>
          <xdr:spPr bwMode="auto">
            <a:xfrm flipH="1">
              <a:off x="1255670" y="3863386"/>
              <a:ext cx="650298" cy="5429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marL="0" marR="0" lvl="0" indent="0" algn="justLow" defTabSz="914400" rtl="0" eaLnBrk="0" fontAlgn="base" latinLnBrk="0" hangingPunct="0">
                <a:lnSpc>
                  <a:spcPct val="100000"/>
                </a:lnSpc>
                <a:spcBef>
                  <a:spcPct val="0"/>
                </a:spcBef>
                <a:spcAft>
                  <a:spcPct val="0"/>
                </a:spcAft>
                <a:buClrTx/>
                <a:buSzTx/>
                <a:buFontTx/>
                <a:buNone/>
                <a:tabLst/>
              </a:pPr>
              <a:r>
                <a:rPr kumimoji="0" lang="en-US" altLang="en-US" sz="1200" b="1" i="0" u="none" strike="noStrike" cap="none" normalizeH="0" baseline="0">
                  <a:ln>
                    <a:noFill/>
                  </a:ln>
                  <a:solidFill>
                    <a:srgbClr val="000000"/>
                  </a:solidFill>
                  <a:effectLst/>
                  <a:latin typeface="Times New Roman" panose="02020603050405020304" pitchFamily="18" charset="0"/>
                  <a:ea typeface="Aptos" panose="020B0004020202020204" pitchFamily="34" charset="0"/>
                  <a:cs typeface="Times New Roman" panose="02020603050405020304" pitchFamily="18" charset="0"/>
                </a:rPr>
                <a:t>200 –</a:t>
              </a:r>
              <a:endParaRPr kumimoji="0" lang="en-US" altLang="en-US" sz="1200" b="0" i="0" u="none" strike="noStrike" cap="none" normalizeH="0" baseline="0">
                <a:ln>
                  <a:noFill/>
                </a:ln>
                <a:solidFill>
                  <a:schemeClr val="tx1"/>
                </a:solidFill>
                <a:effectLst/>
                <a:latin typeface="Arial" panose="020B0604020202020204" pitchFamily="34" charset="0"/>
              </a:endParaRPr>
            </a:p>
          </xdr:txBody>
        </xdr:sp>
        <xdr:sp macro="" textlink="">
          <xdr:nvSpPr>
            <xdr:cNvPr id="253" name="Text Box 74">
              <a:extLst>
                <a:ext uri="{FF2B5EF4-FFF2-40B4-BE49-F238E27FC236}">
                  <a16:creationId xmlns:a16="http://schemas.microsoft.com/office/drawing/2014/main" id="{6D5FF456-77FE-22AF-8370-6126043F71DD}"/>
                </a:ext>
              </a:extLst>
            </xdr:cNvPr>
            <xdr:cNvSpPr txBox="1">
              <a:spLocks noChangeArrowheads="1"/>
            </xdr:cNvSpPr>
          </xdr:nvSpPr>
          <xdr:spPr bwMode="auto">
            <a:xfrm flipH="1">
              <a:off x="1283498" y="4132359"/>
              <a:ext cx="650298" cy="5429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marL="0" marR="0" lvl="0" indent="0" algn="justLow" defTabSz="914400" rtl="0" eaLnBrk="0" fontAlgn="base" latinLnBrk="0" hangingPunct="0">
                <a:lnSpc>
                  <a:spcPct val="100000"/>
                </a:lnSpc>
                <a:spcBef>
                  <a:spcPct val="0"/>
                </a:spcBef>
                <a:spcAft>
                  <a:spcPct val="0"/>
                </a:spcAft>
                <a:buClrTx/>
                <a:buSzTx/>
                <a:buFontTx/>
                <a:buNone/>
                <a:tabLst/>
              </a:pPr>
              <a:r>
                <a:rPr kumimoji="0" lang="en-US" altLang="en-US" sz="1200" b="1" i="0" u="none" strike="noStrike" cap="none" normalizeH="0" baseline="0">
                  <a:ln>
                    <a:noFill/>
                  </a:ln>
                  <a:solidFill>
                    <a:srgbClr val="000000"/>
                  </a:solidFill>
                  <a:effectLst/>
                  <a:latin typeface="Times New Roman" panose="02020603050405020304" pitchFamily="18" charset="0"/>
                  <a:ea typeface="Aptos" panose="020B0004020202020204" pitchFamily="34" charset="0"/>
                  <a:cs typeface="Times New Roman" panose="02020603050405020304" pitchFamily="18" charset="0"/>
                </a:rPr>
                <a:t>100 –</a:t>
              </a:r>
              <a:endParaRPr kumimoji="0" lang="en-US" altLang="en-US" sz="1200" b="0" i="0" u="none" strike="noStrike" cap="none" normalizeH="0" baseline="0">
                <a:ln>
                  <a:noFill/>
                </a:ln>
                <a:solidFill>
                  <a:schemeClr val="tx1"/>
                </a:solidFill>
                <a:effectLst/>
                <a:latin typeface="Arial" panose="020B0604020202020204" pitchFamily="34" charset="0"/>
              </a:endParaRPr>
            </a:p>
          </xdr:txBody>
        </xdr:sp>
        <xdr:sp macro="" textlink="">
          <xdr:nvSpPr>
            <xdr:cNvPr id="254" name="Text Box 73">
              <a:extLst>
                <a:ext uri="{FF2B5EF4-FFF2-40B4-BE49-F238E27FC236}">
                  <a16:creationId xmlns:a16="http://schemas.microsoft.com/office/drawing/2014/main" id="{95FC5345-43F1-33F0-788C-58CFB54D5834}"/>
                </a:ext>
              </a:extLst>
            </xdr:cNvPr>
            <xdr:cNvSpPr txBox="1">
              <a:spLocks noChangeArrowheads="1"/>
            </xdr:cNvSpPr>
          </xdr:nvSpPr>
          <xdr:spPr bwMode="auto">
            <a:xfrm flipH="1">
              <a:off x="1234925" y="3264923"/>
              <a:ext cx="680460" cy="5429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marL="0" marR="0" lvl="0" indent="0" algn="justLow" defTabSz="914400" rtl="0" eaLnBrk="0" fontAlgn="base" latinLnBrk="0" hangingPunct="0">
                <a:lnSpc>
                  <a:spcPct val="100000"/>
                </a:lnSpc>
                <a:spcBef>
                  <a:spcPct val="0"/>
                </a:spcBef>
                <a:spcAft>
                  <a:spcPct val="0"/>
                </a:spcAft>
                <a:buClrTx/>
                <a:buSzTx/>
                <a:buFontTx/>
                <a:buNone/>
                <a:tabLst/>
              </a:pPr>
              <a:r>
                <a:rPr kumimoji="0" lang="en-US" altLang="en-US" sz="1200" b="1" i="0" u="none" strike="noStrike" cap="none" normalizeH="0" baseline="0">
                  <a:ln>
                    <a:noFill/>
                  </a:ln>
                  <a:solidFill>
                    <a:srgbClr val="000000"/>
                  </a:solidFill>
                  <a:effectLst/>
                  <a:latin typeface="Times New Roman" panose="02020603050405020304" pitchFamily="18" charset="0"/>
                  <a:ea typeface="Aptos" panose="020B0004020202020204" pitchFamily="34" charset="0"/>
                  <a:cs typeface="Times New Roman" panose="02020603050405020304" pitchFamily="18" charset="0"/>
                </a:rPr>
                <a:t>500 –</a:t>
              </a:r>
              <a:endParaRPr kumimoji="0" lang="en-US" altLang="en-US" sz="1200" b="0" i="0" u="none" strike="noStrike" cap="none" normalizeH="0" baseline="0">
                <a:ln>
                  <a:noFill/>
                </a:ln>
                <a:solidFill>
                  <a:schemeClr val="tx1"/>
                </a:solidFill>
                <a:effectLst/>
                <a:latin typeface="Arial" panose="020B0604020202020204" pitchFamily="34" charset="0"/>
              </a:endParaRPr>
            </a:p>
          </xdr:txBody>
        </xdr:sp>
        <xdr:sp macro="" textlink="">
          <xdr:nvSpPr>
            <xdr:cNvPr id="255" name="Text Box 72">
              <a:extLst>
                <a:ext uri="{FF2B5EF4-FFF2-40B4-BE49-F238E27FC236}">
                  <a16:creationId xmlns:a16="http://schemas.microsoft.com/office/drawing/2014/main" id="{7F0EEE73-204C-826D-DDFA-E05F7F92F9D1}"/>
                </a:ext>
              </a:extLst>
            </xdr:cNvPr>
            <xdr:cNvSpPr txBox="1">
              <a:spLocks noChangeArrowheads="1"/>
            </xdr:cNvSpPr>
          </xdr:nvSpPr>
          <xdr:spPr bwMode="auto">
            <a:xfrm flipH="1">
              <a:off x="1192582" y="2818018"/>
              <a:ext cx="606424" cy="5429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="horz" wrap="square" lIns="91440" tIns="45720" rIns="91440" bIns="45720" numCol="1" anchor="t" anchorCtr="0" compatLnSpc="1">
              <a:prstTxWarp prst="textNoShape">
                <a:avLst/>
              </a:prstTxWarp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marL="0" marR="0" lvl="0" indent="0" algn="justLow" defTabSz="914400" rtl="0" eaLnBrk="0" fontAlgn="base" latinLnBrk="0" hangingPunct="0">
                <a:lnSpc>
                  <a:spcPct val="100000"/>
                </a:lnSpc>
                <a:spcBef>
                  <a:spcPct val="0"/>
                </a:spcBef>
                <a:spcAft>
                  <a:spcPct val="0"/>
                </a:spcAft>
                <a:buClrTx/>
                <a:buSzTx/>
                <a:buFontTx/>
                <a:buNone/>
                <a:tabLst/>
              </a:pPr>
              <a:r>
                <a:rPr kumimoji="0" lang="en-US" altLang="en-US" sz="1200" b="1" i="0" u="none" strike="noStrike" cap="none" normalizeH="0" baseline="0">
                  <a:ln>
                    <a:noFill/>
                  </a:ln>
                  <a:solidFill>
                    <a:srgbClr val="000000"/>
                  </a:solidFill>
                  <a:effectLst/>
                  <a:latin typeface="Times New Roman" panose="02020603050405020304" pitchFamily="18" charset="0"/>
                  <a:ea typeface="Aptos" panose="020B0004020202020204" pitchFamily="34" charset="0"/>
                  <a:cs typeface="Times New Roman" panose="02020603050405020304" pitchFamily="18" charset="0"/>
                </a:rPr>
                <a:t>1000 –</a:t>
              </a:r>
              <a:endParaRPr kumimoji="0" lang="en-US" altLang="en-US" sz="1200" b="0" i="0" u="none" strike="noStrike" cap="none" normalizeH="0" baseline="0">
                <a:ln>
                  <a:noFill/>
                </a:ln>
                <a:solidFill>
                  <a:schemeClr val="tx1"/>
                </a:solidFill>
                <a:effectLst/>
                <a:latin typeface="Arial" panose="020B0604020202020204" pitchFamily="34" charset="0"/>
              </a:endParaRPr>
            </a:p>
          </xdr:txBody>
        </xdr:sp>
      </xdr:grpSp>
      <xdr:pic>
        <xdr:nvPicPr>
          <xdr:cNvPr id="247" name="Picture 246" descr="A clear plastic slide with a ruler&#10;&#10;Description automatically generated with medium confidence">
            <a:extLst>
              <a:ext uri="{FF2B5EF4-FFF2-40B4-BE49-F238E27FC236}">
                <a16:creationId xmlns:a16="http://schemas.microsoft.com/office/drawing/2014/main" id="{315C9932-7272-FFCE-1280-A316D25579B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684" t="21753" r="43356" b="53040"/>
          <a:stretch/>
        </xdr:blipFill>
        <xdr:spPr>
          <a:xfrm>
            <a:off x="8297421" y="10133155"/>
            <a:ext cx="6495735" cy="3190144"/>
          </a:xfrm>
          <a:prstGeom prst="rect">
            <a:avLst/>
          </a:prstGeom>
        </xdr:spPr>
      </xdr:pic>
      <xdr:sp macro="" textlink="">
        <xdr:nvSpPr>
          <xdr:cNvPr id="248" name="TextBox 32">
            <a:extLst>
              <a:ext uri="{FF2B5EF4-FFF2-40B4-BE49-F238E27FC236}">
                <a16:creationId xmlns:a16="http://schemas.microsoft.com/office/drawing/2014/main" id="{DEE8EBED-C87C-599F-D1ED-60FF09EB83E0}"/>
              </a:ext>
            </a:extLst>
          </xdr:cNvPr>
          <xdr:cNvSpPr txBox="1"/>
        </xdr:nvSpPr>
        <xdr:spPr>
          <a:xfrm>
            <a:off x="13095283" y="8788068"/>
            <a:ext cx="445374" cy="1348695"/>
          </a:xfrm>
          <a:prstGeom prst="rect">
            <a:avLst/>
          </a:prstGeom>
          <a:noFill/>
        </xdr:spPr>
        <xdr:txBody>
          <a:bodyPr vert="vert270"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0.5x10</a:t>
            </a:r>
            <a:r>
              <a:rPr lang="en-AU" sz="1200" b="1" baseline="30000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-8</a:t>
            </a: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 ng/µL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9" name="TextBox 32">
            <a:extLst>
              <a:ext uri="{FF2B5EF4-FFF2-40B4-BE49-F238E27FC236}">
                <a16:creationId xmlns:a16="http://schemas.microsoft.com/office/drawing/2014/main" id="{F580627A-538F-93B1-6516-71DF8AC92791}"/>
              </a:ext>
            </a:extLst>
          </xdr:cNvPr>
          <xdr:cNvSpPr txBox="1"/>
        </xdr:nvSpPr>
        <xdr:spPr>
          <a:xfrm>
            <a:off x="13632680" y="8784566"/>
            <a:ext cx="445374" cy="1348695"/>
          </a:xfrm>
          <a:prstGeom prst="rect">
            <a:avLst/>
          </a:prstGeom>
          <a:noFill/>
        </xdr:spPr>
        <xdr:txBody>
          <a:bodyPr vert="vert270"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0.5x10</a:t>
            </a:r>
            <a:r>
              <a:rPr lang="en-AU" sz="1200" b="1" baseline="30000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-9</a:t>
            </a: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 ng/µL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50" name="TextBox 32">
            <a:extLst>
              <a:ext uri="{FF2B5EF4-FFF2-40B4-BE49-F238E27FC236}">
                <a16:creationId xmlns:a16="http://schemas.microsoft.com/office/drawing/2014/main" id="{15A0DA71-2FE1-65F8-F409-2D9E820B4495}"/>
              </a:ext>
            </a:extLst>
          </xdr:cNvPr>
          <xdr:cNvSpPr txBox="1"/>
        </xdr:nvSpPr>
        <xdr:spPr>
          <a:xfrm>
            <a:off x="14184763" y="8796956"/>
            <a:ext cx="445374" cy="1348695"/>
          </a:xfrm>
          <a:prstGeom prst="rect">
            <a:avLst/>
          </a:prstGeom>
          <a:noFill/>
        </xdr:spPr>
        <xdr:txBody>
          <a:bodyPr vert="vert270"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>
              <a:lnSpc>
                <a:spcPct val="90000"/>
              </a:lnSpc>
              <a:spcBef>
                <a:spcPts val="1200"/>
              </a:spcBef>
              <a:spcAft>
                <a:spcPts val="600"/>
              </a:spcAft>
            </a:pPr>
            <a:r>
              <a:rPr lang="en-AU" sz="1200" b="1">
                <a:solidFill>
                  <a:srgbClr val="000000"/>
                </a:solidFill>
                <a:latin typeface="Aptos" panose="020B0004020202020204" pitchFamily="34" charset="0"/>
                <a:ea typeface="Aptos" panose="020B0004020202020204" pitchFamily="34" charset="0"/>
                <a:cs typeface="Arial" panose="020B0604020202020204" pitchFamily="34" charset="0"/>
              </a:rPr>
              <a:t>Negative control</a:t>
            </a:r>
            <a:endParaRPr lang="en-AU" sz="1200">
              <a:effectLst/>
              <a:latin typeface="Times New Roman" panose="02020603050405020304" pitchFamily="18" charset="0"/>
              <a:ea typeface="Aptos" panose="020B00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7</xdr:col>
      <xdr:colOff>589117</xdr:colOff>
      <xdr:row>10</xdr:row>
      <xdr:rowOff>375670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A8B01AD-C1DD-4EC8-8FE2-064952E6A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632460"/>
          <a:ext cx="4246717" cy="2410210"/>
        </a:xfrm>
        <a:prstGeom prst="rect">
          <a:avLst/>
        </a:prstGeom>
      </xdr:spPr>
    </xdr:pic>
    <xdr:clientData/>
  </xdr:twoCellAnchor>
  <xdr:twoCellAnchor editAs="oneCell">
    <xdr:from>
      <xdr:col>8</xdr:col>
      <xdr:colOff>441960</xdr:colOff>
      <xdr:row>5</xdr:row>
      <xdr:rowOff>190500</xdr:rowOff>
    </xdr:from>
    <xdr:to>
      <xdr:col>14</xdr:col>
      <xdr:colOff>607398</xdr:colOff>
      <xdr:row>9</xdr:row>
      <xdr:rowOff>77532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B87280E-FB34-43CA-8442-3C16DCEF4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318760" y="1264920"/>
          <a:ext cx="3823038" cy="1304352"/>
        </a:xfrm>
        <a:prstGeom prst="rect">
          <a:avLst/>
        </a:prstGeom>
      </xdr:spPr>
    </xdr:pic>
    <xdr:clientData/>
  </xdr:twoCellAnchor>
  <xdr:twoCellAnchor editAs="oneCell">
    <xdr:from>
      <xdr:col>0</xdr:col>
      <xdr:colOff>579120</xdr:colOff>
      <xdr:row>13</xdr:row>
      <xdr:rowOff>167640</xdr:rowOff>
    </xdr:from>
    <xdr:to>
      <xdr:col>7</xdr:col>
      <xdr:colOff>578789</xdr:colOff>
      <xdr:row>21</xdr:row>
      <xdr:rowOff>139545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8A67535-D997-47AE-945F-070A33526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120" y="4076700"/>
          <a:ext cx="4266869" cy="2410305"/>
        </a:xfrm>
        <a:prstGeom prst="rect">
          <a:avLst/>
        </a:prstGeom>
      </xdr:spPr>
    </xdr:pic>
    <xdr:clientData/>
  </xdr:twoCellAnchor>
  <xdr:twoCellAnchor editAs="oneCell">
    <xdr:from>
      <xdr:col>8</xdr:col>
      <xdr:colOff>586740</xdr:colOff>
      <xdr:row>15</xdr:row>
      <xdr:rowOff>7620</xdr:rowOff>
    </xdr:from>
    <xdr:to>
      <xdr:col>15</xdr:col>
      <xdr:colOff>152069</xdr:colOff>
      <xdr:row>18</xdr:row>
      <xdr:rowOff>108357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5057F3E-955C-4CCF-996F-D175781A8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63540" y="4427220"/>
          <a:ext cx="3832529" cy="131231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8</xdr:row>
      <xdr:rowOff>115957</xdr:rowOff>
    </xdr:from>
    <xdr:to>
      <xdr:col>5</xdr:col>
      <xdr:colOff>13405</xdr:colOff>
      <xdr:row>23</xdr:row>
      <xdr:rowOff>4639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D77F94E-038A-412D-97E9-85CA54B9C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9461" y="1670437"/>
          <a:ext cx="4571549" cy="2631882"/>
        </a:xfrm>
        <a:prstGeom prst="rect">
          <a:avLst/>
        </a:prstGeom>
      </xdr:spPr>
    </xdr:pic>
    <xdr:clientData/>
  </xdr:twoCellAnchor>
  <xdr:twoCellAnchor editAs="oneCell">
    <xdr:from>
      <xdr:col>5</xdr:col>
      <xdr:colOff>573880</xdr:colOff>
      <xdr:row>12</xdr:row>
      <xdr:rowOff>67136</xdr:rowOff>
    </xdr:from>
    <xdr:to>
      <xdr:col>8</xdr:col>
      <xdr:colOff>365669</xdr:colOff>
      <xdr:row>18</xdr:row>
      <xdr:rowOff>56960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752534D-CB83-49DB-91E9-7B005DC5F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55480" y="2311572"/>
          <a:ext cx="3158444" cy="107047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</xdr:row>
      <xdr:rowOff>24848</xdr:rowOff>
    </xdr:from>
    <xdr:to>
      <xdr:col>5</xdr:col>
      <xdr:colOff>65538</xdr:colOff>
      <xdr:row>39</xdr:row>
      <xdr:rowOff>131036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CA7D06B-2242-4968-B4CA-59AE1D4B4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09460" y="4688288"/>
          <a:ext cx="4623683" cy="2666508"/>
        </a:xfrm>
        <a:prstGeom prst="rect">
          <a:avLst/>
        </a:prstGeom>
      </xdr:spPr>
    </xdr:pic>
    <xdr:clientData/>
  </xdr:twoCellAnchor>
  <xdr:twoCellAnchor editAs="oneCell">
    <xdr:from>
      <xdr:col>5</xdr:col>
      <xdr:colOff>678482</xdr:colOff>
      <xdr:row>28</xdr:row>
      <xdr:rowOff>110956</xdr:rowOff>
    </xdr:from>
    <xdr:to>
      <xdr:col>8</xdr:col>
      <xdr:colOff>453705</xdr:colOff>
      <xdr:row>34</xdr:row>
      <xdr:rowOff>109730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A2FE3EE-F215-4003-BD9B-013F31B87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60082" y="5237138"/>
          <a:ext cx="3141878" cy="107942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42</xdr:row>
      <xdr:rowOff>1</xdr:rowOff>
    </xdr:from>
    <xdr:to>
      <xdr:col>5</xdr:col>
      <xdr:colOff>48973</xdr:colOff>
      <xdr:row>56</xdr:row>
      <xdr:rowOff>71066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4BB31C27-EE26-46F1-A658-DE92CC0F8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109460" y="7772401"/>
          <a:ext cx="4607118" cy="2631385"/>
        </a:xfrm>
        <a:prstGeom prst="rect">
          <a:avLst/>
        </a:prstGeom>
      </xdr:spPr>
    </xdr:pic>
    <xdr:clientData/>
  </xdr:twoCellAnchor>
  <xdr:twoCellAnchor editAs="oneCell">
    <xdr:from>
      <xdr:col>5</xdr:col>
      <xdr:colOff>809317</xdr:colOff>
      <xdr:row>46</xdr:row>
      <xdr:rowOff>144706</xdr:rowOff>
    </xdr:from>
    <xdr:to>
      <xdr:col>8</xdr:col>
      <xdr:colOff>524140</xdr:colOff>
      <xdr:row>52</xdr:row>
      <xdr:rowOff>121108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4CF776E-B594-41CA-8792-F338B66CB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990917" y="8512851"/>
          <a:ext cx="3081478" cy="1057057"/>
        </a:xfrm>
        <a:prstGeom prst="rect">
          <a:avLst/>
        </a:prstGeom>
      </xdr:spPr>
    </xdr:pic>
    <xdr:clientData/>
  </xdr:twoCellAnchor>
  <xdr:twoCellAnchor editAs="oneCell">
    <xdr:from>
      <xdr:col>0</xdr:col>
      <xdr:colOff>1002196</xdr:colOff>
      <xdr:row>59</xdr:row>
      <xdr:rowOff>26727</xdr:rowOff>
    </xdr:from>
    <xdr:to>
      <xdr:col>5</xdr:col>
      <xdr:colOff>64877</xdr:colOff>
      <xdr:row>73</xdr:row>
      <xdr:rowOff>117859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F702830-F56E-41AC-9DF9-297F7B783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098196" y="10908087"/>
          <a:ext cx="4626666" cy="2651452"/>
        </a:xfrm>
        <a:prstGeom prst="rect">
          <a:avLst/>
        </a:prstGeom>
      </xdr:spPr>
    </xdr:pic>
    <xdr:clientData/>
  </xdr:twoCellAnchor>
  <xdr:twoCellAnchor editAs="oneCell">
    <xdr:from>
      <xdr:col>5</xdr:col>
      <xdr:colOff>805220</xdr:colOff>
      <xdr:row>63</xdr:row>
      <xdr:rowOff>85838</xdr:rowOff>
    </xdr:from>
    <xdr:to>
      <xdr:col>8</xdr:col>
      <xdr:colOff>572161</xdr:colOff>
      <xdr:row>66</xdr:row>
      <xdr:rowOff>155961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8A29F54-5716-43BA-A695-B6E3B7615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986820" y="11515838"/>
          <a:ext cx="3133596" cy="610450"/>
        </a:xfrm>
        <a:prstGeom prst="rect">
          <a:avLst/>
        </a:prstGeom>
      </xdr:spPr>
    </xdr:pic>
    <xdr:clientData/>
  </xdr:twoCellAnchor>
  <xdr:twoCellAnchor editAs="oneCell">
    <xdr:from>
      <xdr:col>13</xdr:col>
      <xdr:colOff>2</xdr:colOff>
      <xdr:row>5</xdr:row>
      <xdr:rowOff>173934</xdr:rowOff>
    </xdr:from>
    <xdr:to>
      <xdr:col>16</xdr:col>
      <xdr:colOff>1050221</xdr:colOff>
      <xdr:row>18</xdr:row>
      <xdr:rowOff>27166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70C54295-3387-4FAA-8891-264BF2D40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388842" y="1179774"/>
          <a:ext cx="3865462" cy="2230672"/>
        </a:xfrm>
        <a:prstGeom prst="rect">
          <a:avLst/>
        </a:prstGeom>
      </xdr:spPr>
    </xdr:pic>
    <xdr:clientData/>
  </xdr:twoCellAnchor>
  <xdr:twoCellAnchor editAs="oneCell">
    <xdr:from>
      <xdr:col>18</xdr:col>
      <xdr:colOff>36776</xdr:colOff>
      <xdr:row>6</xdr:row>
      <xdr:rowOff>99393</xdr:rowOff>
    </xdr:from>
    <xdr:to>
      <xdr:col>22</xdr:col>
      <xdr:colOff>236883</xdr:colOff>
      <xdr:row>16</xdr:row>
      <xdr:rowOff>160428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88E1B25-B845-415C-9B6B-038D5E24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545756" y="1280493"/>
          <a:ext cx="2882347" cy="1889835"/>
        </a:xfrm>
        <a:prstGeom prst="rect">
          <a:avLst/>
        </a:prstGeom>
      </xdr:spPr>
    </xdr:pic>
    <xdr:clientData/>
  </xdr:twoCellAnchor>
  <xdr:twoCellAnchor editAs="oneCell">
    <xdr:from>
      <xdr:col>13</xdr:col>
      <xdr:colOff>8282</xdr:colOff>
      <xdr:row>18</xdr:row>
      <xdr:rowOff>165652</xdr:rowOff>
    </xdr:from>
    <xdr:to>
      <xdr:col>16</xdr:col>
      <xdr:colOff>1041802</xdr:colOff>
      <xdr:row>30</xdr:row>
      <xdr:rowOff>175860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D09D4D02-4794-48B6-8A29-C3A02AFE1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397122" y="3548932"/>
          <a:ext cx="3848763" cy="2204768"/>
        </a:xfrm>
        <a:prstGeom prst="rect">
          <a:avLst/>
        </a:prstGeom>
      </xdr:spPr>
    </xdr:pic>
    <xdr:clientData/>
  </xdr:twoCellAnchor>
  <xdr:twoCellAnchor editAs="oneCell">
    <xdr:from>
      <xdr:col>18</xdr:col>
      <xdr:colOff>79844</xdr:colOff>
      <xdr:row>20</xdr:row>
      <xdr:rowOff>86137</xdr:rowOff>
    </xdr:from>
    <xdr:to>
      <xdr:col>22</xdr:col>
      <xdr:colOff>331849</xdr:colOff>
      <xdr:row>28</xdr:row>
      <xdr:rowOff>96409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D509088-B9A8-4A8B-93CA-FA7D80849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588824" y="3827557"/>
          <a:ext cx="2934245" cy="1473312"/>
        </a:xfrm>
        <a:prstGeom prst="rect">
          <a:avLst/>
        </a:prstGeom>
      </xdr:spPr>
    </xdr:pic>
    <xdr:clientData/>
  </xdr:twoCellAnchor>
  <xdr:twoCellAnchor editAs="oneCell">
    <xdr:from>
      <xdr:col>13</xdr:col>
      <xdr:colOff>16565</xdr:colOff>
      <xdr:row>32</xdr:row>
      <xdr:rowOff>115956</xdr:rowOff>
    </xdr:from>
    <xdr:to>
      <xdr:col>16</xdr:col>
      <xdr:colOff>1097953</xdr:colOff>
      <xdr:row>44</xdr:row>
      <xdr:rowOff>157367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9DBB8948-4633-473C-AE72-C8D70C7DF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405405" y="6059556"/>
          <a:ext cx="3896631" cy="2235971"/>
        </a:xfrm>
        <a:prstGeom prst="rect">
          <a:avLst/>
        </a:prstGeom>
      </xdr:spPr>
    </xdr:pic>
    <xdr:clientData/>
  </xdr:twoCellAnchor>
  <xdr:twoCellAnchor editAs="oneCell">
    <xdr:from>
      <xdr:col>18</xdr:col>
      <xdr:colOff>91440</xdr:colOff>
      <xdr:row>35</xdr:row>
      <xdr:rowOff>101049</xdr:rowOff>
    </xdr:from>
    <xdr:to>
      <xdr:col>22</xdr:col>
      <xdr:colOff>332961</xdr:colOff>
      <xdr:row>38</xdr:row>
      <xdr:rowOff>142460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5E4741BE-E340-430A-BFA1-5CC6E16E6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600420" y="6585669"/>
          <a:ext cx="2923761" cy="590051"/>
        </a:xfrm>
        <a:prstGeom prst="rect">
          <a:avLst/>
        </a:prstGeom>
      </xdr:spPr>
    </xdr:pic>
    <xdr:clientData/>
  </xdr:twoCellAnchor>
  <xdr:twoCellAnchor editAs="oneCell">
    <xdr:from>
      <xdr:col>13</xdr:col>
      <xdr:colOff>33131</xdr:colOff>
      <xdr:row>45</xdr:row>
      <xdr:rowOff>115957</xdr:rowOff>
    </xdr:from>
    <xdr:to>
      <xdr:col>16</xdr:col>
      <xdr:colOff>1126640</xdr:colOff>
      <xdr:row>58</xdr:row>
      <xdr:rowOff>1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32C1F00-EB52-426A-A318-F8453FBA6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7421971" y="8436997"/>
          <a:ext cx="3908752" cy="2261484"/>
        </a:xfrm>
        <a:prstGeom prst="rect">
          <a:avLst/>
        </a:prstGeom>
      </xdr:spPr>
    </xdr:pic>
    <xdr:clientData/>
  </xdr:twoCellAnchor>
  <xdr:twoCellAnchor editAs="oneCell">
    <xdr:from>
      <xdr:col>18</xdr:col>
      <xdr:colOff>99060</xdr:colOff>
      <xdr:row>48</xdr:row>
      <xdr:rowOff>167072</xdr:rowOff>
    </xdr:from>
    <xdr:to>
      <xdr:col>22</xdr:col>
      <xdr:colOff>329315</xdr:colOff>
      <xdr:row>54</xdr:row>
      <xdr:rowOff>91771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76BE137-9ADE-4B23-90BF-9EB4F4554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608040" y="9029132"/>
          <a:ext cx="2912495" cy="1021979"/>
        </a:xfrm>
        <a:prstGeom prst="rect">
          <a:avLst/>
        </a:prstGeom>
      </xdr:spPr>
    </xdr:pic>
    <xdr:clientData/>
  </xdr:twoCellAnchor>
  <xdr:twoCellAnchor editAs="oneCell">
    <xdr:from>
      <xdr:col>13</xdr:col>
      <xdr:colOff>16566</xdr:colOff>
      <xdr:row>59</xdr:row>
      <xdr:rowOff>57978</xdr:rowOff>
    </xdr:from>
    <xdr:to>
      <xdr:col>16</xdr:col>
      <xdr:colOff>1149388</xdr:colOff>
      <xdr:row>71</xdr:row>
      <xdr:rowOff>128202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7797A7BD-15B7-494A-A546-33B6DDAD7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405406" y="10939338"/>
          <a:ext cx="3948065" cy="2264784"/>
        </a:xfrm>
        <a:prstGeom prst="rect">
          <a:avLst/>
        </a:prstGeom>
      </xdr:spPr>
    </xdr:pic>
    <xdr:clientData/>
  </xdr:twoCellAnchor>
  <xdr:twoCellAnchor editAs="oneCell">
    <xdr:from>
      <xdr:col>18</xdr:col>
      <xdr:colOff>185531</xdr:colOff>
      <xdr:row>61</xdr:row>
      <xdr:rowOff>95216</xdr:rowOff>
    </xdr:from>
    <xdr:to>
      <xdr:col>22</xdr:col>
      <xdr:colOff>355822</xdr:colOff>
      <xdr:row>67</xdr:row>
      <xdr:rowOff>857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CEB36E04-6C68-4BF4-865D-8E64A0044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694511" y="11334716"/>
          <a:ext cx="2852531" cy="100292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541020</xdr:colOff>
      <xdr:row>3</xdr:row>
      <xdr:rowOff>15240</xdr:rowOff>
    </xdr:from>
    <xdr:to>
      <xdr:col>8</xdr:col>
      <xdr:colOff>436713</xdr:colOff>
      <xdr:row>17</xdr:row>
      <xdr:rowOff>114300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6AD836F-AD4E-A357-A8C4-DAC941DBA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1020" y="647700"/>
          <a:ext cx="4772493" cy="2743200"/>
        </a:xfrm>
        <a:prstGeom prst="rect">
          <a:avLst/>
        </a:prstGeom>
      </xdr:spPr>
    </xdr:pic>
    <xdr:clientData/>
  </xdr:twoCellAnchor>
  <xdr:twoCellAnchor editAs="oneCell">
    <xdr:from>
      <xdr:col>0</xdr:col>
      <xdr:colOff>525780</xdr:colOff>
      <xdr:row>18</xdr:row>
      <xdr:rowOff>121920</xdr:rowOff>
    </xdr:from>
    <xdr:to>
      <xdr:col>8</xdr:col>
      <xdr:colOff>346028</xdr:colOff>
      <xdr:row>35</xdr:row>
      <xdr:rowOff>51384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BF36223-7EE5-8D14-FC94-B02FAA2BD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5780" y="3581400"/>
          <a:ext cx="4697048" cy="3053664"/>
        </a:xfrm>
        <a:prstGeom prst="rect">
          <a:avLst/>
        </a:prstGeom>
      </xdr:spPr>
    </xdr:pic>
    <xdr:clientData/>
  </xdr:twoCellAnchor>
  <xdr:twoCellAnchor editAs="oneCell">
    <xdr:from>
      <xdr:col>9</xdr:col>
      <xdr:colOff>358140</xdr:colOff>
      <xdr:row>2</xdr:row>
      <xdr:rowOff>152401</xdr:rowOff>
    </xdr:from>
    <xdr:to>
      <xdr:col>17</xdr:col>
      <xdr:colOff>331019</xdr:colOff>
      <xdr:row>17</xdr:row>
      <xdr:rowOff>76201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5F9DDEB5-6814-BCBD-D5B4-D9041E448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44540" y="601981"/>
          <a:ext cx="4849679" cy="2750820"/>
        </a:xfrm>
        <a:prstGeom prst="rect">
          <a:avLst/>
        </a:prstGeom>
      </xdr:spPr>
    </xdr:pic>
    <xdr:clientData/>
  </xdr:twoCellAnchor>
  <xdr:twoCellAnchor editAs="oneCell">
    <xdr:from>
      <xdr:col>9</xdr:col>
      <xdr:colOff>472440</xdr:colOff>
      <xdr:row>18</xdr:row>
      <xdr:rowOff>76201</xdr:rowOff>
    </xdr:from>
    <xdr:to>
      <xdr:col>17</xdr:col>
      <xdr:colOff>236220</xdr:colOff>
      <xdr:row>34</xdr:row>
      <xdr:rowOff>132163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E7CB4D55-7F08-318B-2180-F48BDFADA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58840" y="3535681"/>
          <a:ext cx="4640580" cy="2997282"/>
        </a:xfrm>
        <a:prstGeom prst="rect">
          <a:avLst/>
        </a:prstGeom>
      </xdr:spPr>
    </xdr:pic>
    <xdr:clientData/>
  </xdr:twoCellAnchor>
  <xdr:twoCellAnchor editAs="oneCell">
    <xdr:from>
      <xdr:col>18</xdr:col>
      <xdr:colOff>518159</xdr:colOff>
      <xdr:row>2</xdr:row>
      <xdr:rowOff>167640</xdr:rowOff>
    </xdr:from>
    <xdr:to>
      <xdr:col>26</xdr:col>
      <xdr:colOff>426812</xdr:colOff>
      <xdr:row>17</xdr:row>
      <xdr:rowOff>106680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98C7A32C-DCAB-C4C3-1B3F-DE4147A59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490959" y="617220"/>
          <a:ext cx="4785453" cy="2766060"/>
        </a:xfrm>
        <a:prstGeom prst="rect">
          <a:avLst/>
        </a:prstGeom>
      </xdr:spPr>
    </xdr:pic>
    <xdr:clientData/>
  </xdr:twoCellAnchor>
  <xdr:twoCellAnchor editAs="oneCell">
    <xdr:from>
      <xdr:col>18</xdr:col>
      <xdr:colOff>594360</xdr:colOff>
      <xdr:row>18</xdr:row>
      <xdr:rowOff>68579</xdr:rowOff>
    </xdr:from>
    <xdr:to>
      <xdr:col>26</xdr:col>
      <xdr:colOff>274320</xdr:colOff>
      <xdr:row>34</xdr:row>
      <xdr:rowOff>95112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1865B6F4-29A7-70C7-4C74-8260A4C06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567160" y="3528059"/>
          <a:ext cx="4556760" cy="2967853"/>
        </a:xfrm>
        <a:prstGeom prst="rect">
          <a:avLst/>
        </a:prstGeom>
      </xdr:spPr>
    </xdr:pic>
    <xdr:clientData/>
  </xdr:twoCellAnchor>
  <xdr:twoCellAnchor editAs="oneCell">
    <xdr:from>
      <xdr:col>27</xdr:col>
      <xdr:colOff>144780</xdr:colOff>
      <xdr:row>2</xdr:row>
      <xdr:rowOff>160020</xdr:rowOff>
    </xdr:from>
    <xdr:to>
      <xdr:col>35</xdr:col>
      <xdr:colOff>39909</xdr:colOff>
      <xdr:row>17</xdr:row>
      <xdr:rowOff>68579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5A39D79-AB20-9D9F-942A-DC85F234E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603980" y="609600"/>
          <a:ext cx="4771929" cy="2735579"/>
        </a:xfrm>
        <a:prstGeom prst="rect">
          <a:avLst/>
        </a:prstGeom>
      </xdr:spPr>
    </xdr:pic>
    <xdr:clientData/>
  </xdr:twoCellAnchor>
  <xdr:twoCellAnchor editAs="oneCell">
    <xdr:from>
      <xdr:col>27</xdr:col>
      <xdr:colOff>220980</xdr:colOff>
      <xdr:row>18</xdr:row>
      <xdr:rowOff>60960</xdr:rowOff>
    </xdr:from>
    <xdr:to>
      <xdr:col>34</xdr:col>
      <xdr:colOff>296535</xdr:colOff>
      <xdr:row>23</xdr:row>
      <xdr:rowOff>170125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D1A6F49-BE0E-6CA5-777A-EE216DA79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6680180" y="3520440"/>
          <a:ext cx="4342755" cy="1023565"/>
        </a:xfrm>
        <a:prstGeom prst="rect">
          <a:avLst/>
        </a:prstGeom>
      </xdr:spPr>
    </xdr:pic>
    <xdr:clientData/>
  </xdr:twoCellAnchor>
  <xdr:twoCellAnchor editAs="oneCell">
    <xdr:from>
      <xdr:col>35</xdr:col>
      <xdr:colOff>358140</xdr:colOff>
      <xdr:row>2</xdr:row>
      <xdr:rowOff>154389</xdr:rowOff>
    </xdr:from>
    <xdr:to>
      <xdr:col>43</xdr:col>
      <xdr:colOff>240030</xdr:colOff>
      <xdr:row>17</xdr:row>
      <xdr:rowOff>85725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7DD9A0BC-E7B8-ADBA-9FDC-CB64D6DE5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1694140" y="603969"/>
          <a:ext cx="4758690" cy="2758356"/>
        </a:xfrm>
        <a:prstGeom prst="rect">
          <a:avLst/>
        </a:prstGeom>
      </xdr:spPr>
    </xdr:pic>
    <xdr:clientData/>
  </xdr:twoCellAnchor>
  <xdr:twoCellAnchor editAs="oneCell">
    <xdr:from>
      <xdr:col>35</xdr:col>
      <xdr:colOff>464820</xdr:colOff>
      <xdr:row>18</xdr:row>
      <xdr:rowOff>7620</xdr:rowOff>
    </xdr:from>
    <xdr:to>
      <xdr:col>42</xdr:col>
      <xdr:colOff>390715</xdr:colOff>
      <xdr:row>23</xdr:row>
      <xdr:rowOff>123561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D199303-09F8-6442-4BF8-9E2B1AA4F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800820" y="3467100"/>
          <a:ext cx="4193095" cy="1030341"/>
        </a:xfrm>
        <a:prstGeom prst="rect">
          <a:avLst/>
        </a:prstGeom>
      </xdr:spPr>
    </xdr:pic>
    <xdr:clientData/>
  </xdr:twoCellAnchor>
  <xdr:twoCellAnchor editAs="oneCell">
    <xdr:from>
      <xdr:col>43</xdr:col>
      <xdr:colOff>502920</xdr:colOff>
      <xdr:row>2</xdr:row>
      <xdr:rowOff>151985</xdr:rowOff>
    </xdr:from>
    <xdr:to>
      <xdr:col>51</xdr:col>
      <xdr:colOff>327660</xdr:colOff>
      <xdr:row>17</xdr:row>
      <xdr:rowOff>36325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1FD974B9-18A4-E0E8-F9DE-02B23FAE0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715720" y="601565"/>
          <a:ext cx="4701540" cy="2711360"/>
        </a:xfrm>
        <a:prstGeom prst="rect">
          <a:avLst/>
        </a:prstGeom>
      </xdr:spPr>
    </xdr:pic>
    <xdr:clientData/>
  </xdr:twoCellAnchor>
  <xdr:twoCellAnchor editAs="oneCell">
    <xdr:from>
      <xdr:col>56</xdr:col>
      <xdr:colOff>292885</xdr:colOff>
      <xdr:row>5</xdr:row>
      <xdr:rowOff>127173</xdr:rowOff>
    </xdr:from>
    <xdr:to>
      <xdr:col>62</xdr:col>
      <xdr:colOff>587461</xdr:colOff>
      <xdr:row>17</xdr:row>
      <xdr:rowOff>146975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1BC73883-F0D9-A570-8334-101C5D3F4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4430485" y="1125393"/>
          <a:ext cx="3952176" cy="2298182"/>
        </a:xfrm>
        <a:prstGeom prst="rect">
          <a:avLst/>
        </a:prstGeom>
      </xdr:spPr>
    </xdr:pic>
    <xdr:clientData/>
  </xdr:twoCellAnchor>
  <xdr:twoCellAnchor editAs="oneCell">
    <xdr:from>
      <xdr:col>43</xdr:col>
      <xdr:colOff>556260</xdr:colOff>
      <xdr:row>18</xdr:row>
      <xdr:rowOff>10886</xdr:rowOff>
    </xdr:from>
    <xdr:to>
      <xdr:col>50</xdr:col>
      <xdr:colOff>151638</xdr:colOff>
      <xdr:row>23</xdr:row>
      <xdr:rowOff>56132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DEA6902-C85B-3726-A31A-395273B16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769060" y="3470366"/>
          <a:ext cx="3862578" cy="95964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586741</xdr:colOff>
      <xdr:row>3</xdr:row>
      <xdr:rowOff>53340</xdr:rowOff>
    </xdr:from>
    <xdr:to>
      <xdr:col>7</xdr:col>
      <xdr:colOff>297181</xdr:colOff>
      <xdr:row>16</xdr:row>
      <xdr:rowOff>103127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E0C8792-FF2F-97BF-3ACE-28E814DAD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6741" y="601980"/>
          <a:ext cx="4221480" cy="2427227"/>
        </a:xfrm>
        <a:prstGeom prst="rect">
          <a:avLst/>
        </a:prstGeom>
      </xdr:spPr>
    </xdr:pic>
    <xdr:clientData/>
  </xdr:twoCellAnchor>
  <xdr:twoCellAnchor editAs="oneCell">
    <xdr:from>
      <xdr:col>8</xdr:col>
      <xdr:colOff>266700</xdr:colOff>
      <xdr:row>3</xdr:row>
      <xdr:rowOff>68581</xdr:rowOff>
    </xdr:from>
    <xdr:to>
      <xdr:col>16</xdr:col>
      <xdr:colOff>201782</xdr:colOff>
      <xdr:row>15</xdr:row>
      <xdr:rowOff>83821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D4002CA-C4F1-FE44-16A4-C14E1E877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43500" y="617221"/>
          <a:ext cx="4865222" cy="2209800"/>
        </a:xfrm>
        <a:prstGeom prst="rect">
          <a:avLst/>
        </a:prstGeom>
      </xdr:spPr>
    </xdr:pic>
    <xdr:clientData/>
  </xdr:twoCellAnchor>
  <xdr:twoCellAnchor editAs="oneCell">
    <xdr:from>
      <xdr:col>17</xdr:col>
      <xdr:colOff>46980</xdr:colOff>
      <xdr:row>3</xdr:row>
      <xdr:rowOff>114301</xdr:rowOff>
    </xdr:from>
    <xdr:to>
      <xdr:col>23</xdr:col>
      <xdr:colOff>290116</xdr:colOff>
      <xdr:row>15</xdr:row>
      <xdr:rowOff>129540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85FF598-B649-FFD6-68A2-523584D39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10180" y="662941"/>
          <a:ext cx="3900736" cy="2209799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19</xdr:row>
      <xdr:rowOff>0</xdr:rowOff>
    </xdr:from>
    <xdr:to>
      <xdr:col>7</xdr:col>
      <xdr:colOff>266701</xdr:colOff>
      <xdr:row>32</xdr:row>
      <xdr:rowOff>14197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C5F091E-AD4A-46CB-1B2F-8A09C0EE9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9601" y="3474720"/>
          <a:ext cx="4168140" cy="2391637"/>
        </a:xfrm>
        <a:prstGeom prst="rect">
          <a:avLst/>
        </a:prstGeom>
      </xdr:spPr>
    </xdr:pic>
    <xdr:clientData/>
  </xdr:twoCellAnchor>
  <xdr:twoCellAnchor editAs="oneCell">
    <xdr:from>
      <xdr:col>8</xdr:col>
      <xdr:colOff>228599</xdr:colOff>
      <xdr:row>18</xdr:row>
      <xdr:rowOff>155368</xdr:rowOff>
    </xdr:from>
    <xdr:to>
      <xdr:col>16</xdr:col>
      <xdr:colOff>320024</xdr:colOff>
      <xdr:row>31</xdr:row>
      <xdr:rowOff>106679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31716C3-996D-4E7F-0119-2D68C07A7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05399" y="3447208"/>
          <a:ext cx="5021565" cy="2328751"/>
        </a:xfrm>
        <a:prstGeom prst="rect">
          <a:avLst/>
        </a:prstGeom>
      </xdr:spPr>
    </xdr:pic>
    <xdr:clientData/>
  </xdr:twoCellAnchor>
  <xdr:twoCellAnchor editAs="oneCell">
    <xdr:from>
      <xdr:col>17</xdr:col>
      <xdr:colOff>30480</xdr:colOff>
      <xdr:row>19</xdr:row>
      <xdr:rowOff>8158</xdr:rowOff>
    </xdr:from>
    <xdr:to>
      <xdr:col>23</xdr:col>
      <xdr:colOff>366320</xdr:colOff>
      <xdr:row>31</xdr:row>
      <xdr:rowOff>107001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E2B2992-138E-3B0C-EA06-218DEBED0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393680" y="3482878"/>
          <a:ext cx="3993440" cy="2293403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34</xdr:row>
      <xdr:rowOff>0</xdr:rowOff>
    </xdr:from>
    <xdr:to>
      <xdr:col>7</xdr:col>
      <xdr:colOff>244529</xdr:colOff>
      <xdr:row>46</xdr:row>
      <xdr:rowOff>175260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EEAA1F8A-C5DA-545D-FB81-2ED046CBF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09601" y="6217920"/>
          <a:ext cx="4145968" cy="2369820"/>
        </a:xfrm>
        <a:prstGeom prst="rect">
          <a:avLst/>
        </a:prstGeom>
      </xdr:spPr>
    </xdr:pic>
    <xdr:clientData/>
  </xdr:twoCellAnchor>
  <xdr:twoCellAnchor editAs="oneCell">
    <xdr:from>
      <xdr:col>8</xdr:col>
      <xdr:colOff>182880</xdr:colOff>
      <xdr:row>34</xdr:row>
      <xdr:rowOff>7620</xdr:rowOff>
    </xdr:from>
    <xdr:to>
      <xdr:col>16</xdr:col>
      <xdr:colOff>222894</xdr:colOff>
      <xdr:row>46</xdr:row>
      <xdr:rowOff>76199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503C6EB-5FAA-F08E-44D9-44A435B4B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59680" y="6225540"/>
          <a:ext cx="4970154" cy="2263139"/>
        </a:xfrm>
        <a:prstGeom prst="rect">
          <a:avLst/>
        </a:prstGeom>
      </xdr:spPr>
    </xdr:pic>
    <xdr:clientData/>
  </xdr:twoCellAnchor>
  <xdr:twoCellAnchor editAs="oneCell">
    <xdr:from>
      <xdr:col>17</xdr:col>
      <xdr:colOff>106680</xdr:colOff>
      <xdr:row>33</xdr:row>
      <xdr:rowOff>146718</xdr:rowOff>
    </xdr:from>
    <xdr:to>
      <xdr:col>23</xdr:col>
      <xdr:colOff>364402</xdr:colOff>
      <xdr:row>46</xdr:row>
      <xdr:rowOff>15240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184B633-CBCE-4124-5793-A0EC0E0CA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469880" y="6181758"/>
          <a:ext cx="3915322" cy="2245962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49</xdr:row>
      <xdr:rowOff>1</xdr:rowOff>
    </xdr:from>
    <xdr:to>
      <xdr:col>7</xdr:col>
      <xdr:colOff>181509</xdr:colOff>
      <xdr:row>61</xdr:row>
      <xdr:rowOff>144781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AE7B467-CA1A-9C2F-864D-A2F335BDD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09601" y="9044941"/>
          <a:ext cx="4082948" cy="2339340"/>
        </a:xfrm>
        <a:prstGeom prst="rect">
          <a:avLst/>
        </a:prstGeom>
      </xdr:spPr>
    </xdr:pic>
    <xdr:clientData/>
  </xdr:twoCellAnchor>
  <xdr:twoCellAnchor editAs="oneCell">
    <xdr:from>
      <xdr:col>8</xdr:col>
      <xdr:colOff>160020</xdr:colOff>
      <xdr:row>49</xdr:row>
      <xdr:rowOff>15240</xdr:rowOff>
    </xdr:from>
    <xdr:to>
      <xdr:col>16</xdr:col>
      <xdr:colOff>213360</xdr:colOff>
      <xdr:row>61</xdr:row>
      <xdr:rowOff>102951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C0DAFF70-E708-B5EC-3C4E-6E56A0389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036820" y="9060180"/>
          <a:ext cx="4983480" cy="2282271"/>
        </a:xfrm>
        <a:prstGeom prst="rect">
          <a:avLst/>
        </a:prstGeom>
      </xdr:spPr>
    </xdr:pic>
    <xdr:clientData/>
  </xdr:twoCellAnchor>
  <xdr:twoCellAnchor editAs="oneCell">
    <xdr:from>
      <xdr:col>17</xdr:col>
      <xdr:colOff>121919</xdr:colOff>
      <xdr:row>49</xdr:row>
      <xdr:rowOff>0</xdr:rowOff>
    </xdr:from>
    <xdr:to>
      <xdr:col>23</xdr:col>
      <xdr:colOff>511098</xdr:colOff>
      <xdr:row>61</xdr:row>
      <xdr:rowOff>113107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5B38C8D-DAEB-F1C5-646B-075A65D47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485119" y="9044940"/>
          <a:ext cx="4046779" cy="230766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</xdr:row>
      <xdr:rowOff>1</xdr:rowOff>
    </xdr:from>
    <xdr:to>
      <xdr:col>7</xdr:col>
      <xdr:colOff>213360</xdr:colOff>
      <xdr:row>76</xdr:row>
      <xdr:rowOff>165831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F8CE2CDC-309A-B612-C6ED-8D9516A6E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09600" y="11788141"/>
          <a:ext cx="4114800" cy="236039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129540</xdr:colOff>
      <xdr:row>64</xdr:row>
      <xdr:rowOff>7746</xdr:rowOff>
    </xdr:from>
    <xdr:to>
      <xdr:col>16</xdr:col>
      <xdr:colOff>190746</xdr:colOff>
      <xdr:row>76</xdr:row>
      <xdr:rowOff>99060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E417998-1794-1757-817D-BE0F6E1F5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006340" y="11795886"/>
          <a:ext cx="4991346" cy="2285874"/>
        </a:xfrm>
        <a:prstGeom prst="rect">
          <a:avLst/>
        </a:prstGeom>
      </xdr:spPr>
    </xdr:pic>
    <xdr:clientData/>
  </xdr:twoCellAnchor>
  <xdr:twoCellAnchor editAs="oneCell">
    <xdr:from>
      <xdr:col>17</xdr:col>
      <xdr:colOff>129540</xdr:colOff>
      <xdr:row>64</xdr:row>
      <xdr:rowOff>15221</xdr:rowOff>
    </xdr:from>
    <xdr:to>
      <xdr:col>23</xdr:col>
      <xdr:colOff>449580</xdr:colOff>
      <xdr:row>76</xdr:row>
      <xdr:rowOff>100355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3FAE2389-567A-CE53-F42F-D0E3FACBD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492740" y="11803361"/>
          <a:ext cx="3977640" cy="2279694"/>
        </a:xfrm>
        <a:prstGeom prst="rect">
          <a:avLst/>
        </a:prstGeom>
      </xdr:spPr>
    </xdr:pic>
    <xdr:clientData/>
  </xdr:twoCellAnchor>
  <xdr:twoCellAnchor editAs="oneCell">
    <xdr:from>
      <xdr:col>0</xdr:col>
      <xdr:colOff>601980</xdr:colOff>
      <xdr:row>79</xdr:row>
      <xdr:rowOff>106680</xdr:rowOff>
    </xdr:from>
    <xdr:to>
      <xdr:col>7</xdr:col>
      <xdr:colOff>190500</xdr:colOff>
      <xdr:row>92</xdr:row>
      <xdr:rowOff>67687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8769C920-00E6-B046-E66C-F7768735D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01980" y="14638020"/>
          <a:ext cx="4099560" cy="2338447"/>
        </a:xfrm>
        <a:prstGeom prst="rect">
          <a:avLst/>
        </a:prstGeom>
      </xdr:spPr>
    </xdr:pic>
    <xdr:clientData/>
  </xdr:twoCellAnchor>
  <xdr:twoCellAnchor editAs="oneCell">
    <xdr:from>
      <xdr:col>8</xdr:col>
      <xdr:colOff>114300</xdr:colOff>
      <xdr:row>79</xdr:row>
      <xdr:rowOff>38101</xdr:rowOff>
    </xdr:from>
    <xdr:to>
      <xdr:col>16</xdr:col>
      <xdr:colOff>365760</xdr:colOff>
      <xdr:row>92</xdr:row>
      <xdr:rowOff>72673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EC936B7F-D768-3A7A-DECC-08FB3CEEB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991100" y="14569441"/>
          <a:ext cx="5181600" cy="2412012"/>
        </a:xfrm>
        <a:prstGeom prst="rect">
          <a:avLst/>
        </a:prstGeom>
      </xdr:spPr>
    </xdr:pic>
    <xdr:clientData/>
  </xdr:twoCellAnchor>
  <xdr:twoCellAnchor editAs="oneCell">
    <xdr:from>
      <xdr:col>17</xdr:col>
      <xdr:colOff>83821</xdr:colOff>
      <xdr:row>79</xdr:row>
      <xdr:rowOff>84255</xdr:rowOff>
    </xdr:from>
    <xdr:to>
      <xdr:col>23</xdr:col>
      <xdr:colOff>457201</xdr:colOff>
      <xdr:row>92</xdr:row>
      <xdr:rowOff>30725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13739BAE-034D-EFC6-36AC-88550DD43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447021" y="14615595"/>
          <a:ext cx="4030980" cy="2323910"/>
        </a:xfrm>
        <a:prstGeom prst="rect">
          <a:avLst/>
        </a:prstGeom>
      </xdr:spPr>
    </xdr:pic>
    <xdr:clientData/>
  </xdr:twoCellAnchor>
  <xdr:twoCellAnchor editAs="oneCell">
    <xdr:from>
      <xdr:col>0</xdr:col>
      <xdr:colOff>601979</xdr:colOff>
      <xdr:row>94</xdr:row>
      <xdr:rowOff>175260</xdr:rowOff>
    </xdr:from>
    <xdr:to>
      <xdr:col>7</xdr:col>
      <xdr:colOff>177504</xdr:colOff>
      <xdr:row>107</xdr:row>
      <xdr:rowOff>137160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9C59843C-85F1-F90C-848F-F8884F526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01979" y="17449800"/>
          <a:ext cx="4086565" cy="2339340"/>
        </a:xfrm>
        <a:prstGeom prst="rect">
          <a:avLst/>
        </a:prstGeom>
      </xdr:spPr>
    </xdr:pic>
    <xdr:clientData/>
  </xdr:twoCellAnchor>
  <xdr:twoCellAnchor editAs="oneCell">
    <xdr:from>
      <xdr:col>8</xdr:col>
      <xdr:colOff>114299</xdr:colOff>
      <xdr:row>94</xdr:row>
      <xdr:rowOff>166704</xdr:rowOff>
    </xdr:from>
    <xdr:to>
      <xdr:col>16</xdr:col>
      <xdr:colOff>344210</xdr:colOff>
      <xdr:row>107</xdr:row>
      <xdr:rowOff>152399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66F445D5-F35D-DA7B-D52D-8011CAB39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991099" y="17441244"/>
          <a:ext cx="5160051" cy="2363135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94</xdr:row>
      <xdr:rowOff>163267</xdr:rowOff>
    </xdr:from>
    <xdr:to>
      <xdr:col>23</xdr:col>
      <xdr:colOff>419658</xdr:colOff>
      <xdr:row>107</xdr:row>
      <xdr:rowOff>60425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A86DFB40-1366-16C8-D105-6883DF4AF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477500" y="17437807"/>
          <a:ext cx="3962958" cy="22745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110</xdr:row>
      <xdr:rowOff>0</xdr:rowOff>
    </xdr:from>
    <xdr:to>
      <xdr:col>7</xdr:col>
      <xdr:colOff>212763</xdr:colOff>
      <xdr:row>122</xdr:row>
      <xdr:rowOff>175260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DF5D8505-9CC5-4784-AA4A-B18AC9446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09600" y="20200620"/>
          <a:ext cx="4114203" cy="2369820"/>
        </a:xfrm>
        <a:prstGeom prst="rect">
          <a:avLst/>
        </a:prstGeom>
      </xdr:spPr>
    </xdr:pic>
    <xdr:clientData/>
  </xdr:twoCellAnchor>
  <xdr:twoCellAnchor editAs="oneCell">
    <xdr:from>
      <xdr:col>8</xdr:col>
      <xdr:colOff>106679</xdr:colOff>
      <xdr:row>109</xdr:row>
      <xdr:rowOff>175260</xdr:rowOff>
    </xdr:from>
    <xdr:to>
      <xdr:col>16</xdr:col>
      <xdr:colOff>314088</xdr:colOff>
      <xdr:row>123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3578C289-40ED-18AC-3544-A77042948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983479" y="20193000"/>
          <a:ext cx="5137549" cy="2385060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109</xdr:row>
      <xdr:rowOff>150551</xdr:rowOff>
    </xdr:from>
    <xdr:to>
      <xdr:col>23</xdr:col>
      <xdr:colOff>403860</xdr:colOff>
      <xdr:row>122</xdr:row>
      <xdr:rowOff>38641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2A778F92-C686-481F-D195-8CCC5C098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477500" y="20168291"/>
          <a:ext cx="3947160" cy="2265530"/>
        </a:xfrm>
        <a:prstGeom prst="rect">
          <a:avLst/>
        </a:prstGeom>
      </xdr:spPr>
    </xdr:pic>
    <xdr:clientData/>
  </xdr:twoCellAnchor>
  <xdr:twoCellAnchor editAs="oneCell">
    <xdr:from>
      <xdr:col>0</xdr:col>
      <xdr:colOff>586740</xdr:colOff>
      <xdr:row>124</xdr:row>
      <xdr:rowOff>38101</xdr:rowOff>
    </xdr:from>
    <xdr:to>
      <xdr:col>7</xdr:col>
      <xdr:colOff>199531</xdr:colOff>
      <xdr:row>137</xdr:row>
      <xdr:rowOff>38101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A40EC6EC-212C-A081-9888-3E2C44212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86740" y="22799041"/>
          <a:ext cx="4123831" cy="2377440"/>
        </a:xfrm>
        <a:prstGeom prst="rect">
          <a:avLst/>
        </a:prstGeom>
      </xdr:spPr>
    </xdr:pic>
    <xdr:clientData/>
  </xdr:twoCellAnchor>
  <xdr:twoCellAnchor editAs="oneCell">
    <xdr:from>
      <xdr:col>8</xdr:col>
      <xdr:colOff>144780</xdr:colOff>
      <xdr:row>124</xdr:row>
      <xdr:rowOff>67926</xdr:rowOff>
    </xdr:from>
    <xdr:to>
      <xdr:col>16</xdr:col>
      <xdr:colOff>289560</xdr:colOff>
      <xdr:row>137</xdr:row>
      <xdr:rowOff>80568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A5101F8E-7869-DF12-FBB7-CACA84E2A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021580" y="22828866"/>
          <a:ext cx="5074920" cy="2390082"/>
        </a:xfrm>
        <a:prstGeom prst="rect">
          <a:avLst/>
        </a:prstGeom>
      </xdr:spPr>
    </xdr:pic>
    <xdr:clientData/>
  </xdr:twoCellAnchor>
  <xdr:twoCellAnchor editAs="oneCell">
    <xdr:from>
      <xdr:col>17</xdr:col>
      <xdr:colOff>129540</xdr:colOff>
      <xdr:row>124</xdr:row>
      <xdr:rowOff>4266</xdr:rowOff>
    </xdr:from>
    <xdr:to>
      <xdr:col>23</xdr:col>
      <xdr:colOff>457757</xdr:colOff>
      <xdr:row>136</xdr:row>
      <xdr:rowOff>112307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B8F9A4EB-91EA-3B44-9255-280EDA677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492740" y="22765206"/>
          <a:ext cx="3985817" cy="2302601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139</xdr:row>
      <xdr:rowOff>1</xdr:rowOff>
    </xdr:from>
    <xdr:to>
      <xdr:col>7</xdr:col>
      <xdr:colOff>205741</xdr:colOff>
      <xdr:row>152</xdr:row>
      <xdr:rowOff>19475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385CF0F3-0907-582C-6981-E55D1C048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09601" y="25504141"/>
          <a:ext cx="4107180" cy="2396914"/>
        </a:xfrm>
        <a:prstGeom prst="rect">
          <a:avLst/>
        </a:prstGeom>
      </xdr:spPr>
    </xdr:pic>
    <xdr:clientData/>
  </xdr:twoCellAnchor>
  <xdr:twoCellAnchor editAs="oneCell">
    <xdr:from>
      <xdr:col>8</xdr:col>
      <xdr:colOff>60960</xdr:colOff>
      <xdr:row>139</xdr:row>
      <xdr:rowOff>0</xdr:rowOff>
    </xdr:from>
    <xdr:to>
      <xdr:col>16</xdr:col>
      <xdr:colOff>298802</xdr:colOff>
      <xdr:row>152</xdr:row>
      <xdr:rowOff>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13C27EC1-7077-F23D-8C0E-B62C85771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937760" y="25504140"/>
          <a:ext cx="5167982" cy="2377440"/>
        </a:xfrm>
        <a:prstGeom prst="rect">
          <a:avLst/>
        </a:prstGeom>
      </xdr:spPr>
    </xdr:pic>
    <xdr:clientData/>
  </xdr:twoCellAnchor>
  <xdr:twoCellAnchor editAs="oneCell">
    <xdr:from>
      <xdr:col>17</xdr:col>
      <xdr:colOff>125198</xdr:colOff>
      <xdr:row>138</xdr:row>
      <xdr:rowOff>165252</xdr:rowOff>
    </xdr:from>
    <xdr:to>
      <xdr:col>23</xdr:col>
      <xdr:colOff>427148</xdr:colOff>
      <xdr:row>151</xdr:row>
      <xdr:rowOff>91439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559C826-E242-E235-E047-4B90637D6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488398" y="25486512"/>
          <a:ext cx="3959550" cy="230362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53341</xdr:colOff>
      <xdr:row>4</xdr:row>
      <xdr:rowOff>76200</xdr:rowOff>
    </xdr:from>
    <xdr:to>
      <xdr:col>8</xdr:col>
      <xdr:colOff>175261</xdr:colOff>
      <xdr:row>19</xdr:row>
      <xdr:rowOff>55688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545BF96-9D76-CF34-F15F-B6FA8DC36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2941" y="807720"/>
          <a:ext cx="4754880" cy="2722688"/>
        </a:xfrm>
        <a:prstGeom prst="rect">
          <a:avLst/>
        </a:prstGeom>
      </xdr:spPr>
    </xdr:pic>
    <xdr:clientData/>
  </xdr:twoCellAnchor>
  <xdr:twoCellAnchor editAs="oneCell">
    <xdr:from>
      <xdr:col>9</xdr:col>
      <xdr:colOff>175261</xdr:colOff>
      <xdr:row>7</xdr:row>
      <xdr:rowOff>60960</xdr:rowOff>
    </xdr:from>
    <xdr:to>
      <xdr:col>16</xdr:col>
      <xdr:colOff>262931</xdr:colOff>
      <xdr:row>15</xdr:row>
      <xdr:rowOff>114300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F9539EA-337B-2604-4290-22D32D379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61661" y="1341120"/>
          <a:ext cx="4354870" cy="1516380"/>
        </a:xfrm>
        <a:prstGeom prst="rect">
          <a:avLst/>
        </a:prstGeom>
      </xdr:spPr>
    </xdr:pic>
    <xdr:clientData/>
  </xdr:twoCellAnchor>
  <xdr:twoCellAnchor editAs="oneCell">
    <xdr:from>
      <xdr:col>16</xdr:col>
      <xdr:colOff>579120</xdr:colOff>
      <xdr:row>6</xdr:row>
      <xdr:rowOff>152400</xdr:rowOff>
    </xdr:from>
    <xdr:to>
      <xdr:col>22</xdr:col>
      <xdr:colOff>482329</xdr:colOff>
      <xdr:row>18</xdr:row>
      <xdr:rowOff>7620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675FF07-75C7-FCE5-B1FF-700B5C77F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32720" y="1249680"/>
          <a:ext cx="3560809" cy="204978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23</xdr:row>
      <xdr:rowOff>0</xdr:rowOff>
    </xdr:from>
    <xdr:to>
      <xdr:col>8</xdr:col>
      <xdr:colOff>129541</xdr:colOff>
      <xdr:row>37</xdr:row>
      <xdr:rowOff>149863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BAEEBE8-2018-1334-7115-EDD37B78B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9601" y="4206240"/>
          <a:ext cx="4762500" cy="2710183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</xdr:colOff>
      <xdr:row>25</xdr:row>
      <xdr:rowOff>22860</xdr:rowOff>
    </xdr:from>
    <xdr:to>
      <xdr:col>16</xdr:col>
      <xdr:colOff>155304</xdr:colOff>
      <xdr:row>33</xdr:row>
      <xdr:rowOff>83820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A8177BF-BF0E-92CF-4D31-01F1D7DF1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539740" y="4594860"/>
          <a:ext cx="4369164" cy="1524000"/>
        </a:xfrm>
        <a:prstGeom prst="rect">
          <a:avLst/>
        </a:prstGeom>
      </xdr:spPr>
    </xdr:pic>
    <xdr:clientData/>
  </xdr:twoCellAnchor>
  <xdr:twoCellAnchor editAs="oneCell">
    <xdr:from>
      <xdr:col>16</xdr:col>
      <xdr:colOff>480061</xdr:colOff>
      <xdr:row>23</xdr:row>
      <xdr:rowOff>152400</xdr:rowOff>
    </xdr:from>
    <xdr:to>
      <xdr:col>22</xdr:col>
      <xdr:colOff>477705</xdr:colOff>
      <xdr:row>35</xdr:row>
      <xdr:rowOff>53340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B30912D-29B7-04AB-FFA9-CB582031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233661" y="4358640"/>
          <a:ext cx="3655244" cy="20955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</xdr:colOff>
      <xdr:row>40</xdr:row>
      <xdr:rowOff>7620</xdr:rowOff>
    </xdr:from>
    <xdr:to>
      <xdr:col>8</xdr:col>
      <xdr:colOff>121920</xdr:colOff>
      <xdr:row>55</xdr:row>
      <xdr:rowOff>9734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8BA01D8-430C-968F-FFED-E231C9F0D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17220" y="7322820"/>
          <a:ext cx="4747260" cy="2745314"/>
        </a:xfrm>
        <a:prstGeom prst="rect">
          <a:avLst/>
        </a:prstGeom>
      </xdr:spPr>
    </xdr:pic>
    <xdr:clientData/>
  </xdr:twoCellAnchor>
  <xdr:twoCellAnchor editAs="oneCell">
    <xdr:from>
      <xdr:col>9</xdr:col>
      <xdr:colOff>45721</xdr:colOff>
      <xdr:row>42</xdr:row>
      <xdr:rowOff>15241</xdr:rowOff>
    </xdr:from>
    <xdr:to>
      <xdr:col>16</xdr:col>
      <xdr:colOff>106681</xdr:colOff>
      <xdr:row>50</xdr:row>
      <xdr:rowOff>84355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C5F92D4-EF54-0CF8-2353-201907456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532121" y="7696201"/>
          <a:ext cx="4328160" cy="1532154"/>
        </a:xfrm>
        <a:prstGeom prst="rect">
          <a:avLst/>
        </a:prstGeom>
      </xdr:spPr>
    </xdr:pic>
    <xdr:clientData/>
  </xdr:twoCellAnchor>
  <xdr:twoCellAnchor editAs="oneCell">
    <xdr:from>
      <xdr:col>16</xdr:col>
      <xdr:colOff>304800</xdr:colOff>
      <xdr:row>40</xdr:row>
      <xdr:rowOff>41662</xdr:rowOff>
    </xdr:from>
    <xdr:to>
      <xdr:col>22</xdr:col>
      <xdr:colOff>518587</xdr:colOff>
      <xdr:row>52</xdr:row>
      <xdr:rowOff>76446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2F3470AF-7C22-DB07-7738-1F0BCD8D1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058400" y="7356862"/>
          <a:ext cx="3871387" cy="222934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0951E1-7794-43A6-83DF-9B7428E1473B}">
  <dimension ref="C1:P124"/>
  <sheetViews>
    <sheetView topLeftCell="A58" workbookViewId="0">
      <selection activeCell="B73" sqref="B73"/>
    </sheetView>
  </sheetViews>
  <sheetFormatPr baseColWidth="10" defaultColWidth="8.83203125" defaultRowHeight="15"/>
  <cols>
    <col min="3" max="3" width="109.33203125" bestFit="1" customWidth="1"/>
    <col min="5" max="5" width="83.33203125" bestFit="1" customWidth="1"/>
    <col min="15" max="15" width="72.6640625" bestFit="1" customWidth="1"/>
  </cols>
  <sheetData>
    <row r="1" spans="3:6" ht="22">
      <c r="C1" s="1" t="s">
        <v>0</v>
      </c>
      <c r="E1" s="1" t="s">
        <v>1</v>
      </c>
    </row>
    <row r="5" spans="3:6">
      <c r="C5" s="43" t="s">
        <v>2</v>
      </c>
      <c r="E5" s="39" t="s">
        <v>3</v>
      </c>
    </row>
    <row r="6" spans="3:6">
      <c r="C6" s="43"/>
      <c r="E6" s="40" t="s">
        <v>4</v>
      </c>
      <c r="F6" s="40">
        <v>57</v>
      </c>
    </row>
    <row r="7" spans="3:6">
      <c r="C7" s="43" t="s">
        <v>5</v>
      </c>
      <c r="E7" s="40" t="s">
        <v>6</v>
      </c>
      <c r="F7" s="40">
        <v>60</v>
      </c>
    </row>
    <row r="8" spans="3:6">
      <c r="C8" s="43" t="s">
        <v>7</v>
      </c>
      <c r="E8" s="40" t="s">
        <v>8</v>
      </c>
      <c r="F8" s="40">
        <v>59</v>
      </c>
    </row>
    <row r="9" spans="3:6">
      <c r="C9" s="43" t="s">
        <v>9</v>
      </c>
      <c r="E9" s="40" t="s">
        <v>10</v>
      </c>
    </row>
    <row r="10" spans="3:6">
      <c r="C10" s="43" t="s">
        <v>11</v>
      </c>
      <c r="E10" s="40" t="s">
        <v>12</v>
      </c>
      <c r="F10" s="40">
        <v>117</v>
      </c>
    </row>
    <row r="11" spans="3:6">
      <c r="C11" s="43" t="s">
        <v>13</v>
      </c>
      <c r="E11" s="40" t="s">
        <v>14</v>
      </c>
      <c r="F11" s="40">
        <v>120</v>
      </c>
    </row>
    <row r="12" spans="3:6">
      <c r="C12" s="43" t="s">
        <v>15</v>
      </c>
      <c r="E12" s="40" t="s">
        <v>16</v>
      </c>
      <c r="F12" s="40">
        <v>119</v>
      </c>
    </row>
    <row r="13" spans="3:6">
      <c r="C13" s="43" t="s">
        <v>17</v>
      </c>
      <c r="E13" s="40" t="s">
        <v>18</v>
      </c>
    </row>
    <row r="14" spans="3:6">
      <c r="C14" s="43" t="s">
        <v>19</v>
      </c>
      <c r="E14" s="40" t="s">
        <v>20</v>
      </c>
      <c r="F14" s="40">
        <v>177</v>
      </c>
    </row>
    <row r="15" spans="3:6">
      <c r="C15" s="43" t="s">
        <v>21</v>
      </c>
      <c r="E15" s="40" t="s">
        <v>22</v>
      </c>
      <c r="F15" s="40">
        <v>180</v>
      </c>
    </row>
    <row r="16" spans="3:6">
      <c r="C16" s="43"/>
      <c r="E16" s="40" t="s">
        <v>23</v>
      </c>
      <c r="F16" s="40">
        <v>179</v>
      </c>
    </row>
    <row r="17" spans="3:6">
      <c r="C17" s="41" t="s">
        <v>24</v>
      </c>
      <c r="E17" s="40" t="s">
        <v>25</v>
      </c>
    </row>
    <row r="18" spans="3:6">
      <c r="C18" s="41" t="s">
        <v>26</v>
      </c>
      <c r="E18" s="40" t="s">
        <v>27</v>
      </c>
      <c r="F18" s="40">
        <v>237</v>
      </c>
    </row>
    <row r="19" spans="3:6">
      <c r="C19" s="41" t="s">
        <v>28</v>
      </c>
      <c r="E19" s="40" t="s">
        <v>29</v>
      </c>
      <c r="F19" s="40">
        <v>240</v>
      </c>
    </row>
    <row r="20" spans="3:6">
      <c r="C20" s="41" t="s">
        <v>30</v>
      </c>
      <c r="E20" s="40" t="s">
        <v>31</v>
      </c>
      <c r="F20" s="40">
        <v>239</v>
      </c>
    </row>
    <row r="21" spans="3:6">
      <c r="C21" s="41" t="s">
        <v>32</v>
      </c>
      <c r="E21" s="40" t="s">
        <v>33</v>
      </c>
    </row>
    <row r="22" spans="3:6">
      <c r="C22" s="41" t="s">
        <v>34</v>
      </c>
      <c r="E22" s="40" t="s">
        <v>35</v>
      </c>
      <c r="F22" s="40">
        <v>297</v>
      </c>
    </row>
    <row r="23" spans="3:6">
      <c r="C23" s="41" t="s">
        <v>36</v>
      </c>
      <c r="E23" s="40" t="s">
        <v>37</v>
      </c>
      <c r="F23" s="40">
        <v>300</v>
      </c>
    </row>
    <row r="24" spans="3:6">
      <c r="C24" s="41" t="s">
        <v>38</v>
      </c>
      <c r="E24" s="40" t="s">
        <v>39</v>
      </c>
      <c r="F24" s="40">
        <v>299</v>
      </c>
    </row>
    <row r="25" spans="3:6">
      <c r="C25" s="41" t="s">
        <v>40</v>
      </c>
      <c r="E25" s="40" t="s">
        <v>41</v>
      </c>
    </row>
    <row r="26" spans="3:6">
      <c r="C26" s="41" t="s">
        <v>42</v>
      </c>
      <c r="E26" s="40" t="s">
        <v>43</v>
      </c>
      <c r="F26" s="40">
        <v>357</v>
      </c>
    </row>
    <row r="27" spans="3:6">
      <c r="C27" s="43"/>
      <c r="E27" s="40" t="s">
        <v>44</v>
      </c>
      <c r="F27" s="40">
        <v>360</v>
      </c>
    </row>
    <row r="28" spans="3:6">
      <c r="C28" s="43"/>
      <c r="E28" s="40" t="s">
        <v>45</v>
      </c>
      <c r="F28" s="40">
        <v>359</v>
      </c>
    </row>
    <row r="29" spans="3:6">
      <c r="C29" s="41" t="s">
        <v>46</v>
      </c>
      <c r="E29" s="40" t="s">
        <v>47</v>
      </c>
    </row>
    <row r="30" spans="3:6">
      <c r="C30" s="41" t="s">
        <v>48</v>
      </c>
      <c r="E30" s="40" t="s">
        <v>49</v>
      </c>
      <c r="F30" s="40">
        <v>417</v>
      </c>
    </row>
    <row r="31" spans="3:6">
      <c r="C31" s="41" t="s">
        <v>50</v>
      </c>
      <c r="E31" s="40" t="s">
        <v>51</v>
      </c>
      <c r="F31" s="40">
        <v>420</v>
      </c>
    </row>
    <row r="32" spans="3:6">
      <c r="C32" s="41" t="s">
        <v>52</v>
      </c>
      <c r="E32" s="40" t="s">
        <v>53</v>
      </c>
      <c r="F32" s="40">
        <v>419</v>
      </c>
    </row>
    <row r="33" spans="3:15">
      <c r="C33" s="41" t="s">
        <v>54</v>
      </c>
      <c r="E33" s="40" t="s">
        <v>55</v>
      </c>
    </row>
    <row r="34" spans="3:15">
      <c r="C34" s="41" t="s">
        <v>56</v>
      </c>
      <c r="E34" s="40" t="s">
        <v>57</v>
      </c>
      <c r="F34" s="40">
        <v>477</v>
      </c>
    </row>
    <row r="35" spans="3:15">
      <c r="C35" s="41" t="s">
        <v>58</v>
      </c>
      <c r="E35" s="40" t="s">
        <v>59</v>
      </c>
      <c r="F35" s="40">
        <v>480</v>
      </c>
    </row>
    <row r="36" spans="3:15">
      <c r="C36" s="41" t="s">
        <v>60</v>
      </c>
      <c r="E36" s="40" t="s">
        <v>61</v>
      </c>
      <c r="F36" s="40">
        <v>479</v>
      </c>
    </row>
    <row r="37" spans="3:15">
      <c r="C37" s="41" t="s">
        <v>62</v>
      </c>
      <c r="E37" s="40" t="s">
        <v>63</v>
      </c>
    </row>
    <row r="38" spans="3:15">
      <c r="C38" s="41" t="s">
        <v>64</v>
      </c>
      <c r="E38" s="40" t="s">
        <v>65</v>
      </c>
      <c r="F38" s="40">
        <v>537</v>
      </c>
    </row>
    <row r="39" spans="3:15">
      <c r="C39" s="43"/>
      <c r="E39" s="40" t="s">
        <v>66</v>
      </c>
      <c r="F39" s="40">
        <v>540</v>
      </c>
    </row>
    <row r="40" spans="3:15">
      <c r="C40" s="43"/>
      <c r="E40" s="40" t="s">
        <v>67</v>
      </c>
      <c r="F40" s="40">
        <v>539</v>
      </c>
    </row>
    <row r="41" spans="3:15">
      <c r="E41" s="40" t="s">
        <v>68</v>
      </c>
    </row>
    <row r="42" spans="3:15">
      <c r="E42" s="40" t="s">
        <v>69</v>
      </c>
      <c r="F42" s="40">
        <v>586</v>
      </c>
    </row>
    <row r="43" spans="3:15">
      <c r="E43" s="40" t="s">
        <v>70</v>
      </c>
      <c r="F43" s="40">
        <v>599</v>
      </c>
    </row>
    <row r="44" spans="3:15">
      <c r="E44" s="40" t="s">
        <v>71</v>
      </c>
      <c r="F44" s="40">
        <v>593</v>
      </c>
    </row>
    <row r="45" spans="3:15">
      <c r="E45" s="40" t="s">
        <v>72</v>
      </c>
    </row>
    <row r="46" spans="3:15">
      <c r="C46" s="43" t="s">
        <v>207</v>
      </c>
      <c r="O46" s="40"/>
    </row>
    <row r="47" spans="3:15">
      <c r="C47" s="43" t="s">
        <v>208</v>
      </c>
      <c r="O47" s="40"/>
    </row>
    <row r="48" spans="3:15">
      <c r="C48" s="43" t="s">
        <v>209</v>
      </c>
      <c r="O48" s="40"/>
    </row>
    <row r="49" spans="3:15">
      <c r="C49" s="43" t="s">
        <v>210</v>
      </c>
      <c r="O49" s="40"/>
    </row>
    <row r="50" spans="3:15">
      <c r="C50" s="43" t="s">
        <v>211</v>
      </c>
      <c r="O50" s="40"/>
    </row>
    <row r="51" spans="3:15">
      <c r="C51" s="43" t="s">
        <v>212</v>
      </c>
      <c r="O51" s="40"/>
    </row>
    <row r="52" spans="3:15">
      <c r="C52" s="43" t="s">
        <v>213</v>
      </c>
      <c r="O52" s="40"/>
    </row>
    <row r="53" spans="3:15">
      <c r="C53" s="43" t="s">
        <v>214</v>
      </c>
      <c r="O53" s="40"/>
    </row>
    <row r="54" spans="3:15">
      <c r="C54" s="43" t="s">
        <v>215</v>
      </c>
      <c r="O54" s="40"/>
    </row>
    <row r="55" spans="3:15">
      <c r="C55" s="43" t="s">
        <v>216</v>
      </c>
      <c r="O55" s="40"/>
    </row>
    <row r="56" spans="3:15">
      <c r="C56" s="43" t="s">
        <v>217</v>
      </c>
      <c r="O56" s="40"/>
    </row>
    <row r="57" spans="3:15">
      <c r="C57" s="43" t="s">
        <v>218</v>
      </c>
      <c r="O57" s="40"/>
    </row>
    <row r="58" spans="3:15">
      <c r="C58" s="43" t="s">
        <v>219</v>
      </c>
      <c r="O58" s="40"/>
    </row>
    <row r="59" spans="3:15">
      <c r="C59" s="43" t="s">
        <v>220</v>
      </c>
      <c r="O59" s="40"/>
    </row>
    <row r="60" spans="3:15">
      <c r="C60" s="43" t="s">
        <v>221</v>
      </c>
      <c r="O60" s="40"/>
    </row>
    <row r="61" spans="3:15">
      <c r="C61" s="43" t="s">
        <v>222</v>
      </c>
      <c r="O61" s="40"/>
    </row>
    <row r="62" spans="3:15">
      <c r="C62" s="43" t="s">
        <v>223</v>
      </c>
      <c r="O62" s="40"/>
    </row>
    <row r="63" spans="3:15">
      <c r="C63" s="43" t="s">
        <v>224</v>
      </c>
      <c r="O63" s="40"/>
    </row>
    <row r="64" spans="3:15">
      <c r="C64" s="43" t="s">
        <v>225</v>
      </c>
      <c r="O64" s="40"/>
    </row>
    <row r="65" spans="3:16">
      <c r="C65" s="43" t="s">
        <v>226</v>
      </c>
      <c r="O65" s="40"/>
    </row>
    <row r="66" spans="3:16">
      <c r="C66" s="43" t="s">
        <v>227</v>
      </c>
      <c r="O66" s="40"/>
    </row>
    <row r="67" spans="3:16">
      <c r="C67" s="43"/>
      <c r="O67" s="40"/>
    </row>
    <row r="68" spans="3:16">
      <c r="C68" s="43"/>
      <c r="O68" s="40"/>
    </row>
    <row r="69" spans="3:16">
      <c r="C69" s="43" t="s">
        <v>228</v>
      </c>
      <c r="O69" s="40"/>
    </row>
    <row r="70" spans="3:16">
      <c r="C70" s="43" t="s">
        <v>229</v>
      </c>
      <c r="O70" s="40"/>
    </row>
    <row r="71" spans="3:16">
      <c r="C71" s="43" t="s">
        <v>230</v>
      </c>
      <c r="O71" s="40" t="s">
        <v>4</v>
      </c>
      <c r="P71" s="40">
        <v>57</v>
      </c>
    </row>
    <row r="72" spans="3:16">
      <c r="C72" s="43" t="s">
        <v>231</v>
      </c>
      <c r="O72" s="40" t="s">
        <v>6</v>
      </c>
      <c r="P72" s="40">
        <v>60</v>
      </c>
    </row>
    <row r="73" spans="3:16">
      <c r="C73" s="43" t="s">
        <v>232</v>
      </c>
      <c r="O73" s="40" t="s">
        <v>8</v>
      </c>
      <c r="P73" s="40">
        <v>59</v>
      </c>
    </row>
    <row r="74" spans="3:16">
      <c r="C74" s="43" t="s">
        <v>233</v>
      </c>
      <c r="O74" s="40" t="s">
        <v>10</v>
      </c>
    </row>
    <row r="75" spans="3:16">
      <c r="C75" s="43" t="s">
        <v>234</v>
      </c>
      <c r="O75" s="40" t="s">
        <v>12</v>
      </c>
      <c r="P75" s="40">
        <v>117</v>
      </c>
    </row>
    <row r="76" spans="3:16">
      <c r="C76" s="43" t="s">
        <v>235</v>
      </c>
      <c r="O76" s="40" t="s">
        <v>14</v>
      </c>
      <c r="P76" s="40">
        <v>120</v>
      </c>
    </row>
    <row r="77" spans="3:16">
      <c r="C77" s="43" t="s">
        <v>236</v>
      </c>
      <c r="O77" s="40" t="s">
        <v>16</v>
      </c>
      <c r="P77" s="40">
        <v>119</v>
      </c>
    </row>
    <row r="78" spans="3:16">
      <c r="C78" s="43" t="s">
        <v>237</v>
      </c>
      <c r="O78" s="40" t="s">
        <v>18</v>
      </c>
    </row>
    <row r="79" spans="3:16">
      <c r="C79" s="43" t="s">
        <v>238</v>
      </c>
      <c r="O79" s="40" t="s">
        <v>20</v>
      </c>
      <c r="P79" s="40">
        <v>177</v>
      </c>
    </row>
    <row r="80" spans="3:16">
      <c r="C80" s="43" t="s">
        <v>239</v>
      </c>
      <c r="O80" s="40" t="s">
        <v>22</v>
      </c>
      <c r="P80" s="40">
        <v>180</v>
      </c>
    </row>
    <row r="81" spans="3:16">
      <c r="C81" s="43" t="s">
        <v>240</v>
      </c>
      <c r="O81" s="40" t="s">
        <v>23</v>
      </c>
      <c r="P81" s="40">
        <v>179</v>
      </c>
    </row>
    <row r="82" spans="3:16">
      <c r="C82" s="43" t="s">
        <v>241</v>
      </c>
      <c r="O82" s="40" t="s">
        <v>25</v>
      </c>
    </row>
    <row r="83" spans="3:16">
      <c r="C83" s="43" t="s">
        <v>242</v>
      </c>
      <c r="O83" s="40" t="s">
        <v>27</v>
      </c>
      <c r="P83" s="40">
        <v>237</v>
      </c>
    </row>
    <row r="84" spans="3:16">
      <c r="C84" s="43" t="s">
        <v>243</v>
      </c>
      <c r="O84" s="40" t="s">
        <v>29</v>
      </c>
      <c r="P84" s="40">
        <v>240</v>
      </c>
    </row>
    <row r="85" spans="3:16">
      <c r="C85" s="43" t="s">
        <v>244</v>
      </c>
      <c r="O85" s="40" t="s">
        <v>31</v>
      </c>
      <c r="P85" s="40">
        <v>239</v>
      </c>
    </row>
    <row r="86" spans="3:16">
      <c r="C86" s="43" t="s">
        <v>245</v>
      </c>
      <c r="O86" s="40" t="s">
        <v>33</v>
      </c>
    </row>
    <row r="87" spans="3:16">
      <c r="C87" s="43" t="s">
        <v>246</v>
      </c>
      <c r="O87" s="40" t="s">
        <v>35</v>
      </c>
      <c r="P87" s="40">
        <v>297</v>
      </c>
    </row>
    <row r="88" spans="3:16">
      <c r="C88" s="43" t="s">
        <v>247</v>
      </c>
      <c r="O88" s="40" t="s">
        <v>37</v>
      </c>
      <c r="P88" s="40">
        <v>300</v>
      </c>
    </row>
    <row r="89" spans="3:16">
      <c r="C89" s="43" t="s">
        <v>248</v>
      </c>
      <c r="O89" s="40" t="s">
        <v>39</v>
      </c>
      <c r="P89" s="40">
        <v>299</v>
      </c>
    </row>
    <row r="90" spans="3:16">
      <c r="C90" s="43" t="s">
        <v>249</v>
      </c>
      <c r="O90" s="40" t="s">
        <v>41</v>
      </c>
    </row>
    <row r="91" spans="3:16">
      <c r="C91" s="43" t="s">
        <v>250</v>
      </c>
      <c r="O91" s="40" t="s">
        <v>43</v>
      </c>
      <c r="P91" s="40">
        <v>357</v>
      </c>
    </row>
    <row r="92" spans="3:16">
      <c r="C92" s="43" t="s">
        <v>251</v>
      </c>
      <c r="O92" s="40" t="s">
        <v>44</v>
      </c>
      <c r="P92" s="40">
        <v>360</v>
      </c>
    </row>
    <row r="93" spans="3:16">
      <c r="C93" s="43" t="s">
        <v>252</v>
      </c>
      <c r="O93" s="40" t="s">
        <v>45</v>
      </c>
      <c r="P93" s="40">
        <v>359</v>
      </c>
    </row>
    <row r="94" spans="3:16">
      <c r="C94" s="43" t="s">
        <v>253</v>
      </c>
      <c r="O94" s="40" t="s">
        <v>47</v>
      </c>
    </row>
    <row r="95" spans="3:16">
      <c r="C95" s="43" t="s">
        <v>254</v>
      </c>
      <c r="O95" s="40" t="s">
        <v>49</v>
      </c>
      <c r="P95" s="40">
        <v>417</v>
      </c>
    </row>
    <row r="96" spans="3:16">
      <c r="C96" s="43" t="s">
        <v>255</v>
      </c>
      <c r="O96" s="40" t="s">
        <v>51</v>
      </c>
      <c r="P96" s="40">
        <v>420</v>
      </c>
    </row>
    <row r="97" spans="3:16">
      <c r="C97" s="43" t="s">
        <v>256</v>
      </c>
      <c r="O97" s="40" t="s">
        <v>53</v>
      </c>
      <c r="P97" s="40">
        <v>419</v>
      </c>
    </row>
    <row r="98" spans="3:16">
      <c r="C98" s="43" t="s">
        <v>257</v>
      </c>
      <c r="O98" s="40" t="s">
        <v>55</v>
      </c>
    </row>
    <row r="99" spans="3:16">
      <c r="C99" s="43" t="s">
        <v>258</v>
      </c>
      <c r="O99" s="40" t="s">
        <v>57</v>
      </c>
      <c r="P99" s="40">
        <v>477</v>
      </c>
    </row>
    <row r="100" spans="3:16">
      <c r="C100" s="43" t="s">
        <v>259</v>
      </c>
      <c r="O100" s="40" t="s">
        <v>59</v>
      </c>
      <c r="P100" s="40">
        <v>480</v>
      </c>
    </row>
    <row r="101" spans="3:16">
      <c r="C101" s="43" t="s">
        <v>260</v>
      </c>
      <c r="O101" s="40" t="s">
        <v>61</v>
      </c>
      <c r="P101" s="40">
        <v>479</v>
      </c>
    </row>
    <row r="102" spans="3:16">
      <c r="C102" s="43"/>
      <c r="O102" s="40" t="s">
        <v>63</v>
      </c>
    </row>
    <row r="103" spans="3:16">
      <c r="C103" s="43" t="s">
        <v>261</v>
      </c>
      <c r="O103" s="40" t="s">
        <v>65</v>
      </c>
      <c r="P103" s="40">
        <v>537</v>
      </c>
    </row>
    <row r="104" spans="3:16">
      <c r="C104" s="43" t="s">
        <v>262</v>
      </c>
      <c r="O104" s="40" t="s">
        <v>66</v>
      </c>
      <c r="P104" s="40">
        <v>540</v>
      </c>
    </row>
    <row r="105" spans="3:16">
      <c r="C105" s="43" t="s">
        <v>263</v>
      </c>
      <c r="O105" s="40" t="s">
        <v>67</v>
      </c>
      <c r="P105" s="40">
        <v>539</v>
      </c>
    </row>
    <row r="106" spans="3:16">
      <c r="C106" s="43" t="s">
        <v>264</v>
      </c>
      <c r="O106" s="40" t="s">
        <v>68</v>
      </c>
    </row>
    <row r="107" spans="3:16">
      <c r="C107" s="43" t="s">
        <v>265</v>
      </c>
      <c r="O107" s="40" t="s">
        <v>69</v>
      </c>
      <c r="P107" s="40">
        <v>586</v>
      </c>
    </row>
    <row r="108" spans="3:16">
      <c r="C108" s="43" t="s">
        <v>266</v>
      </c>
      <c r="O108" s="40" t="s">
        <v>70</v>
      </c>
      <c r="P108" s="40">
        <v>599</v>
      </c>
    </row>
    <row r="109" spans="3:16">
      <c r="C109" s="43" t="s">
        <v>267</v>
      </c>
      <c r="O109" s="40" t="s">
        <v>71</v>
      </c>
      <c r="P109" s="40">
        <v>593</v>
      </c>
    </row>
    <row r="110" spans="3:16">
      <c r="C110" s="43" t="s">
        <v>268</v>
      </c>
      <c r="O110" s="40" t="s">
        <v>72</v>
      </c>
    </row>
    <row r="111" spans="3:16">
      <c r="C111" s="43" t="s">
        <v>269</v>
      </c>
    </row>
    <row r="112" spans="3:16">
      <c r="C112" s="43" t="s">
        <v>270</v>
      </c>
    </row>
    <row r="113" spans="3:3">
      <c r="C113" s="43" t="s">
        <v>271</v>
      </c>
    </row>
    <row r="114" spans="3:3">
      <c r="C114" s="43" t="s">
        <v>272</v>
      </c>
    </row>
    <row r="115" spans="3:3">
      <c r="C115" s="43" t="s">
        <v>273</v>
      </c>
    </row>
    <row r="116" spans="3:3">
      <c r="C116" s="43" t="s">
        <v>274</v>
      </c>
    </row>
    <row r="117" spans="3:3">
      <c r="C117" s="43" t="s">
        <v>275</v>
      </c>
    </row>
    <row r="118" spans="3:3">
      <c r="C118" s="43" t="s">
        <v>276</v>
      </c>
    </row>
    <row r="119" spans="3:3">
      <c r="C119" s="43" t="s">
        <v>277</v>
      </c>
    </row>
    <row r="120" spans="3:3">
      <c r="C120" s="43" t="s">
        <v>278</v>
      </c>
    </row>
    <row r="121" spans="3:3">
      <c r="C121" s="43" t="s">
        <v>279</v>
      </c>
    </row>
    <row r="122" spans="3:3">
      <c r="C122" s="43" t="s">
        <v>280</v>
      </c>
    </row>
    <row r="123" spans="3:3">
      <c r="C123" s="43" t="s">
        <v>281</v>
      </c>
    </row>
    <row r="124" spans="3:3">
      <c r="C124" s="43"/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AE1D50-0616-4E12-8B8F-A378582676C4}">
  <dimension ref="A2:AF55"/>
  <sheetViews>
    <sheetView topLeftCell="A29" zoomScale="53" zoomScaleNormal="53" workbookViewId="0">
      <selection activeCell="H78" sqref="H78"/>
    </sheetView>
  </sheetViews>
  <sheetFormatPr baseColWidth="10" defaultColWidth="8.83203125" defaultRowHeight="15"/>
  <sheetData>
    <row r="2" spans="1:32" ht="22">
      <c r="A2" s="1" t="s">
        <v>73</v>
      </c>
      <c r="R2" s="1" t="s">
        <v>74</v>
      </c>
      <c r="AF2" s="1" t="s">
        <v>75</v>
      </c>
    </row>
    <row r="4" spans="1:32" ht="16">
      <c r="A4" s="42" t="s">
        <v>76</v>
      </c>
    </row>
    <row r="32" spans="1:1" ht="22">
      <c r="A32" s="1"/>
    </row>
    <row r="45" spans="2:16" ht="22">
      <c r="B45" s="49" t="s">
        <v>282</v>
      </c>
      <c r="P45" s="49" t="s">
        <v>283</v>
      </c>
    </row>
    <row r="55" spans="1:1" ht="22">
      <c r="A55" s="1"/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EFF0CC-F7B0-4670-9244-87D774448F41}">
  <dimension ref="A1:V28"/>
  <sheetViews>
    <sheetView zoomScale="65" zoomScaleNormal="65" workbookViewId="0">
      <selection activeCell="M31" sqref="M31"/>
    </sheetView>
  </sheetViews>
  <sheetFormatPr baseColWidth="10" defaultColWidth="8.83203125" defaultRowHeight="15"/>
  <cols>
    <col min="19" max="19" width="5.6640625" bestFit="1" customWidth="1"/>
    <col min="20" max="20" width="4" bestFit="1" customWidth="1"/>
    <col min="21" max="21" width="36.1640625" customWidth="1"/>
  </cols>
  <sheetData>
    <row r="1" spans="1:22" ht="22">
      <c r="A1" s="1" t="s">
        <v>77</v>
      </c>
    </row>
    <row r="2" spans="1:22" ht="16" thickBot="1"/>
    <row r="3" spans="1:22" ht="16" thickBot="1">
      <c r="S3" s="44" t="s">
        <v>78</v>
      </c>
      <c r="T3" s="44" t="s">
        <v>79</v>
      </c>
      <c r="U3" s="44" t="s">
        <v>80</v>
      </c>
      <c r="V3" s="44" t="s">
        <v>81</v>
      </c>
    </row>
    <row r="4" spans="1:22" ht="16" thickBot="1">
      <c r="S4" s="50" t="s">
        <v>82</v>
      </c>
      <c r="T4" s="45" t="s">
        <v>83</v>
      </c>
      <c r="U4" s="45" t="s">
        <v>84</v>
      </c>
      <c r="V4" s="45">
        <v>20</v>
      </c>
    </row>
    <row r="5" spans="1:22" ht="16" thickBot="1">
      <c r="S5" s="51"/>
      <c r="T5" s="45" t="s">
        <v>85</v>
      </c>
      <c r="U5" s="46" t="s">
        <v>86</v>
      </c>
      <c r="V5" s="45">
        <v>19</v>
      </c>
    </row>
    <row r="6" spans="1:22" ht="16" thickBot="1">
      <c r="S6" s="51"/>
      <c r="T6" s="45" t="s">
        <v>87</v>
      </c>
      <c r="U6" s="46" t="s">
        <v>88</v>
      </c>
      <c r="V6" s="45">
        <v>42</v>
      </c>
    </row>
    <row r="7" spans="1:22" ht="16" thickBot="1">
      <c r="S7" s="51"/>
      <c r="T7" s="45" t="s">
        <v>89</v>
      </c>
      <c r="U7" s="45" t="s">
        <v>90</v>
      </c>
      <c r="V7" s="45">
        <v>40</v>
      </c>
    </row>
    <row r="8" spans="1:22" ht="16" thickBot="1">
      <c r="S8" s="52"/>
      <c r="T8" s="45" t="s">
        <v>91</v>
      </c>
      <c r="U8" s="46" t="s">
        <v>92</v>
      </c>
      <c r="V8" s="45">
        <v>17</v>
      </c>
    </row>
    <row r="9" spans="1:22" ht="16" thickBot="1">
      <c r="S9" s="50" t="s">
        <v>93</v>
      </c>
      <c r="T9" s="45" t="s">
        <v>83</v>
      </c>
      <c r="U9" s="45" t="s">
        <v>94</v>
      </c>
      <c r="V9" s="45">
        <v>20</v>
      </c>
    </row>
    <row r="10" spans="1:22" ht="16" thickBot="1">
      <c r="S10" s="51"/>
      <c r="T10" s="45" t="s">
        <v>85</v>
      </c>
      <c r="U10" s="46" t="s">
        <v>95</v>
      </c>
      <c r="V10" s="45">
        <v>19</v>
      </c>
    </row>
    <row r="11" spans="1:22" ht="16" thickBot="1">
      <c r="S11" s="51"/>
      <c r="T11" s="45" t="s">
        <v>87</v>
      </c>
      <c r="U11" s="46" t="s">
        <v>96</v>
      </c>
      <c r="V11" s="45">
        <v>42</v>
      </c>
    </row>
    <row r="12" spans="1:22" ht="16" thickBot="1">
      <c r="S12" s="51"/>
      <c r="T12" s="45" t="s">
        <v>89</v>
      </c>
      <c r="U12" s="45" t="s">
        <v>97</v>
      </c>
      <c r="V12" s="45">
        <v>41</v>
      </c>
    </row>
    <row r="13" spans="1:22" ht="16" thickBot="1">
      <c r="S13" s="51"/>
      <c r="T13" s="45" t="s">
        <v>91</v>
      </c>
      <c r="U13" s="47" t="s">
        <v>98</v>
      </c>
      <c r="V13" s="45">
        <v>19</v>
      </c>
    </row>
    <row r="14" spans="1:22" ht="16" thickBot="1">
      <c r="S14" s="52"/>
      <c r="T14" s="45" t="s">
        <v>99</v>
      </c>
      <c r="U14" s="45" t="s">
        <v>100</v>
      </c>
      <c r="V14" s="45">
        <v>20</v>
      </c>
    </row>
    <row r="15" spans="1:22" ht="16" thickBot="1">
      <c r="S15" s="50" t="s">
        <v>101</v>
      </c>
      <c r="T15" s="45" t="s">
        <v>83</v>
      </c>
      <c r="U15" s="45" t="s">
        <v>102</v>
      </c>
      <c r="V15" s="45">
        <v>21</v>
      </c>
    </row>
    <row r="16" spans="1:22" ht="16" thickBot="1">
      <c r="S16" s="51"/>
      <c r="T16" s="45" t="s">
        <v>85</v>
      </c>
      <c r="U16" s="46" t="s">
        <v>103</v>
      </c>
      <c r="V16" s="45">
        <v>18</v>
      </c>
    </row>
    <row r="17" spans="3:22" ht="16" thickBot="1">
      <c r="S17" s="51"/>
      <c r="T17" s="45" t="s">
        <v>87</v>
      </c>
      <c r="U17" s="46" t="s">
        <v>104</v>
      </c>
      <c r="V17" s="45">
        <v>42</v>
      </c>
    </row>
    <row r="18" spans="3:22" ht="16" thickBot="1">
      <c r="S18" s="51"/>
      <c r="T18" s="45" t="s">
        <v>89</v>
      </c>
      <c r="U18" s="45" t="s">
        <v>105</v>
      </c>
      <c r="V18" s="45">
        <v>43</v>
      </c>
    </row>
    <row r="19" spans="3:22" ht="16" thickBot="1">
      <c r="S19" s="52"/>
      <c r="T19" s="45" t="s">
        <v>91</v>
      </c>
      <c r="U19" s="46" t="s">
        <v>106</v>
      </c>
      <c r="V19" s="45">
        <v>22</v>
      </c>
    </row>
    <row r="20" spans="3:22" ht="16" thickBot="1">
      <c r="S20" s="50" t="s">
        <v>107</v>
      </c>
      <c r="T20" s="45" t="s">
        <v>83</v>
      </c>
      <c r="U20" s="45" t="s">
        <v>108</v>
      </c>
      <c r="V20" s="45">
        <v>20</v>
      </c>
    </row>
    <row r="21" spans="3:22" ht="16" thickBot="1">
      <c r="S21" s="51"/>
      <c r="T21" s="45" t="s">
        <v>85</v>
      </c>
      <c r="U21" s="46" t="s">
        <v>86</v>
      </c>
      <c r="V21" s="45">
        <v>19</v>
      </c>
    </row>
    <row r="22" spans="3:22" ht="16" thickBot="1">
      <c r="S22" s="51"/>
      <c r="T22" s="45" t="s">
        <v>87</v>
      </c>
      <c r="U22" s="46" t="s">
        <v>109</v>
      </c>
      <c r="V22" s="45" t="s">
        <v>110</v>
      </c>
    </row>
    <row r="23" spans="3:22" ht="16" thickBot="1">
      <c r="S23" s="51"/>
      <c r="T23" s="45" t="s">
        <v>89</v>
      </c>
      <c r="U23" s="45" t="s">
        <v>111</v>
      </c>
      <c r="V23" s="45">
        <v>47</v>
      </c>
    </row>
    <row r="24" spans="3:22" ht="16" thickBot="1">
      <c r="C24" s="7" t="s">
        <v>112</v>
      </c>
      <c r="D24" s="8" t="s">
        <v>113</v>
      </c>
      <c r="E24" s="8" t="s">
        <v>114</v>
      </c>
      <c r="F24" s="8" t="s">
        <v>115</v>
      </c>
      <c r="G24" s="7" t="s">
        <v>116</v>
      </c>
      <c r="H24" s="8" t="s">
        <v>117</v>
      </c>
      <c r="I24" s="7" t="s">
        <v>118</v>
      </c>
      <c r="S24" s="52"/>
      <c r="T24" s="45" t="s">
        <v>91</v>
      </c>
      <c r="U24" s="46" t="s">
        <v>119</v>
      </c>
      <c r="V24" s="45">
        <v>17</v>
      </c>
    </row>
    <row r="25" spans="3:22">
      <c r="C25" s="9" t="s">
        <v>82</v>
      </c>
      <c r="D25" s="10">
        <v>5.7333299999999996</v>
      </c>
      <c r="E25" s="3">
        <v>5.5</v>
      </c>
      <c r="F25" s="3">
        <f>AVERAGE(D25:E25)</f>
        <v>5.6166649999999994</v>
      </c>
      <c r="G25" s="11">
        <v>0.23402777777777778</v>
      </c>
      <c r="H25" s="10">
        <f>_xlfn.STDEV.P(D25:E25)</f>
        <v>0.1166649999999998</v>
      </c>
      <c r="I25" s="9">
        <f>H25*60</f>
        <v>6.9998999999999878</v>
      </c>
    </row>
    <row r="26" spans="3:22">
      <c r="C26" s="9" t="s">
        <v>93</v>
      </c>
      <c r="D26" s="10">
        <v>6.7666599999999999</v>
      </c>
      <c r="E26" s="3">
        <v>6.25</v>
      </c>
      <c r="F26" s="3">
        <f>AVERAGE(D26:E26)</f>
        <v>6.5083299999999999</v>
      </c>
      <c r="G26" s="11">
        <v>0.27083333333333331</v>
      </c>
      <c r="H26" s="10">
        <f>_xlfn.STDEV.P(D26:E26)</f>
        <v>0.25832999999999995</v>
      </c>
      <c r="I26" s="12">
        <f>H26*60</f>
        <v>15.499799999999997</v>
      </c>
    </row>
    <row r="27" spans="3:22">
      <c r="C27" s="9" t="s">
        <v>120</v>
      </c>
      <c r="D27" s="10">
        <v>6.07</v>
      </c>
      <c r="E27" s="3">
        <v>8.75</v>
      </c>
      <c r="F27" s="3">
        <f>AVERAGE(D27:E27)</f>
        <v>7.41</v>
      </c>
      <c r="G27" s="11">
        <v>0.32083333333333336</v>
      </c>
      <c r="H27" s="10">
        <f>_xlfn.STDEV.P(D27:E27)</f>
        <v>1.3399999999999974</v>
      </c>
      <c r="I27" s="12">
        <f>H27*60</f>
        <v>80.399999999999849</v>
      </c>
    </row>
    <row r="28" spans="3:22">
      <c r="C28" s="9" t="s">
        <v>121</v>
      </c>
      <c r="D28" s="10">
        <v>19.33333</v>
      </c>
      <c r="E28" s="3">
        <v>16.25</v>
      </c>
      <c r="F28" s="3">
        <f>AVERAGE(D28:E28)</f>
        <v>17.791665000000002</v>
      </c>
      <c r="G28" s="11">
        <v>0.74097222222222225</v>
      </c>
      <c r="H28" s="10">
        <f>_xlfn.STDEV.P(D28:E28)</f>
        <v>1.5416650000000001</v>
      </c>
      <c r="I28" s="12">
        <f>H28*60</f>
        <v>92.499899999999997</v>
      </c>
    </row>
  </sheetData>
  <mergeCells count="4">
    <mergeCell ref="S4:S8"/>
    <mergeCell ref="S9:S14"/>
    <mergeCell ref="S15:S19"/>
    <mergeCell ref="S20:S24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364EDC-E8EC-4C44-B249-76955D56D206}">
  <dimension ref="B1:W96"/>
  <sheetViews>
    <sheetView topLeftCell="A9" zoomScale="55" zoomScaleNormal="55" workbookViewId="0">
      <selection activeCell="AE27" sqref="AE27"/>
    </sheetView>
  </sheetViews>
  <sheetFormatPr baseColWidth="10" defaultColWidth="8.83203125" defaultRowHeight="15"/>
  <cols>
    <col min="3" max="3" width="25" bestFit="1" customWidth="1"/>
    <col min="4" max="9" width="16.5" bestFit="1" customWidth="1"/>
    <col min="14" max="14" width="12.5" customWidth="1"/>
    <col min="15" max="15" width="9.5" bestFit="1" customWidth="1"/>
    <col min="16" max="16" width="19.1640625" bestFit="1" customWidth="1"/>
    <col min="17" max="17" width="20.33203125" bestFit="1" customWidth="1"/>
    <col min="21" max="21" width="12.5" bestFit="1" customWidth="1"/>
    <col min="35" max="35" width="12.5" bestFit="1" customWidth="1"/>
  </cols>
  <sheetData>
    <row r="1" spans="2:17" ht="22">
      <c r="B1" s="1" t="s">
        <v>122</v>
      </c>
      <c r="C1" s="1"/>
      <c r="E1" s="1"/>
      <c r="N1" s="1" t="s">
        <v>123</v>
      </c>
    </row>
    <row r="3" spans="2:17">
      <c r="B3" s="56" t="s">
        <v>79</v>
      </c>
      <c r="C3" s="57" t="s">
        <v>124</v>
      </c>
      <c r="D3" s="58"/>
      <c r="E3" s="58"/>
      <c r="F3" s="58"/>
      <c r="G3" s="58"/>
      <c r="H3" s="58"/>
      <c r="I3" s="59"/>
    </row>
    <row r="4" spans="2:17">
      <c r="B4" s="56"/>
      <c r="C4" s="2" t="s">
        <v>125</v>
      </c>
      <c r="D4" s="2" t="s">
        <v>126</v>
      </c>
      <c r="E4" s="2" t="s">
        <v>127</v>
      </c>
      <c r="F4" s="2" t="s">
        <v>128</v>
      </c>
      <c r="G4" s="2" t="s">
        <v>129</v>
      </c>
      <c r="H4" s="2" t="s">
        <v>130</v>
      </c>
      <c r="I4" s="2" t="s">
        <v>131</v>
      </c>
      <c r="N4" s="3" t="s">
        <v>132</v>
      </c>
      <c r="O4" s="3" t="s">
        <v>133</v>
      </c>
      <c r="P4" s="3" t="s">
        <v>134</v>
      </c>
      <c r="Q4" s="3" t="s">
        <v>135</v>
      </c>
    </row>
    <row r="5" spans="2:17">
      <c r="B5" s="4" t="s">
        <v>136</v>
      </c>
      <c r="C5" s="5">
        <v>0.2</v>
      </c>
      <c r="D5" s="5">
        <v>0.2</v>
      </c>
      <c r="E5" s="5">
        <v>0.2</v>
      </c>
      <c r="F5" s="3">
        <v>0.2</v>
      </c>
      <c r="G5" s="3">
        <v>0.2</v>
      </c>
      <c r="H5" s="3">
        <v>0.2</v>
      </c>
      <c r="I5" s="3">
        <v>0.2</v>
      </c>
      <c r="N5" s="3" t="s">
        <v>137</v>
      </c>
      <c r="O5" s="3" t="s">
        <v>138</v>
      </c>
      <c r="P5" s="3" t="s">
        <v>139</v>
      </c>
      <c r="Q5" s="3" t="s">
        <v>140</v>
      </c>
    </row>
    <row r="6" spans="2:17">
      <c r="B6" s="4" t="s">
        <v>141</v>
      </c>
      <c r="C6" s="5">
        <v>0.8</v>
      </c>
      <c r="D6" s="5">
        <v>1.2</v>
      </c>
      <c r="E6" s="6">
        <v>1.2</v>
      </c>
      <c r="F6" s="3">
        <v>1.2</v>
      </c>
      <c r="G6" s="3">
        <v>1.6</v>
      </c>
      <c r="H6" s="3">
        <v>1.6</v>
      </c>
      <c r="I6" s="3">
        <v>1.6</v>
      </c>
    </row>
    <row r="7" spans="2:17">
      <c r="B7" s="4" t="s">
        <v>142</v>
      </c>
      <c r="C7" s="5">
        <v>0.4</v>
      </c>
      <c r="D7" s="6">
        <v>0.2</v>
      </c>
      <c r="E7" s="6">
        <v>0.4</v>
      </c>
      <c r="F7" s="3">
        <v>0.8</v>
      </c>
      <c r="G7" s="3">
        <v>0.2</v>
      </c>
      <c r="H7" s="3">
        <v>0.4</v>
      </c>
      <c r="I7" s="3">
        <v>0.8</v>
      </c>
    </row>
    <row r="77" spans="2:23">
      <c r="P77" s="3" t="s">
        <v>143</v>
      </c>
      <c r="Q77" s="61" t="s">
        <v>132</v>
      </c>
      <c r="R77" s="61"/>
      <c r="S77" s="61"/>
      <c r="T77" s="61"/>
      <c r="U77" s="61"/>
      <c r="V77" s="61"/>
      <c r="W77" s="21"/>
    </row>
    <row r="78" spans="2:23" ht="27.5" customHeight="1">
      <c r="B78" s="7"/>
      <c r="C78" s="13" t="s">
        <v>144</v>
      </c>
      <c r="D78" s="60" t="s">
        <v>145</v>
      </c>
      <c r="E78" s="60"/>
      <c r="F78" s="60"/>
      <c r="G78" s="14" t="s">
        <v>113</v>
      </c>
      <c r="H78" s="15" t="s">
        <v>114</v>
      </c>
      <c r="I78" s="15" t="s">
        <v>146</v>
      </c>
      <c r="J78" s="16" t="s">
        <v>115</v>
      </c>
      <c r="K78" s="13" t="s">
        <v>147</v>
      </c>
      <c r="L78" s="8" t="s">
        <v>117</v>
      </c>
      <c r="M78" s="7" t="s">
        <v>148</v>
      </c>
      <c r="P78" s="20" t="s">
        <v>149</v>
      </c>
      <c r="Q78" s="22" t="s">
        <v>113</v>
      </c>
      <c r="R78" s="22" t="s">
        <v>114</v>
      </c>
      <c r="S78" s="22" t="s">
        <v>146</v>
      </c>
      <c r="T78" s="22" t="s">
        <v>115</v>
      </c>
      <c r="U78" s="22" t="s">
        <v>150</v>
      </c>
      <c r="V78" s="22" t="s">
        <v>117</v>
      </c>
      <c r="W78" s="22" t="s">
        <v>148</v>
      </c>
    </row>
    <row r="79" spans="2:23">
      <c r="B79" s="7" t="s">
        <v>151</v>
      </c>
      <c r="C79" s="17" t="s">
        <v>152</v>
      </c>
      <c r="D79" s="18">
        <v>0.22013888888888888</v>
      </c>
      <c r="E79" s="18">
        <v>0.21944444444444444</v>
      </c>
      <c r="F79" s="18">
        <v>0.21388888888888888</v>
      </c>
      <c r="G79" s="10">
        <f>5.28333333333333</f>
        <v>5.2833333333333332</v>
      </c>
      <c r="H79" s="19">
        <f>5.26666666666667</f>
        <v>5.2666666666666666</v>
      </c>
      <c r="I79" s="19">
        <f>5.13333333333333</f>
        <v>5.1333333333333337</v>
      </c>
      <c r="J79" s="19">
        <f t="shared" ref="J79:J85" si="0">AVERAGE(G79:I79)</f>
        <v>5.2277777777777779</v>
      </c>
      <c r="K79" s="18">
        <f t="shared" ref="K79:K85" si="1">AVERAGE(D79:F79)</f>
        <v>0.21782407407407409</v>
      </c>
      <c r="L79" s="3">
        <f t="shared" ref="L79:L85" si="2">_xlfn.STDEV.P(G79:I79)</f>
        <v>6.7128033186636279E-2</v>
      </c>
      <c r="M79" s="12">
        <f t="shared" ref="M79:M85" si="3">L79*60</f>
        <v>4.0276819911981772</v>
      </c>
      <c r="P79" s="3" t="s">
        <v>152</v>
      </c>
      <c r="Q79" s="22">
        <f>4.8</f>
        <v>4.8</v>
      </c>
      <c r="R79" s="22">
        <f>4.9</f>
        <v>4.9000000000000004</v>
      </c>
      <c r="S79" s="22">
        <v>5</v>
      </c>
      <c r="T79" s="22">
        <f>AVERAGE(Q79:S79)</f>
        <v>4.8999999999999995</v>
      </c>
      <c r="U79" s="23">
        <v>0.20416666666666666</v>
      </c>
      <c r="V79" s="22">
        <f>_xlfn.STDEV.P(Q79:S79)</f>
        <v>8.1649658092772678E-2</v>
      </c>
      <c r="W79" s="24">
        <f>V79*60</f>
        <v>4.8989794855663611</v>
      </c>
    </row>
    <row r="80" spans="2:23">
      <c r="B80" s="7" t="s">
        <v>153</v>
      </c>
      <c r="C80" s="17" t="s">
        <v>154</v>
      </c>
      <c r="D80" s="18">
        <v>0.28888888888888886</v>
      </c>
      <c r="E80" s="18">
        <v>0.29722222222222222</v>
      </c>
      <c r="F80" s="18">
        <v>0.29444444444444445</v>
      </c>
      <c r="G80" s="10">
        <f>6.93333333333333</f>
        <v>6.9333333333333336</v>
      </c>
      <c r="H80" s="19">
        <f>7.13333333333333</f>
        <v>7.1333333333333337</v>
      </c>
      <c r="I80" s="19">
        <f>7.06666666666667</f>
        <v>7.0666666666666664</v>
      </c>
      <c r="J80" s="19">
        <f t="shared" si="0"/>
        <v>7.0444444444444443</v>
      </c>
      <c r="K80" s="18">
        <f t="shared" si="1"/>
        <v>0.29351851851851851</v>
      </c>
      <c r="L80" s="3">
        <f t="shared" si="2"/>
        <v>8.3147941928309835E-2</v>
      </c>
      <c r="M80" s="12">
        <f t="shared" si="3"/>
        <v>4.9888765156985899</v>
      </c>
      <c r="P80" s="3" t="s">
        <v>155</v>
      </c>
      <c r="Q80" s="22">
        <f>5.6</f>
        <v>5.6</v>
      </c>
      <c r="R80" s="22">
        <f>4.61666666666667</f>
        <v>4.6166666666666671</v>
      </c>
      <c r="S80" s="22">
        <v>6.25</v>
      </c>
      <c r="T80" s="22">
        <f>AVERAGE(Q80:S80)</f>
        <v>5.4888888888888898</v>
      </c>
      <c r="U80" s="23">
        <v>0.22847222222222222</v>
      </c>
      <c r="V80" s="22">
        <f>_xlfn.STDEV.P(Q80:S80)</f>
        <v>0.67141825201270844</v>
      </c>
      <c r="W80" s="24">
        <f>V80*60</f>
        <v>40.285095120762506</v>
      </c>
    </row>
    <row r="81" spans="2:23">
      <c r="B81" s="7" t="s">
        <v>156</v>
      </c>
      <c r="C81" s="17" t="s">
        <v>155</v>
      </c>
      <c r="D81" s="18">
        <v>0.20833333333333334</v>
      </c>
      <c r="E81" s="18">
        <v>0.22916666666666666</v>
      </c>
      <c r="F81" s="18">
        <v>0.21875</v>
      </c>
      <c r="G81" s="10">
        <v>5</v>
      </c>
      <c r="H81" s="19">
        <v>5.5</v>
      </c>
      <c r="I81" s="19">
        <v>5.25</v>
      </c>
      <c r="J81" s="19">
        <f t="shared" si="0"/>
        <v>5.25</v>
      </c>
      <c r="K81" s="18">
        <f t="shared" si="1"/>
        <v>0.21875</v>
      </c>
      <c r="L81" s="3">
        <f t="shared" si="2"/>
        <v>0.20412414523193151</v>
      </c>
      <c r="M81" s="12">
        <f t="shared" si="3"/>
        <v>12.24744871391589</v>
      </c>
      <c r="P81" s="3" t="s">
        <v>157</v>
      </c>
      <c r="Q81" s="22">
        <f>5.8</f>
        <v>5.8</v>
      </c>
      <c r="R81" s="22">
        <v>5.25</v>
      </c>
      <c r="S81" s="22">
        <v>5.75</v>
      </c>
      <c r="T81" s="22">
        <f>AVERAGE(Q81:S81)</f>
        <v>5.6000000000000005</v>
      </c>
      <c r="U81" s="23">
        <v>0.23333333333333334</v>
      </c>
      <c r="V81" s="22">
        <f>_xlfn.STDEV.P(Q81:S81)</f>
        <v>0.24832774042918895</v>
      </c>
      <c r="W81" s="24">
        <f>V81*60</f>
        <v>14.899664425751338</v>
      </c>
    </row>
    <row r="82" spans="2:23">
      <c r="B82" s="7" t="s">
        <v>158</v>
      </c>
      <c r="C82" s="17" t="s">
        <v>157</v>
      </c>
      <c r="D82" s="18">
        <v>0.24305555555555555</v>
      </c>
      <c r="E82" s="18">
        <v>0.2361111111111111</v>
      </c>
      <c r="F82" s="18">
        <v>0.23472222222222222</v>
      </c>
      <c r="G82" s="10">
        <f>5.83333333333333</f>
        <v>5.833333333333333</v>
      </c>
      <c r="H82" s="19">
        <f>5.66666666666667</f>
        <v>5.666666666666667</v>
      </c>
      <c r="I82" s="19">
        <f>5.63333333333333</f>
        <v>5.6333333333333329</v>
      </c>
      <c r="J82" s="19">
        <f t="shared" si="0"/>
        <v>5.7111111111111112</v>
      </c>
      <c r="K82" s="18">
        <f t="shared" si="1"/>
        <v>0.23796296296296293</v>
      </c>
      <c r="L82" s="3">
        <f t="shared" si="2"/>
        <v>8.7488976377908964E-2</v>
      </c>
      <c r="M82" s="12">
        <f t="shared" si="3"/>
        <v>5.2493385826745378</v>
      </c>
      <c r="P82" s="3" t="s">
        <v>159</v>
      </c>
      <c r="Q82" s="22">
        <f>5.3</f>
        <v>5.3</v>
      </c>
      <c r="R82" s="22">
        <f>5.31666666666667</f>
        <v>5.3166666666666664</v>
      </c>
      <c r="S82" s="22">
        <v>5.75</v>
      </c>
      <c r="T82" s="22">
        <f>AVERAGE(Q82:S82)</f>
        <v>5.4555555555555557</v>
      </c>
      <c r="U82" s="23">
        <v>0.22708333333333333</v>
      </c>
      <c r="V82" s="22">
        <f>_xlfn.STDEV.P(Q82:S82)</f>
        <v>0.20831481399169649</v>
      </c>
      <c r="W82" s="24">
        <f>V82*60</f>
        <v>12.49888883950179</v>
      </c>
    </row>
    <row r="83" spans="2:23">
      <c r="B83" s="7" t="s">
        <v>160</v>
      </c>
      <c r="C83" s="17" t="s">
        <v>161</v>
      </c>
      <c r="D83" s="18">
        <v>0.30208333333333331</v>
      </c>
      <c r="E83" s="18">
        <v>0.30208333333333331</v>
      </c>
      <c r="F83" s="18">
        <v>0.30208333333333331</v>
      </c>
      <c r="G83" s="10">
        <v>7.25</v>
      </c>
      <c r="H83" s="19">
        <v>7.25</v>
      </c>
      <c r="I83" s="19">
        <v>7.25</v>
      </c>
      <c r="J83" s="19">
        <f t="shared" si="0"/>
        <v>7.25</v>
      </c>
      <c r="K83" s="18">
        <f t="shared" si="1"/>
        <v>0.30208333333333331</v>
      </c>
      <c r="L83" s="3">
        <f t="shared" si="2"/>
        <v>0</v>
      </c>
      <c r="M83" s="12">
        <f t="shared" si="3"/>
        <v>0</v>
      </c>
    </row>
    <row r="84" spans="2:23">
      <c r="B84" s="7" t="s">
        <v>162</v>
      </c>
      <c r="C84" s="17" t="s">
        <v>163</v>
      </c>
      <c r="D84" s="18">
        <v>0.26041666666666669</v>
      </c>
      <c r="E84" s="18">
        <v>0.26041666666666669</v>
      </c>
      <c r="F84" s="18">
        <v>0.26111111111111113</v>
      </c>
      <c r="G84" s="10">
        <v>6.25</v>
      </c>
      <c r="H84" s="19">
        <v>6.25</v>
      </c>
      <c r="I84" s="19">
        <f>6.26666666666667</f>
        <v>6.2666666666666666</v>
      </c>
      <c r="J84" s="19">
        <f t="shared" si="0"/>
        <v>6.2555555555555555</v>
      </c>
      <c r="K84" s="18">
        <f t="shared" si="1"/>
        <v>0.26064814814814818</v>
      </c>
      <c r="L84" s="3">
        <f t="shared" si="2"/>
        <v>7.8567420131838341E-3</v>
      </c>
      <c r="M84" s="12">
        <f t="shared" si="3"/>
        <v>0.47140452079103007</v>
      </c>
      <c r="P84" s="3" t="s">
        <v>143</v>
      </c>
      <c r="Q84" s="62" t="s">
        <v>133</v>
      </c>
      <c r="R84" s="62"/>
      <c r="S84" s="62"/>
      <c r="T84" s="62"/>
      <c r="U84" s="62"/>
      <c r="V84" s="62"/>
      <c r="W84" s="25"/>
    </row>
    <row r="85" spans="2:23">
      <c r="B85" s="7" t="s">
        <v>164</v>
      </c>
      <c r="C85" s="17" t="s">
        <v>159</v>
      </c>
      <c r="D85" s="18">
        <v>0.22916666666666666</v>
      </c>
      <c r="E85" s="18">
        <v>0.21875</v>
      </c>
      <c r="F85" s="18">
        <v>0.22916666666666666</v>
      </c>
      <c r="G85" s="10">
        <f>5.5</f>
        <v>5.5</v>
      </c>
      <c r="H85" s="19">
        <f>5.25</f>
        <v>5.25</v>
      </c>
      <c r="I85" s="19">
        <f>5.5</f>
        <v>5.5</v>
      </c>
      <c r="J85" s="19">
        <f t="shared" si="0"/>
        <v>5.416666666666667</v>
      </c>
      <c r="K85" s="18">
        <f t="shared" si="1"/>
        <v>0.22569444444444442</v>
      </c>
      <c r="L85" s="3">
        <f t="shared" si="2"/>
        <v>0.11785113019775792</v>
      </c>
      <c r="M85" s="12">
        <f t="shared" si="3"/>
        <v>7.0710678118654755</v>
      </c>
      <c r="P85" s="20" t="s">
        <v>149</v>
      </c>
      <c r="Q85" s="26" t="s">
        <v>113</v>
      </c>
      <c r="R85" s="26" t="s">
        <v>114</v>
      </c>
      <c r="S85" s="26" t="s">
        <v>146</v>
      </c>
      <c r="T85" s="26" t="s">
        <v>115</v>
      </c>
      <c r="U85" s="26" t="s">
        <v>150</v>
      </c>
      <c r="V85" s="26" t="s">
        <v>117</v>
      </c>
      <c r="W85" s="26" t="s">
        <v>148</v>
      </c>
    </row>
    <row r="86" spans="2:23">
      <c r="P86" s="3" t="s">
        <v>152</v>
      </c>
      <c r="Q86" s="26">
        <f>23.6666666666667</f>
        <v>23.666666666666668</v>
      </c>
      <c r="R86" s="26">
        <f>21.5833333333333</f>
        <v>21.583333333333332</v>
      </c>
      <c r="S86" s="26"/>
      <c r="T86" s="26">
        <f>AVERAGE(Q86:S86)</f>
        <v>22.625</v>
      </c>
      <c r="U86" s="27">
        <v>0.94236111111111109</v>
      </c>
      <c r="V86" s="26">
        <f>_xlfn.STDEV.P(Q86:S86)</f>
        <v>1.0416666666666679</v>
      </c>
      <c r="W86" s="28">
        <f>V86*60</f>
        <v>62.500000000000071</v>
      </c>
    </row>
    <row r="87" spans="2:23">
      <c r="P87" s="3" t="s">
        <v>155</v>
      </c>
      <c r="Q87" s="26">
        <f>29.6166666666667</f>
        <v>29.616666666666667</v>
      </c>
      <c r="R87" s="26">
        <f>20.0166666666667</f>
        <v>20.016666666666666</v>
      </c>
      <c r="S87" s="26"/>
      <c r="T87" s="26">
        <f>AVERAGE(Q87:S87)</f>
        <v>24.816666666666666</v>
      </c>
      <c r="U87" s="29">
        <v>1.0340277777777778</v>
      </c>
      <c r="V87" s="26">
        <f>_xlfn.STDEV.P(Q87:S87)</f>
        <v>4.7999999999999963</v>
      </c>
      <c r="W87" s="28">
        <f>V87*60</f>
        <v>287.99999999999977</v>
      </c>
    </row>
    <row r="88" spans="2:23">
      <c r="P88" s="3" t="s">
        <v>157</v>
      </c>
      <c r="Q88" s="26">
        <f>14.3833333333333</f>
        <v>14.383333333333333</v>
      </c>
      <c r="R88" s="26">
        <v>16.25</v>
      </c>
      <c r="S88" s="26">
        <v>29.75</v>
      </c>
      <c r="T88" s="26">
        <f>AVERAGE(Q88:S88)</f>
        <v>20.127777777777776</v>
      </c>
      <c r="U88" s="27">
        <v>0.83888888888888891</v>
      </c>
      <c r="V88" s="26">
        <f>_xlfn.STDEV.P(Q88:S88)</f>
        <v>6.8464823805845256</v>
      </c>
      <c r="W88" s="28">
        <f>V88*60</f>
        <v>410.78894283507157</v>
      </c>
    </row>
    <row r="89" spans="2:23">
      <c r="P89" s="3" t="s">
        <v>159</v>
      </c>
      <c r="Q89" s="26"/>
      <c r="R89" s="26"/>
      <c r="S89" s="26"/>
      <c r="T89" s="26" t="e">
        <f>AVERAGE(Q89:S89)</f>
        <v>#DIV/0!</v>
      </c>
      <c r="U89" s="26"/>
      <c r="V89" s="26" t="e">
        <f>_xlfn.STDEV.P(Q89:S89)</f>
        <v>#DIV/0!</v>
      </c>
      <c r="W89" s="28" t="e">
        <f>V89*60</f>
        <v>#DIV/0!</v>
      </c>
    </row>
    <row r="91" spans="2:23">
      <c r="P91" s="3" t="s">
        <v>143</v>
      </c>
      <c r="Q91" s="53" t="s">
        <v>134</v>
      </c>
      <c r="R91" s="54"/>
      <c r="S91" s="54"/>
      <c r="T91" s="54"/>
      <c r="U91" s="54"/>
      <c r="V91" s="54"/>
      <c r="W91" s="55"/>
    </row>
    <row r="92" spans="2:23">
      <c r="P92" s="20" t="s">
        <v>149</v>
      </c>
      <c r="Q92" s="30" t="s">
        <v>113</v>
      </c>
      <c r="R92" s="30" t="s">
        <v>114</v>
      </c>
      <c r="S92" s="30" t="s">
        <v>146</v>
      </c>
      <c r="T92" s="30" t="s">
        <v>115</v>
      </c>
      <c r="U92" s="30" t="s">
        <v>150</v>
      </c>
      <c r="V92" s="30" t="s">
        <v>117</v>
      </c>
      <c r="W92" s="30" t="s">
        <v>148</v>
      </c>
    </row>
    <row r="93" spans="2:23">
      <c r="P93" s="3" t="s">
        <v>152</v>
      </c>
      <c r="Q93" s="30">
        <f>18.85</f>
        <v>18.850000000000001</v>
      </c>
      <c r="R93" s="30">
        <f>17.3666666666667</f>
        <v>17.366666666666667</v>
      </c>
      <c r="S93" s="30">
        <v>18.25</v>
      </c>
      <c r="T93" s="30">
        <f>AVERAGEA(Q93:S93)</f>
        <v>18.155555555555555</v>
      </c>
      <c r="U93" s="31">
        <v>0.75624999999999998</v>
      </c>
      <c r="V93" s="30">
        <f>_xlfn.STDEV.P(Q93:S93)</f>
        <v>0.60923955838912269</v>
      </c>
      <c r="W93" s="32">
        <f>V93*60</f>
        <v>36.554373503347364</v>
      </c>
    </row>
    <row r="94" spans="2:23">
      <c r="P94" s="3" t="s">
        <v>155</v>
      </c>
      <c r="Q94" s="30">
        <f>19.7333333333333</f>
        <v>19.733333333333334</v>
      </c>
      <c r="R94" s="30">
        <f>11.9833333333333</f>
        <v>11.983333333333333</v>
      </c>
      <c r="S94" s="30">
        <v>17.5</v>
      </c>
      <c r="T94" s="30">
        <f>AVERAGEA(Q94:S94)</f>
        <v>16.405555555555555</v>
      </c>
      <c r="U94" s="31">
        <v>0.68333333333333335</v>
      </c>
      <c r="V94" s="30">
        <f>_xlfn.STDEV.P(Q94:S94)</f>
        <v>3.2571952639739497</v>
      </c>
      <c r="W94" s="32">
        <f>V94*60</f>
        <v>195.43171583843699</v>
      </c>
    </row>
    <row r="95" spans="2:23">
      <c r="P95" s="3" t="s">
        <v>157</v>
      </c>
      <c r="Q95" s="30">
        <f>13.9833333333333</f>
        <v>13.983333333333333</v>
      </c>
      <c r="R95" s="30">
        <v>14.5</v>
      </c>
      <c r="S95" s="30">
        <v>17.5</v>
      </c>
      <c r="T95" s="30">
        <f>AVERAGEA(Q95:S95)</f>
        <v>15.327777777777778</v>
      </c>
      <c r="U95" s="31">
        <v>0.63888888888888884</v>
      </c>
      <c r="V95" s="30">
        <f>_xlfn.STDEV.P(Q95:S95)</f>
        <v>1.5504081501652336</v>
      </c>
      <c r="W95" s="32">
        <f>V95*60</f>
        <v>93.024489009914021</v>
      </c>
    </row>
    <row r="96" spans="2:23">
      <c r="P96" s="3" t="s">
        <v>159</v>
      </c>
      <c r="Q96" s="30"/>
      <c r="R96" s="30"/>
      <c r="S96" s="30">
        <v>24</v>
      </c>
      <c r="T96" s="30">
        <f>AVERAGEA(Q96:S96)</f>
        <v>24</v>
      </c>
      <c r="U96" s="33">
        <v>1</v>
      </c>
      <c r="V96" s="30">
        <f>_xlfn.STDEV.P(Q96:S96)</f>
        <v>0</v>
      </c>
      <c r="W96" s="32">
        <f>V96*60</f>
        <v>0</v>
      </c>
    </row>
  </sheetData>
  <mergeCells count="6">
    <mergeCell ref="Q91:W91"/>
    <mergeCell ref="B3:B4"/>
    <mergeCell ref="C3:I3"/>
    <mergeCell ref="D78:F78"/>
    <mergeCell ref="Q77:V77"/>
    <mergeCell ref="Q84:V84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60B4A0-1B3A-4E87-97ED-DA54C5DD8453}">
  <dimension ref="B1:AI32"/>
  <sheetViews>
    <sheetView tabSelected="1" topLeftCell="AH1" workbookViewId="0">
      <selection activeCell="AH14" sqref="A14:XFD14"/>
    </sheetView>
  </sheetViews>
  <sheetFormatPr baseColWidth="10" defaultColWidth="8.83203125" defaultRowHeight="15"/>
  <sheetData>
    <row r="1" spans="2:2" ht="22">
      <c r="B1" s="1" t="s">
        <v>165</v>
      </c>
    </row>
    <row r="10" spans="2:2" ht="22">
      <c r="B10" s="1"/>
    </row>
    <row r="30" spans="35:35">
      <c r="AI30" t="s">
        <v>204</v>
      </c>
    </row>
    <row r="31" spans="35:35">
      <c r="AI31" t="s">
        <v>205</v>
      </c>
    </row>
    <row r="32" spans="35:35" ht="16">
      <c r="AI32" s="48" t="s">
        <v>206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620F63-E2B6-4E21-9E1B-CBF2F4E327E9}">
  <dimension ref="B1:R166"/>
  <sheetViews>
    <sheetView topLeftCell="A150" workbookViewId="0">
      <selection activeCell="T161" sqref="T161"/>
    </sheetView>
  </sheetViews>
  <sheetFormatPr baseColWidth="10" defaultColWidth="8.83203125" defaultRowHeight="15"/>
  <cols>
    <col min="3" max="3" width="12.5" bestFit="1" customWidth="1"/>
    <col min="15" max="15" width="9.6640625" bestFit="1" customWidth="1"/>
  </cols>
  <sheetData>
    <row r="1" spans="2:2" ht="22">
      <c r="B1" s="1" t="s">
        <v>166</v>
      </c>
    </row>
    <row r="156" spans="2:18">
      <c r="B156" s="3" t="s">
        <v>167</v>
      </c>
      <c r="C156" s="3" t="s">
        <v>168</v>
      </c>
      <c r="D156" s="3" t="s">
        <v>113</v>
      </c>
      <c r="E156" s="3" t="s">
        <v>114</v>
      </c>
      <c r="F156" s="3" t="s">
        <v>146</v>
      </c>
      <c r="G156" s="3" t="s">
        <v>169</v>
      </c>
      <c r="H156" s="3" t="s">
        <v>170</v>
      </c>
      <c r="I156" s="3" t="s">
        <v>171</v>
      </c>
      <c r="J156" s="3" t="s">
        <v>172</v>
      </c>
      <c r="K156" s="3" t="s">
        <v>173</v>
      </c>
      <c r="L156" s="3" t="s">
        <v>174</v>
      </c>
      <c r="M156" s="3" t="s">
        <v>175</v>
      </c>
      <c r="N156" s="34" t="s">
        <v>176</v>
      </c>
      <c r="O156" s="34" t="s">
        <v>150</v>
      </c>
      <c r="P156" s="35" t="s">
        <v>117</v>
      </c>
      <c r="Q156" s="35" t="s">
        <v>177</v>
      </c>
      <c r="R156" s="3" t="s">
        <v>178</v>
      </c>
    </row>
    <row r="157" spans="2:18" ht="17">
      <c r="B157" s="3" t="s">
        <v>179</v>
      </c>
      <c r="C157" s="3" t="s">
        <v>180</v>
      </c>
      <c r="D157" s="3">
        <f>6.8</f>
        <v>6.8</v>
      </c>
      <c r="E157" s="3">
        <f>5.2</f>
        <v>5.2</v>
      </c>
      <c r="F157" s="3">
        <f>5.8</f>
        <v>5.8</v>
      </c>
      <c r="G157" s="3">
        <f>5.33333333333333</f>
        <v>5.333333333333333</v>
      </c>
      <c r="H157" s="3">
        <f>5.31666666666667</f>
        <v>5.3166666666666664</v>
      </c>
      <c r="I157" s="3">
        <f>5.58333333333333</f>
        <v>5.583333333333333</v>
      </c>
      <c r="J157" s="3">
        <f>5.61666666666667</f>
        <v>5.6166666666666671</v>
      </c>
      <c r="K157" s="3">
        <f>6.16666666666667</f>
        <v>6.166666666666667</v>
      </c>
      <c r="L157" s="3">
        <f>6.8</f>
        <v>6.8</v>
      </c>
      <c r="M157" s="3">
        <f>5.88333333333333</f>
        <v>5.8833333333333329</v>
      </c>
      <c r="N157" s="34">
        <f t="shared" ref="N157:N165" si="0">AVERAGE(D157:M157)</f>
        <v>5.85</v>
      </c>
      <c r="O157" s="36">
        <v>0.24374999999999999</v>
      </c>
      <c r="P157" s="35">
        <f t="shared" ref="P157:P165" si="1">_xlfn.STDEV.P(D157:M157)</f>
        <v>0.54848275573014449</v>
      </c>
      <c r="Q157" s="37">
        <f>P157*60</f>
        <v>32.908965343808667</v>
      </c>
      <c r="R157" s="9">
        <f>(P157/N157)*100</f>
        <v>9.375773602224692</v>
      </c>
    </row>
    <row r="158" spans="2:18" ht="17">
      <c r="B158" s="3" t="s">
        <v>181</v>
      </c>
      <c r="C158" s="3" t="s">
        <v>182</v>
      </c>
      <c r="D158" s="3">
        <f>6.4</f>
        <v>6.4</v>
      </c>
      <c r="E158" s="3">
        <f>6.38333333333333</f>
        <v>6.3833333333333337</v>
      </c>
      <c r="F158" s="3">
        <f>6.31666666666667</f>
        <v>6.3166666666666664</v>
      </c>
      <c r="G158" s="3">
        <f>5.95</f>
        <v>5.95</v>
      </c>
      <c r="H158" s="3">
        <f>5.96666666666667</f>
        <v>5.9666666666666668</v>
      </c>
      <c r="I158" s="3">
        <f>6.45</f>
        <v>6.45</v>
      </c>
      <c r="J158" s="3">
        <f>6.85</f>
        <v>6.85</v>
      </c>
      <c r="K158" s="3">
        <f>6.68333333333333</f>
        <v>6.6833333333333336</v>
      </c>
      <c r="L158" s="3">
        <f>6.66666666666667</f>
        <v>6.666666666666667</v>
      </c>
      <c r="M158" s="3">
        <f>6.41666666666667</f>
        <v>6.416666666666667</v>
      </c>
      <c r="N158" s="34">
        <f t="shared" si="0"/>
        <v>6.4083333333333332</v>
      </c>
      <c r="O158" s="36">
        <v>0.26666666666666666</v>
      </c>
      <c r="P158" s="35">
        <f t="shared" si="1"/>
        <v>0.27449448486667671</v>
      </c>
      <c r="Q158" s="37">
        <f t="shared" ref="Q158:Q165" si="2">P158*60</f>
        <v>16.469669092000604</v>
      </c>
      <c r="R158" s="9">
        <f t="shared" ref="R158:R165" si="3">(P158/N158)*100</f>
        <v>4.2833989836152417</v>
      </c>
    </row>
    <row r="159" spans="2:18" ht="17">
      <c r="B159" s="3" t="s">
        <v>183</v>
      </c>
      <c r="C159" s="3" t="s">
        <v>184</v>
      </c>
      <c r="D159" s="3">
        <f>7.55</f>
        <v>7.55</v>
      </c>
      <c r="E159" s="3">
        <f>7.38333333333333</f>
        <v>7.3833333333333337</v>
      </c>
      <c r="F159" s="3">
        <f>7.28333333333333</f>
        <v>7.2833333333333332</v>
      </c>
      <c r="G159" s="3">
        <f>6.71666666666667</f>
        <v>6.7166666666666668</v>
      </c>
      <c r="H159" s="3">
        <f>6.68333333333333</f>
        <v>6.6833333333333336</v>
      </c>
      <c r="I159" s="3">
        <f>7.6</f>
        <v>7.6</v>
      </c>
      <c r="J159" s="3">
        <f>8.2</f>
        <v>8.1999999999999993</v>
      </c>
      <c r="K159" s="3">
        <f>7.66666666666667</f>
        <v>7.666666666666667</v>
      </c>
      <c r="L159" s="3">
        <f>7.71666666666667</f>
        <v>7.7166666666666668</v>
      </c>
      <c r="M159" s="3">
        <f>7.31666666666667</f>
        <v>7.3166666666666664</v>
      </c>
      <c r="N159" s="34">
        <f t="shared" si="0"/>
        <v>7.4116666666666662</v>
      </c>
      <c r="O159" s="36">
        <v>0.30902777777777779</v>
      </c>
      <c r="P159" s="35">
        <f t="shared" si="1"/>
        <v>0.43288759125974785</v>
      </c>
      <c r="Q159" s="37">
        <f t="shared" si="2"/>
        <v>25.973255475584871</v>
      </c>
      <c r="R159" s="9">
        <f t="shared" si="3"/>
        <v>5.8406241231357932</v>
      </c>
    </row>
    <row r="160" spans="2:18" ht="17">
      <c r="B160" s="3" t="s">
        <v>185</v>
      </c>
      <c r="C160" s="3" t="s">
        <v>186</v>
      </c>
      <c r="D160" s="3">
        <f>8.61666666666667</f>
        <v>8.6166666666666671</v>
      </c>
      <c r="E160" s="3">
        <f>8.38333333333333</f>
        <v>8.3833333333333329</v>
      </c>
      <c r="F160" s="3">
        <f>8.13333333333333</f>
        <v>8.1333333333333329</v>
      </c>
      <c r="G160" s="3">
        <f>7.7</f>
        <v>7.7</v>
      </c>
      <c r="H160" s="3">
        <f>7.61666666666667</f>
        <v>7.6166666666666671</v>
      </c>
      <c r="I160" s="3">
        <f>8.65</f>
        <v>8.65</v>
      </c>
      <c r="J160" s="3">
        <f>10.15</f>
        <v>10.15</v>
      </c>
      <c r="K160" s="3">
        <f>8.43333333333333</f>
        <v>8.4333333333333336</v>
      </c>
      <c r="L160" s="3">
        <f>8.46666666666667</f>
        <v>8.4666666666666668</v>
      </c>
      <c r="M160" s="3">
        <f>8.46666666666667</f>
        <v>8.4666666666666668</v>
      </c>
      <c r="N160" s="34">
        <f t="shared" si="0"/>
        <v>8.4616666666666678</v>
      </c>
      <c r="O160" s="36">
        <v>0.3527777777777778</v>
      </c>
      <c r="P160" s="35">
        <f t="shared" si="1"/>
        <v>0.65718465188002273</v>
      </c>
      <c r="Q160" s="37">
        <f t="shared" si="2"/>
        <v>39.431079112801363</v>
      </c>
      <c r="R160" s="9">
        <f t="shared" si="3"/>
        <v>7.7666100281271149</v>
      </c>
    </row>
    <row r="161" spans="2:18" ht="17">
      <c r="B161" s="3" t="s">
        <v>187</v>
      </c>
      <c r="C161" s="3" t="s">
        <v>188</v>
      </c>
      <c r="D161" s="3">
        <f>9.98333333333333</f>
        <v>9.9833333333333325</v>
      </c>
      <c r="E161" s="3">
        <f>9.63333333333333</f>
        <v>9.6333333333333329</v>
      </c>
      <c r="F161" s="3">
        <f>9.56666666666667</f>
        <v>9.5666666666666664</v>
      </c>
      <c r="G161" s="3">
        <f>8.85</f>
        <v>8.85</v>
      </c>
      <c r="H161" s="3">
        <f>8.8</f>
        <v>8.8000000000000007</v>
      </c>
      <c r="I161" s="3">
        <f>9.85</f>
        <v>9.85</v>
      </c>
      <c r="J161" s="3">
        <f>10</f>
        <v>10</v>
      </c>
      <c r="K161" s="3">
        <f>9.93333333333333</f>
        <v>9.9333333333333336</v>
      </c>
      <c r="L161" s="3">
        <f>9.91666666666667</f>
        <v>9.9166666666666661</v>
      </c>
      <c r="M161" s="3">
        <f>9.56666666666667</f>
        <v>9.5666666666666664</v>
      </c>
      <c r="N161" s="34">
        <f t="shared" si="0"/>
        <v>9.6100000000000012</v>
      </c>
      <c r="O161" s="36">
        <v>0.40069444444444446</v>
      </c>
      <c r="P161" s="35">
        <f t="shared" si="1"/>
        <v>0.42257149296499696</v>
      </c>
      <c r="Q161" s="37">
        <f t="shared" si="2"/>
        <v>25.354289577899817</v>
      </c>
      <c r="R161" s="9">
        <f t="shared" si="3"/>
        <v>4.3972059621747857</v>
      </c>
    </row>
    <row r="162" spans="2:18" ht="17">
      <c r="B162" s="3" t="s">
        <v>189</v>
      </c>
      <c r="C162" s="3" t="s">
        <v>190</v>
      </c>
      <c r="D162" s="3">
        <f>11.5666666666667</f>
        <v>11.566666666666666</v>
      </c>
      <c r="E162" s="3">
        <f>11.2666666666667</f>
        <v>11.266666666666667</v>
      </c>
      <c r="F162" s="3">
        <f>10.7333333333333</f>
        <v>10.733333333333333</v>
      </c>
      <c r="G162" s="3">
        <f>10.4666666666667</f>
        <v>10.466666666666667</v>
      </c>
      <c r="H162" s="3">
        <f>10.2333333333333</f>
        <v>10.233333333333333</v>
      </c>
      <c r="I162" s="3">
        <f>11.95</f>
        <v>11.95</v>
      </c>
      <c r="J162" s="3">
        <f>12.9833333333333</f>
        <v>12.983333333333333</v>
      </c>
      <c r="K162" s="3">
        <f>11.7333333333333</f>
        <v>11.733333333333333</v>
      </c>
      <c r="L162" s="3">
        <f>11.4833333333333</f>
        <v>11.483333333333333</v>
      </c>
      <c r="M162" s="3">
        <f>10.85</f>
        <v>10.85</v>
      </c>
      <c r="N162" s="34">
        <f t="shared" si="0"/>
        <v>11.326666666666666</v>
      </c>
      <c r="O162" s="36">
        <v>0.47222222222222221</v>
      </c>
      <c r="P162" s="35">
        <f t="shared" si="1"/>
        <v>0.76801331006984797</v>
      </c>
      <c r="Q162" s="37">
        <f t="shared" si="2"/>
        <v>46.080798604190875</v>
      </c>
      <c r="R162" s="9">
        <f t="shared" si="3"/>
        <v>6.7805766045013067</v>
      </c>
    </row>
    <row r="163" spans="2:18" ht="17">
      <c r="B163" s="3" t="s">
        <v>191</v>
      </c>
      <c r="C163" s="3" t="s">
        <v>192</v>
      </c>
      <c r="D163" s="3">
        <f>13.8</f>
        <v>13.8</v>
      </c>
      <c r="E163" s="3">
        <f>13.6833333333333</f>
        <v>13.683333333333334</v>
      </c>
      <c r="F163" s="3">
        <f>12.2666666666667</f>
        <v>12.266666666666667</v>
      </c>
      <c r="G163" s="3">
        <f>11.7833333333333</f>
        <v>11.783333333333333</v>
      </c>
      <c r="H163" s="3">
        <f>12.6833333333333</f>
        <v>12.683333333333334</v>
      </c>
      <c r="I163" s="3">
        <f>14.45</f>
        <v>14.45</v>
      </c>
      <c r="J163" s="3">
        <f>15.3166666666667</f>
        <v>15.316666666666666</v>
      </c>
      <c r="K163" s="3">
        <f>14.8833333333333</f>
        <v>14.883333333333333</v>
      </c>
      <c r="L163" s="3">
        <f>13.3666666666667</f>
        <v>13.366666666666667</v>
      </c>
      <c r="M163" s="3">
        <f>13.9166666666667</f>
        <v>13.916666666666666</v>
      </c>
      <c r="N163" s="34">
        <f t="shared" si="0"/>
        <v>13.615</v>
      </c>
      <c r="O163" s="36">
        <v>0.56736111111111109</v>
      </c>
      <c r="P163" s="35">
        <f t="shared" si="1"/>
        <v>1.0693053300572706</v>
      </c>
      <c r="Q163" s="37">
        <f t="shared" si="2"/>
        <v>64.158319803436228</v>
      </c>
      <c r="R163" s="9">
        <f t="shared" si="3"/>
        <v>7.8538768274496542</v>
      </c>
    </row>
    <row r="164" spans="2:18" ht="17">
      <c r="B164" s="3" t="s">
        <v>193</v>
      </c>
      <c r="C164" s="3" t="s">
        <v>194</v>
      </c>
      <c r="D164" s="3">
        <f>17.5333333333333</f>
        <v>17.533333333333335</v>
      </c>
      <c r="E164" s="3">
        <f>18.6166666666667</f>
        <v>18.616666666666667</v>
      </c>
      <c r="F164" s="3">
        <f>12.7333333333333</f>
        <v>12.733333333333333</v>
      </c>
      <c r="G164" s="3">
        <f>13.4333333333333</f>
        <v>13.433333333333334</v>
      </c>
      <c r="H164" s="3">
        <f>18.5333333333333</f>
        <v>18.533333333333335</v>
      </c>
      <c r="I164" s="3">
        <f>15.4166666666667</f>
        <v>15.416666666666666</v>
      </c>
      <c r="J164" s="3">
        <f>17.3833333333333</f>
        <v>17.383333333333333</v>
      </c>
      <c r="K164" s="3">
        <f>14.2166666666667</f>
        <v>14.216666666666667</v>
      </c>
      <c r="L164" s="3">
        <f>16.0666666666667</f>
        <v>16.066666666666666</v>
      </c>
      <c r="M164" s="3">
        <f>14.7833333333333</f>
        <v>14.783333333333333</v>
      </c>
      <c r="N164" s="34">
        <f t="shared" si="0"/>
        <v>15.871666666666666</v>
      </c>
      <c r="O164" s="36">
        <v>0.66111111111111109</v>
      </c>
      <c r="P164" s="35">
        <f t="shared" si="1"/>
        <v>1.990701300212228</v>
      </c>
      <c r="Q164" s="37">
        <f t="shared" si="2"/>
        <v>119.44207801273367</v>
      </c>
      <c r="R164" s="9">
        <f t="shared" si="3"/>
        <v>12.542484302502748</v>
      </c>
    </row>
    <row r="165" spans="2:18" ht="17">
      <c r="B165" s="38">
        <v>1.1000000000000001</v>
      </c>
      <c r="C165" s="3" t="s">
        <v>195</v>
      </c>
      <c r="D165" s="3"/>
      <c r="E165" s="3"/>
      <c r="F165" s="3"/>
      <c r="G165" s="3"/>
      <c r="H165" s="3">
        <f>17.15</f>
        <v>17.149999999999999</v>
      </c>
      <c r="I165" s="3"/>
      <c r="J165" s="3"/>
      <c r="K165" s="3"/>
      <c r="L165" s="3">
        <f>27.1166666666667</f>
        <v>27.116666666666667</v>
      </c>
      <c r="M165" s="3"/>
      <c r="N165" s="34">
        <f t="shared" si="0"/>
        <v>22.133333333333333</v>
      </c>
      <c r="O165" s="36">
        <v>0.92222222222222228</v>
      </c>
      <c r="P165" s="35">
        <f t="shared" si="1"/>
        <v>4.9833333333333387</v>
      </c>
      <c r="Q165" s="37">
        <f t="shared" si="2"/>
        <v>299.00000000000034</v>
      </c>
      <c r="R165" s="9">
        <f t="shared" si="3"/>
        <v>22.51506024096388</v>
      </c>
    </row>
    <row r="166" spans="2:18" ht="17">
      <c r="B166" s="3" t="s">
        <v>196</v>
      </c>
      <c r="C166" s="3" t="s">
        <v>197</v>
      </c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3EAC08-5C8B-4DAE-88D1-65E92C1CF27B}">
  <dimension ref="C59:N66"/>
  <sheetViews>
    <sheetView topLeftCell="A10" workbookViewId="0">
      <selection activeCell="L73" sqref="L73"/>
    </sheetView>
  </sheetViews>
  <sheetFormatPr baseColWidth="10" defaultColWidth="8.83203125" defaultRowHeight="15"/>
  <cols>
    <col min="3" max="3" width="14.33203125" bestFit="1" customWidth="1"/>
  </cols>
  <sheetData>
    <row r="59" spans="3:14">
      <c r="C59" s="3" t="s">
        <v>198</v>
      </c>
      <c r="D59" s="3" t="s">
        <v>113</v>
      </c>
      <c r="E59" s="3" t="s">
        <v>114</v>
      </c>
      <c r="F59" s="3" t="s">
        <v>146</v>
      </c>
      <c r="G59" s="34" t="s">
        <v>115</v>
      </c>
      <c r="H59" s="34" t="s">
        <v>150</v>
      </c>
      <c r="I59" s="3" t="s">
        <v>117</v>
      </c>
      <c r="J59" s="34" t="s">
        <v>148</v>
      </c>
      <c r="K59" s="34" t="s">
        <v>199</v>
      </c>
      <c r="L59" s="34" t="s">
        <v>200</v>
      </c>
      <c r="M59" s="34" t="s">
        <v>201</v>
      </c>
      <c r="N59" s="34" t="s">
        <v>115</v>
      </c>
    </row>
    <row r="60" spans="3:14">
      <c r="C60" s="3" t="s">
        <v>202</v>
      </c>
      <c r="D60" s="3">
        <f>5.16666666666667</f>
        <v>5.166666666666667</v>
      </c>
      <c r="E60" s="3">
        <f>5.65</f>
        <v>5.65</v>
      </c>
      <c r="F60" s="3">
        <f>5.61666666666667</f>
        <v>5.6166666666666671</v>
      </c>
      <c r="G60" s="34">
        <f>AVERAGE(D60,E60,F60)</f>
        <v>5.4777777777777779</v>
      </c>
      <c r="H60" s="36">
        <v>0.22847222222222222</v>
      </c>
      <c r="I60" s="3">
        <f t="shared" ref="I60:I66" si="0">_xlfn.STDEV.P(D60:F60)</f>
        <v>0.22040927138752642</v>
      </c>
      <c r="J60" s="12">
        <f>I60*60</f>
        <v>13.224556283251585</v>
      </c>
      <c r="K60" s="3">
        <v>87.9</v>
      </c>
      <c r="L60" s="3">
        <v>87.7</v>
      </c>
      <c r="M60" s="3">
        <v>87.7</v>
      </c>
      <c r="N60" s="9">
        <f>AVERAGEA(K60:M60)</f>
        <v>87.766666666666666</v>
      </c>
    </row>
    <row r="61" spans="3:14">
      <c r="C61" s="3">
        <v>800</v>
      </c>
      <c r="D61" s="3">
        <f>6.13333333333333</f>
        <v>6.1333333333333337</v>
      </c>
      <c r="E61" s="3">
        <f>6.18333333333333</f>
        <v>6.1833333333333336</v>
      </c>
      <c r="F61" s="3">
        <f>6.33333333333333</f>
        <v>6.333333333333333</v>
      </c>
      <c r="G61" s="34">
        <f t="shared" ref="G61:G66" si="1">AVERAGE(D61,E61,F61)</f>
        <v>6.2166666666666659</v>
      </c>
      <c r="H61" s="36">
        <v>0.2590277777777778</v>
      </c>
      <c r="I61" s="3">
        <f t="shared" si="0"/>
        <v>8.4983658559879452E-2</v>
      </c>
      <c r="J61" s="12">
        <f t="shared" ref="J61:J66" si="2">I61*60</f>
        <v>5.0990195135927667</v>
      </c>
      <c r="K61" s="3">
        <v>87.9</v>
      </c>
      <c r="L61" s="3">
        <v>87.9</v>
      </c>
      <c r="M61" s="3">
        <v>87.6</v>
      </c>
      <c r="N61" s="9">
        <f t="shared" ref="N61:N66" si="3">AVERAGEA(K61:M61)</f>
        <v>87.8</v>
      </c>
    </row>
    <row r="62" spans="3:14">
      <c r="C62" s="3">
        <v>80</v>
      </c>
      <c r="D62" s="3">
        <f>7.33333333333333</f>
        <v>7.333333333333333</v>
      </c>
      <c r="E62" s="3">
        <f>8.16666666666667</f>
        <v>8.1666666666666661</v>
      </c>
      <c r="F62" s="3">
        <f>8.21666666666667</f>
        <v>8.2166666666666668</v>
      </c>
      <c r="G62" s="34">
        <f t="shared" si="1"/>
        <v>7.9055555555555559</v>
      </c>
      <c r="H62" s="36">
        <v>0.32916666666666666</v>
      </c>
      <c r="I62" s="3">
        <f t="shared" si="0"/>
        <v>0.40513677007787857</v>
      </c>
      <c r="J62" s="12">
        <f t="shared" si="2"/>
        <v>24.308206204672715</v>
      </c>
      <c r="K62" s="3">
        <v>87.8</v>
      </c>
      <c r="L62" s="3">
        <v>87.5</v>
      </c>
      <c r="M62" s="3">
        <v>87.5</v>
      </c>
      <c r="N62" s="9">
        <f t="shared" si="3"/>
        <v>87.600000000000009</v>
      </c>
    </row>
    <row r="63" spans="3:14">
      <c r="C63" s="3">
        <v>8</v>
      </c>
      <c r="D63" s="3">
        <f>8.43333333333333</f>
        <v>8.4333333333333336</v>
      </c>
      <c r="E63" s="3">
        <f>9.2</f>
        <v>9.1999999999999993</v>
      </c>
      <c r="F63" s="3">
        <f>9.18333333333333</f>
        <v>9.1833333333333336</v>
      </c>
      <c r="G63" s="34">
        <f t="shared" si="1"/>
        <v>8.9388888888888882</v>
      </c>
      <c r="H63" s="36">
        <v>0.37222222222222223</v>
      </c>
      <c r="I63" s="3">
        <f t="shared" si="0"/>
        <v>0.357546509104535</v>
      </c>
      <c r="J63" s="12">
        <f t="shared" si="2"/>
        <v>21.452790546272102</v>
      </c>
      <c r="K63" s="3">
        <v>87.8</v>
      </c>
      <c r="L63" s="3">
        <v>87.6</v>
      </c>
      <c r="M63" s="3">
        <v>87.5</v>
      </c>
      <c r="N63" s="9">
        <f t="shared" si="3"/>
        <v>87.633333333333326</v>
      </c>
    </row>
    <row r="64" spans="3:14">
      <c r="C64" s="3">
        <v>0.8</v>
      </c>
      <c r="D64" s="3">
        <f>9.88333333333333</f>
        <v>9.8833333333333329</v>
      </c>
      <c r="E64" s="3">
        <f>11.0333333333333</f>
        <v>11.033333333333333</v>
      </c>
      <c r="F64" s="3">
        <f>11.3333333333333</f>
        <v>11.333333333333334</v>
      </c>
      <c r="G64" s="34">
        <f t="shared" si="1"/>
        <v>10.75</v>
      </c>
      <c r="H64" s="36">
        <v>0.44791666666666669</v>
      </c>
      <c r="I64" s="3">
        <f t="shared" si="0"/>
        <v>0.62494444197508958</v>
      </c>
      <c r="J64" s="12">
        <f t="shared" si="2"/>
        <v>37.496666518505378</v>
      </c>
      <c r="K64" s="3">
        <v>87.9</v>
      </c>
      <c r="L64" s="3">
        <v>87.7</v>
      </c>
      <c r="M64" s="3">
        <v>87.7</v>
      </c>
      <c r="N64" s="9">
        <f t="shared" si="3"/>
        <v>87.766666666666666</v>
      </c>
    </row>
    <row r="65" spans="3:14">
      <c r="C65" s="3">
        <v>0.08</v>
      </c>
      <c r="D65" s="3">
        <f>14.3</f>
        <v>14.3</v>
      </c>
      <c r="E65" s="3">
        <f>14.15</f>
        <v>14.15</v>
      </c>
      <c r="F65" s="3">
        <f>12.7333333333333</f>
        <v>12.733333333333333</v>
      </c>
      <c r="G65" s="34">
        <f t="shared" si="1"/>
        <v>13.72777777777778</v>
      </c>
      <c r="H65" s="36">
        <v>0.57222222222222219</v>
      </c>
      <c r="I65" s="3">
        <f t="shared" si="0"/>
        <v>0.70583983774168679</v>
      </c>
      <c r="J65" s="12">
        <f t="shared" si="2"/>
        <v>42.350390264501208</v>
      </c>
      <c r="K65" s="3">
        <v>87.9</v>
      </c>
      <c r="L65" s="3">
        <v>87.4</v>
      </c>
      <c r="M65" s="3">
        <v>87.5</v>
      </c>
      <c r="N65" s="9">
        <f t="shared" si="3"/>
        <v>87.600000000000009</v>
      </c>
    </row>
    <row r="66" spans="3:14">
      <c r="C66" s="3" t="s">
        <v>203</v>
      </c>
      <c r="D66" s="3">
        <f>5.61666666666667</f>
        <v>5.6166666666666671</v>
      </c>
      <c r="E66" s="3">
        <f>5.65</f>
        <v>5.65</v>
      </c>
      <c r="F66" s="3">
        <f>5.81666666666667</f>
        <v>5.8166666666666664</v>
      </c>
      <c r="G66" s="34">
        <f t="shared" si="1"/>
        <v>5.6944444444444455</v>
      </c>
      <c r="H66" s="36">
        <v>0.23680555555555555</v>
      </c>
      <c r="I66" s="3">
        <f t="shared" si="0"/>
        <v>8.74889763779087E-2</v>
      </c>
      <c r="J66" s="12">
        <f t="shared" si="2"/>
        <v>5.2493385826745218</v>
      </c>
      <c r="K66" s="3">
        <v>88.2</v>
      </c>
      <c r="L66" s="3">
        <v>88.2</v>
      </c>
      <c r="M66" s="3">
        <v>88.1</v>
      </c>
      <c r="N66" s="9">
        <f t="shared" si="3"/>
        <v>88.166666666666671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Gene blocks</vt:lpstr>
      <vt:lpstr>Agarose gels</vt:lpstr>
      <vt:lpstr>Primer selection</vt:lpstr>
      <vt:lpstr>Primers optimisation</vt:lpstr>
      <vt:lpstr>Specificity</vt:lpstr>
      <vt:lpstr>Limit of detection</vt:lpstr>
      <vt:lpstr>Filtration sensitivity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HODA SALAH MOHAMED ABBAS</dc:creator>
  <cp:keywords/>
  <dc:description/>
  <cp:lastModifiedBy>Travis Beddoe</cp:lastModifiedBy>
  <cp:revision/>
  <dcterms:created xsi:type="dcterms:W3CDTF">2024-08-26T02:34:31Z</dcterms:created>
  <dcterms:modified xsi:type="dcterms:W3CDTF">2025-01-16T01:20:26Z</dcterms:modified>
  <cp:category/>
  <cp:contentStatus/>
</cp:coreProperties>
</file>