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aae/Documents/JAAE-GoogleDrive/Research/Fungal antibacterial Bp/Trichoderma Manuscript prep./PeerJ revision/Revision Final/"/>
    </mc:Choice>
  </mc:AlternateContent>
  <xr:revisionPtr revIDLastSave="0" documentId="13_ncr:1_{5CE422EC-1606-194E-83EB-79609F14DB21}" xr6:coauthVersionLast="47" xr6:coauthVersionMax="47" xr10:uidLastSave="{00000000-0000-0000-0000-000000000000}"/>
  <bookViews>
    <workbookView xWindow="20" yWindow="500" windowWidth="28780" windowHeight="16240" tabRatio="658" xr2:uid="{1BA58CEE-E38E-4DC7-AE4E-63A75085A435}"/>
  </bookViews>
  <sheets>
    <sheet name="Time kill assay Final   " sheetId="28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7" i="28" l="1"/>
  <c r="N16" i="28" s="1"/>
  <c r="R19" i="28"/>
  <c r="Q19" i="28"/>
  <c r="P19" i="28"/>
  <c r="O19" i="28"/>
  <c r="L19" i="28"/>
  <c r="K19" i="28"/>
  <c r="J19" i="28"/>
  <c r="I19" i="28"/>
  <c r="F19" i="28"/>
  <c r="E19" i="28"/>
  <c r="D19" i="28"/>
  <c r="C19" i="28"/>
  <c r="R18" i="28"/>
  <c r="Q18" i="28"/>
  <c r="P18" i="28"/>
  <c r="L18" i="28"/>
  <c r="K18" i="28"/>
  <c r="J18" i="28"/>
  <c r="F18" i="28"/>
  <c r="E18" i="28"/>
  <c r="D18" i="28"/>
  <c r="R17" i="28"/>
  <c r="Q17" i="28"/>
  <c r="P17" i="28"/>
  <c r="L17" i="28"/>
  <c r="K17" i="28"/>
  <c r="J17" i="28"/>
  <c r="F17" i="28"/>
  <c r="E17" i="28"/>
  <c r="D17" i="28"/>
  <c r="R16" i="28"/>
  <c r="L16" i="28"/>
  <c r="F16" i="28"/>
  <c r="Y10" i="28"/>
  <c r="X10" i="28"/>
  <c r="W10" i="28"/>
  <c r="V10" i="28"/>
  <c r="N10" i="28"/>
  <c r="H10" i="28"/>
  <c r="H19" i="28" s="1"/>
  <c r="B10" i="28"/>
  <c r="Y9" i="28"/>
  <c r="X9" i="28"/>
  <c r="W9" i="28"/>
  <c r="O9" i="28"/>
  <c r="N9" i="28"/>
  <c r="N18" i="28" s="1"/>
  <c r="I9" i="28"/>
  <c r="I18" i="28" s="1"/>
  <c r="H9" i="28"/>
  <c r="H18" i="28" s="1"/>
  <c r="C9" i="28"/>
  <c r="C18" i="28" s="1"/>
  <c r="B9" i="28"/>
  <c r="B18" i="28" s="1"/>
  <c r="Y8" i="28"/>
  <c r="X8" i="28"/>
  <c r="W8" i="28"/>
  <c r="O8" i="28"/>
  <c r="O17" i="28" s="1"/>
  <c r="N8" i="28"/>
  <c r="N17" i="28" s="1"/>
  <c r="I8" i="28"/>
  <c r="I17" i="28" s="1"/>
  <c r="H8" i="28"/>
  <c r="H17" i="28" s="1"/>
  <c r="C8" i="28"/>
  <c r="B8" i="28"/>
  <c r="Y7" i="28"/>
  <c r="Q7" i="28"/>
  <c r="Q16" i="28" s="1"/>
  <c r="P7" i="28"/>
  <c r="P16" i="28" s="1"/>
  <c r="O7" i="28"/>
  <c r="O16" i="28" s="1"/>
  <c r="K7" i="28"/>
  <c r="K16" i="28" s="1"/>
  <c r="J7" i="28"/>
  <c r="J16" i="28" s="1"/>
  <c r="I7" i="28"/>
  <c r="I16" i="28" s="1"/>
  <c r="H7" i="28"/>
  <c r="E7" i="28"/>
  <c r="E16" i="28" s="1"/>
  <c r="D7" i="28"/>
  <c r="D16" i="28" s="1"/>
  <c r="C7" i="28"/>
  <c r="C16" i="28" s="1"/>
  <c r="B7" i="28"/>
  <c r="B16" i="28" s="1"/>
  <c r="R6" i="28"/>
  <c r="R15" i="28" s="1"/>
  <c r="Q6" i="28"/>
  <c r="Q15" i="28" s="1"/>
  <c r="P6" i="28"/>
  <c r="P15" i="28" s="1"/>
  <c r="O6" i="28"/>
  <c r="O15" i="28" s="1"/>
  <c r="N6" i="28"/>
  <c r="N15" i="28" s="1"/>
  <c r="L6" i="28"/>
  <c r="L15" i="28" s="1"/>
  <c r="K6" i="28"/>
  <c r="K15" i="28" s="1"/>
  <c r="J6" i="28"/>
  <c r="J15" i="28" s="1"/>
  <c r="I6" i="28"/>
  <c r="H6" i="28"/>
  <c r="H15" i="28" s="1"/>
  <c r="F6" i="28"/>
  <c r="F15" i="28" s="1"/>
  <c r="E6" i="28"/>
  <c r="E15" i="28" s="1"/>
  <c r="AB15" i="28" s="1"/>
  <c r="D6" i="28"/>
  <c r="D15" i="28" s="1"/>
  <c r="C6" i="28"/>
  <c r="C15" i="28" s="1"/>
  <c r="B6" i="28"/>
  <c r="Z17" i="28" l="1"/>
  <c r="AD16" i="28"/>
  <c r="B19" i="28"/>
  <c r="U10" i="28"/>
  <c r="AB17" i="28"/>
  <c r="Z15" i="28"/>
  <c r="AB18" i="28"/>
  <c r="Z19" i="28"/>
  <c r="Z16" i="28"/>
  <c r="V18" i="28"/>
  <c r="AD15" i="28"/>
  <c r="B15" i="28"/>
  <c r="U15" i="28" s="1"/>
  <c r="U6" i="28"/>
  <c r="AD18" i="28"/>
  <c r="AB16" i="28"/>
  <c r="X19" i="28"/>
  <c r="AB19" i="28"/>
  <c r="AD19" i="28"/>
  <c r="X16" i="28"/>
  <c r="Y18" i="28"/>
  <c r="V6" i="28"/>
  <c r="AD17" i="28"/>
  <c r="Z18" i="28"/>
  <c r="U7" i="28"/>
  <c r="W19" i="28"/>
  <c r="AC16" i="28"/>
  <c r="AA18" i="28"/>
  <c r="Y17" i="28"/>
  <c r="W6" i="28"/>
  <c r="Y6" i="28"/>
  <c r="U9" i="28"/>
  <c r="U8" i="28"/>
  <c r="V8" i="28"/>
  <c r="Y19" i="28"/>
  <c r="X6" i="28"/>
  <c r="V9" i="28"/>
  <c r="W16" i="28"/>
  <c r="U18" i="28"/>
  <c r="Y16" i="28"/>
  <c r="AA16" i="28"/>
  <c r="O18" i="28"/>
  <c r="X18" i="28" s="1"/>
  <c r="V7" i="28"/>
  <c r="AA15" i="28"/>
  <c r="AC18" i="28"/>
  <c r="AA19" i="28"/>
  <c r="AA17" i="28"/>
  <c r="W7" i="28"/>
  <c r="I15" i="28"/>
  <c r="N19" i="28"/>
  <c r="Y15" i="28"/>
  <c r="B17" i="28"/>
  <c r="V17" i="28" s="1"/>
  <c r="AC17" i="28"/>
  <c r="X7" i="28"/>
  <c r="AC15" i="28"/>
  <c r="H16" i="28"/>
  <c r="V16" i="28" s="1"/>
  <c r="AC19" i="28"/>
  <c r="C17" i="28"/>
  <c r="X17" i="28" s="1"/>
  <c r="V19" i="28" l="1"/>
  <c r="V15" i="28"/>
  <c r="W15" i="28"/>
  <c r="X15" i="28"/>
  <c r="U17" i="28"/>
  <c r="U19" i="28"/>
  <c r="W17" i="28"/>
  <c r="W18" i="28"/>
  <c r="U16" i="28"/>
</calcChain>
</file>

<file path=xl/sharedStrings.xml><?xml version="1.0" encoding="utf-8"?>
<sst xmlns="http://schemas.openxmlformats.org/spreadsheetml/2006/main" count="67" uniqueCount="18">
  <si>
    <t>mean</t>
  </si>
  <si>
    <t>time (hours)</t>
  </si>
  <si>
    <t>*1 = no colony</t>
  </si>
  <si>
    <t>SE</t>
  </si>
  <si>
    <t>7.8mg/mL (1xMIC)</t>
  </si>
  <si>
    <t>15.6 mg/mL (2xMIC)</t>
  </si>
  <si>
    <t>31.2mg/mL (4xMIC)</t>
  </si>
  <si>
    <t>62.5mg/mL (8xMIC)</t>
  </si>
  <si>
    <t>untreated control</t>
  </si>
  <si>
    <t>Average number of conoly (3 replicates)</t>
  </si>
  <si>
    <t>Number of colony (repilcate 1)</t>
  </si>
  <si>
    <t>Number of colony (repilcate 2)</t>
  </si>
  <si>
    <t>Number of colony (repilcate 3)</t>
  </si>
  <si>
    <t>Log 10 number of colony (repilcate 1)</t>
  </si>
  <si>
    <t>Log 10 number of colony (repilcate 2)</t>
  </si>
  <si>
    <t>Log 10 number of colony (repilcate 3)</t>
  </si>
  <si>
    <t xml:space="preserve">Average log 10 number of colony (3 replicates)				</t>
  </si>
  <si>
    <r>
      <t xml:space="preserve">Time-kill assay with </t>
    </r>
    <r>
      <rPr>
        <b/>
        <i/>
        <sz val="16"/>
        <color rgb="FF000000"/>
        <rFont val="Calibri"/>
        <family val="2"/>
        <scheme val="minor"/>
      </rPr>
      <t>B. pseudomallei</t>
    </r>
    <r>
      <rPr>
        <b/>
        <sz val="16"/>
        <color rgb="FF000000"/>
        <rFont val="Calibri"/>
        <family val="2"/>
        <scheme val="minor"/>
      </rPr>
      <t xml:space="preserve"> K96243 and varying concentrations of TD7.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</si>
</sst>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rgb="FFFF0000"/>
      <name val="Calibri"/>
      <family val="2"/>
      <scheme val="minor"/>
    </font>
    <font>
      <sz val="16"/>
      <color rgb="FF0070C0"/>
      <name val="Calibri"/>
      <family val="2"/>
      <scheme val="minor"/>
    </font>
    <font>
      <sz val="16"/>
      <color rgb="FF000000"/>
      <name val="Times New Roman"/>
      <family val="1"/>
    </font>
    <font>
      <sz val="16"/>
      <color rgb="FF00000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i/>
      <sz val="16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2" fontId="1" fillId="0" borderId="1" xfId="0" applyNumberFormat="1" applyFont="1" applyBorder="1"/>
    <xf numFmtId="0" fontId="1" fillId="3" borderId="0" xfId="0" applyFont="1" applyFill="1"/>
    <xf numFmtId="0" fontId="3" fillId="0" borderId="0" xfId="0" applyFont="1"/>
    <xf numFmtId="0" fontId="4" fillId="0" borderId="0" xfId="0" applyFont="1"/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right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right"/>
    </xf>
    <xf numFmtId="2" fontId="3" fillId="0" borderId="1" xfId="0" applyNumberFormat="1" applyFont="1" applyBorder="1"/>
    <xf numFmtId="0" fontId="3" fillId="0" borderId="1" xfId="0" applyFont="1" applyBorder="1"/>
    <xf numFmtId="1" fontId="3" fillId="0" borderId="1" xfId="0" applyNumberFormat="1" applyFont="1" applyBorder="1"/>
    <xf numFmtId="0" fontId="6" fillId="0" borderId="0" xfId="0" applyFont="1"/>
    <xf numFmtId="0" fontId="2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F6A7CD-BB50-D542-9C17-E9C63C94059A}">
  <dimension ref="A1:AD33"/>
  <sheetViews>
    <sheetView tabSelected="1" topLeftCell="C1" workbookViewId="0">
      <selection activeCell="D24" sqref="D24"/>
    </sheetView>
  </sheetViews>
  <sheetFormatPr baseColWidth="10" defaultColWidth="18.5" defaultRowHeight="21" x14ac:dyDescent="0.25"/>
  <cols>
    <col min="1" max="1" width="18.6640625" style="1" bestFit="1" customWidth="1"/>
    <col min="2" max="2" width="21.83203125" style="1" customWidth="1"/>
    <col min="3" max="3" width="24" style="1" customWidth="1"/>
    <col min="4" max="4" width="25.83203125" style="1" customWidth="1"/>
    <col min="5" max="5" width="23.6640625" style="1" customWidth="1"/>
    <col min="6" max="6" width="24" style="1" customWidth="1"/>
    <col min="7" max="7" width="8.33203125" style="1" customWidth="1"/>
    <col min="8" max="8" width="20" style="1" customWidth="1"/>
    <col min="9" max="9" width="22.6640625" style="1" customWidth="1"/>
    <col min="10" max="10" width="23.83203125" style="1" customWidth="1"/>
    <col min="11" max="11" width="24.33203125" style="1" customWidth="1"/>
    <col min="12" max="12" width="25.33203125" style="1" customWidth="1"/>
    <col min="13" max="13" width="9.5" style="1" customWidth="1"/>
    <col min="14" max="14" width="21.83203125" style="1" customWidth="1"/>
    <col min="15" max="15" width="22.5" style="1" customWidth="1"/>
    <col min="16" max="16" width="24" style="1" customWidth="1"/>
    <col min="17" max="17" width="23.5" style="1" customWidth="1"/>
    <col min="18" max="18" width="23" style="1" customWidth="1"/>
    <col min="19" max="19" width="9.1640625" style="1" customWidth="1"/>
    <col min="20" max="20" width="18.6640625" style="1" bestFit="1" customWidth="1"/>
    <col min="21" max="21" width="22.6640625" style="1" customWidth="1"/>
    <col min="22" max="22" width="22.1640625" style="1" customWidth="1"/>
    <col min="23" max="23" width="26.1640625" style="1" customWidth="1"/>
    <col min="24" max="24" width="24" style="1" customWidth="1"/>
    <col min="25" max="25" width="23.33203125" style="1" customWidth="1"/>
    <col min="26" max="30" width="18.6640625" style="1" bestFit="1" customWidth="1"/>
    <col min="31" max="16384" width="18.5" style="1"/>
  </cols>
  <sheetData>
    <row r="1" spans="1:30" x14ac:dyDescent="0.25">
      <c r="N1" s="2"/>
      <c r="O1" s="2"/>
      <c r="P1" s="2"/>
      <c r="Q1" s="2"/>
      <c r="R1" s="2"/>
      <c r="S1" s="6"/>
    </row>
    <row r="2" spans="1:30" x14ac:dyDescent="0.25">
      <c r="A2" s="16" t="s">
        <v>17</v>
      </c>
      <c r="N2" s="2"/>
      <c r="O2" s="2"/>
      <c r="P2" s="2"/>
      <c r="Q2" s="2"/>
      <c r="R2" s="2"/>
      <c r="S2" s="6"/>
    </row>
    <row r="3" spans="1:30" x14ac:dyDescent="0.25">
      <c r="N3" s="2"/>
      <c r="O3" s="2"/>
      <c r="P3" s="2"/>
      <c r="Q3" s="2"/>
      <c r="R3" s="2"/>
      <c r="S3" s="6"/>
      <c r="U3" s="9"/>
      <c r="V3" s="9"/>
      <c r="W3" s="9"/>
      <c r="X3" s="9"/>
      <c r="Y3" s="9"/>
    </row>
    <row r="4" spans="1:30" x14ac:dyDescent="0.25">
      <c r="B4" s="18" t="s">
        <v>10</v>
      </c>
      <c r="C4" s="18"/>
      <c r="D4" s="18"/>
      <c r="E4" s="18"/>
      <c r="F4" s="18"/>
      <c r="H4" s="18" t="s">
        <v>11</v>
      </c>
      <c r="I4" s="18"/>
      <c r="J4" s="18"/>
      <c r="K4" s="18"/>
      <c r="L4" s="18"/>
      <c r="N4" s="18" t="s">
        <v>12</v>
      </c>
      <c r="O4" s="18"/>
      <c r="P4" s="18"/>
      <c r="Q4" s="18"/>
      <c r="R4" s="18"/>
      <c r="S4" s="6"/>
      <c r="U4" s="17" t="s">
        <v>9</v>
      </c>
      <c r="V4" s="17"/>
      <c r="W4" s="17"/>
      <c r="X4" s="17"/>
      <c r="Y4" s="17"/>
    </row>
    <row r="5" spans="1:30" x14ac:dyDescent="0.25">
      <c r="A5" s="10" t="s">
        <v>1</v>
      </c>
      <c r="B5" s="3" t="s">
        <v>8</v>
      </c>
      <c r="C5" s="3" t="s">
        <v>4</v>
      </c>
      <c r="D5" s="3" t="s">
        <v>5</v>
      </c>
      <c r="E5" s="3" t="s">
        <v>6</v>
      </c>
      <c r="F5" s="3" t="s">
        <v>7</v>
      </c>
      <c r="H5" s="3" t="s">
        <v>8</v>
      </c>
      <c r="I5" s="3" t="s">
        <v>4</v>
      </c>
      <c r="J5" s="3" t="s">
        <v>5</v>
      </c>
      <c r="K5" s="3" t="s">
        <v>6</v>
      </c>
      <c r="L5" s="3" t="s">
        <v>7</v>
      </c>
      <c r="N5" s="3" t="s">
        <v>8</v>
      </c>
      <c r="O5" s="3" t="s">
        <v>4</v>
      </c>
      <c r="P5" s="3" t="s">
        <v>5</v>
      </c>
      <c r="Q5" s="3" t="s">
        <v>6</v>
      </c>
      <c r="R5" s="3" t="s">
        <v>7</v>
      </c>
      <c r="S5" s="6"/>
      <c r="T5" s="12" t="s">
        <v>1</v>
      </c>
      <c r="U5" s="11" t="s">
        <v>8</v>
      </c>
      <c r="V5" s="11" t="s">
        <v>4</v>
      </c>
      <c r="W5" s="11" t="s">
        <v>5</v>
      </c>
      <c r="X5" s="11" t="s">
        <v>6</v>
      </c>
      <c r="Y5" s="11" t="s">
        <v>7</v>
      </c>
    </row>
    <row r="6" spans="1:30" x14ac:dyDescent="0.25">
      <c r="A6" s="4">
        <v>0</v>
      </c>
      <c r="B6" s="4">
        <f>2.12*10^5</f>
        <v>212000</v>
      </c>
      <c r="C6" s="4">
        <f t="shared" ref="C6:F6" si="0">2.12*10^5</f>
        <v>212000</v>
      </c>
      <c r="D6" s="4">
        <f t="shared" si="0"/>
        <v>212000</v>
      </c>
      <c r="E6" s="4">
        <f t="shared" si="0"/>
        <v>212000</v>
      </c>
      <c r="F6" s="4">
        <f t="shared" si="0"/>
        <v>212000</v>
      </c>
      <c r="H6" s="4">
        <f>1.5*10^5</f>
        <v>150000</v>
      </c>
      <c r="I6" s="4">
        <f>1.5*10^5</f>
        <v>150000</v>
      </c>
      <c r="J6" s="4">
        <f>1.5*10^5</f>
        <v>150000</v>
      </c>
      <c r="K6" s="4">
        <f>1.5*10^5</f>
        <v>150000</v>
      </c>
      <c r="L6" s="4">
        <f>1.5*10^5</f>
        <v>150000</v>
      </c>
      <c r="N6" s="4">
        <f>2.2*10^5</f>
        <v>220000.00000000003</v>
      </c>
      <c r="O6" s="4">
        <f t="shared" ref="O6:R6" si="1">2.2*10^5</f>
        <v>220000.00000000003</v>
      </c>
      <c r="P6" s="4">
        <f t="shared" si="1"/>
        <v>220000.00000000003</v>
      </c>
      <c r="Q6" s="4">
        <f t="shared" si="1"/>
        <v>220000.00000000003</v>
      </c>
      <c r="R6" s="4">
        <f t="shared" si="1"/>
        <v>220000.00000000003</v>
      </c>
      <c r="S6" s="6"/>
      <c r="T6" s="14">
        <v>0</v>
      </c>
      <c r="U6" s="15">
        <f>AVERAGE(B6,H6,N6)</f>
        <v>194000</v>
      </c>
      <c r="V6" s="15">
        <f t="shared" ref="U6:Y10" si="2">AVERAGE(C6,I6,O6)</f>
        <v>194000</v>
      </c>
      <c r="W6" s="15">
        <f t="shared" si="2"/>
        <v>194000</v>
      </c>
      <c r="X6" s="15">
        <f t="shared" si="2"/>
        <v>194000</v>
      </c>
      <c r="Y6" s="15">
        <f t="shared" si="2"/>
        <v>194000</v>
      </c>
    </row>
    <row r="7" spans="1:30" x14ac:dyDescent="0.25">
      <c r="A7" s="4">
        <v>0.5</v>
      </c>
      <c r="B7" s="4">
        <f>2.12*10^5</f>
        <v>212000</v>
      </c>
      <c r="C7" s="4">
        <f>2.18*10^5</f>
        <v>218000.00000000003</v>
      </c>
      <c r="D7" s="4">
        <f>1.5*10^5</f>
        <v>150000</v>
      </c>
      <c r="E7" s="4">
        <f>4.7*10^3</f>
        <v>4700</v>
      </c>
      <c r="F7" s="4">
        <v>1</v>
      </c>
      <c r="H7" s="4">
        <f>1.5*10^5</f>
        <v>150000</v>
      </c>
      <c r="I7" s="4">
        <f>1.5*10^5</f>
        <v>150000</v>
      </c>
      <c r="J7" s="4">
        <f>1.1*10^5</f>
        <v>110000.00000000001</v>
      </c>
      <c r="K7" s="4">
        <f>4.57*10^3</f>
        <v>4570</v>
      </c>
      <c r="L7" s="4">
        <v>1</v>
      </c>
      <c r="N7" s="4">
        <f>2.1*10^5</f>
        <v>210000</v>
      </c>
      <c r="O7" s="4">
        <f>2.3*10^5</f>
        <v>229999.99999999997</v>
      </c>
      <c r="P7" s="4">
        <f>8.23*10^4</f>
        <v>82300</v>
      </c>
      <c r="Q7" s="4">
        <f>3.52*10^3</f>
        <v>3520</v>
      </c>
      <c r="R7" s="4">
        <v>1</v>
      </c>
      <c r="S7" s="6"/>
      <c r="T7" s="14">
        <v>0.5</v>
      </c>
      <c r="U7" s="15">
        <f t="shared" si="2"/>
        <v>190666.66666666666</v>
      </c>
      <c r="V7" s="15">
        <f t="shared" si="2"/>
        <v>199333.33333333334</v>
      </c>
      <c r="W7" s="15">
        <f t="shared" si="2"/>
        <v>114100</v>
      </c>
      <c r="X7" s="15">
        <f t="shared" si="2"/>
        <v>4263.333333333333</v>
      </c>
      <c r="Y7" s="15">
        <f t="shared" si="2"/>
        <v>1</v>
      </c>
    </row>
    <row r="8" spans="1:30" x14ac:dyDescent="0.25">
      <c r="A8" s="4">
        <v>2</v>
      </c>
      <c r="B8" s="4">
        <f>2.62*10^5</f>
        <v>262000</v>
      </c>
      <c r="C8" s="4">
        <f>1.78*10^5</f>
        <v>178000</v>
      </c>
      <c r="D8" s="4">
        <v>1</v>
      </c>
      <c r="E8" s="4">
        <v>1</v>
      </c>
      <c r="F8" s="4">
        <v>1</v>
      </c>
      <c r="H8" s="4">
        <f>1.23*10^6</f>
        <v>1230000</v>
      </c>
      <c r="I8" s="4">
        <f>1.38*10^5</f>
        <v>138000</v>
      </c>
      <c r="J8" s="4">
        <v>1</v>
      </c>
      <c r="K8" s="4">
        <v>1</v>
      </c>
      <c r="L8" s="4">
        <v>1</v>
      </c>
      <c r="N8" s="4">
        <f>7.23*10^5</f>
        <v>723000</v>
      </c>
      <c r="O8" s="4">
        <f>2.19*10^5</f>
        <v>219000</v>
      </c>
      <c r="P8" s="4">
        <v>1</v>
      </c>
      <c r="Q8" s="4">
        <v>1</v>
      </c>
      <c r="R8" s="4">
        <v>1</v>
      </c>
      <c r="S8" s="6"/>
      <c r="T8" s="14">
        <v>2</v>
      </c>
      <c r="U8" s="15">
        <f t="shared" si="2"/>
        <v>738333.33333333337</v>
      </c>
      <c r="V8" s="15">
        <f t="shared" si="2"/>
        <v>178333.33333333334</v>
      </c>
      <c r="W8" s="15">
        <f t="shared" si="2"/>
        <v>1</v>
      </c>
      <c r="X8" s="15">
        <f t="shared" si="2"/>
        <v>1</v>
      </c>
      <c r="Y8" s="15">
        <f t="shared" si="2"/>
        <v>1</v>
      </c>
    </row>
    <row r="9" spans="1:30" x14ac:dyDescent="0.25">
      <c r="A9" s="4">
        <v>4</v>
      </c>
      <c r="B9" s="4">
        <f>1.97*10^6</f>
        <v>1970000</v>
      </c>
      <c r="C9" s="4">
        <f>1.7*10^5</f>
        <v>170000</v>
      </c>
      <c r="D9" s="4">
        <v>1</v>
      </c>
      <c r="E9" s="4">
        <v>1</v>
      </c>
      <c r="F9" s="4">
        <v>1</v>
      </c>
      <c r="H9" s="4">
        <f>7.4*10^6</f>
        <v>7400000</v>
      </c>
      <c r="I9" s="4">
        <f>1.15*10^5</f>
        <v>114999.99999999999</v>
      </c>
      <c r="J9" s="4">
        <v>1</v>
      </c>
      <c r="K9" s="4">
        <v>1</v>
      </c>
      <c r="L9" s="4">
        <v>1</v>
      </c>
      <c r="N9" s="4">
        <f>5.4*10^6</f>
        <v>5400000</v>
      </c>
      <c r="O9" s="4">
        <f>9.15*10^4</f>
        <v>91500</v>
      </c>
      <c r="P9" s="4">
        <v>1</v>
      </c>
      <c r="Q9" s="4">
        <v>1</v>
      </c>
      <c r="R9" s="4">
        <v>1</v>
      </c>
      <c r="S9" s="6"/>
      <c r="T9" s="14">
        <v>4</v>
      </c>
      <c r="U9" s="15">
        <f t="shared" si="2"/>
        <v>4923333.333333333</v>
      </c>
      <c r="V9" s="15">
        <f t="shared" si="2"/>
        <v>125500</v>
      </c>
      <c r="W9" s="15">
        <f t="shared" si="2"/>
        <v>1</v>
      </c>
      <c r="X9" s="15">
        <f t="shared" si="2"/>
        <v>1</v>
      </c>
      <c r="Y9" s="15">
        <f t="shared" si="2"/>
        <v>1</v>
      </c>
    </row>
    <row r="10" spans="1:30" x14ac:dyDescent="0.25">
      <c r="A10" s="4">
        <v>24</v>
      </c>
      <c r="B10" s="4">
        <f>1.37*10^10</f>
        <v>13700000000.000002</v>
      </c>
      <c r="C10" s="4">
        <v>1</v>
      </c>
      <c r="D10" s="4">
        <v>1</v>
      </c>
      <c r="E10" s="4">
        <v>1</v>
      </c>
      <c r="F10" s="4">
        <v>1</v>
      </c>
      <c r="H10" s="4">
        <f>9.7*10^9</f>
        <v>9700000000</v>
      </c>
      <c r="I10" s="4">
        <v>1</v>
      </c>
      <c r="J10" s="4">
        <v>1</v>
      </c>
      <c r="K10" s="4">
        <v>1</v>
      </c>
      <c r="L10" s="4">
        <v>1</v>
      </c>
      <c r="N10" s="4">
        <f>1.7*10^10</f>
        <v>17000000000</v>
      </c>
      <c r="O10" s="4">
        <v>1</v>
      </c>
      <c r="P10" s="4">
        <v>1</v>
      </c>
      <c r="Q10" s="4">
        <v>1</v>
      </c>
      <c r="R10" s="4">
        <v>1</v>
      </c>
      <c r="S10" s="6"/>
      <c r="T10" s="14">
        <v>24</v>
      </c>
      <c r="U10" s="15">
        <f>AVERAGE(B10,H10,N10)</f>
        <v>13466666666.666666</v>
      </c>
      <c r="V10" s="15">
        <f t="shared" si="2"/>
        <v>1</v>
      </c>
      <c r="W10" s="15">
        <f t="shared" si="2"/>
        <v>1</v>
      </c>
      <c r="X10" s="15">
        <f t="shared" si="2"/>
        <v>1</v>
      </c>
      <c r="Y10" s="15">
        <f t="shared" si="2"/>
        <v>1</v>
      </c>
    </row>
    <row r="11" spans="1:30" x14ac:dyDescent="0.25">
      <c r="B11" s="1" t="s">
        <v>2</v>
      </c>
      <c r="H11" s="1" t="s">
        <v>2</v>
      </c>
      <c r="N11" s="1" t="s">
        <v>2</v>
      </c>
      <c r="S11" s="6"/>
      <c r="T11" s="7" t="s">
        <v>2</v>
      </c>
    </row>
    <row r="12" spans="1:30" x14ac:dyDescent="0.25">
      <c r="S12" s="6"/>
      <c r="U12" s="17" t="s">
        <v>16</v>
      </c>
      <c r="V12" s="17"/>
      <c r="W12" s="17"/>
      <c r="X12" s="17"/>
      <c r="Y12" s="17"/>
      <c r="Z12" s="17"/>
      <c r="AA12" s="17"/>
      <c r="AB12" s="17"/>
      <c r="AC12" s="17"/>
      <c r="AD12" s="17"/>
    </row>
    <row r="13" spans="1:30" x14ac:dyDescent="0.25">
      <c r="B13" s="20" t="s">
        <v>13</v>
      </c>
      <c r="C13" s="20"/>
      <c r="D13" s="20"/>
      <c r="E13" s="20"/>
      <c r="F13" s="20"/>
      <c r="H13" s="18" t="s">
        <v>14</v>
      </c>
      <c r="I13" s="18"/>
      <c r="J13" s="18"/>
      <c r="K13" s="18"/>
      <c r="L13" s="18"/>
      <c r="N13" s="21" t="s">
        <v>15</v>
      </c>
      <c r="O13" s="21"/>
      <c r="P13" s="21"/>
      <c r="Q13" s="21"/>
      <c r="R13" s="21"/>
      <c r="S13" s="6"/>
      <c r="U13" s="19" t="s">
        <v>8</v>
      </c>
      <c r="V13" s="19"/>
      <c r="W13" s="19" t="s">
        <v>4</v>
      </c>
      <c r="X13" s="19"/>
      <c r="Y13" s="19" t="s">
        <v>5</v>
      </c>
      <c r="Z13" s="19"/>
      <c r="AA13" s="19" t="s">
        <v>6</v>
      </c>
      <c r="AB13" s="19"/>
      <c r="AC13" s="19" t="s">
        <v>7</v>
      </c>
      <c r="AD13" s="19"/>
    </row>
    <row r="14" spans="1:30" x14ac:dyDescent="0.25">
      <c r="A14" s="10" t="s">
        <v>1</v>
      </c>
      <c r="B14" s="3" t="s">
        <v>8</v>
      </c>
      <c r="C14" s="3" t="s">
        <v>4</v>
      </c>
      <c r="D14" s="3" t="s">
        <v>5</v>
      </c>
      <c r="E14" s="3" t="s">
        <v>6</v>
      </c>
      <c r="F14" s="3" t="s">
        <v>7</v>
      </c>
      <c r="H14" s="3" t="s">
        <v>8</v>
      </c>
      <c r="I14" s="3" t="s">
        <v>4</v>
      </c>
      <c r="J14" s="3" t="s">
        <v>5</v>
      </c>
      <c r="K14" s="3" t="s">
        <v>6</v>
      </c>
      <c r="L14" s="3" t="s">
        <v>7</v>
      </c>
      <c r="N14" s="3" t="s">
        <v>8</v>
      </c>
      <c r="O14" s="3" t="s">
        <v>4</v>
      </c>
      <c r="P14" s="3" t="s">
        <v>5</v>
      </c>
      <c r="Q14" s="3" t="s">
        <v>6</v>
      </c>
      <c r="R14" s="3" t="s">
        <v>7</v>
      </c>
      <c r="S14" s="6"/>
      <c r="T14" s="12" t="s">
        <v>1</v>
      </c>
      <c r="U14" s="12" t="s">
        <v>0</v>
      </c>
      <c r="V14" s="12" t="s">
        <v>3</v>
      </c>
      <c r="W14" s="12" t="s">
        <v>0</v>
      </c>
      <c r="X14" s="12" t="s">
        <v>3</v>
      </c>
      <c r="Y14" s="12" t="s">
        <v>0</v>
      </c>
      <c r="Z14" s="12" t="s">
        <v>3</v>
      </c>
      <c r="AA14" s="12" t="s">
        <v>0</v>
      </c>
      <c r="AB14" s="12" t="s">
        <v>3</v>
      </c>
      <c r="AC14" s="12" t="s">
        <v>0</v>
      </c>
      <c r="AD14" s="12" t="s">
        <v>3</v>
      </c>
    </row>
    <row r="15" spans="1:30" x14ac:dyDescent="0.25">
      <c r="A15" s="4">
        <v>0</v>
      </c>
      <c r="B15" s="5">
        <f t="shared" ref="B15:F19" si="3">LOG(B6,10)</f>
        <v>5.3263358609287508</v>
      </c>
      <c r="C15" s="5">
        <f t="shared" si="3"/>
        <v>5.3263358609287508</v>
      </c>
      <c r="D15" s="5">
        <f t="shared" si="3"/>
        <v>5.3263358609287508</v>
      </c>
      <c r="E15" s="5">
        <f t="shared" si="3"/>
        <v>5.3263358609287508</v>
      </c>
      <c r="F15" s="5">
        <f t="shared" si="3"/>
        <v>5.3263358609287508</v>
      </c>
      <c r="H15" s="5">
        <f t="shared" ref="H15:L16" si="4">LOG(H6,10)</f>
        <v>5.1760912590556805</v>
      </c>
      <c r="I15" s="5">
        <f t="shared" si="4"/>
        <v>5.1760912590556805</v>
      </c>
      <c r="J15" s="5">
        <f t="shared" si="4"/>
        <v>5.1760912590556805</v>
      </c>
      <c r="K15" s="5">
        <f t="shared" si="4"/>
        <v>5.1760912590556805</v>
      </c>
      <c r="L15" s="5">
        <f t="shared" si="4"/>
        <v>5.1760912590556805</v>
      </c>
      <c r="N15" s="5">
        <f t="shared" ref="N15:R16" si="5">LOG(N6,10)</f>
        <v>5.3424226808222057</v>
      </c>
      <c r="O15" s="5">
        <f t="shared" si="5"/>
        <v>5.3424226808222057</v>
      </c>
      <c r="P15" s="5">
        <f t="shared" si="5"/>
        <v>5.3424226808222057</v>
      </c>
      <c r="Q15" s="5">
        <f t="shared" si="5"/>
        <v>5.3424226808222057</v>
      </c>
      <c r="R15" s="5">
        <f t="shared" si="5"/>
        <v>5.3424226808222057</v>
      </c>
      <c r="S15" s="6"/>
      <c r="T15" s="14">
        <v>0</v>
      </c>
      <c r="U15" s="13">
        <f>AVERAGE(B15,H15,N15)</f>
        <v>5.2816166002688796</v>
      </c>
      <c r="V15" s="13">
        <f>STDEV(B15,H15,N15)/SQRT(3)</f>
        <v>5.2966639413227511E-2</v>
      </c>
      <c r="W15" s="13">
        <f>AVERAGE(C15,I15,O15)</f>
        <v>5.2816166002688796</v>
      </c>
      <c r="X15" s="13">
        <f>STDEV(C15,I15,O15)/SQRT(3)</f>
        <v>5.2966639413227511E-2</v>
      </c>
      <c r="Y15" s="13">
        <f>AVERAGE(D15,J15,P15)</f>
        <v>5.2816166002688796</v>
      </c>
      <c r="Z15" s="13">
        <f>STDEV(D15,J15,P15)/SQRT(3)</f>
        <v>5.2966639413227511E-2</v>
      </c>
      <c r="AA15" s="13">
        <f>AVERAGE(E15,K15,Q15)</f>
        <v>5.2816166002688796</v>
      </c>
      <c r="AB15" s="13">
        <f>STDEV(E15,K15,Q15)/SQRT(3)</f>
        <v>5.2966639413227511E-2</v>
      </c>
      <c r="AC15" s="13">
        <f>AVERAGE(F15,L15,R15)</f>
        <v>5.2816166002688796</v>
      </c>
      <c r="AD15" s="13">
        <f>STDEV(F15,L15,R15)/SQRT(3)</f>
        <v>5.2966639413227511E-2</v>
      </c>
    </row>
    <row r="16" spans="1:30" x14ac:dyDescent="0.25">
      <c r="A16" s="4">
        <v>0.5</v>
      </c>
      <c r="B16" s="5">
        <f t="shared" si="3"/>
        <v>5.3263358609287508</v>
      </c>
      <c r="C16" s="5">
        <f t="shared" si="3"/>
        <v>5.3384564936046042</v>
      </c>
      <c r="D16" s="5">
        <f t="shared" si="3"/>
        <v>5.1760912590556805</v>
      </c>
      <c r="E16" s="5">
        <f t="shared" si="3"/>
        <v>3.6720978579357166</v>
      </c>
      <c r="F16" s="5">
        <f t="shared" si="3"/>
        <v>0</v>
      </c>
      <c r="H16" s="5">
        <f t="shared" si="4"/>
        <v>5.1760912590556805</v>
      </c>
      <c r="I16" s="5">
        <f t="shared" si="4"/>
        <v>5.1760912590556805</v>
      </c>
      <c r="J16" s="5">
        <f t="shared" si="4"/>
        <v>5.0413926851582254</v>
      </c>
      <c r="K16" s="5">
        <f t="shared" si="4"/>
        <v>3.65991620006985</v>
      </c>
      <c r="L16" s="5">
        <f t="shared" si="4"/>
        <v>0</v>
      </c>
      <c r="N16" s="5">
        <f t="shared" si="5"/>
        <v>5.3222192947339186</v>
      </c>
      <c r="O16" s="5">
        <f t="shared" si="5"/>
        <v>5.3617278360175922</v>
      </c>
      <c r="P16" s="5">
        <f t="shared" si="5"/>
        <v>4.9153998352122699</v>
      </c>
      <c r="Q16" s="5">
        <f t="shared" si="5"/>
        <v>3.5465426634781307</v>
      </c>
      <c r="R16" s="5">
        <f t="shared" si="5"/>
        <v>0</v>
      </c>
      <c r="S16" s="6"/>
      <c r="T16" s="14">
        <v>0.5</v>
      </c>
      <c r="U16" s="13">
        <f>AVERAGE(B16,H16,N16)</f>
        <v>5.2748821382394508</v>
      </c>
      <c r="V16" s="13">
        <f t="shared" ref="V16:V19" si="6">STDEV(B16,H16,N16)/SQRT(3)</f>
        <v>4.9409732127506066E-2</v>
      </c>
      <c r="W16" s="13">
        <f>AVERAGE(C16,I16,O16)</f>
        <v>5.2920918628926259</v>
      </c>
      <c r="X16" s="13">
        <f t="shared" ref="X16:X19" si="7">STDEV(C16,I16,O16)/SQRT(3)</f>
        <v>5.8388052180583294E-2</v>
      </c>
      <c r="Y16" s="13">
        <f>AVERAGE(D16,J16,P16)</f>
        <v>5.0442945931420589</v>
      </c>
      <c r="Z16" s="13">
        <f t="shared" ref="Z16:Z19" si="8">STDEV(D16,J16,P16)/SQRT(3)</f>
        <v>7.52691181004006E-2</v>
      </c>
      <c r="AA16" s="13">
        <f>AVERAGE(E16,K16,Q16)</f>
        <v>3.626185573827899</v>
      </c>
      <c r="AB16" s="13">
        <f t="shared" ref="AB16:AB19" si="9">STDEV(E16,K16,Q16)/SQRT(3)</f>
        <v>3.9976422525559524E-2</v>
      </c>
      <c r="AC16" s="13">
        <f>AVERAGE(F16,L16,R16)</f>
        <v>0</v>
      </c>
      <c r="AD16" s="13">
        <f t="shared" ref="AD16:AD19" si="10">STDEV(F16,L16,R16)/SQRT(3)</f>
        <v>0</v>
      </c>
    </row>
    <row r="17" spans="1:30" x14ac:dyDescent="0.25">
      <c r="A17" s="4">
        <v>2</v>
      </c>
      <c r="B17" s="5">
        <f t="shared" si="3"/>
        <v>5.4183012913197448</v>
      </c>
      <c r="C17" s="5">
        <f t="shared" si="3"/>
        <v>5.2504200023088936</v>
      </c>
      <c r="D17" s="5">
        <f t="shared" si="3"/>
        <v>0</v>
      </c>
      <c r="E17" s="5">
        <f t="shared" si="3"/>
        <v>0</v>
      </c>
      <c r="F17" s="5">
        <f t="shared" si="3"/>
        <v>0</v>
      </c>
      <c r="H17" s="5">
        <f>LOG(H8,10)</f>
        <v>6.0899051114393972</v>
      </c>
      <c r="I17" s="5">
        <f t="shared" ref="I17:L19" si="11">LOG(I8,10)</f>
        <v>5.139879086401236</v>
      </c>
      <c r="J17" s="5">
        <f t="shared" si="11"/>
        <v>0</v>
      </c>
      <c r="K17" s="5">
        <f t="shared" si="11"/>
        <v>0</v>
      </c>
      <c r="L17" s="5">
        <f t="shared" si="11"/>
        <v>0</v>
      </c>
      <c r="N17" s="5">
        <f>LOG(N8,10)</f>
        <v>5.859138297294531</v>
      </c>
      <c r="O17" s="5">
        <f t="shared" ref="O17:R19" si="12">LOG(O8,10)</f>
        <v>5.3404441148401185</v>
      </c>
      <c r="P17" s="5">
        <f t="shared" si="12"/>
        <v>0</v>
      </c>
      <c r="Q17" s="5">
        <f t="shared" si="12"/>
        <v>0</v>
      </c>
      <c r="R17" s="5">
        <f t="shared" si="12"/>
        <v>0</v>
      </c>
      <c r="S17" s="6"/>
      <c r="T17" s="14">
        <v>2</v>
      </c>
      <c r="U17" s="13">
        <f>AVERAGE(B17,H17,N17)</f>
        <v>5.7891149000178919</v>
      </c>
      <c r="V17" s="13">
        <f t="shared" si="6"/>
        <v>0.19701131940783609</v>
      </c>
      <c r="W17" s="13">
        <f>AVERAGE(C17,I17,O17)</f>
        <v>5.2435810678500827</v>
      </c>
      <c r="X17" s="13">
        <f t="shared" si="7"/>
        <v>5.7999025642882909E-2</v>
      </c>
      <c r="Y17" s="13">
        <f>AVERAGE(D17,J17,P17)</f>
        <v>0</v>
      </c>
      <c r="Z17" s="13">
        <f t="shared" si="8"/>
        <v>0</v>
      </c>
      <c r="AA17" s="13">
        <f>AVERAGE(E17,K17,Q17)</f>
        <v>0</v>
      </c>
      <c r="AB17" s="13">
        <f t="shared" si="9"/>
        <v>0</v>
      </c>
      <c r="AC17" s="13">
        <f>AVERAGE(F17,L17,R17)</f>
        <v>0</v>
      </c>
      <c r="AD17" s="13">
        <f t="shared" si="10"/>
        <v>0</v>
      </c>
    </row>
    <row r="18" spans="1:30" x14ac:dyDescent="0.25">
      <c r="A18" s="4">
        <v>4</v>
      </c>
      <c r="B18" s="5">
        <f t="shared" si="3"/>
        <v>6.2944662261615925</v>
      </c>
      <c r="C18" s="5">
        <f t="shared" si="3"/>
        <v>5.2304489213782732</v>
      </c>
      <c r="D18" s="5">
        <f t="shared" si="3"/>
        <v>0</v>
      </c>
      <c r="E18" s="5">
        <f t="shared" si="3"/>
        <v>0</v>
      </c>
      <c r="F18" s="5">
        <f t="shared" si="3"/>
        <v>0</v>
      </c>
      <c r="H18" s="5">
        <f>LOG(H9,10)</f>
        <v>6.8692317197309753</v>
      </c>
      <c r="I18" s="5">
        <f t="shared" si="11"/>
        <v>5.0606978403536109</v>
      </c>
      <c r="J18" s="5">
        <f t="shared" si="11"/>
        <v>0</v>
      </c>
      <c r="K18" s="5">
        <f t="shared" si="11"/>
        <v>0</v>
      </c>
      <c r="L18" s="5">
        <f t="shared" si="11"/>
        <v>0</v>
      </c>
      <c r="N18" s="5">
        <f>LOG(N9,10)</f>
        <v>6.7323937598229682</v>
      </c>
      <c r="O18" s="5">
        <f t="shared" si="12"/>
        <v>4.9614210940664476</v>
      </c>
      <c r="P18" s="5">
        <f t="shared" si="12"/>
        <v>0</v>
      </c>
      <c r="Q18" s="5">
        <f t="shared" si="12"/>
        <v>0</v>
      </c>
      <c r="R18" s="5">
        <f t="shared" si="12"/>
        <v>0</v>
      </c>
      <c r="S18" s="6"/>
      <c r="T18" s="14">
        <v>4</v>
      </c>
      <c r="U18" s="13">
        <f>AVERAGE(B18,H18,N18)</f>
        <v>6.6320305685718459</v>
      </c>
      <c r="V18" s="13">
        <f t="shared" si="6"/>
        <v>0.17334303251846819</v>
      </c>
      <c r="W18" s="13">
        <f>AVERAGE(C18,I18,O18)</f>
        <v>5.0841892852661106</v>
      </c>
      <c r="X18" s="13">
        <f t="shared" si="7"/>
        <v>7.8544846966744894E-2</v>
      </c>
      <c r="Y18" s="13">
        <f>AVERAGE(D18,J18,P18)</f>
        <v>0</v>
      </c>
      <c r="Z18" s="13">
        <f t="shared" si="8"/>
        <v>0</v>
      </c>
      <c r="AA18" s="13">
        <f>AVERAGE(E18,K18,Q18)</f>
        <v>0</v>
      </c>
      <c r="AB18" s="13">
        <f t="shared" si="9"/>
        <v>0</v>
      </c>
      <c r="AC18" s="13">
        <f>AVERAGE(F18,L18,R18)</f>
        <v>0</v>
      </c>
      <c r="AD18" s="13">
        <f t="shared" si="10"/>
        <v>0</v>
      </c>
    </row>
    <row r="19" spans="1:30" x14ac:dyDescent="0.25">
      <c r="A19" s="4">
        <v>24</v>
      </c>
      <c r="B19" s="5">
        <f t="shared" si="3"/>
        <v>10.136720567156406</v>
      </c>
      <c r="C19" s="5">
        <f t="shared" si="3"/>
        <v>0</v>
      </c>
      <c r="D19" s="5">
        <f t="shared" si="3"/>
        <v>0</v>
      </c>
      <c r="E19" s="5">
        <f t="shared" si="3"/>
        <v>0</v>
      </c>
      <c r="F19" s="5">
        <f t="shared" si="3"/>
        <v>0</v>
      </c>
      <c r="H19" s="5">
        <f>LOG(H10,10)</f>
        <v>9.9867717342662452</v>
      </c>
      <c r="I19" s="5">
        <f t="shared" si="11"/>
        <v>0</v>
      </c>
      <c r="J19" s="5">
        <f t="shared" si="11"/>
        <v>0</v>
      </c>
      <c r="K19" s="5">
        <f t="shared" si="11"/>
        <v>0</v>
      </c>
      <c r="L19" s="5">
        <f t="shared" si="11"/>
        <v>0</v>
      </c>
      <c r="N19" s="5">
        <f>LOG(N10,10)</f>
        <v>10.230448921378272</v>
      </c>
      <c r="O19" s="5">
        <f t="shared" si="12"/>
        <v>0</v>
      </c>
      <c r="P19" s="5">
        <f t="shared" si="12"/>
        <v>0</v>
      </c>
      <c r="Q19" s="5">
        <f t="shared" si="12"/>
        <v>0</v>
      </c>
      <c r="R19" s="5">
        <f t="shared" si="12"/>
        <v>0</v>
      </c>
      <c r="S19" s="6"/>
      <c r="T19" s="14">
        <v>24</v>
      </c>
      <c r="U19" s="13">
        <f>AVERAGE(B19,H19,N19)</f>
        <v>10.117980407600308</v>
      </c>
      <c r="V19" s="13">
        <f t="shared" si="6"/>
        <v>7.0964869395235469E-2</v>
      </c>
      <c r="W19" s="13">
        <f>AVERAGE(C19,I19,O19)</f>
        <v>0</v>
      </c>
      <c r="X19" s="13">
        <f t="shared" si="7"/>
        <v>0</v>
      </c>
      <c r="Y19" s="13">
        <f>AVERAGE(D19,J19,P19)</f>
        <v>0</v>
      </c>
      <c r="Z19" s="13">
        <f t="shared" si="8"/>
        <v>0</v>
      </c>
      <c r="AA19" s="13">
        <f>AVERAGE(E19,K19,Q19)</f>
        <v>0</v>
      </c>
      <c r="AB19" s="13">
        <f t="shared" si="9"/>
        <v>0</v>
      </c>
      <c r="AC19" s="13">
        <f>AVERAGE(F19,L19,R19)</f>
        <v>0</v>
      </c>
      <c r="AD19" s="13">
        <f t="shared" si="10"/>
        <v>0</v>
      </c>
    </row>
    <row r="20" spans="1:30" x14ac:dyDescent="0.25">
      <c r="S20" s="6"/>
    </row>
    <row r="33" spans="21:21" x14ac:dyDescent="0.25">
      <c r="U33" s="8"/>
    </row>
  </sheetData>
  <mergeCells count="13">
    <mergeCell ref="Y13:Z13"/>
    <mergeCell ref="AA13:AB13"/>
    <mergeCell ref="AC13:AD13"/>
    <mergeCell ref="B13:F13"/>
    <mergeCell ref="H13:L13"/>
    <mergeCell ref="N13:R13"/>
    <mergeCell ref="U13:V13"/>
    <mergeCell ref="W13:X13"/>
    <mergeCell ref="U12:AD12"/>
    <mergeCell ref="U4:Y4"/>
    <mergeCell ref="B4:F4"/>
    <mergeCell ref="H4:L4"/>
    <mergeCell ref="N4:R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382B043564C3740A82CEC755B0AA5C7" ma:contentTypeVersion="10" ma:contentTypeDescription="Create a new document." ma:contentTypeScope="" ma:versionID="ca292a63a9669a88fd116d3fd2c3edac">
  <xsd:schema xmlns:xsd="http://www.w3.org/2001/XMLSchema" xmlns:xs="http://www.w3.org/2001/XMLSchema" xmlns:p="http://schemas.microsoft.com/office/2006/metadata/properties" xmlns:ns3="31b03f08-7279-49b1-8d45-f284a0f67a52" targetNamespace="http://schemas.microsoft.com/office/2006/metadata/properties" ma:root="true" ma:fieldsID="8680490f57b10303da4fb4aae1f81711" ns3:_="">
    <xsd:import namespace="31b03f08-7279-49b1-8d45-f284a0f67a5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  <xsd:element ref="ns3:MediaServiceEventHashCode" minOccurs="0"/>
                <xsd:element ref="ns3:MediaServiceGenerationTim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b03f08-7279-49b1-8d45-f284a0f67a5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MediaServiceLocation" ma:internalName="MediaServiceLocation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8EF8087-B77B-43A0-BACB-B8E7CA6ACD7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B8BB2AE-4826-439E-A835-05FBF16A40A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1b03f08-7279-49b1-8d45-f284a0f67a5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424292F-9848-4F12-81BD-A786E009DB75}">
  <ds:schemaRefs>
    <ds:schemaRef ds:uri="http://purl.org/dc/dcmitype/"/>
    <ds:schemaRef ds:uri="http://www.w3.org/XML/1998/namespace"/>
    <ds:schemaRef ds:uri="http://purl.org/dc/elements/1.1/"/>
    <ds:schemaRef ds:uri="31b03f08-7279-49b1-8d45-f284a0f67a52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schemas.microsoft.com/office/infopath/2007/PartnerControl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Time kill assay Final  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tchaia</dc:creator>
  <cp:lastModifiedBy>Thotsapol Chaianunporn</cp:lastModifiedBy>
  <dcterms:created xsi:type="dcterms:W3CDTF">2018-12-04T03:37:00Z</dcterms:created>
  <dcterms:modified xsi:type="dcterms:W3CDTF">2024-12-20T13:23:22Z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0x0101000382B043564C3740A82CEC755B0AA5C7</vt:lpwstr>
  </property>
</Properties>
</file>