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husyd/OneDrive - Indiana University/Desktop/Manuscripts/PeerJ/submitted/RE_ Code and data/"/>
    </mc:Choice>
  </mc:AlternateContent>
  <xr:revisionPtr revIDLastSave="0" documentId="13_ncr:1_{3C705E77-4F0F-BD4C-A083-7B2FE7B81227}" xr6:coauthVersionLast="47" xr6:coauthVersionMax="47" xr10:uidLastSave="{00000000-0000-0000-0000-000000000000}"/>
  <bookViews>
    <workbookView xWindow="7680" yWindow="4640" windowWidth="19420" windowHeight="11500" activeTab="1" xr2:uid="{2A0EE29C-915B-4CB8-9D17-CD61BEB3CE82}"/>
  </bookViews>
  <sheets>
    <sheet name="Cleaned" sheetId="2" r:id="rId1"/>
    <sheet name="Data dictionary" sheetId="3" r:id="rId2"/>
  </sheets>
  <definedNames>
    <definedName name="_xlnm._FilterDatabase" localSheetId="0" hidden="1">Cleaned!$A$1:$O$124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M2" i="2"/>
  <c r="F3" i="2"/>
  <c r="M3" i="2"/>
  <c r="F4" i="2"/>
  <c r="M4" i="2"/>
  <c r="F5" i="2"/>
  <c r="M5" i="2"/>
  <c r="F6" i="2"/>
  <c r="M6" i="2"/>
  <c r="F7" i="2"/>
  <c r="M7" i="2"/>
  <c r="F8" i="2"/>
  <c r="M8" i="2"/>
  <c r="F9" i="2"/>
  <c r="M9" i="2"/>
  <c r="M10" i="2"/>
  <c r="M11" i="2"/>
  <c r="F12" i="2"/>
  <c r="M12" i="2"/>
  <c r="F13" i="2"/>
  <c r="M13" i="2"/>
  <c r="F14" i="2"/>
  <c r="M14" i="2"/>
  <c r="F15" i="2"/>
  <c r="M15" i="2"/>
  <c r="F16" i="2"/>
  <c r="M16" i="2"/>
  <c r="F17" i="2"/>
  <c r="M17" i="2"/>
  <c r="F18" i="2"/>
  <c r="M18" i="2"/>
  <c r="F19" i="2"/>
  <c r="M19" i="2"/>
  <c r="M20" i="2"/>
  <c r="F21" i="2"/>
  <c r="M21" i="2"/>
  <c r="F22" i="2"/>
  <c r="M22" i="2"/>
  <c r="F23" i="2"/>
  <c r="M23" i="2"/>
  <c r="F24" i="2"/>
  <c r="M24" i="2"/>
  <c r="F25" i="2"/>
  <c r="M25" i="2"/>
  <c r="F26" i="2"/>
  <c r="M26" i="2"/>
  <c r="F27" i="2"/>
  <c r="M27" i="2"/>
  <c r="F28" i="2"/>
  <c r="M28" i="2"/>
  <c r="F29" i="2"/>
  <c r="M29" i="2"/>
  <c r="F30" i="2"/>
  <c r="M30" i="2"/>
  <c r="F31" i="2"/>
  <c r="M31" i="2"/>
  <c r="M32" i="2"/>
  <c r="F33" i="2"/>
  <c r="M33" i="2"/>
  <c r="F34" i="2"/>
  <c r="M34" i="2"/>
  <c r="F35" i="2"/>
  <c r="M35" i="2"/>
  <c r="F36" i="2"/>
  <c r="M36" i="2"/>
  <c r="F37" i="2"/>
  <c r="M37" i="2"/>
  <c r="M38" i="2"/>
  <c r="M39" i="2"/>
  <c r="F40" i="2"/>
  <c r="M40" i="2"/>
  <c r="M41" i="2"/>
  <c r="F42" i="2"/>
  <c r="M42" i="2"/>
  <c r="F43" i="2"/>
  <c r="M43" i="2"/>
  <c r="F44" i="2"/>
  <c r="M44" i="2"/>
  <c r="M45" i="2"/>
  <c r="F46" i="2"/>
  <c r="M46" i="2"/>
  <c r="F47" i="2"/>
  <c r="M47" i="2"/>
  <c r="F48" i="2"/>
  <c r="M48" i="2"/>
  <c r="F49" i="2"/>
  <c r="M49" i="2"/>
  <c r="F50" i="2"/>
  <c r="M50" i="2"/>
  <c r="F51" i="2"/>
  <c r="M51" i="2"/>
  <c r="F52" i="2"/>
  <c r="M52" i="2"/>
  <c r="F53" i="2"/>
  <c r="M53" i="2"/>
  <c r="M54" i="2"/>
  <c r="F55" i="2"/>
  <c r="M55" i="2"/>
  <c r="F56" i="2"/>
  <c r="M56" i="2"/>
  <c r="F57" i="2"/>
  <c r="M57" i="2"/>
  <c r="M58" i="2"/>
  <c r="F59" i="2"/>
  <c r="M59" i="2"/>
  <c r="M60" i="2"/>
  <c r="F61" i="2"/>
  <c r="M61" i="2"/>
  <c r="F62" i="2"/>
  <c r="M62" i="2"/>
  <c r="F63" i="2"/>
  <c r="M63" i="2"/>
  <c r="F64" i="2"/>
  <c r="M64" i="2"/>
  <c r="F65" i="2"/>
  <c r="M65" i="2"/>
  <c r="M66" i="2"/>
  <c r="F67" i="2"/>
  <c r="M67" i="2"/>
  <c r="F68" i="2"/>
  <c r="M68" i="2"/>
  <c r="M69" i="2"/>
  <c r="F70" i="2"/>
  <c r="M70" i="2"/>
  <c r="F71" i="2"/>
  <c r="M71" i="2"/>
  <c r="F72" i="2"/>
  <c r="M72" i="2"/>
  <c r="F73" i="2"/>
  <c r="M73" i="2"/>
  <c r="M74" i="2"/>
  <c r="F75" i="2"/>
  <c r="M75" i="2"/>
  <c r="F76" i="2"/>
  <c r="M76" i="2"/>
  <c r="F77" i="2"/>
  <c r="M77" i="2"/>
  <c r="F78" i="2"/>
  <c r="M78" i="2"/>
  <c r="F79" i="2"/>
  <c r="M79" i="2"/>
  <c r="F80" i="2"/>
  <c r="M80" i="2"/>
  <c r="F81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F114" i="2"/>
  <c r="M114" i="2"/>
  <c r="M115" i="2"/>
  <c r="M116" i="2"/>
  <c r="M117" i="2"/>
  <c r="M118" i="2"/>
  <c r="M119" i="2"/>
  <c r="M120" i="2"/>
  <c r="M121" i="2"/>
</calcChain>
</file>

<file path=xl/sharedStrings.xml><?xml version="1.0" encoding="utf-8"?>
<sst xmlns="http://schemas.openxmlformats.org/spreadsheetml/2006/main" count="218" uniqueCount="66">
  <si>
    <t>INF</t>
  </si>
  <si>
    <t>Zongo</t>
  </si>
  <si>
    <t>29/10/21</t>
  </si>
  <si>
    <t>SA</t>
  </si>
  <si>
    <t>Tafika</t>
  </si>
  <si>
    <t>Rufunsa</t>
  </si>
  <si>
    <t>Olimba</t>
  </si>
  <si>
    <t>Nkala</t>
  </si>
  <si>
    <t>15/10/21</t>
  </si>
  <si>
    <t>Musolole</t>
  </si>
  <si>
    <t>JUV</t>
  </si>
  <si>
    <t>Mulisani</t>
  </si>
  <si>
    <t>Muchichili</t>
  </si>
  <si>
    <t>16/10/21</t>
  </si>
  <si>
    <t>Mphamvu</t>
  </si>
  <si>
    <t>Mosi</t>
  </si>
  <si>
    <t>Mkaliva</t>
  </si>
  <si>
    <t>Mbila</t>
  </si>
  <si>
    <t>Maramba</t>
  </si>
  <si>
    <t>Lufutuko</t>
  </si>
  <si>
    <t>Ludaka</t>
  </si>
  <si>
    <t>Kavala</t>
  </si>
  <si>
    <t>Kasewe</t>
  </si>
  <si>
    <t>Fungulani</t>
  </si>
  <si>
    <t>Chipembele</t>
  </si>
  <si>
    <t>A</t>
  </si>
  <si>
    <t>Chamilandu</t>
  </si>
  <si>
    <t>Batoka</t>
  </si>
  <si>
    <t>.</t>
  </si>
  <si>
    <t>T_C</t>
  </si>
  <si>
    <t xml:space="preserve">rescue_age </t>
  </si>
  <si>
    <t>age class</t>
  </si>
  <si>
    <t>certainty score</t>
  </si>
  <si>
    <t>BCS</t>
  </si>
  <si>
    <t>cort</t>
  </si>
  <si>
    <t>thyroid</t>
  </si>
  <si>
    <t>Age</t>
  </si>
  <si>
    <t>sex</t>
  </si>
  <si>
    <t>group</t>
  </si>
  <si>
    <t>season</t>
  </si>
  <si>
    <t>COLLECTION DATE</t>
  </si>
  <si>
    <t>ID</t>
  </si>
  <si>
    <t>collection date</t>
  </si>
  <si>
    <t>age</t>
  </si>
  <si>
    <t>elephant ID</t>
  </si>
  <si>
    <t>when dung was collected</t>
  </si>
  <si>
    <t>early dry=0</t>
  </si>
  <si>
    <t>wild=0</t>
  </si>
  <si>
    <t>ng/g DW</t>
  </si>
  <si>
    <t>0-9</t>
  </si>
  <si>
    <t>months</t>
  </si>
  <si>
    <t>dd/mm/yy</t>
  </si>
  <si>
    <t>late dry=1</t>
  </si>
  <si>
    <t>orphan=1</t>
  </si>
  <si>
    <t>age at rescue</t>
  </si>
  <si>
    <t>Ratio of thyroid hormone to cort</t>
  </si>
  <si>
    <t>unknown=2</t>
  </si>
  <si>
    <t>male=0</t>
  </si>
  <si>
    <t>female=1</t>
  </si>
  <si>
    <t>1=dung sample is known only at the herd level</t>
  </si>
  <si>
    <t>3=sample collected from an individual observed defecating</t>
  </si>
  <si>
    <t>2= assumed individual defecated, but was not observed</t>
  </si>
  <si>
    <t>inf=infant</t>
  </si>
  <si>
    <t>juv=juvenile</t>
  </si>
  <si>
    <t>sa=subadult</t>
  </si>
  <si>
    <t>a=adult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</si>
</sst>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1" fontId="2" fillId="0" borderId="0" xfId="1" applyNumberFormat="1"/>
    <xf numFmtId="2" fontId="2" fillId="0" borderId="0" xfId="1" applyNumberFormat="1"/>
    <xf numFmtId="164" fontId="2" fillId="0" borderId="0" xfId="1" applyNumberFormat="1" applyAlignment="1">
      <alignment horizontal="right"/>
    </xf>
    <xf numFmtId="2" fontId="3" fillId="0" borderId="0" xfId="1" applyNumberFormat="1" applyFont="1"/>
    <xf numFmtId="0" fontId="4" fillId="0" borderId="0" xfId="1" applyFont="1"/>
    <xf numFmtId="0" fontId="2" fillId="0" borderId="1" xfId="1" applyBorder="1"/>
    <xf numFmtId="2" fontId="1" fillId="0" borderId="0" xfId="1" applyNumberFormat="1" applyFont="1" applyAlignment="1">
      <alignment horizontal="center" vertical="center"/>
    </xf>
    <xf numFmtId="2" fontId="2" fillId="0" borderId="0" xfId="1" applyNumberFormat="1" applyAlignment="1">
      <alignment horizontal="center" vertical="center"/>
    </xf>
    <xf numFmtId="164" fontId="2" fillId="0" borderId="2" xfId="1" applyNumberFormat="1" applyBorder="1" applyAlignment="1">
      <alignment horizontal="right"/>
    </xf>
    <xf numFmtId="0" fontId="5" fillId="0" borderId="0" xfId="1" applyFont="1" applyAlignment="1">
      <alignment vertical="center" wrapText="1"/>
    </xf>
    <xf numFmtId="164" fontId="6" fillId="0" borderId="2" xfId="1" applyNumberFormat="1" applyFont="1" applyBorder="1" applyAlignment="1">
      <alignment horizontal="right"/>
    </xf>
    <xf numFmtId="0" fontId="5" fillId="0" borderId="0" xfId="1" applyFont="1" applyAlignment="1">
      <alignment horizontal="left" vertical="center" wrapText="1"/>
    </xf>
    <xf numFmtId="0" fontId="2" fillId="0" borderId="3" xfId="1" applyBorder="1"/>
    <xf numFmtId="0" fontId="2" fillId="0" borderId="4" xfId="1" applyBorder="1"/>
    <xf numFmtId="0" fontId="7" fillId="2" borderId="1" xfId="1" applyFont="1" applyFill="1" applyBorder="1" applyAlignment="1">
      <alignment vertical="center" wrapText="1"/>
    </xf>
    <xf numFmtId="2" fontId="3" fillId="0" borderId="0" xfId="1" applyNumberFormat="1" applyFont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0" fontId="7" fillId="2" borderId="0" xfId="1" applyFont="1" applyFill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8" fillId="2" borderId="0" xfId="1" applyFont="1" applyFill="1" applyAlignment="1">
      <alignment vertical="center" wrapText="1"/>
    </xf>
    <xf numFmtId="0" fontId="4" fillId="0" borderId="0" xfId="0" applyFont="1"/>
  </cellXfs>
  <cellStyles count="2">
    <cellStyle name="Normal" xfId="0" builtinId="0"/>
    <cellStyle name="Normal 2" xfId="1" xr:uid="{3F8CA1CC-458B-43F2-B6E5-37E886F61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8B30-D020-4B19-9F14-A6B9CE0991B6}">
  <dimension ref="A1:P122"/>
  <sheetViews>
    <sheetView zoomScaleNormal="100" workbookViewId="0">
      <pane xSplit="1" topLeftCell="C1" activePane="topRight" state="frozen"/>
      <selection pane="topRight" activeCell="J1" sqref="J1"/>
    </sheetView>
  </sheetViews>
  <sheetFormatPr baseColWidth="10" defaultColWidth="12" defaultRowHeight="16" x14ac:dyDescent="0.2"/>
  <cols>
    <col min="1" max="1" width="13.5" style="1" bestFit="1" customWidth="1"/>
    <col min="2" max="2" width="27.33203125" style="4" customWidth="1"/>
    <col min="3" max="6" width="12" style="1"/>
    <col min="7" max="8" width="12" style="3"/>
    <col min="9" max="9" width="12" style="2"/>
    <col min="10" max="16384" width="12" style="1"/>
  </cols>
  <sheetData>
    <row r="1" spans="1:13" x14ac:dyDescent="0.2">
      <c r="A1" s="1" t="s">
        <v>41</v>
      </c>
      <c r="B1" s="4" t="s">
        <v>40</v>
      </c>
      <c r="C1" s="1" t="s">
        <v>39</v>
      </c>
      <c r="D1" s="1" t="s">
        <v>38</v>
      </c>
      <c r="E1" s="1" t="s">
        <v>37</v>
      </c>
      <c r="F1" s="1" t="s">
        <v>36</v>
      </c>
      <c r="G1" s="3" t="s">
        <v>35</v>
      </c>
      <c r="H1" s="3" t="s">
        <v>34</v>
      </c>
      <c r="I1" s="2" t="s">
        <v>33</v>
      </c>
      <c r="J1" s="1" t="s">
        <v>32</v>
      </c>
      <c r="K1" s="1" t="s">
        <v>31</v>
      </c>
      <c r="L1" s="1" t="s">
        <v>30</v>
      </c>
      <c r="M1" s="1" t="s">
        <v>29</v>
      </c>
    </row>
    <row r="2" spans="1:13" x14ac:dyDescent="0.2">
      <c r="A2" s="13">
        <v>5</v>
      </c>
      <c r="B2" s="10">
        <v>44366</v>
      </c>
      <c r="C2" s="1">
        <v>0</v>
      </c>
      <c r="D2" s="1">
        <v>0</v>
      </c>
      <c r="E2" s="1">
        <v>2</v>
      </c>
      <c r="F2" s="1">
        <f>12*7</f>
        <v>84</v>
      </c>
      <c r="G2" s="9">
        <v>51.96232096</v>
      </c>
      <c r="H2" s="8">
        <v>160.1</v>
      </c>
      <c r="I2" s="2">
        <v>8</v>
      </c>
      <c r="J2" s="21">
        <v>1</v>
      </c>
      <c r="K2" s="1" t="s">
        <v>10</v>
      </c>
      <c r="M2" s="6">
        <f t="shared" ref="M2:M33" si="0">G2/H2</f>
        <v>0.32456165496564648</v>
      </c>
    </row>
    <row r="3" spans="1:13" x14ac:dyDescent="0.2">
      <c r="A3" s="20">
        <v>6</v>
      </c>
      <c r="B3" s="10">
        <v>44368</v>
      </c>
      <c r="C3" s="1">
        <v>0</v>
      </c>
      <c r="D3" s="1">
        <v>0</v>
      </c>
      <c r="E3" s="1">
        <v>2</v>
      </c>
      <c r="F3" s="1">
        <f>12*6</f>
        <v>72</v>
      </c>
      <c r="G3" s="9">
        <v>20.240150409999998</v>
      </c>
      <c r="H3" s="8">
        <v>77.63</v>
      </c>
      <c r="I3" s="2">
        <v>7</v>
      </c>
      <c r="J3" s="21">
        <v>1</v>
      </c>
      <c r="K3" s="1" t="s">
        <v>10</v>
      </c>
      <c r="M3" s="6">
        <f t="shared" si="0"/>
        <v>0.26072588445188716</v>
      </c>
    </row>
    <row r="4" spans="1:13" x14ac:dyDescent="0.2">
      <c r="A4" s="20">
        <v>8</v>
      </c>
      <c r="B4" s="10">
        <v>44368</v>
      </c>
      <c r="C4" s="1">
        <v>0</v>
      </c>
      <c r="D4" s="1">
        <v>0</v>
      </c>
      <c r="E4" s="1">
        <v>2</v>
      </c>
      <c r="F4" s="1">
        <f>12*15</f>
        <v>180</v>
      </c>
      <c r="G4" s="9">
        <v>34.697185810000001</v>
      </c>
      <c r="H4" s="8">
        <v>42.74</v>
      </c>
      <c r="I4" s="2">
        <v>7</v>
      </c>
      <c r="J4" s="21">
        <v>1</v>
      </c>
      <c r="K4" s="1" t="s">
        <v>25</v>
      </c>
      <c r="M4" s="6">
        <f t="shared" si="0"/>
        <v>0.81181997683668694</v>
      </c>
    </row>
    <row r="5" spans="1:13" x14ac:dyDescent="0.2">
      <c r="A5" s="20">
        <v>9</v>
      </c>
      <c r="B5" s="10">
        <v>44368</v>
      </c>
      <c r="C5" s="1">
        <v>0</v>
      </c>
      <c r="D5" s="1">
        <v>0</v>
      </c>
      <c r="E5" s="1">
        <v>2</v>
      </c>
      <c r="F5" s="1">
        <f>12*8</f>
        <v>96</v>
      </c>
      <c r="G5" s="9">
        <v>26.66258955</v>
      </c>
      <c r="H5" s="8">
        <v>62.92</v>
      </c>
      <c r="I5" s="2">
        <v>7</v>
      </c>
      <c r="J5" s="21">
        <v>1</v>
      </c>
      <c r="K5" s="1" t="s">
        <v>10</v>
      </c>
      <c r="M5" s="6">
        <f t="shared" si="0"/>
        <v>0.42375380721551176</v>
      </c>
    </row>
    <row r="6" spans="1:13" x14ac:dyDescent="0.2">
      <c r="A6" s="20">
        <v>11</v>
      </c>
      <c r="B6" s="10">
        <v>44368</v>
      </c>
      <c r="C6" s="1">
        <v>0</v>
      </c>
      <c r="D6" s="1">
        <v>0</v>
      </c>
      <c r="E6" s="1">
        <v>0</v>
      </c>
      <c r="F6" s="1">
        <f>12*9</f>
        <v>108</v>
      </c>
      <c r="G6" s="9">
        <v>194.76172639999999</v>
      </c>
      <c r="H6" s="8">
        <v>113.06</v>
      </c>
      <c r="I6" s="2">
        <v>5</v>
      </c>
      <c r="J6" s="21">
        <v>3</v>
      </c>
      <c r="K6" s="1" t="s">
        <v>3</v>
      </c>
      <c r="M6" s="6">
        <f t="shared" si="0"/>
        <v>1.7226404245533344</v>
      </c>
    </row>
    <row r="7" spans="1:13" x14ac:dyDescent="0.2">
      <c r="A7" s="20">
        <v>12</v>
      </c>
      <c r="B7" s="10">
        <v>44368</v>
      </c>
      <c r="C7" s="1">
        <v>0</v>
      </c>
      <c r="D7" s="1">
        <v>0</v>
      </c>
      <c r="E7" s="1">
        <v>2</v>
      </c>
      <c r="F7" s="1">
        <f>12*3</f>
        <v>36</v>
      </c>
      <c r="G7" s="9">
        <v>54.095677170000002</v>
      </c>
      <c r="H7" s="8">
        <v>65</v>
      </c>
      <c r="I7" s="2">
        <v>7</v>
      </c>
      <c r="J7" s="21">
        <v>1</v>
      </c>
      <c r="K7" s="1" t="s">
        <v>0</v>
      </c>
      <c r="M7" s="6">
        <f t="shared" si="0"/>
        <v>0.83224118723076923</v>
      </c>
    </row>
    <row r="8" spans="1:13" x14ac:dyDescent="0.2">
      <c r="A8" s="20">
        <v>13</v>
      </c>
      <c r="B8" s="10">
        <v>44373</v>
      </c>
      <c r="C8" s="1">
        <v>0</v>
      </c>
      <c r="D8" s="1">
        <v>0</v>
      </c>
      <c r="E8" s="1">
        <v>2</v>
      </c>
      <c r="F8" s="1">
        <f>12*11</f>
        <v>132</v>
      </c>
      <c r="G8" s="9">
        <v>54.945240839999997</v>
      </c>
      <c r="H8" s="8">
        <v>137.88</v>
      </c>
      <c r="I8" s="2">
        <v>5</v>
      </c>
      <c r="J8" s="21">
        <v>1</v>
      </c>
      <c r="K8" s="1" t="s">
        <v>3</v>
      </c>
      <c r="M8" s="6">
        <f t="shared" si="0"/>
        <v>0.39850044125326367</v>
      </c>
    </row>
    <row r="9" spans="1:13" x14ac:dyDescent="0.2">
      <c r="A9" s="20">
        <v>14</v>
      </c>
      <c r="B9" s="10">
        <v>44373</v>
      </c>
      <c r="C9" s="1">
        <v>0</v>
      </c>
      <c r="D9" s="1">
        <v>0</v>
      </c>
      <c r="E9" s="1">
        <v>2</v>
      </c>
      <c r="F9" s="1">
        <f>12*8</f>
        <v>96</v>
      </c>
      <c r="G9" s="9">
        <v>64.022350209999999</v>
      </c>
      <c r="H9" s="8">
        <v>50.09</v>
      </c>
      <c r="I9" s="2">
        <v>6</v>
      </c>
      <c r="J9" s="21">
        <v>1</v>
      </c>
      <c r="K9" s="1" t="s">
        <v>10</v>
      </c>
      <c r="M9" s="6">
        <f t="shared" si="0"/>
        <v>1.2781463407865841</v>
      </c>
    </row>
    <row r="10" spans="1:13" x14ac:dyDescent="0.2">
      <c r="A10" s="20">
        <v>15</v>
      </c>
      <c r="B10" s="10">
        <v>44373</v>
      </c>
      <c r="C10" s="1">
        <v>0</v>
      </c>
      <c r="D10" s="1">
        <v>0</v>
      </c>
      <c r="E10" s="1">
        <v>1</v>
      </c>
      <c r="F10" s="1">
        <v>4</v>
      </c>
      <c r="G10" s="9">
        <v>59.422558590000001</v>
      </c>
      <c r="H10" s="8">
        <v>122.72</v>
      </c>
      <c r="I10" s="2">
        <v>7</v>
      </c>
      <c r="J10" s="21">
        <v>1</v>
      </c>
      <c r="K10" s="1" t="s">
        <v>0</v>
      </c>
      <c r="M10" s="6">
        <f t="shared" si="0"/>
        <v>0.48421250480769235</v>
      </c>
    </row>
    <row r="11" spans="1:13" x14ac:dyDescent="0.2">
      <c r="A11" s="20">
        <v>16</v>
      </c>
      <c r="B11" s="10">
        <v>44373</v>
      </c>
      <c r="C11" s="1">
        <v>0</v>
      </c>
      <c r="D11" s="1">
        <v>0</v>
      </c>
      <c r="E11" s="1">
        <v>2</v>
      </c>
      <c r="F11" s="1">
        <v>24</v>
      </c>
      <c r="G11" s="9">
        <v>92.719594610000001</v>
      </c>
      <c r="H11" s="8">
        <v>189.99</v>
      </c>
      <c r="I11" s="2">
        <v>4</v>
      </c>
      <c r="J11" s="21">
        <v>1</v>
      </c>
      <c r="K11" s="1" t="s">
        <v>0</v>
      </c>
      <c r="M11" s="6">
        <f t="shared" si="0"/>
        <v>0.48802355181851675</v>
      </c>
    </row>
    <row r="12" spans="1:13" x14ac:dyDescent="0.2">
      <c r="A12" s="20">
        <v>17</v>
      </c>
      <c r="B12" s="10">
        <v>44377</v>
      </c>
      <c r="C12" s="1">
        <v>0</v>
      </c>
      <c r="D12" s="1">
        <v>0</v>
      </c>
      <c r="E12" s="1">
        <v>2</v>
      </c>
      <c r="F12" s="1">
        <f>12*12</f>
        <v>144</v>
      </c>
      <c r="G12" s="9">
        <v>60.328639529999997</v>
      </c>
      <c r="H12" s="8">
        <v>39.340000000000003</v>
      </c>
      <c r="I12" s="2">
        <v>8</v>
      </c>
      <c r="J12" s="21">
        <v>1</v>
      </c>
      <c r="K12" s="1" t="s">
        <v>3</v>
      </c>
      <c r="M12" s="6">
        <f t="shared" si="0"/>
        <v>1.5335190526182001</v>
      </c>
    </row>
    <row r="13" spans="1:13" x14ac:dyDescent="0.2">
      <c r="A13" s="20">
        <v>18</v>
      </c>
      <c r="B13" s="10">
        <v>44377</v>
      </c>
      <c r="C13" s="1">
        <v>0</v>
      </c>
      <c r="D13" s="1">
        <v>0</v>
      </c>
      <c r="E13" s="1">
        <v>2</v>
      </c>
      <c r="F13" s="1">
        <f>12*7</f>
        <v>84</v>
      </c>
      <c r="G13" s="9">
        <v>28.60306757</v>
      </c>
      <c r="H13" s="8">
        <v>40.700000000000003</v>
      </c>
      <c r="I13" s="2">
        <v>6</v>
      </c>
      <c r="J13" s="21">
        <v>1</v>
      </c>
      <c r="K13" s="1" t="s">
        <v>10</v>
      </c>
      <c r="M13" s="6">
        <f t="shared" si="0"/>
        <v>0.7027780729729729</v>
      </c>
    </row>
    <row r="14" spans="1:13" x14ac:dyDescent="0.2">
      <c r="A14" s="20">
        <v>23</v>
      </c>
      <c r="B14" s="10">
        <v>44380</v>
      </c>
      <c r="C14" s="1">
        <v>0</v>
      </c>
      <c r="D14" s="1">
        <v>0</v>
      </c>
      <c r="E14" s="1">
        <v>2</v>
      </c>
      <c r="F14" s="1">
        <f>12*10</f>
        <v>120</v>
      </c>
      <c r="G14" s="9">
        <v>54.34552893</v>
      </c>
      <c r="H14" s="8">
        <v>65.25</v>
      </c>
      <c r="I14" s="2">
        <v>7</v>
      </c>
      <c r="J14" s="21">
        <v>3</v>
      </c>
      <c r="K14" s="1" t="s">
        <v>3</v>
      </c>
      <c r="M14" s="6">
        <f t="shared" si="0"/>
        <v>0.83288166942528741</v>
      </c>
    </row>
    <row r="15" spans="1:13" x14ac:dyDescent="0.2">
      <c r="A15" s="20">
        <v>24</v>
      </c>
      <c r="B15" s="10">
        <v>44380</v>
      </c>
      <c r="C15" s="1">
        <v>0</v>
      </c>
      <c r="D15" s="1">
        <v>0</v>
      </c>
      <c r="E15" s="1">
        <v>2</v>
      </c>
      <c r="F15" s="1">
        <f>12*5</f>
        <v>60</v>
      </c>
      <c r="G15" s="9">
        <v>48.364836789999998</v>
      </c>
      <c r="H15" s="8">
        <v>38.93</v>
      </c>
      <c r="I15" s="2">
        <v>7</v>
      </c>
      <c r="J15" s="21">
        <v>1</v>
      </c>
      <c r="K15" s="1" t="s">
        <v>10</v>
      </c>
      <c r="M15" s="6">
        <f t="shared" si="0"/>
        <v>1.2423538862060108</v>
      </c>
    </row>
    <row r="16" spans="1:13" x14ac:dyDescent="0.2">
      <c r="A16" s="13">
        <v>26</v>
      </c>
      <c r="B16" s="10">
        <v>44380</v>
      </c>
      <c r="C16" s="1">
        <v>0</v>
      </c>
      <c r="D16" s="1">
        <v>0</v>
      </c>
      <c r="E16" s="1">
        <v>2</v>
      </c>
      <c r="F16" s="1">
        <f>12*8</f>
        <v>96</v>
      </c>
      <c r="G16" s="9">
        <v>72.991726619999994</v>
      </c>
      <c r="H16" s="8">
        <v>116.2</v>
      </c>
      <c r="I16" s="2">
        <v>7</v>
      </c>
      <c r="J16" s="21">
        <v>3</v>
      </c>
      <c r="K16" s="1" t="s">
        <v>10</v>
      </c>
      <c r="M16" s="6">
        <f t="shared" si="0"/>
        <v>0.62815599500860575</v>
      </c>
    </row>
    <row r="17" spans="1:13" x14ac:dyDescent="0.2">
      <c r="A17" s="20">
        <v>32</v>
      </c>
      <c r="B17" s="10">
        <v>44386</v>
      </c>
      <c r="C17" s="1">
        <v>0</v>
      </c>
      <c r="D17" s="1">
        <v>0</v>
      </c>
      <c r="E17" s="1">
        <v>1</v>
      </c>
      <c r="F17" s="1">
        <f>12*14</f>
        <v>168</v>
      </c>
      <c r="G17" s="9">
        <v>89.71682534</v>
      </c>
      <c r="H17" s="8">
        <v>39.19</v>
      </c>
      <c r="J17" s="21">
        <v>1</v>
      </c>
      <c r="K17" s="1" t="s">
        <v>3</v>
      </c>
      <c r="M17" s="6">
        <f t="shared" si="0"/>
        <v>2.28927852360296</v>
      </c>
    </row>
    <row r="18" spans="1:13" x14ac:dyDescent="0.2">
      <c r="A18" s="20">
        <v>33</v>
      </c>
      <c r="B18" s="10">
        <v>44386</v>
      </c>
      <c r="C18" s="1">
        <v>0</v>
      </c>
      <c r="D18" s="1">
        <v>0</v>
      </c>
      <c r="E18" s="1">
        <v>1</v>
      </c>
      <c r="F18" s="1">
        <f>12*11</f>
        <v>132</v>
      </c>
      <c r="G18" s="9">
        <v>209.16382619999999</v>
      </c>
      <c r="H18" s="8">
        <v>121.33</v>
      </c>
      <c r="I18" s="2">
        <v>6</v>
      </c>
      <c r="J18" s="21">
        <v>3</v>
      </c>
      <c r="K18" s="1" t="s">
        <v>3</v>
      </c>
      <c r="M18" s="6">
        <f t="shared" si="0"/>
        <v>1.7239250490398088</v>
      </c>
    </row>
    <row r="19" spans="1:13" x14ac:dyDescent="0.2">
      <c r="A19" s="20">
        <v>34</v>
      </c>
      <c r="B19" s="10">
        <v>44386</v>
      </c>
      <c r="C19" s="1">
        <v>0</v>
      </c>
      <c r="D19" s="1">
        <v>0</v>
      </c>
      <c r="E19" s="1">
        <v>0</v>
      </c>
      <c r="F19" s="1">
        <f>12*11</f>
        <v>132</v>
      </c>
      <c r="G19" s="9">
        <v>205.86307980000001</v>
      </c>
      <c r="H19" s="8">
        <v>145.62</v>
      </c>
      <c r="I19" s="2">
        <v>5</v>
      </c>
      <c r="J19" s="21">
        <v>3</v>
      </c>
      <c r="K19" s="1" t="s">
        <v>3</v>
      </c>
      <c r="M19" s="6">
        <f t="shared" si="0"/>
        <v>1.4137005892047796</v>
      </c>
    </row>
    <row r="20" spans="1:13" x14ac:dyDescent="0.2">
      <c r="A20" s="13">
        <v>40</v>
      </c>
      <c r="B20" s="10">
        <v>44387</v>
      </c>
      <c r="C20" s="1">
        <v>0</v>
      </c>
      <c r="D20" s="1">
        <v>0</v>
      </c>
      <c r="E20" s="1">
        <v>2</v>
      </c>
      <c r="F20" s="1">
        <v>5</v>
      </c>
      <c r="G20" s="9">
        <v>53.562257459999998</v>
      </c>
      <c r="H20" s="8">
        <v>27.27</v>
      </c>
      <c r="J20" s="21">
        <v>1</v>
      </c>
      <c r="K20" s="1" t="s">
        <v>0</v>
      </c>
      <c r="M20" s="6">
        <f t="shared" si="0"/>
        <v>1.9641458547854784</v>
      </c>
    </row>
    <row r="21" spans="1:13" x14ac:dyDescent="0.2">
      <c r="A21" s="20">
        <v>41</v>
      </c>
      <c r="B21" s="10">
        <v>44387</v>
      </c>
      <c r="C21" s="1">
        <v>0</v>
      </c>
      <c r="D21" s="1">
        <v>0</v>
      </c>
      <c r="E21" s="1">
        <v>2</v>
      </c>
      <c r="F21" s="1">
        <f>12*11</f>
        <v>132</v>
      </c>
      <c r="G21" s="9">
        <v>14.034445870000001</v>
      </c>
      <c r="H21" s="8">
        <v>55.23</v>
      </c>
      <c r="J21" s="21">
        <v>1</v>
      </c>
      <c r="K21" s="1" t="s">
        <v>3</v>
      </c>
      <c r="M21" s="6">
        <f t="shared" si="0"/>
        <v>0.25410910501539019</v>
      </c>
    </row>
    <row r="22" spans="1:13" x14ac:dyDescent="0.2">
      <c r="A22" s="20">
        <v>42</v>
      </c>
      <c r="B22" s="10">
        <v>44387</v>
      </c>
      <c r="C22" s="1">
        <v>0</v>
      </c>
      <c r="D22" s="1">
        <v>0</v>
      </c>
      <c r="E22" s="1">
        <v>2</v>
      </c>
      <c r="F22" s="1">
        <f>12*8</f>
        <v>96</v>
      </c>
      <c r="G22" s="9">
        <v>143.0870438</v>
      </c>
      <c r="H22" s="8">
        <v>159.4</v>
      </c>
      <c r="J22" s="19">
        <v>1</v>
      </c>
      <c r="K22" s="1" t="s">
        <v>10</v>
      </c>
      <c r="M22" s="6">
        <f t="shared" si="0"/>
        <v>0.89766024968632374</v>
      </c>
    </row>
    <row r="23" spans="1:13" x14ac:dyDescent="0.2">
      <c r="A23" s="20">
        <v>43</v>
      </c>
      <c r="B23" s="10">
        <v>44387</v>
      </c>
      <c r="C23" s="1">
        <v>0</v>
      </c>
      <c r="D23" s="1">
        <v>0</v>
      </c>
      <c r="E23" s="1">
        <v>2</v>
      </c>
      <c r="F23" s="1">
        <f>10*12</f>
        <v>120</v>
      </c>
      <c r="G23" s="9">
        <v>28.582060729999998</v>
      </c>
      <c r="H23" s="8">
        <v>93.9</v>
      </c>
      <c r="J23" s="19">
        <v>1</v>
      </c>
      <c r="K23" s="1" t="s">
        <v>3</v>
      </c>
      <c r="M23" s="6">
        <f t="shared" si="0"/>
        <v>0.30438829318423849</v>
      </c>
    </row>
    <row r="24" spans="1:13" x14ac:dyDescent="0.2">
      <c r="A24" s="20">
        <v>44</v>
      </c>
      <c r="B24" s="10">
        <v>44387</v>
      </c>
      <c r="C24" s="1">
        <v>0</v>
      </c>
      <c r="D24" s="1">
        <v>0</v>
      </c>
      <c r="E24" s="1">
        <v>2</v>
      </c>
      <c r="F24" s="1">
        <f>12*9</f>
        <v>108</v>
      </c>
      <c r="G24" s="9">
        <v>39.824215160000001</v>
      </c>
      <c r="H24" s="8">
        <v>98.9</v>
      </c>
      <c r="J24" s="19">
        <v>1</v>
      </c>
      <c r="K24" s="1" t="s">
        <v>3</v>
      </c>
      <c r="M24" s="6">
        <f t="shared" si="0"/>
        <v>0.40267153852376136</v>
      </c>
    </row>
    <row r="25" spans="1:13" x14ac:dyDescent="0.2">
      <c r="A25" s="20">
        <v>45</v>
      </c>
      <c r="B25" s="10">
        <v>44387</v>
      </c>
      <c r="C25" s="1">
        <v>0</v>
      </c>
      <c r="D25" s="1">
        <v>0</v>
      </c>
      <c r="E25" s="1">
        <v>2</v>
      </c>
      <c r="F25" s="1">
        <f>12*2</f>
        <v>24</v>
      </c>
      <c r="G25" s="9">
        <v>98.385694900000004</v>
      </c>
      <c r="H25" s="8">
        <v>151.47999999999999</v>
      </c>
      <c r="J25" s="19">
        <v>1</v>
      </c>
      <c r="K25" s="1" t="s">
        <v>3</v>
      </c>
      <c r="M25" s="6">
        <f t="shared" si="0"/>
        <v>0.64949626947451811</v>
      </c>
    </row>
    <row r="26" spans="1:13" x14ac:dyDescent="0.2">
      <c r="A26" s="20">
        <v>46</v>
      </c>
      <c r="B26" s="10">
        <v>44387</v>
      </c>
      <c r="C26" s="1">
        <v>0</v>
      </c>
      <c r="D26" s="1">
        <v>0</v>
      </c>
      <c r="E26" s="1">
        <v>2</v>
      </c>
      <c r="F26" s="1">
        <f>5*12</f>
        <v>60</v>
      </c>
      <c r="G26" s="9">
        <v>74.944211580000001</v>
      </c>
      <c r="H26" s="8">
        <v>168.73</v>
      </c>
      <c r="J26" s="19">
        <v>1</v>
      </c>
      <c r="K26" s="1" t="s">
        <v>10</v>
      </c>
      <c r="M26" s="6">
        <f t="shared" si="0"/>
        <v>0.44416648835417533</v>
      </c>
    </row>
    <row r="27" spans="1:13" x14ac:dyDescent="0.2">
      <c r="A27" s="20">
        <v>48</v>
      </c>
      <c r="B27" s="10">
        <v>44399</v>
      </c>
      <c r="C27" s="1">
        <v>0</v>
      </c>
      <c r="D27" s="1">
        <v>0</v>
      </c>
      <c r="E27" s="1">
        <v>2</v>
      </c>
      <c r="F27" s="1">
        <f>8*12</f>
        <v>96</v>
      </c>
      <c r="G27" s="9">
        <v>132.2566004</v>
      </c>
      <c r="H27" s="8">
        <v>89.93</v>
      </c>
      <c r="I27" s="2">
        <v>5</v>
      </c>
      <c r="J27" s="19">
        <v>1</v>
      </c>
      <c r="K27" s="1" t="s">
        <v>10</v>
      </c>
      <c r="M27" s="6">
        <f t="shared" si="0"/>
        <v>1.4706616301567885</v>
      </c>
    </row>
    <row r="28" spans="1:13" x14ac:dyDescent="0.2">
      <c r="A28" s="20">
        <v>49</v>
      </c>
      <c r="B28" s="10">
        <v>44399</v>
      </c>
      <c r="C28" s="1">
        <v>0</v>
      </c>
      <c r="D28" s="1">
        <v>0</v>
      </c>
      <c r="E28" s="1">
        <v>1</v>
      </c>
      <c r="F28" s="1">
        <f>11*12</f>
        <v>132</v>
      </c>
      <c r="G28" s="9">
        <v>124.92764649999999</v>
      </c>
      <c r="H28" s="8">
        <v>76.22</v>
      </c>
      <c r="I28" s="2">
        <v>8</v>
      </c>
      <c r="J28" s="19">
        <v>3</v>
      </c>
      <c r="K28" s="1" t="s">
        <v>3</v>
      </c>
      <c r="M28" s="6">
        <f t="shared" si="0"/>
        <v>1.6390402322225137</v>
      </c>
    </row>
    <row r="29" spans="1:13" x14ac:dyDescent="0.2">
      <c r="A29" s="20">
        <v>50</v>
      </c>
      <c r="B29" s="10">
        <v>44399</v>
      </c>
      <c r="C29" s="1">
        <v>0</v>
      </c>
      <c r="D29" s="1">
        <v>0</v>
      </c>
      <c r="E29" s="1">
        <v>0</v>
      </c>
      <c r="F29" s="1">
        <f>7*12</f>
        <v>84</v>
      </c>
      <c r="G29" s="9">
        <v>320.1648702</v>
      </c>
      <c r="H29" s="8">
        <v>85.48</v>
      </c>
      <c r="I29" s="2">
        <v>6</v>
      </c>
      <c r="J29" s="19">
        <v>3</v>
      </c>
      <c r="K29" s="1" t="s">
        <v>10</v>
      </c>
      <c r="M29" s="6">
        <f t="shared" si="0"/>
        <v>3.7454945039775382</v>
      </c>
    </row>
    <row r="30" spans="1:13" x14ac:dyDescent="0.2">
      <c r="A30" s="13">
        <v>51</v>
      </c>
      <c r="B30" s="10">
        <v>44399</v>
      </c>
      <c r="C30" s="1">
        <v>0</v>
      </c>
      <c r="D30" s="1">
        <v>0</v>
      </c>
      <c r="E30" s="1">
        <v>0</v>
      </c>
      <c r="F30" s="1">
        <f>10*12</f>
        <v>120</v>
      </c>
      <c r="G30" s="9">
        <v>84.727684600907793</v>
      </c>
      <c r="H30" s="8">
        <v>179.31399999999999</v>
      </c>
      <c r="I30" s="2">
        <v>8</v>
      </c>
      <c r="J30" s="19">
        <v>3</v>
      </c>
      <c r="K30" s="1" t="s">
        <v>3</v>
      </c>
      <c r="M30" s="6">
        <f t="shared" si="0"/>
        <v>0.4725101475674392</v>
      </c>
    </row>
    <row r="31" spans="1:13" x14ac:dyDescent="0.2">
      <c r="A31" s="20">
        <v>52</v>
      </c>
      <c r="B31" s="10">
        <v>44399</v>
      </c>
      <c r="C31" s="1">
        <v>0</v>
      </c>
      <c r="D31" s="1">
        <v>0</v>
      </c>
      <c r="E31" s="1">
        <v>2</v>
      </c>
      <c r="F31" s="1">
        <f>12*6</f>
        <v>72</v>
      </c>
      <c r="G31" s="9">
        <v>76.223421459999997</v>
      </c>
      <c r="H31" s="8">
        <v>140.47</v>
      </c>
      <c r="I31" s="2">
        <v>7</v>
      </c>
      <c r="J31" s="19">
        <v>1</v>
      </c>
      <c r="K31" s="1" t="s">
        <v>10</v>
      </c>
      <c r="M31" s="6">
        <f t="shared" si="0"/>
        <v>0.54263131957001498</v>
      </c>
    </row>
    <row r="32" spans="1:13" x14ac:dyDescent="0.2">
      <c r="A32" s="20">
        <v>53</v>
      </c>
      <c r="B32" s="10">
        <v>44399</v>
      </c>
      <c r="C32" s="1">
        <v>0</v>
      </c>
      <c r="D32" s="1">
        <v>0</v>
      </c>
      <c r="E32" s="1">
        <v>1</v>
      </c>
      <c r="F32" s="1">
        <v>8</v>
      </c>
      <c r="G32" s="9">
        <v>127.34731910000001</v>
      </c>
      <c r="H32" s="8">
        <v>168.45</v>
      </c>
      <c r="I32" s="2">
        <v>6</v>
      </c>
      <c r="J32" s="19">
        <v>2</v>
      </c>
      <c r="K32" s="1" t="s">
        <v>0</v>
      </c>
      <c r="M32" s="6">
        <f t="shared" si="0"/>
        <v>0.75599477055506092</v>
      </c>
    </row>
    <row r="33" spans="1:13" x14ac:dyDescent="0.2">
      <c r="A33" s="20">
        <v>54</v>
      </c>
      <c r="B33" s="10">
        <v>44399</v>
      </c>
      <c r="C33" s="1">
        <v>0</v>
      </c>
      <c r="D33" s="1">
        <v>0</v>
      </c>
      <c r="E33" s="1">
        <v>2</v>
      </c>
      <c r="F33" s="1">
        <f>7*12</f>
        <v>84</v>
      </c>
      <c r="G33" s="9">
        <v>40.622486770000002</v>
      </c>
      <c r="H33" s="8">
        <v>108.1</v>
      </c>
      <c r="I33" s="2">
        <v>6</v>
      </c>
      <c r="J33" s="19">
        <v>1</v>
      </c>
      <c r="K33" s="1" t="s">
        <v>10</v>
      </c>
      <c r="M33" s="6">
        <f t="shared" si="0"/>
        <v>0.37578618658649404</v>
      </c>
    </row>
    <row r="34" spans="1:13" x14ac:dyDescent="0.2">
      <c r="A34" s="20">
        <v>55</v>
      </c>
      <c r="B34" s="10">
        <v>44399</v>
      </c>
      <c r="C34" s="1">
        <v>0</v>
      </c>
      <c r="D34" s="1">
        <v>0</v>
      </c>
      <c r="E34" s="1">
        <v>2</v>
      </c>
      <c r="F34" s="1">
        <f>12*6</f>
        <v>72</v>
      </c>
      <c r="G34" s="9">
        <v>159.70834070000001</v>
      </c>
      <c r="H34" s="8">
        <v>132.6</v>
      </c>
      <c r="J34" s="19">
        <v>1</v>
      </c>
      <c r="K34" s="1" t="s">
        <v>10</v>
      </c>
      <c r="M34" s="6">
        <f t="shared" ref="M34:M65" si="1">G34/H34</f>
        <v>1.2044369585218704</v>
      </c>
    </row>
    <row r="35" spans="1:13" x14ac:dyDescent="0.2">
      <c r="A35" s="20">
        <v>57</v>
      </c>
      <c r="B35" s="10">
        <v>44400</v>
      </c>
      <c r="C35" s="1">
        <v>0</v>
      </c>
      <c r="D35" s="1">
        <v>0</v>
      </c>
      <c r="E35" s="1">
        <v>2</v>
      </c>
      <c r="F35" s="1">
        <f>10*12</f>
        <v>120</v>
      </c>
      <c r="G35" s="9">
        <v>72.785465279999997</v>
      </c>
      <c r="H35" s="8">
        <v>133.80000000000001</v>
      </c>
      <c r="J35" s="19">
        <v>1</v>
      </c>
      <c r="K35" s="1" t="s">
        <v>3</v>
      </c>
      <c r="M35" s="6">
        <f t="shared" si="1"/>
        <v>0.54398703497757839</v>
      </c>
    </row>
    <row r="36" spans="1:13" x14ac:dyDescent="0.2">
      <c r="A36" s="20">
        <v>58</v>
      </c>
      <c r="B36" s="10">
        <v>44401</v>
      </c>
      <c r="C36" s="1">
        <v>0</v>
      </c>
      <c r="D36" s="1">
        <v>0</v>
      </c>
      <c r="E36" s="1">
        <v>2</v>
      </c>
      <c r="F36" s="1">
        <f>6*12</f>
        <v>72</v>
      </c>
      <c r="G36" s="9">
        <v>91.074283969999996</v>
      </c>
      <c r="H36" s="8">
        <v>157.72999999999999</v>
      </c>
      <c r="J36" s="19">
        <v>1</v>
      </c>
      <c r="K36" s="1" t="s">
        <v>10</v>
      </c>
      <c r="M36" s="6">
        <f t="shared" si="1"/>
        <v>0.57740622563874977</v>
      </c>
    </row>
    <row r="37" spans="1:13" x14ac:dyDescent="0.2">
      <c r="A37" s="20">
        <v>59</v>
      </c>
      <c r="B37" s="10">
        <v>44401</v>
      </c>
      <c r="C37" s="1">
        <v>0</v>
      </c>
      <c r="D37" s="1">
        <v>0</v>
      </c>
      <c r="E37" s="1">
        <v>2</v>
      </c>
      <c r="F37" s="1">
        <f>6*12</f>
        <v>72</v>
      </c>
      <c r="G37" s="9">
        <v>163.43848166097587</v>
      </c>
      <c r="H37" s="8">
        <v>188.10300000000001</v>
      </c>
      <c r="J37" s="19">
        <v>1</v>
      </c>
      <c r="K37" s="1" t="s">
        <v>10</v>
      </c>
      <c r="M37" s="6">
        <f t="shared" si="1"/>
        <v>0.86887759185646085</v>
      </c>
    </row>
    <row r="38" spans="1:13" x14ac:dyDescent="0.2">
      <c r="A38" s="20">
        <v>60</v>
      </c>
      <c r="B38" s="10">
        <v>44403</v>
      </c>
      <c r="C38" s="1">
        <v>0</v>
      </c>
      <c r="D38" s="1">
        <v>0</v>
      </c>
      <c r="E38" s="1">
        <v>1</v>
      </c>
      <c r="F38" s="1">
        <v>24</v>
      </c>
      <c r="G38" s="9">
        <v>113.3919834</v>
      </c>
      <c r="H38" s="8">
        <v>39.659999999999997</v>
      </c>
      <c r="I38" s="2">
        <v>7</v>
      </c>
      <c r="J38" s="19">
        <v>3</v>
      </c>
      <c r="K38" s="1" t="s">
        <v>0</v>
      </c>
      <c r="M38" s="6">
        <f t="shared" si="1"/>
        <v>2.8591019515885026</v>
      </c>
    </row>
    <row r="39" spans="1:13" x14ac:dyDescent="0.2">
      <c r="A39" s="20">
        <v>61</v>
      </c>
      <c r="B39" s="10">
        <v>44403</v>
      </c>
      <c r="C39" s="1">
        <v>0</v>
      </c>
      <c r="D39" s="1">
        <v>0</v>
      </c>
      <c r="E39" s="1">
        <v>2</v>
      </c>
      <c r="F39" s="1">
        <v>18</v>
      </c>
      <c r="G39" s="9">
        <v>84.193484119999994</v>
      </c>
      <c r="H39" s="8">
        <v>121</v>
      </c>
      <c r="I39" s="2">
        <v>8</v>
      </c>
      <c r="J39" s="19">
        <v>1</v>
      </c>
      <c r="K39" s="1" t="s">
        <v>0</v>
      </c>
      <c r="M39" s="6">
        <f t="shared" si="1"/>
        <v>0.69581391834710737</v>
      </c>
    </row>
    <row r="40" spans="1:13" x14ac:dyDescent="0.2">
      <c r="A40" s="20">
        <v>62</v>
      </c>
      <c r="B40" s="10">
        <v>44403</v>
      </c>
      <c r="C40" s="1">
        <v>0</v>
      </c>
      <c r="D40" s="1">
        <v>0</v>
      </c>
      <c r="E40" s="1">
        <v>2</v>
      </c>
      <c r="F40" s="1">
        <f>8*12</f>
        <v>96</v>
      </c>
      <c r="G40" s="9">
        <v>40.698159089999997</v>
      </c>
      <c r="H40" s="8">
        <v>34.18</v>
      </c>
      <c r="I40" s="2">
        <v>8</v>
      </c>
      <c r="J40" s="19">
        <v>1</v>
      </c>
      <c r="K40" s="1" t="s">
        <v>10</v>
      </c>
      <c r="M40" s="6">
        <f t="shared" si="1"/>
        <v>1.1907009681100058</v>
      </c>
    </row>
    <row r="41" spans="1:13" ht="17" thickBot="1" x14ac:dyDescent="0.25">
      <c r="A41" s="20">
        <v>63</v>
      </c>
      <c r="B41" s="10">
        <v>44403</v>
      </c>
      <c r="C41" s="1">
        <v>0</v>
      </c>
      <c r="D41" s="1">
        <v>0</v>
      </c>
      <c r="E41" s="1">
        <v>2</v>
      </c>
      <c r="G41" s="9">
        <v>108.7131092853992</v>
      </c>
      <c r="H41" s="8">
        <v>118.116</v>
      </c>
      <c r="I41" s="2">
        <v>8</v>
      </c>
      <c r="J41" s="19">
        <v>1</v>
      </c>
      <c r="K41" s="1" t="s">
        <v>28</v>
      </c>
      <c r="M41" s="6">
        <f t="shared" si="1"/>
        <v>0.92039274345049948</v>
      </c>
    </row>
    <row r="42" spans="1:13" x14ac:dyDescent="0.2">
      <c r="A42" s="13">
        <v>64</v>
      </c>
      <c r="B42" s="10">
        <v>44405</v>
      </c>
      <c r="C42" s="1">
        <v>0</v>
      </c>
      <c r="D42" s="1">
        <v>0</v>
      </c>
      <c r="E42" s="1">
        <v>1</v>
      </c>
      <c r="F42" s="1">
        <f>3*12</f>
        <v>36</v>
      </c>
      <c r="G42" s="9">
        <v>108.08189230000001</v>
      </c>
      <c r="H42" s="8">
        <v>36.93</v>
      </c>
      <c r="I42" s="2">
        <v>6</v>
      </c>
      <c r="J42" s="18">
        <v>3</v>
      </c>
      <c r="K42" s="1" t="s">
        <v>0</v>
      </c>
      <c r="M42" s="6">
        <f t="shared" si="1"/>
        <v>2.9266691659897104</v>
      </c>
    </row>
    <row r="43" spans="1:13" x14ac:dyDescent="0.2">
      <c r="A43" s="13">
        <v>65</v>
      </c>
      <c r="B43" s="10">
        <v>44405</v>
      </c>
      <c r="C43" s="1">
        <v>0</v>
      </c>
      <c r="D43" s="1">
        <v>0</v>
      </c>
      <c r="E43" s="1">
        <v>1</v>
      </c>
      <c r="F43" s="1">
        <f>14*12</f>
        <v>168</v>
      </c>
      <c r="G43" s="9">
        <v>62.489551370000001</v>
      </c>
      <c r="H43" s="8">
        <v>127.35</v>
      </c>
      <c r="I43" s="2">
        <v>6</v>
      </c>
      <c r="J43" s="16">
        <v>3</v>
      </c>
      <c r="K43" s="1" t="s">
        <v>3</v>
      </c>
      <c r="M43" s="6">
        <f t="shared" si="1"/>
        <v>0.49069141240675307</v>
      </c>
    </row>
    <row r="44" spans="1:13" x14ac:dyDescent="0.2">
      <c r="A44" s="13">
        <v>67</v>
      </c>
      <c r="B44" s="10">
        <v>44405</v>
      </c>
      <c r="C44" s="1">
        <v>0</v>
      </c>
      <c r="D44" s="1">
        <v>0</v>
      </c>
      <c r="E44" s="1">
        <v>2</v>
      </c>
      <c r="F44" s="1">
        <f>7*12</f>
        <v>84</v>
      </c>
      <c r="G44" s="9">
        <v>51.628672979999997</v>
      </c>
      <c r="H44" s="8">
        <v>86.7</v>
      </c>
      <c r="I44" s="2">
        <v>5</v>
      </c>
      <c r="J44" s="16">
        <v>1</v>
      </c>
      <c r="K44" s="1" t="s">
        <v>10</v>
      </c>
      <c r="M44" s="6">
        <f t="shared" si="1"/>
        <v>0.59548642422145326</v>
      </c>
    </row>
    <row r="45" spans="1:13" x14ac:dyDescent="0.2">
      <c r="A45" s="13">
        <v>68</v>
      </c>
      <c r="B45" s="10">
        <v>44405</v>
      </c>
      <c r="C45" s="1">
        <v>0</v>
      </c>
      <c r="D45" s="1">
        <v>0</v>
      </c>
      <c r="E45" s="1">
        <v>2</v>
      </c>
      <c r="F45" s="1">
        <v>144</v>
      </c>
      <c r="G45" s="9">
        <v>39.920081570000001</v>
      </c>
      <c r="H45" s="17"/>
      <c r="J45" s="16">
        <v>1</v>
      </c>
      <c r="K45" s="1" t="s">
        <v>3</v>
      </c>
      <c r="M45" s="6" t="e">
        <f t="shared" si="1"/>
        <v>#DIV/0!</v>
      </c>
    </row>
    <row r="46" spans="1:13" x14ac:dyDescent="0.2">
      <c r="A46" s="13">
        <v>69</v>
      </c>
      <c r="B46" s="10">
        <v>44405</v>
      </c>
      <c r="C46" s="1">
        <v>0</v>
      </c>
      <c r="D46" s="1">
        <v>0</v>
      </c>
      <c r="E46" s="1">
        <v>0</v>
      </c>
      <c r="F46" s="1">
        <f>11*12</f>
        <v>132</v>
      </c>
      <c r="G46" s="9">
        <v>74.841219390000006</v>
      </c>
      <c r="H46" s="8">
        <v>128</v>
      </c>
      <c r="I46" s="2">
        <v>8</v>
      </c>
      <c r="J46" s="16">
        <v>1</v>
      </c>
      <c r="K46" s="1" t="s">
        <v>3</v>
      </c>
      <c r="M46" s="6">
        <f t="shared" si="1"/>
        <v>0.58469702648437505</v>
      </c>
    </row>
    <row r="47" spans="1:13" x14ac:dyDescent="0.2">
      <c r="A47" s="13">
        <v>70</v>
      </c>
      <c r="B47" s="10">
        <v>44405</v>
      </c>
      <c r="C47" s="1">
        <v>0</v>
      </c>
      <c r="D47" s="1">
        <v>0</v>
      </c>
      <c r="E47" s="1">
        <v>2</v>
      </c>
      <c r="F47" s="1">
        <f>8*12</f>
        <v>96</v>
      </c>
      <c r="G47" s="9">
        <v>74.668654349999997</v>
      </c>
      <c r="H47" s="8">
        <v>154.29</v>
      </c>
      <c r="I47" s="2">
        <v>3</v>
      </c>
      <c r="J47" s="16">
        <v>1</v>
      </c>
      <c r="K47" s="1" t="s">
        <v>10</v>
      </c>
      <c r="M47" s="6">
        <f t="shared" si="1"/>
        <v>0.48395005735951779</v>
      </c>
    </row>
    <row r="48" spans="1:13" x14ac:dyDescent="0.2">
      <c r="A48" s="13">
        <v>71</v>
      </c>
      <c r="B48" s="10">
        <v>44405</v>
      </c>
      <c r="C48" s="1">
        <v>0</v>
      </c>
      <c r="D48" s="1">
        <v>0</v>
      </c>
      <c r="E48" s="1">
        <v>2</v>
      </c>
      <c r="F48" s="1">
        <f>9*12</f>
        <v>108</v>
      </c>
      <c r="G48" s="5"/>
      <c r="H48" s="8">
        <v>136.22</v>
      </c>
      <c r="J48" s="16">
        <v>1</v>
      </c>
      <c r="K48" s="1" t="s">
        <v>3</v>
      </c>
      <c r="M48" s="6">
        <f t="shared" si="1"/>
        <v>0</v>
      </c>
    </row>
    <row r="49" spans="1:15" x14ac:dyDescent="0.2">
      <c r="A49" s="13">
        <v>72</v>
      </c>
      <c r="B49" s="10">
        <v>44405</v>
      </c>
      <c r="C49" s="1">
        <v>0</v>
      </c>
      <c r="D49" s="1">
        <v>0</v>
      </c>
      <c r="E49" s="1">
        <v>2</v>
      </c>
      <c r="F49" s="1">
        <f>7*12</f>
        <v>84</v>
      </c>
      <c r="G49" s="9">
        <v>12.420089880000001</v>
      </c>
      <c r="H49" s="8">
        <v>117.4</v>
      </c>
      <c r="I49" s="2">
        <v>5</v>
      </c>
      <c r="J49" s="16">
        <v>1</v>
      </c>
      <c r="K49" s="1" t="s">
        <v>10</v>
      </c>
      <c r="M49" s="6">
        <f t="shared" si="1"/>
        <v>0.10579292913117547</v>
      </c>
    </row>
    <row r="50" spans="1:15" x14ac:dyDescent="0.2">
      <c r="A50" s="13">
        <v>73</v>
      </c>
      <c r="B50" s="10">
        <v>44405</v>
      </c>
      <c r="C50" s="1">
        <v>0</v>
      </c>
      <c r="D50" s="1">
        <v>0</v>
      </c>
      <c r="E50" s="1">
        <v>0</v>
      </c>
      <c r="F50" s="1">
        <f>12*9</f>
        <v>108</v>
      </c>
      <c r="G50" s="9">
        <v>90.756612529999998</v>
      </c>
      <c r="H50" s="8">
        <v>105.96</v>
      </c>
      <c r="I50" s="2">
        <v>5</v>
      </c>
      <c r="J50" s="16">
        <v>3</v>
      </c>
      <c r="K50" s="1" t="s">
        <v>3</v>
      </c>
      <c r="M50" s="6">
        <f t="shared" si="1"/>
        <v>0.85651767204605511</v>
      </c>
    </row>
    <row r="51" spans="1:15" x14ac:dyDescent="0.2">
      <c r="A51" s="13">
        <v>74</v>
      </c>
      <c r="B51" s="10">
        <v>44405</v>
      </c>
      <c r="C51" s="1">
        <v>0</v>
      </c>
      <c r="D51" s="1">
        <v>0</v>
      </c>
      <c r="E51" s="1">
        <v>2</v>
      </c>
      <c r="F51" s="1">
        <f>7*12</f>
        <v>84</v>
      </c>
      <c r="G51" s="9">
        <v>118.3004133</v>
      </c>
      <c r="H51" s="8">
        <v>160.59</v>
      </c>
      <c r="I51" s="2">
        <v>8</v>
      </c>
      <c r="J51" s="16">
        <v>1</v>
      </c>
      <c r="K51" s="1" t="s">
        <v>10</v>
      </c>
      <c r="M51" s="6">
        <f t="shared" si="1"/>
        <v>0.73666114515225112</v>
      </c>
    </row>
    <row r="52" spans="1:15" x14ac:dyDescent="0.2">
      <c r="A52" s="13">
        <v>75</v>
      </c>
      <c r="B52" s="10">
        <v>44406</v>
      </c>
      <c r="C52" s="1">
        <v>0</v>
      </c>
      <c r="D52" s="1">
        <v>0</v>
      </c>
      <c r="E52" s="1">
        <v>2</v>
      </c>
      <c r="F52" s="1">
        <f>7*12</f>
        <v>84</v>
      </c>
      <c r="G52" s="9">
        <v>92.525832820000005</v>
      </c>
      <c r="H52" s="8">
        <v>173.37</v>
      </c>
      <c r="I52" s="2">
        <v>6</v>
      </c>
      <c r="J52" s="16">
        <v>1</v>
      </c>
      <c r="K52" s="1" t="s">
        <v>10</v>
      </c>
      <c r="M52" s="6">
        <f t="shared" si="1"/>
        <v>0.53368998569533366</v>
      </c>
    </row>
    <row r="53" spans="1:15" x14ac:dyDescent="0.2">
      <c r="A53" s="13">
        <v>76</v>
      </c>
      <c r="B53" s="10">
        <v>44407</v>
      </c>
      <c r="C53" s="1">
        <v>0</v>
      </c>
      <c r="D53" s="1">
        <v>0</v>
      </c>
      <c r="E53" s="1">
        <v>0</v>
      </c>
      <c r="F53" s="1">
        <f>6*12</f>
        <v>72</v>
      </c>
      <c r="G53" s="9">
        <v>132.11980460000001</v>
      </c>
      <c r="H53" s="8">
        <v>106.45</v>
      </c>
      <c r="J53" s="16">
        <v>3</v>
      </c>
      <c r="K53" s="1" t="s">
        <v>10</v>
      </c>
      <c r="M53" s="6">
        <f t="shared" si="1"/>
        <v>1.2411442423673087</v>
      </c>
    </row>
    <row r="54" spans="1:15" x14ac:dyDescent="0.2">
      <c r="A54" s="13">
        <v>77</v>
      </c>
      <c r="B54" s="10">
        <v>44408</v>
      </c>
      <c r="C54" s="1">
        <v>0</v>
      </c>
      <c r="D54" s="1">
        <v>0</v>
      </c>
      <c r="E54" s="1">
        <v>0</v>
      </c>
      <c r="F54" s="1">
        <v>8</v>
      </c>
      <c r="G54" s="9">
        <v>60.185938239999999</v>
      </c>
      <c r="H54" s="8">
        <v>45.45</v>
      </c>
      <c r="J54" s="16">
        <v>1</v>
      </c>
      <c r="K54" s="1" t="s">
        <v>0</v>
      </c>
      <c r="M54" s="6">
        <f t="shared" si="1"/>
        <v>1.3242230635863586</v>
      </c>
    </row>
    <row r="55" spans="1:15" x14ac:dyDescent="0.2">
      <c r="A55" s="13">
        <v>79</v>
      </c>
      <c r="B55" s="10">
        <v>44408</v>
      </c>
      <c r="C55" s="1">
        <v>0</v>
      </c>
      <c r="D55" s="1">
        <v>0</v>
      </c>
      <c r="E55" s="1">
        <v>0</v>
      </c>
      <c r="F55" s="1">
        <f>12*12</f>
        <v>144</v>
      </c>
      <c r="G55" s="9">
        <v>179.27669470000001</v>
      </c>
      <c r="H55" s="8">
        <v>82.26</v>
      </c>
      <c r="J55" s="16">
        <v>3</v>
      </c>
      <c r="K55" s="1" t="s">
        <v>3</v>
      </c>
      <c r="M55" s="6">
        <f t="shared" si="1"/>
        <v>2.1793908910770727</v>
      </c>
    </row>
    <row r="56" spans="1:15" x14ac:dyDescent="0.2">
      <c r="A56" s="13">
        <v>80</v>
      </c>
      <c r="B56" s="10">
        <v>44408</v>
      </c>
      <c r="C56" s="1">
        <v>0</v>
      </c>
      <c r="D56" s="1">
        <v>0</v>
      </c>
      <c r="E56" s="1">
        <v>2</v>
      </c>
      <c r="F56" s="1">
        <f>7*12</f>
        <v>84</v>
      </c>
      <c r="G56" s="9">
        <v>12.91129218</v>
      </c>
      <c r="H56" s="8">
        <v>14.54</v>
      </c>
      <c r="J56" s="16">
        <v>1</v>
      </c>
      <c r="K56" s="1" t="s">
        <v>10</v>
      </c>
      <c r="M56" s="6">
        <f t="shared" si="1"/>
        <v>0.88798433149931233</v>
      </c>
    </row>
    <row r="57" spans="1:15" x14ac:dyDescent="0.2">
      <c r="A57" s="13">
        <v>81</v>
      </c>
      <c r="B57" s="10">
        <v>44408</v>
      </c>
      <c r="C57" s="1">
        <v>0</v>
      </c>
      <c r="D57" s="1">
        <v>0</v>
      </c>
      <c r="E57" s="1">
        <v>2</v>
      </c>
      <c r="F57" s="1">
        <f>5*12</f>
        <v>60</v>
      </c>
      <c r="G57" s="9">
        <v>39.077683729999997</v>
      </c>
      <c r="H57" s="8">
        <v>152.4</v>
      </c>
      <c r="J57" s="16">
        <v>1</v>
      </c>
      <c r="K57" s="1" t="s">
        <v>10</v>
      </c>
      <c r="M57" s="6">
        <f t="shared" si="1"/>
        <v>0.25641524757217843</v>
      </c>
    </row>
    <row r="58" spans="1:15" x14ac:dyDescent="0.2">
      <c r="A58" s="13">
        <v>82</v>
      </c>
      <c r="B58" s="10">
        <v>44408</v>
      </c>
      <c r="C58" s="1">
        <v>0</v>
      </c>
      <c r="D58" s="1">
        <v>0</v>
      </c>
      <c r="E58" s="1">
        <v>2</v>
      </c>
      <c r="F58" s="1">
        <v>60</v>
      </c>
      <c r="G58" s="9">
        <v>144.96594909999999</v>
      </c>
      <c r="H58" s="8">
        <v>42.76</v>
      </c>
      <c r="J58" s="16">
        <v>1</v>
      </c>
      <c r="K58" s="1" t="s">
        <v>10</v>
      </c>
      <c r="M58" s="6">
        <f t="shared" si="1"/>
        <v>3.3902233185219832</v>
      </c>
    </row>
    <row r="59" spans="1:15" x14ac:dyDescent="0.2">
      <c r="A59" s="13">
        <v>83</v>
      </c>
      <c r="B59" s="10">
        <v>44408</v>
      </c>
      <c r="C59" s="1">
        <v>0</v>
      </c>
      <c r="D59" s="1">
        <v>0</v>
      </c>
      <c r="E59" s="1">
        <v>2</v>
      </c>
      <c r="F59" s="1">
        <f>10*12</f>
        <v>120</v>
      </c>
      <c r="G59" s="9">
        <v>121.91218309999999</v>
      </c>
      <c r="H59" s="8">
        <v>42.58</v>
      </c>
      <c r="J59" s="16">
        <v>1</v>
      </c>
      <c r="K59" s="1" t="s">
        <v>3</v>
      </c>
      <c r="M59" s="6">
        <f t="shared" si="1"/>
        <v>2.8631325293565055</v>
      </c>
    </row>
    <row r="60" spans="1:15" x14ac:dyDescent="0.2">
      <c r="A60" s="13">
        <v>85</v>
      </c>
      <c r="B60" s="12">
        <v>44443</v>
      </c>
      <c r="C60" s="1">
        <v>1</v>
      </c>
      <c r="D60" s="1">
        <v>0</v>
      </c>
      <c r="E60" s="1">
        <v>2</v>
      </c>
      <c r="F60" s="1">
        <v>24</v>
      </c>
      <c r="G60" s="9">
        <v>87.923135810000005</v>
      </c>
      <c r="H60" s="8">
        <v>50.94</v>
      </c>
      <c r="J60" s="16">
        <v>1</v>
      </c>
      <c r="K60" s="1" t="s">
        <v>0</v>
      </c>
      <c r="M60" s="6">
        <f t="shared" si="1"/>
        <v>1.7260136594032196</v>
      </c>
    </row>
    <row r="61" spans="1:15" x14ac:dyDescent="0.2">
      <c r="A61" s="13">
        <v>86</v>
      </c>
      <c r="B61" s="12">
        <v>44443</v>
      </c>
      <c r="C61" s="1">
        <v>1</v>
      </c>
      <c r="D61" s="1">
        <v>0</v>
      </c>
      <c r="E61" s="1">
        <v>2</v>
      </c>
      <c r="F61" s="1">
        <f>8*12</f>
        <v>96</v>
      </c>
      <c r="G61" s="9">
        <v>28.455833517210944</v>
      </c>
      <c r="H61" s="8">
        <v>49.21</v>
      </c>
      <c r="J61" s="16">
        <v>1</v>
      </c>
      <c r="K61" s="1" t="s">
        <v>10</v>
      </c>
      <c r="M61" s="6">
        <f t="shared" si="1"/>
        <v>0.57825306883176075</v>
      </c>
    </row>
    <row r="62" spans="1:15" x14ac:dyDescent="0.2">
      <c r="A62" s="13">
        <v>87</v>
      </c>
      <c r="B62" s="12">
        <v>44445</v>
      </c>
      <c r="C62" s="1">
        <v>1</v>
      </c>
      <c r="D62" s="1">
        <v>0</v>
      </c>
      <c r="E62" s="1">
        <v>1</v>
      </c>
      <c r="F62" s="1">
        <f>5*12</f>
        <v>60</v>
      </c>
      <c r="G62" s="9">
        <v>50.518511259999997</v>
      </c>
      <c r="H62" s="8">
        <v>30.06</v>
      </c>
      <c r="I62" s="2">
        <v>6</v>
      </c>
      <c r="J62" s="16">
        <v>3</v>
      </c>
      <c r="K62" s="1" t="s">
        <v>10</v>
      </c>
      <c r="M62" s="6">
        <f t="shared" si="1"/>
        <v>1.6805891969394544</v>
      </c>
    </row>
    <row r="63" spans="1:15" x14ac:dyDescent="0.2">
      <c r="A63" s="13">
        <v>88</v>
      </c>
      <c r="B63" s="12">
        <v>44445</v>
      </c>
      <c r="C63" s="1">
        <v>1</v>
      </c>
      <c r="D63" s="1">
        <v>0</v>
      </c>
      <c r="E63" s="1">
        <v>1</v>
      </c>
      <c r="F63" s="1">
        <f>11*12</f>
        <v>132</v>
      </c>
      <c r="G63" s="9">
        <v>80.980435319999998</v>
      </c>
      <c r="H63" s="8">
        <v>41.16</v>
      </c>
      <c r="I63" s="2">
        <v>6</v>
      </c>
      <c r="J63" s="16">
        <v>3</v>
      </c>
      <c r="K63" s="1" t="s">
        <v>3</v>
      </c>
      <c r="M63" s="6">
        <f t="shared" si="1"/>
        <v>1.9674546967930031</v>
      </c>
      <c r="O63" s="6"/>
    </row>
    <row r="64" spans="1:15" x14ac:dyDescent="0.2">
      <c r="A64" s="13">
        <v>89</v>
      </c>
      <c r="B64" s="12">
        <v>44445</v>
      </c>
      <c r="C64" s="1">
        <v>1</v>
      </c>
      <c r="D64" s="1">
        <v>0</v>
      </c>
      <c r="E64" s="1">
        <v>0</v>
      </c>
      <c r="F64" s="1">
        <f>12*12</f>
        <v>144</v>
      </c>
      <c r="G64" s="9">
        <v>36.988164500000003</v>
      </c>
      <c r="H64" s="8">
        <v>42.27</v>
      </c>
      <c r="I64" s="2">
        <v>6</v>
      </c>
      <c r="J64" s="16">
        <v>3</v>
      </c>
      <c r="K64" s="1" t="s">
        <v>3</v>
      </c>
      <c r="M64" s="6">
        <f t="shared" si="1"/>
        <v>0.87504529216938731</v>
      </c>
      <c r="O64" s="6"/>
    </row>
    <row r="65" spans="1:15" x14ac:dyDescent="0.2">
      <c r="A65" s="13">
        <v>90</v>
      </c>
      <c r="B65" s="12">
        <v>44445</v>
      </c>
      <c r="C65" s="1">
        <v>1</v>
      </c>
      <c r="D65" s="1">
        <v>0</v>
      </c>
      <c r="E65" s="1">
        <v>2</v>
      </c>
      <c r="F65" s="1">
        <f>10*12</f>
        <v>120</v>
      </c>
      <c r="G65" s="9">
        <v>18.0922357678729</v>
      </c>
      <c r="H65" s="8">
        <v>72.768000000000001</v>
      </c>
      <c r="I65" s="2">
        <v>7</v>
      </c>
      <c r="J65" s="16">
        <v>1</v>
      </c>
      <c r="K65" s="1" t="s">
        <v>3</v>
      </c>
      <c r="M65" s="6">
        <f t="shared" si="1"/>
        <v>0.24862900956289716</v>
      </c>
      <c r="O65" s="6"/>
    </row>
    <row r="66" spans="1:15" x14ac:dyDescent="0.2">
      <c r="A66" s="13">
        <v>91</v>
      </c>
      <c r="B66" s="12">
        <v>44445</v>
      </c>
      <c r="C66" s="1">
        <v>1</v>
      </c>
      <c r="D66" s="1">
        <v>0</v>
      </c>
      <c r="E66" s="1">
        <v>2</v>
      </c>
      <c r="F66" s="1">
        <v>120</v>
      </c>
      <c r="G66" s="9">
        <v>41.984241706161136</v>
      </c>
      <c r="H66" s="8">
        <v>72.95</v>
      </c>
      <c r="J66" s="16">
        <v>1</v>
      </c>
      <c r="K66" s="1" t="s">
        <v>3</v>
      </c>
      <c r="M66" s="6">
        <f t="shared" ref="M66:M97" si="2">G66/H66</f>
        <v>0.57552079103716425</v>
      </c>
      <c r="O66" s="6"/>
    </row>
    <row r="67" spans="1:15" x14ac:dyDescent="0.2">
      <c r="A67" s="13">
        <v>95</v>
      </c>
      <c r="B67" s="12">
        <v>44450</v>
      </c>
      <c r="C67" s="1">
        <v>1</v>
      </c>
      <c r="D67" s="1">
        <v>0</v>
      </c>
      <c r="E67" s="1">
        <v>2</v>
      </c>
      <c r="F67" s="1">
        <f>12*6</f>
        <v>72</v>
      </c>
      <c r="G67" s="9">
        <v>35.827864669999997</v>
      </c>
      <c r="H67" s="8">
        <v>78.92</v>
      </c>
      <c r="J67" s="16">
        <v>3</v>
      </c>
      <c r="K67" s="1" t="s">
        <v>10</v>
      </c>
      <c r="M67" s="6">
        <f t="shared" si="2"/>
        <v>0.45397699784591988</v>
      </c>
    </row>
    <row r="68" spans="1:15" x14ac:dyDescent="0.2">
      <c r="A68" s="13">
        <v>96</v>
      </c>
      <c r="B68" s="12">
        <v>44456</v>
      </c>
      <c r="C68" s="1">
        <v>1</v>
      </c>
      <c r="D68" s="1">
        <v>0</v>
      </c>
      <c r="E68" s="1">
        <v>2</v>
      </c>
      <c r="F68" s="1">
        <f>4*12</f>
        <v>48</v>
      </c>
      <c r="G68" s="9">
        <v>40.50828508</v>
      </c>
      <c r="H68" s="8">
        <v>38.9</v>
      </c>
      <c r="J68" s="16">
        <v>1</v>
      </c>
      <c r="K68" s="1" t="s">
        <v>0</v>
      </c>
      <c r="M68" s="6">
        <f t="shared" si="2"/>
        <v>1.0413440894601542</v>
      </c>
    </row>
    <row r="69" spans="1:15" x14ac:dyDescent="0.2">
      <c r="A69" s="13">
        <v>101</v>
      </c>
      <c r="B69" s="12">
        <v>44476</v>
      </c>
      <c r="C69" s="1">
        <v>1</v>
      </c>
      <c r="D69" s="1">
        <v>0</v>
      </c>
      <c r="E69" s="1">
        <v>2</v>
      </c>
      <c r="F69" s="1">
        <v>18</v>
      </c>
      <c r="G69" s="9">
        <v>25.638156670000001</v>
      </c>
      <c r="H69" s="8">
        <v>25.1</v>
      </c>
      <c r="J69" s="16">
        <v>1</v>
      </c>
      <c r="K69" s="1" t="s">
        <v>0</v>
      </c>
      <c r="M69" s="6">
        <f t="shared" si="2"/>
        <v>1.0214405047808766</v>
      </c>
    </row>
    <row r="70" spans="1:15" x14ac:dyDescent="0.2">
      <c r="A70" s="13">
        <v>105</v>
      </c>
      <c r="B70" s="12">
        <v>44477</v>
      </c>
      <c r="C70" s="1">
        <v>1</v>
      </c>
      <c r="D70" s="1">
        <v>0</v>
      </c>
      <c r="E70" s="1">
        <v>1</v>
      </c>
      <c r="F70" s="1">
        <f>6*12</f>
        <v>72</v>
      </c>
      <c r="G70" s="9">
        <v>84.50014693</v>
      </c>
      <c r="H70" s="8">
        <v>31.18</v>
      </c>
      <c r="I70" s="2">
        <v>6</v>
      </c>
      <c r="J70" s="16">
        <v>3</v>
      </c>
      <c r="K70" s="1" t="s">
        <v>10</v>
      </c>
      <c r="M70" s="6">
        <f t="shared" si="2"/>
        <v>2.710075270365619</v>
      </c>
    </row>
    <row r="71" spans="1:15" x14ac:dyDescent="0.2">
      <c r="A71" s="13">
        <v>107</v>
      </c>
      <c r="B71" s="12">
        <v>44482</v>
      </c>
      <c r="C71" s="1">
        <v>1</v>
      </c>
      <c r="D71" s="1">
        <v>0</v>
      </c>
      <c r="E71" s="1">
        <v>0</v>
      </c>
      <c r="F71" s="1">
        <f>14*12</f>
        <v>168</v>
      </c>
      <c r="G71" s="9">
        <v>268.83898579999999</v>
      </c>
      <c r="H71" s="8">
        <v>67.599999999999994</v>
      </c>
      <c r="J71" s="16">
        <v>3</v>
      </c>
      <c r="K71" s="1" t="s">
        <v>3</v>
      </c>
      <c r="M71" s="6">
        <f t="shared" si="2"/>
        <v>3.9769080739644971</v>
      </c>
    </row>
    <row r="72" spans="1:15" x14ac:dyDescent="0.2">
      <c r="A72" s="13">
        <v>108</v>
      </c>
      <c r="B72" s="12">
        <v>44484</v>
      </c>
      <c r="C72" s="1">
        <v>1</v>
      </c>
      <c r="D72" s="1">
        <v>0</v>
      </c>
      <c r="E72" s="1">
        <v>2</v>
      </c>
      <c r="F72" s="1">
        <f>9*12</f>
        <v>108</v>
      </c>
      <c r="G72" s="9">
        <v>206.92401079999999</v>
      </c>
      <c r="H72" s="8">
        <v>56.19</v>
      </c>
      <c r="J72" s="16">
        <v>3</v>
      </c>
      <c r="K72" s="1" t="s">
        <v>3</v>
      </c>
      <c r="M72" s="6">
        <f t="shared" si="2"/>
        <v>3.6825771631962985</v>
      </c>
    </row>
    <row r="73" spans="1:15" x14ac:dyDescent="0.2">
      <c r="A73" s="13">
        <v>111</v>
      </c>
      <c r="B73" s="12">
        <v>44484</v>
      </c>
      <c r="C73" s="1">
        <v>1</v>
      </c>
      <c r="D73" s="1">
        <v>0</v>
      </c>
      <c r="E73" s="1">
        <v>2</v>
      </c>
      <c r="F73" s="1">
        <f>14*12</f>
        <v>168</v>
      </c>
      <c r="G73" s="9">
        <v>295.63533890000002</v>
      </c>
      <c r="H73" s="8">
        <v>58.71</v>
      </c>
      <c r="J73" s="16">
        <v>3</v>
      </c>
      <c r="K73" s="1" t="s">
        <v>3</v>
      </c>
      <c r="M73" s="6">
        <f t="shared" si="2"/>
        <v>5.0355193135752003</v>
      </c>
    </row>
    <row r="74" spans="1:15" x14ac:dyDescent="0.2">
      <c r="A74" s="13">
        <v>112</v>
      </c>
      <c r="B74" s="12">
        <v>44484</v>
      </c>
      <c r="C74" s="1">
        <v>1</v>
      </c>
      <c r="D74" s="1">
        <v>0</v>
      </c>
      <c r="E74" s="1">
        <v>2</v>
      </c>
      <c r="F74" s="1">
        <v>168</v>
      </c>
      <c r="G74" s="9">
        <v>181.8012627</v>
      </c>
      <c r="H74" s="8">
        <v>197.28</v>
      </c>
      <c r="J74" s="16">
        <v>3</v>
      </c>
      <c r="K74" s="1" t="s">
        <v>3</v>
      </c>
      <c r="M74" s="6">
        <f t="shared" si="2"/>
        <v>0.9215392472627737</v>
      </c>
    </row>
    <row r="75" spans="1:15" x14ac:dyDescent="0.2">
      <c r="A75" s="13">
        <v>113</v>
      </c>
      <c r="B75" s="12">
        <v>44484</v>
      </c>
      <c r="C75" s="1">
        <v>1</v>
      </c>
      <c r="D75" s="1">
        <v>0</v>
      </c>
      <c r="E75" s="1">
        <v>2</v>
      </c>
      <c r="F75" s="1">
        <f>10*12</f>
        <v>120</v>
      </c>
      <c r="G75" s="9">
        <v>195.01311039999999</v>
      </c>
      <c r="H75" s="8">
        <v>98.87</v>
      </c>
      <c r="I75" s="2">
        <v>4</v>
      </c>
      <c r="J75" s="16">
        <v>3</v>
      </c>
      <c r="K75" s="1" t="s">
        <v>3</v>
      </c>
      <c r="M75" s="6">
        <f t="shared" si="2"/>
        <v>1.9724194437139677</v>
      </c>
    </row>
    <row r="76" spans="1:15" x14ac:dyDescent="0.2">
      <c r="A76" s="13">
        <v>115</v>
      </c>
      <c r="B76" s="12">
        <v>44484</v>
      </c>
      <c r="C76" s="1">
        <v>1</v>
      </c>
      <c r="D76" s="1">
        <v>0</v>
      </c>
      <c r="E76" s="1">
        <v>2</v>
      </c>
      <c r="F76" s="1">
        <f>14*12</f>
        <v>168</v>
      </c>
      <c r="G76" s="9">
        <v>133.9385537</v>
      </c>
      <c r="H76" s="8">
        <v>152.72999999999999</v>
      </c>
      <c r="I76" s="2">
        <v>6</v>
      </c>
      <c r="J76" s="16">
        <v>3</v>
      </c>
      <c r="K76" s="1" t="s">
        <v>3</v>
      </c>
      <c r="M76" s="6">
        <f t="shared" si="2"/>
        <v>0.87696296536371376</v>
      </c>
    </row>
    <row r="77" spans="1:15" x14ac:dyDescent="0.2">
      <c r="A77" s="13">
        <v>116</v>
      </c>
      <c r="B77" s="12">
        <v>44485</v>
      </c>
      <c r="C77" s="1">
        <v>1</v>
      </c>
      <c r="D77" s="1">
        <v>0</v>
      </c>
      <c r="E77" s="1">
        <v>2</v>
      </c>
      <c r="F77" s="1">
        <f>10*12</f>
        <v>120</v>
      </c>
      <c r="G77" s="9">
        <v>266.4142511</v>
      </c>
      <c r="H77" s="8">
        <v>32.36</v>
      </c>
      <c r="J77" s="16">
        <v>3</v>
      </c>
      <c r="K77" s="1" t="s">
        <v>3</v>
      </c>
      <c r="M77" s="6">
        <f t="shared" si="2"/>
        <v>8.2328260537700864</v>
      </c>
    </row>
    <row r="78" spans="1:15" x14ac:dyDescent="0.2">
      <c r="A78" s="13">
        <v>117</v>
      </c>
      <c r="B78" s="12">
        <v>44485</v>
      </c>
      <c r="C78" s="1">
        <v>1</v>
      </c>
      <c r="D78" s="1">
        <v>0</v>
      </c>
      <c r="E78" s="1">
        <v>2</v>
      </c>
      <c r="F78" s="1">
        <f>7*12</f>
        <v>84</v>
      </c>
      <c r="G78" s="9">
        <v>179.14325059999999</v>
      </c>
      <c r="H78" s="8">
        <v>40.479999999999997</v>
      </c>
      <c r="I78" s="2">
        <v>4</v>
      </c>
      <c r="J78" s="16">
        <v>3</v>
      </c>
      <c r="K78" s="1" t="s">
        <v>10</v>
      </c>
      <c r="M78" s="6">
        <f t="shared" si="2"/>
        <v>4.4254755583003949</v>
      </c>
    </row>
    <row r="79" spans="1:15" x14ac:dyDescent="0.2">
      <c r="A79" s="13">
        <v>118</v>
      </c>
      <c r="B79" s="12">
        <v>44485</v>
      </c>
      <c r="C79" s="1">
        <v>1</v>
      </c>
      <c r="D79" s="1">
        <v>0</v>
      </c>
      <c r="E79" s="1">
        <v>2</v>
      </c>
      <c r="F79" s="1">
        <f>5*12</f>
        <v>60</v>
      </c>
      <c r="G79" s="9">
        <v>55.878977777777777</v>
      </c>
      <c r="H79" s="8">
        <v>92.432000000000002</v>
      </c>
      <c r="I79" s="2">
        <v>7</v>
      </c>
      <c r="J79" s="16">
        <v>1</v>
      </c>
      <c r="K79" s="1" t="s">
        <v>10</v>
      </c>
      <c r="M79" s="6">
        <f t="shared" si="2"/>
        <v>0.60454147673725311</v>
      </c>
    </row>
    <row r="80" spans="1:15" x14ac:dyDescent="0.2">
      <c r="A80" s="13">
        <v>123</v>
      </c>
      <c r="B80" s="12">
        <v>44494</v>
      </c>
      <c r="C80" s="1">
        <v>1</v>
      </c>
      <c r="D80" s="1">
        <v>0</v>
      </c>
      <c r="E80" s="1">
        <v>0</v>
      </c>
      <c r="F80" s="1">
        <f>6*12</f>
        <v>72</v>
      </c>
      <c r="G80" s="9">
        <v>157.83275889999999</v>
      </c>
      <c r="H80" s="8">
        <v>55.45</v>
      </c>
      <c r="I80" s="2">
        <v>5</v>
      </c>
      <c r="J80" s="16">
        <v>3</v>
      </c>
      <c r="K80" s="1" t="s">
        <v>10</v>
      </c>
      <c r="M80" s="6">
        <f t="shared" si="2"/>
        <v>2.8463978160504957</v>
      </c>
    </row>
    <row r="81" spans="1:14" x14ac:dyDescent="0.2">
      <c r="A81" s="13">
        <v>124</v>
      </c>
      <c r="B81" s="12">
        <v>44494</v>
      </c>
      <c r="C81" s="1">
        <v>1</v>
      </c>
      <c r="D81" s="1">
        <v>0</v>
      </c>
      <c r="E81" s="1">
        <v>2</v>
      </c>
      <c r="F81" s="1">
        <f>7*12</f>
        <v>84</v>
      </c>
      <c r="G81" s="9">
        <v>288.7525321</v>
      </c>
      <c r="H81" s="8">
        <v>159.16999999999999</v>
      </c>
      <c r="I81" s="2">
        <v>4</v>
      </c>
      <c r="J81" s="16">
        <v>3</v>
      </c>
      <c r="K81" s="1" t="s">
        <v>10</v>
      </c>
      <c r="M81" s="6">
        <f t="shared" si="2"/>
        <v>1.8141140422190112</v>
      </c>
    </row>
    <row r="82" spans="1:14" x14ac:dyDescent="0.2">
      <c r="A82" s="13" t="s">
        <v>27</v>
      </c>
      <c r="B82" s="10">
        <v>44358</v>
      </c>
      <c r="C82" s="1">
        <v>0</v>
      </c>
      <c r="D82" s="1">
        <v>1</v>
      </c>
      <c r="E82" s="1">
        <v>0</v>
      </c>
      <c r="F82" s="1">
        <v>158</v>
      </c>
      <c r="G82" s="9">
        <v>207.10728641840086</v>
      </c>
      <c r="H82" s="8">
        <v>110.97499999999999</v>
      </c>
      <c r="I82" s="2">
        <v>5</v>
      </c>
      <c r="J82" s="7">
        <v>3</v>
      </c>
      <c r="K82" s="1" t="s">
        <v>3</v>
      </c>
      <c r="L82" s="1">
        <v>18</v>
      </c>
      <c r="M82" s="6">
        <f t="shared" si="2"/>
        <v>1.8662517361423823</v>
      </c>
      <c r="N82" s="6"/>
    </row>
    <row r="83" spans="1:14" x14ac:dyDescent="0.2">
      <c r="A83" s="11" t="s">
        <v>26</v>
      </c>
      <c r="B83" s="10">
        <v>44392</v>
      </c>
      <c r="C83" s="1">
        <v>0</v>
      </c>
      <c r="D83" s="1">
        <v>1</v>
      </c>
      <c r="E83" s="1">
        <v>1</v>
      </c>
      <c r="F83" s="1">
        <v>183</v>
      </c>
      <c r="G83" s="9">
        <v>109.0569077</v>
      </c>
      <c r="H83" s="8">
        <v>42.83</v>
      </c>
      <c r="I83" s="2">
        <v>8</v>
      </c>
      <c r="J83" s="7">
        <v>3</v>
      </c>
      <c r="K83" s="1" t="s">
        <v>25</v>
      </c>
      <c r="L83" s="1">
        <v>18</v>
      </c>
      <c r="M83" s="6">
        <f t="shared" si="2"/>
        <v>2.5462738197525101</v>
      </c>
      <c r="N83" s="6"/>
    </row>
    <row r="84" spans="1:14" x14ac:dyDescent="0.2">
      <c r="A84" s="11" t="s">
        <v>26</v>
      </c>
      <c r="B84" s="12">
        <v>44475</v>
      </c>
      <c r="C84" s="1">
        <v>1</v>
      </c>
      <c r="D84" s="1">
        <v>1</v>
      </c>
      <c r="E84" s="1">
        <v>1</v>
      </c>
      <c r="F84" s="1">
        <v>186</v>
      </c>
      <c r="G84" s="9">
        <v>431.31492300000002</v>
      </c>
      <c r="H84" s="8">
        <v>36.93</v>
      </c>
      <c r="I84" s="2">
        <v>7</v>
      </c>
      <c r="J84" s="7">
        <v>3</v>
      </c>
      <c r="K84" s="1" t="s">
        <v>25</v>
      </c>
      <c r="L84" s="1">
        <v>18</v>
      </c>
      <c r="M84" s="6">
        <f t="shared" si="2"/>
        <v>11.679255970755484</v>
      </c>
      <c r="N84" s="6"/>
    </row>
    <row r="85" spans="1:14" x14ac:dyDescent="0.2">
      <c r="A85" s="11" t="s">
        <v>24</v>
      </c>
      <c r="B85" s="10" t="s">
        <v>2</v>
      </c>
      <c r="C85" s="1">
        <v>1</v>
      </c>
      <c r="D85" s="1">
        <v>1</v>
      </c>
      <c r="E85" s="1">
        <v>0</v>
      </c>
      <c r="F85" s="1">
        <v>24</v>
      </c>
      <c r="G85" s="9">
        <v>119.4622526</v>
      </c>
      <c r="H85" s="8">
        <v>63.35</v>
      </c>
      <c r="J85" s="7">
        <v>3</v>
      </c>
      <c r="K85" s="1" t="s">
        <v>0</v>
      </c>
      <c r="L85" s="1">
        <v>24</v>
      </c>
      <c r="M85" s="6">
        <f t="shared" si="2"/>
        <v>1.8857498437253355</v>
      </c>
    </row>
    <row r="86" spans="1:14" x14ac:dyDescent="0.2">
      <c r="A86" s="11" t="s">
        <v>23</v>
      </c>
      <c r="B86" s="10">
        <v>44503</v>
      </c>
      <c r="C86" s="1">
        <v>1</v>
      </c>
      <c r="D86" s="1">
        <v>1</v>
      </c>
      <c r="E86" s="1">
        <v>1</v>
      </c>
      <c r="F86" s="1">
        <v>48</v>
      </c>
      <c r="G86" s="9">
        <v>42.712460909999997</v>
      </c>
      <c r="H86" s="8">
        <v>51.31</v>
      </c>
      <c r="J86" s="7">
        <v>3</v>
      </c>
      <c r="K86" s="1" t="s">
        <v>0</v>
      </c>
      <c r="L86" s="1">
        <v>11</v>
      </c>
      <c r="M86" s="6">
        <f t="shared" si="2"/>
        <v>0.83243930832196444</v>
      </c>
      <c r="N86" s="6"/>
    </row>
    <row r="87" spans="1:14" x14ac:dyDescent="0.2">
      <c r="A87" s="11" t="s">
        <v>23</v>
      </c>
      <c r="B87" s="10">
        <v>44377</v>
      </c>
      <c r="C87" s="1">
        <v>0</v>
      </c>
      <c r="D87" s="1">
        <v>1</v>
      </c>
      <c r="E87" s="1">
        <v>1</v>
      </c>
      <c r="F87" s="1">
        <v>45</v>
      </c>
      <c r="G87" s="9">
        <v>310.2417107</v>
      </c>
      <c r="H87" s="8">
        <v>206.53</v>
      </c>
      <c r="I87" s="2">
        <v>7</v>
      </c>
      <c r="J87" s="7">
        <v>3</v>
      </c>
      <c r="K87" s="1" t="s">
        <v>0</v>
      </c>
      <c r="L87" s="1">
        <v>11</v>
      </c>
      <c r="M87" s="6">
        <f t="shared" si="2"/>
        <v>1.5021629337142304</v>
      </c>
      <c r="N87" s="6"/>
    </row>
    <row r="88" spans="1:14" x14ac:dyDescent="0.2">
      <c r="A88" s="11" t="s">
        <v>22</v>
      </c>
      <c r="B88" s="12" t="s">
        <v>13</v>
      </c>
      <c r="C88" s="1">
        <v>1</v>
      </c>
      <c r="D88" s="1">
        <v>1</v>
      </c>
      <c r="E88" s="1">
        <v>1</v>
      </c>
      <c r="F88" s="1">
        <v>70</v>
      </c>
      <c r="G88" s="9">
        <v>301.19384170000001</v>
      </c>
      <c r="H88" s="8">
        <v>169.9</v>
      </c>
      <c r="I88" s="2">
        <v>4</v>
      </c>
      <c r="J88" s="7">
        <v>3</v>
      </c>
      <c r="K88" s="1" t="s">
        <v>10</v>
      </c>
      <c r="L88" s="1">
        <v>9</v>
      </c>
      <c r="M88" s="6">
        <f t="shared" si="2"/>
        <v>1.772771287227781</v>
      </c>
    </row>
    <row r="89" spans="1:14" x14ac:dyDescent="0.2">
      <c r="A89" s="11" t="s">
        <v>22</v>
      </c>
      <c r="B89" s="10">
        <v>44399</v>
      </c>
      <c r="C89" s="1">
        <v>0</v>
      </c>
      <c r="D89" s="1">
        <v>1</v>
      </c>
      <c r="E89" s="1">
        <v>1</v>
      </c>
      <c r="F89" s="1">
        <v>67</v>
      </c>
      <c r="G89" s="9">
        <v>335.76431539999999</v>
      </c>
      <c r="H89" s="8">
        <v>82.5</v>
      </c>
      <c r="I89" s="2">
        <v>4</v>
      </c>
      <c r="J89" s="7">
        <v>3</v>
      </c>
      <c r="K89" s="1" t="s">
        <v>10</v>
      </c>
      <c r="L89" s="1">
        <v>9</v>
      </c>
      <c r="M89" s="6">
        <f t="shared" si="2"/>
        <v>4.06987048969697</v>
      </c>
    </row>
    <row r="90" spans="1:14" x14ac:dyDescent="0.2">
      <c r="A90" s="11" t="s">
        <v>21</v>
      </c>
      <c r="B90" s="12">
        <v>44484</v>
      </c>
      <c r="C90" s="1">
        <v>1</v>
      </c>
      <c r="D90" s="1">
        <v>1</v>
      </c>
      <c r="E90" s="1">
        <v>1</v>
      </c>
      <c r="F90" s="1">
        <v>133</v>
      </c>
      <c r="G90" s="9">
        <v>277.87601960000001</v>
      </c>
      <c r="H90" s="8">
        <v>99.27</v>
      </c>
      <c r="I90" s="2">
        <v>7</v>
      </c>
      <c r="J90" s="7">
        <v>3</v>
      </c>
      <c r="K90" s="1" t="s">
        <v>3</v>
      </c>
      <c r="L90" s="1">
        <v>10</v>
      </c>
      <c r="M90" s="6">
        <f t="shared" si="2"/>
        <v>2.7991943144958196</v>
      </c>
      <c r="N90" s="6"/>
    </row>
    <row r="91" spans="1:14" x14ac:dyDescent="0.2">
      <c r="A91" s="11" t="s">
        <v>21</v>
      </c>
      <c r="B91" s="10">
        <v>44392</v>
      </c>
      <c r="C91" s="1">
        <v>0</v>
      </c>
      <c r="D91" s="1">
        <v>1</v>
      </c>
      <c r="E91" s="1">
        <v>1</v>
      </c>
      <c r="F91" s="1">
        <v>130</v>
      </c>
      <c r="G91" s="9">
        <v>216.9401483</v>
      </c>
      <c r="H91" s="8">
        <v>57.3</v>
      </c>
      <c r="I91" s="2">
        <v>5</v>
      </c>
      <c r="J91" s="7">
        <v>3</v>
      </c>
      <c r="K91" s="1" t="s">
        <v>3</v>
      </c>
      <c r="L91" s="1">
        <v>10</v>
      </c>
      <c r="M91" s="6">
        <f t="shared" si="2"/>
        <v>3.7860409825479935</v>
      </c>
    </row>
    <row r="92" spans="1:14" x14ac:dyDescent="0.2">
      <c r="A92" s="11" t="s">
        <v>20</v>
      </c>
      <c r="B92" s="10">
        <v>44391</v>
      </c>
      <c r="C92" s="1">
        <v>0</v>
      </c>
      <c r="D92" s="1">
        <v>1</v>
      </c>
      <c r="E92" s="1">
        <v>0</v>
      </c>
      <c r="F92" s="1">
        <v>51</v>
      </c>
      <c r="G92" s="9">
        <v>315.92351200000002</v>
      </c>
      <c r="H92" s="8">
        <v>87.63</v>
      </c>
      <c r="I92" s="2">
        <v>6</v>
      </c>
      <c r="J92" s="7">
        <v>3</v>
      </c>
      <c r="K92" s="1" t="s">
        <v>10</v>
      </c>
      <c r="L92" s="1">
        <v>30</v>
      </c>
      <c r="M92" s="6">
        <f t="shared" si="2"/>
        <v>3.6051981284948083</v>
      </c>
      <c r="N92" s="6"/>
    </row>
    <row r="93" spans="1:14" x14ac:dyDescent="0.2">
      <c r="A93" s="11" t="s">
        <v>20</v>
      </c>
      <c r="B93" s="12">
        <v>44484</v>
      </c>
      <c r="C93" s="1">
        <v>1</v>
      </c>
      <c r="D93" s="1">
        <v>1</v>
      </c>
      <c r="E93" s="1">
        <v>0</v>
      </c>
      <c r="F93" s="1">
        <v>54</v>
      </c>
      <c r="G93" s="9">
        <v>340.32910720000001</v>
      </c>
      <c r="H93" s="8">
        <v>147.02000000000001</v>
      </c>
      <c r="I93" s="2">
        <v>3</v>
      </c>
      <c r="J93" s="7">
        <v>3</v>
      </c>
      <c r="K93" s="1" t="s">
        <v>10</v>
      </c>
      <c r="L93" s="1">
        <v>30</v>
      </c>
      <c r="M93" s="6">
        <f t="shared" si="2"/>
        <v>2.3148490491089646</v>
      </c>
      <c r="N93" s="6"/>
    </row>
    <row r="94" spans="1:14" x14ac:dyDescent="0.2">
      <c r="A94" s="11" t="s">
        <v>19</v>
      </c>
      <c r="B94" s="12">
        <v>44484</v>
      </c>
      <c r="C94" s="1">
        <v>1</v>
      </c>
      <c r="D94" s="1">
        <v>1</v>
      </c>
      <c r="E94" s="1">
        <v>1</v>
      </c>
      <c r="F94" s="1">
        <v>46</v>
      </c>
      <c r="G94" s="9">
        <v>473.77159139999998</v>
      </c>
      <c r="H94" s="8">
        <v>122.13</v>
      </c>
      <c r="I94" s="2">
        <v>7</v>
      </c>
      <c r="J94" s="7">
        <v>3</v>
      </c>
      <c r="K94" s="1" t="s">
        <v>0</v>
      </c>
      <c r="L94" s="1">
        <v>6</v>
      </c>
      <c r="M94" s="6">
        <f t="shared" si="2"/>
        <v>3.8792400835175633</v>
      </c>
    </row>
    <row r="95" spans="1:14" x14ac:dyDescent="0.2">
      <c r="A95" s="11" t="s">
        <v>19</v>
      </c>
      <c r="B95" s="10">
        <v>44394</v>
      </c>
      <c r="C95" s="1">
        <v>0</v>
      </c>
      <c r="D95" s="1">
        <v>1</v>
      </c>
      <c r="E95" s="1">
        <v>1</v>
      </c>
      <c r="F95" s="1">
        <v>43</v>
      </c>
      <c r="G95" s="9">
        <v>495.14783180000001</v>
      </c>
      <c r="H95" s="8">
        <v>85.67</v>
      </c>
      <c r="I95" s="2">
        <v>5</v>
      </c>
      <c r="J95" s="7">
        <v>3</v>
      </c>
      <c r="K95" s="1" t="s">
        <v>0</v>
      </c>
      <c r="L95" s="1">
        <v>6</v>
      </c>
      <c r="M95" s="6">
        <f t="shared" si="2"/>
        <v>5.7797108882922847</v>
      </c>
    </row>
    <row r="96" spans="1:14" x14ac:dyDescent="0.2">
      <c r="A96" s="11" t="s">
        <v>18</v>
      </c>
      <c r="B96" s="10">
        <v>44393</v>
      </c>
      <c r="C96" s="1">
        <v>0</v>
      </c>
      <c r="D96" s="1">
        <v>1</v>
      </c>
      <c r="E96" s="1">
        <v>0</v>
      </c>
      <c r="F96" s="1">
        <v>136</v>
      </c>
      <c r="G96" s="9">
        <v>357.28074909999998</v>
      </c>
      <c r="H96" s="8">
        <v>76.27</v>
      </c>
      <c r="J96" s="7">
        <v>3</v>
      </c>
      <c r="K96" s="1" t="s">
        <v>3</v>
      </c>
      <c r="L96" s="1">
        <v>18</v>
      </c>
      <c r="M96" s="6">
        <f t="shared" si="2"/>
        <v>4.6844204680739479</v>
      </c>
      <c r="N96" s="6"/>
    </row>
    <row r="97" spans="1:16" x14ac:dyDescent="0.2">
      <c r="A97" s="11" t="s">
        <v>18</v>
      </c>
      <c r="B97" s="10">
        <v>44505</v>
      </c>
      <c r="C97" s="1">
        <v>1</v>
      </c>
      <c r="D97" s="1">
        <v>1</v>
      </c>
      <c r="E97" s="1">
        <v>0</v>
      </c>
      <c r="F97" s="1">
        <v>139</v>
      </c>
      <c r="G97" s="9">
        <v>273.47921339999999</v>
      </c>
      <c r="H97" s="8">
        <v>90.35</v>
      </c>
      <c r="I97" s="2">
        <v>5</v>
      </c>
      <c r="J97" s="7">
        <v>3</v>
      </c>
      <c r="K97" s="1" t="s">
        <v>3</v>
      </c>
      <c r="L97" s="1">
        <v>18</v>
      </c>
      <c r="M97" s="6">
        <f t="shared" si="2"/>
        <v>3.0268867006087441</v>
      </c>
      <c r="N97" s="6"/>
    </row>
    <row r="98" spans="1:16" x14ac:dyDescent="0.2">
      <c r="A98" s="11" t="s">
        <v>17</v>
      </c>
      <c r="B98" s="10" t="s">
        <v>2</v>
      </c>
      <c r="C98" s="1">
        <v>1</v>
      </c>
      <c r="D98" s="1">
        <v>1</v>
      </c>
      <c r="E98" s="1">
        <v>1</v>
      </c>
      <c r="F98" s="1">
        <v>20</v>
      </c>
      <c r="G98" s="9">
        <v>89.897973271482201</v>
      </c>
      <c r="H98" s="8">
        <v>107.86</v>
      </c>
      <c r="J98" s="7">
        <v>3</v>
      </c>
      <c r="K98" s="1" t="s">
        <v>0</v>
      </c>
      <c r="L98" s="1">
        <v>4</v>
      </c>
      <c r="M98" s="6">
        <f t="shared" ref="M98:M121" si="3">G98/H98</f>
        <v>0.83346906426369549</v>
      </c>
      <c r="N98" s="6"/>
    </row>
    <row r="99" spans="1:16" ht="17" thickBot="1" x14ac:dyDescent="0.25">
      <c r="A99" s="13" t="s">
        <v>17</v>
      </c>
      <c r="B99" s="10">
        <v>44377</v>
      </c>
      <c r="C99" s="1">
        <v>0</v>
      </c>
      <c r="D99" s="1">
        <v>1</v>
      </c>
      <c r="E99" s="1">
        <v>1</v>
      </c>
      <c r="F99" s="1">
        <v>17</v>
      </c>
      <c r="G99" s="9">
        <v>111.2652278243601</v>
      </c>
      <c r="H99" s="8">
        <v>189.14400000000001</v>
      </c>
      <c r="I99" s="2">
        <v>7</v>
      </c>
      <c r="J99" s="15">
        <v>3</v>
      </c>
      <c r="K99" s="1" t="s">
        <v>0</v>
      </c>
      <c r="L99" s="1">
        <v>4</v>
      </c>
      <c r="M99" s="6">
        <f t="shared" si="3"/>
        <v>0.58825671353233566</v>
      </c>
      <c r="N99" s="6"/>
    </row>
    <row r="100" spans="1:16" x14ac:dyDescent="0.2">
      <c r="A100" s="11" t="s">
        <v>16</v>
      </c>
      <c r="B100" s="10">
        <v>44391</v>
      </c>
      <c r="C100" s="1">
        <v>0</v>
      </c>
      <c r="D100" s="1">
        <v>1</v>
      </c>
      <c r="E100" s="1">
        <v>1</v>
      </c>
      <c r="F100" s="1">
        <v>63</v>
      </c>
      <c r="G100" s="9">
        <v>227.0237539</v>
      </c>
      <c r="H100" s="8">
        <v>36.700000000000003</v>
      </c>
      <c r="J100" s="14">
        <v>3</v>
      </c>
      <c r="K100" s="1" t="s">
        <v>10</v>
      </c>
      <c r="L100" s="1">
        <v>15</v>
      </c>
      <c r="M100" s="6">
        <f t="shared" si="3"/>
        <v>6.1859333487738413</v>
      </c>
      <c r="N100" s="6"/>
    </row>
    <row r="101" spans="1:16" x14ac:dyDescent="0.2">
      <c r="A101" s="11" t="s">
        <v>16</v>
      </c>
      <c r="B101" s="12">
        <v>44482</v>
      </c>
      <c r="C101" s="1">
        <v>1</v>
      </c>
      <c r="D101" s="1">
        <v>1</v>
      </c>
      <c r="E101" s="1">
        <v>1</v>
      </c>
      <c r="F101" s="1">
        <v>66</v>
      </c>
      <c r="G101" s="9">
        <v>196.99945049999999</v>
      </c>
      <c r="H101" s="8">
        <v>83.03</v>
      </c>
      <c r="I101" s="2">
        <v>8</v>
      </c>
      <c r="J101" s="7">
        <v>3</v>
      </c>
      <c r="K101" s="1" t="s">
        <v>10</v>
      </c>
      <c r="L101" s="1">
        <v>15</v>
      </c>
      <c r="M101" s="6">
        <f t="shared" si="3"/>
        <v>2.3726297783933519</v>
      </c>
      <c r="N101" s="6"/>
    </row>
    <row r="102" spans="1:16" x14ac:dyDescent="0.2">
      <c r="A102" s="13" t="s">
        <v>15</v>
      </c>
      <c r="B102" s="10">
        <v>44391</v>
      </c>
      <c r="C102" s="1">
        <v>0</v>
      </c>
      <c r="D102" s="1">
        <v>1</v>
      </c>
      <c r="E102" s="1">
        <v>0</v>
      </c>
      <c r="F102" s="1">
        <v>132</v>
      </c>
      <c r="G102" s="9">
        <v>339.07106700000003</v>
      </c>
      <c r="H102" s="8">
        <v>57.54</v>
      </c>
      <c r="I102" s="2">
        <v>7</v>
      </c>
      <c r="J102" s="7">
        <v>3</v>
      </c>
      <c r="K102" s="1" t="s">
        <v>3</v>
      </c>
      <c r="L102" s="1">
        <v>24</v>
      </c>
      <c r="M102" s="6">
        <f t="shared" si="3"/>
        <v>5.8927887904066738</v>
      </c>
      <c r="N102" s="6"/>
    </row>
    <row r="103" spans="1:16" x14ac:dyDescent="0.2">
      <c r="A103" s="11" t="s">
        <v>15</v>
      </c>
      <c r="B103" s="12">
        <v>44484</v>
      </c>
      <c r="C103" s="1">
        <v>1</v>
      </c>
      <c r="D103" s="1">
        <v>1</v>
      </c>
      <c r="E103" s="1">
        <v>0</v>
      </c>
      <c r="F103" s="1">
        <v>135</v>
      </c>
      <c r="G103" s="9">
        <v>379.46577760668714</v>
      </c>
      <c r="H103" s="8">
        <v>41.6</v>
      </c>
      <c r="I103" s="2">
        <v>5</v>
      </c>
      <c r="J103" s="7">
        <v>3</v>
      </c>
      <c r="K103" s="1" t="s">
        <v>3</v>
      </c>
      <c r="L103" s="1">
        <v>24</v>
      </c>
      <c r="M103" s="6">
        <f t="shared" si="3"/>
        <v>9.1217735001607476</v>
      </c>
      <c r="N103" s="6"/>
      <c r="P103" s="6"/>
    </row>
    <row r="104" spans="1:16" x14ac:dyDescent="0.2">
      <c r="A104" s="11" t="s">
        <v>14</v>
      </c>
      <c r="B104" s="10">
        <v>44391</v>
      </c>
      <c r="C104" s="1">
        <v>0</v>
      </c>
      <c r="D104" s="1">
        <v>1</v>
      </c>
      <c r="E104" s="1">
        <v>0</v>
      </c>
      <c r="F104" s="1">
        <v>113</v>
      </c>
      <c r="G104" s="9">
        <v>502.86238750000001</v>
      </c>
      <c r="H104" s="8">
        <v>108.28</v>
      </c>
      <c r="I104" s="2">
        <v>7</v>
      </c>
      <c r="J104" s="7">
        <v>3</v>
      </c>
      <c r="K104" s="1" t="s">
        <v>3</v>
      </c>
      <c r="L104" s="1">
        <v>18</v>
      </c>
      <c r="M104" s="6">
        <f t="shared" si="3"/>
        <v>4.6440929765422974</v>
      </c>
      <c r="N104" s="6"/>
      <c r="P104" s="6"/>
    </row>
    <row r="105" spans="1:16" x14ac:dyDescent="0.2">
      <c r="A105" s="11" t="s">
        <v>14</v>
      </c>
      <c r="B105" s="10" t="s">
        <v>2</v>
      </c>
      <c r="C105" s="1">
        <v>1</v>
      </c>
      <c r="D105" s="1">
        <v>1</v>
      </c>
      <c r="E105" s="1">
        <v>0</v>
      </c>
      <c r="F105" s="1">
        <v>116</v>
      </c>
      <c r="G105" s="9">
        <v>353.39843230000002</v>
      </c>
      <c r="H105" s="8">
        <v>158.5</v>
      </c>
      <c r="I105" s="2">
        <v>5</v>
      </c>
      <c r="J105" s="7">
        <v>3</v>
      </c>
      <c r="K105" s="1" t="s">
        <v>3</v>
      </c>
      <c r="L105" s="1">
        <v>18</v>
      </c>
      <c r="M105" s="6">
        <f t="shared" si="3"/>
        <v>2.229643105993691</v>
      </c>
      <c r="P105" s="6"/>
    </row>
    <row r="106" spans="1:16" x14ac:dyDescent="0.2">
      <c r="A106" s="11" t="s">
        <v>12</v>
      </c>
      <c r="B106" s="12" t="s">
        <v>13</v>
      </c>
      <c r="C106" s="1">
        <v>1</v>
      </c>
      <c r="D106" s="1">
        <v>1</v>
      </c>
      <c r="E106" s="1">
        <v>0</v>
      </c>
      <c r="F106" s="1">
        <v>88</v>
      </c>
      <c r="G106" s="9">
        <v>362.34265499999998</v>
      </c>
      <c r="H106" s="8">
        <v>220.59</v>
      </c>
      <c r="I106" s="2">
        <v>6</v>
      </c>
      <c r="J106" s="7">
        <v>3</v>
      </c>
      <c r="K106" s="1" t="s">
        <v>10</v>
      </c>
      <c r="L106" s="1">
        <v>18</v>
      </c>
      <c r="M106" s="6">
        <f t="shared" si="3"/>
        <v>1.6426068951448387</v>
      </c>
      <c r="P106" s="6"/>
    </row>
    <row r="107" spans="1:16" x14ac:dyDescent="0.2">
      <c r="A107" s="11" t="s">
        <v>12</v>
      </c>
      <c r="B107" s="10">
        <v>44391</v>
      </c>
      <c r="C107" s="1">
        <v>0</v>
      </c>
      <c r="D107" s="1">
        <v>1</v>
      </c>
      <c r="E107" s="1">
        <v>0</v>
      </c>
      <c r="F107" s="1">
        <v>85</v>
      </c>
      <c r="G107" s="9">
        <v>258.02904660000002</v>
      </c>
      <c r="H107" s="8">
        <v>73</v>
      </c>
      <c r="I107" s="2">
        <v>6</v>
      </c>
      <c r="J107" s="7">
        <v>3</v>
      </c>
      <c r="K107" s="1" t="s">
        <v>10</v>
      </c>
      <c r="L107" s="1">
        <v>18</v>
      </c>
      <c r="M107" s="6">
        <f t="shared" si="3"/>
        <v>3.5346444739726031</v>
      </c>
    </row>
    <row r="108" spans="1:16" x14ac:dyDescent="0.2">
      <c r="A108" s="11" t="s">
        <v>11</v>
      </c>
      <c r="B108" s="10">
        <v>44392</v>
      </c>
      <c r="C108" s="1">
        <v>0</v>
      </c>
      <c r="D108" s="1">
        <v>1</v>
      </c>
      <c r="E108" s="1">
        <v>0</v>
      </c>
      <c r="F108" s="1">
        <v>78</v>
      </c>
      <c r="G108" s="9">
        <v>347.51651070000003</v>
      </c>
      <c r="H108" s="8">
        <v>80.87</v>
      </c>
      <c r="J108" s="7">
        <v>3</v>
      </c>
      <c r="K108" s="1" t="s">
        <v>10</v>
      </c>
      <c r="L108" s="1">
        <v>30</v>
      </c>
      <c r="M108" s="6">
        <f t="shared" si="3"/>
        <v>4.2972240719673547</v>
      </c>
      <c r="N108" s="6"/>
    </row>
    <row r="109" spans="1:16" x14ac:dyDescent="0.2">
      <c r="A109" s="11" t="s">
        <v>11</v>
      </c>
      <c r="B109" s="12">
        <v>44484</v>
      </c>
      <c r="C109" s="1">
        <v>1</v>
      </c>
      <c r="D109" s="1">
        <v>1</v>
      </c>
      <c r="E109" s="1">
        <v>0</v>
      </c>
      <c r="F109" s="1">
        <v>75</v>
      </c>
      <c r="G109" s="9">
        <v>176.8927654</v>
      </c>
      <c r="H109" s="8">
        <v>111.92</v>
      </c>
      <c r="I109" s="2">
        <v>5</v>
      </c>
      <c r="J109" s="7">
        <v>3</v>
      </c>
      <c r="K109" s="1" t="s">
        <v>10</v>
      </c>
      <c r="L109" s="1">
        <v>30</v>
      </c>
      <c r="M109" s="6">
        <f t="shared" si="3"/>
        <v>1.5805286401000715</v>
      </c>
    </row>
    <row r="110" spans="1:16" x14ac:dyDescent="0.2">
      <c r="A110" s="11" t="s">
        <v>9</v>
      </c>
      <c r="B110" s="10">
        <v>44391</v>
      </c>
      <c r="C110" s="1">
        <v>0</v>
      </c>
      <c r="D110" s="1">
        <v>1</v>
      </c>
      <c r="E110" s="1">
        <v>0</v>
      </c>
      <c r="F110" s="1">
        <v>123</v>
      </c>
      <c r="G110" s="9">
        <v>321.08108379999999</v>
      </c>
      <c r="H110" s="8">
        <v>59.7</v>
      </c>
      <c r="J110" s="7">
        <v>3</v>
      </c>
      <c r="K110" s="1" t="s">
        <v>3</v>
      </c>
      <c r="L110" s="1">
        <v>5</v>
      </c>
      <c r="M110" s="6">
        <f t="shared" si="3"/>
        <v>5.378242609715242</v>
      </c>
    </row>
    <row r="111" spans="1:16" x14ac:dyDescent="0.2">
      <c r="A111" s="11" t="s">
        <v>9</v>
      </c>
      <c r="B111" s="10" t="s">
        <v>8</v>
      </c>
      <c r="C111" s="1">
        <v>1</v>
      </c>
      <c r="D111" s="1">
        <v>1</v>
      </c>
      <c r="E111" s="1">
        <v>0</v>
      </c>
      <c r="F111" s="1">
        <v>126</v>
      </c>
      <c r="G111" s="9">
        <v>300.26587949999998</v>
      </c>
      <c r="H111" s="8">
        <v>66.37</v>
      </c>
      <c r="I111" s="2">
        <v>8</v>
      </c>
      <c r="J111" s="7">
        <v>3</v>
      </c>
      <c r="K111" s="1" t="s">
        <v>3</v>
      </c>
      <c r="L111" s="1">
        <v>5</v>
      </c>
      <c r="M111" s="6">
        <f t="shared" si="3"/>
        <v>4.5241205288533974</v>
      </c>
    </row>
    <row r="112" spans="1:16" x14ac:dyDescent="0.2">
      <c r="A112" s="11" t="s">
        <v>7</v>
      </c>
      <c r="B112" s="12">
        <v>44489</v>
      </c>
      <c r="C112" s="1">
        <v>1</v>
      </c>
      <c r="D112" s="1">
        <v>1</v>
      </c>
      <c r="E112" s="1">
        <v>0</v>
      </c>
      <c r="F112" s="1">
        <v>104</v>
      </c>
      <c r="G112" s="9">
        <v>292.36814090000001</v>
      </c>
      <c r="H112" s="8"/>
      <c r="I112" s="2">
        <v>7</v>
      </c>
      <c r="J112" s="7">
        <v>3</v>
      </c>
      <c r="K112" s="1" t="s">
        <v>3</v>
      </c>
      <c r="L112" s="1">
        <v>3</v>
      </c>
      <c r="M112" s="6" t="e">
        <f t="shared" si="3"/>
        <v>#DIV/0!</v>
      </c>
    </row>
    <row r="113" spans="1:13" x14ac:dyDescent="0.2">
      <c r="A113" s="13" t="s">
        <v>7</v>
      </c>
      <c r="B113" s="10">
        <v>44391</v>
      </c>
      <c r="C113" s="1">
        <v>0</v>
      </c>
      <c r="D113" s="1">
        <v>1</v>
      </c>
      <c r="E113" s="1">
        <v>0</v>
      </c>
      <c r="F113" s="1">
        <v>101</v>
      </c>
      <c r="G113" s="9">
        <v>421.32716360000001</v>
      </c>
      <c r="H113" s="8">
        <v>65.17</v>
      </c>
      <c r="I113" s="2">
        <v>7</v>
      </c>
      <c r="J113" s="7">
        <v>3</v>
      </c>
      <c r="K113" s="1" t="s">
        <v>3</v>
      </c>
      <c r="L113" s="1">
        <v>3</v>
      </c>
      <c r="M113" s="6">
        <f t="shared" si="3"/>
        <v>6.465047776584318</v>
      </c>
    </row>
    <row r="114" spans="1:13" x14ac:dyDescent="0.2">
      <c r="A114" s="11" t="s">
        <v>6</v>
      </c>
      <c r="B114" s="10" t="s">
        <v>2</v>
      </c>
      <c r="C114" s="1">
        <v>1</v>
      </c>
      <c r="D114" s="1">
        <v>1</v>
      </c>
      <c r="E114" s="1">
        <v>1</v>
      </c>
      <c r="F114" s="1">
        <f>12*3</f>
        <v>36</v>
      </c>
      <c r="G114" s="9">
        <v>195.21613809999999</v>
      </c>
      <c r="H114" s="8">
        <v>88.7</v>
      </c>
      <c r="J114" s="7">
        <v>3</v>
      </c>
      <c r="K114" s="1" t="s">
        <v>0</v>
      </c>
      <c r="L114" s="1">
        <v>12</v>
      </c>
      <c r="M114" s="6">
        <f t="shared" si="3"/>
        <v>2.2008583776775645</v>
      </c>
    </row>
    <row r="115" spans="1:13" x14ac:dyDescent="0.2">
      <c r="A115" s="11" t="s">
        <v>6</v>
      </c>
      <c r="B115" s="10">
        <v>44377</v>
      </c>
      <c r="C115" s="1">
        <v>0</v>
      </c>
      <c r="D115" s="1">
        <v>1</v>
      </c>
      <c r="E115" s="1">
        <v>1</v>
      </c>
      <c r="F115" s="1">
        <v>33</v>
      </c>
      <c r="G115" s="9">
        <v>151.36907930000001</v>
      </c>
      <c r="H115" s="8">
        <v>200.7</v>
      </c>
      <c r="I115" s="2">
        <v>6</v>
      </c>
      <c r="J115" s="7">
        <v>3</v>
      </c>
      <c r="K115" s="1" t="s">
        <v>0</v>
      </c>
      <c r="L115" s="1">
        <v>12</v>
      </c>
      <c r="M115" s="6">
        <f t="shared" si="3"/>
        <v>0.75420567663178883</v>
      </c>
    </row>
    <row r="116" spans="1:13" x14ac:dyDescent="0.2">
      <c r="A116" s="11" t="s">
        <v>5</v>
      </c>
      <c r="B116" s="10">
        <v>44391</v>
      </c>
      <c r="C116" s="1">
        <v>0</v>
      </c>
      <c r="D116" s="1">
        <v>1</v>
      </c>
      <c r="E116" s="1">
        <v>0</v>
      </c>
      <c r="F116" s="1">
        <v>134</v>
      </c>
      <c r="G116" s="9">
        <v>159.38246860000001</v>
      </c>
      <c r="H116" s="8">
        <v>151.66999999999999</v>
      </c>
      <c r="I116" s="2">
        <v>5</v>
      </c>
      <c r="J116" s="7">
        <v>3</v>
      </c>
      <c r="K116" s="1" t="s">
        <v>3</v>
      </c>
      <c r="L116" s="1">
        <v>3</v>
      </c>
      <c r="M116" s="6">
        <f t="shared" si="3"/>
        <v>1.0508503237291489</v>
      </c>
    </row>
    <row r="117" spans="1:13" x14ac:dyDescent="0.2">
      <c r="A117" s="11" t="s">
        <v>5</v>
      </c>
      <c r="B117" s="12">
        <v>44475</v>
      </c>
      <c r="C117" s="1">
        <v>1</v>
      </c>
      <c r="D117" s="1">
        <v>1</v>
      </c>
      <c r="E117" s="1">
        <v>0</v>
      </c>
      <c r="F117" s="1">
        <v>137</v>
      </c>
      <c r="G117" s="9">
        <v>229.92802829999999</v>
      </c>
      <c r="H117" s="8">
        <v>24.86</v>
      </c>
      <c r="I117" s="2">
        <v>5</v>
      </c>
      <c r="J117" s="7">
        <v>3</v>
      </c>
      <c r="K117" s="1" t="s">
        <v>3</v>
      </c>
      <c r="L117" s="1">
        <v>3</v>
      </c>
      <c r="M117" s="6">
        <f t="shared" si="3"/>
        <v>9.2489150563153668</v>
      </c>
    </row>
    <row r="118" spans="1:13" x14ac:dyDescent="0.2">
      <c r="A118" s="11" t="s">
        <v>4</v>
      </c>
      <c r="B118" s="10">
        <v>44396</v>
      </c>
      <c r="C118" s="1">
        <v>0</v>
      </c>
      <c r="D118" s="1">
        <v>1</v>
      </c>
      <c r="E118" s="1">
        <v>0</v>
      </c>
      <c r="F118" s="1">
        <v>153</v>
      </c>
      <c r="G118" s="9">
        <v>77.034199970000003</v>
      </c>
      <c r="H118" s="8">
        <v>76.612966193353486</v>
      </c>
      <c r="J118" s="7">
        <v>3</v>
      </c>
      <c r="K118" s="1" t="s">
        <v>3</v>
      </c>
      <c r="L118" s="1">
        <v>9</v>
      </c>
      <c r="M118" s="6">
        <f t="shared" si="3"/>
        <v>1.005498204776244</v>
      </c>
    </row>
    <row r="119" spans="1:13" x14ac:dyDescent="0.2">
      <c r="A119" s="11" t="s">
        <v>4</v>
      </c>
      <c r="B119" s="12">
        <v>44489</v>
      </c>
      <c r="C119" s="1">
        <v>1</v>
      </c>
      <c r="D119" s="1">
        <v>1</v>
      </c>
      <c r="E119" s="1">
        <v>0</v>
      </c>
      <c r="F119" s="1">
        <v>156</v>
      </c>
      <c r="G119" s="9">
        <v>486.8796638</v>
      </c>
      <c r="H119" s="8">
        <v>73.900000000000006</v>
      </c>
      <c r="J119" s="7">
        <v>3</v>
      </c>
      <c r="K119" s="1" t="s">
        <v>3</v>
      </c>
      <c r="L119" s="1">
        <v>9</v>
      </c>
      <c r="M119" s="6">
        <f t="shared" si="3"/>
        <v>6.5883581028416778</v>
      </c>
    </row>
    <row r="120" spans="1:13" x14ac:dyDescent="0.2">
      <c r="A120" s="11" t="s">
        <v>1</v>
      </c>
      <c r="B120" s="10" t="s">
        <v>2</v>
      </c>
      <c r="C120" s="1">
        <v>1</v>
      </c>
      <c r="D120" s="1">
        <v>1</v>
      </c>
      <c r="E120" s="1">
        <v>0</v>
      </c>
      <c r="F120" s="1">
        <v>19</v>
      </c>
      <c r="G120" s="9">
        <v>162.1741706</v>
      </c>
      <c r="H120" s="8">
        <v>52.98</v>
      </c>
      <c r="J120" s="7">
        <v>3</v>
      </c>
      <c r="K120" s="1" t="s">
        <v>0</v>
      </c>
      <c r="L120" s="1">
        <v>3</v>
      </c>
      <c r="M120" s="6">
        <f t="shared" si="3"/>
        <v>3.061045122687807</v>
      </c>
    </row>
    <row r="121" spans="1:13" x14ac:dyDescent="0.2">
      <c r="A121" s="11" t="s">
        <v>1</v>
      </c>
      <c r="B121" s="10">
        <v>44378</v>
      </c>
      <c r="C121" s="1">
        <v>0</v>
      </c>
      <c r="D121" s="1">
        <v>1</v>
      </c>
      <c r="E121" s="1">
        <v>0</v>
      </c>
      <c r="F121" s="1">
        <v>16</v>
      </c>
      <c r="G121" s="9">
        <v>120.555834</v>
      </c>
      <c r="H121" s="8">
        <v>298</v>
      </c>
      <c r="I121" s="2">
        <v>4</v>
      </c>
      <c r="J121" s="7">
        <v>3</v>
      </c>
      <c r="K121" s="1" t="s">
        <v>0</v>
      </c>
      <c r="L121" s="1">
        <v>3</v>
      </c>
      <c r="M121" s="6">
        <f t="shared" si="3"/>
        <v>0.40454977852348994</v>
      </c>
    </row>
    <row r="122" spans="1:13" x14ac:dyDescent="0.2">
      <c r="H122" s="5"/>
    </row>
  </sheetData>
  <autoFilter ref="A1:O124" xr:uid="{96A5D352-10EB-7643-9AA7-ED3CA818BBA4}">
    <sortState xmlns:xlrd2="http://schemas.microsoft.com/office/spreadsheetml/2017/richdata2" ref="A2:O124">
      <sortCondition ref="A1:A12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31B24-DD13-794E-B8D1-8DAC67079414}">
  <dimension ref="A1:M5"/>
  <sheetViews>
    <sheetView tabSelected="1" topLeftCell="B1" workbookViewId="0">
      <selection activeCell="M2" sqref="M2"/>
    </sheetView>
  </sheetViews>
  <sheetFormatPr baseColWidth="10" defaultRowHeight="15" x14ac:dyDescent="0.2"/>
  <cols>
    <col min="1" max="1" width="10.5" bestFit="1" customWidth="1"/>
    <col min="2" max="2" width="22.1640625" bestFit="1" customWidth="1"/>
    <col min="3" max="3" width="10.1640625" bestFit="1" customWidth="1"/>
    <col min="4" max="4" width="8.83203125" bestFit="1" customWidth="1"/>
    <col min="5" max="5" width="22.6640625" bestFit="1" customWidth="1"/>
    <col min="6" max="6" width="7.33203125" bestFit="1" customWidth="1"/>
    <col min="7" max="8" width="8.5" bestFit="1" customWidth="1"/>
    <col min="9" max="9" width="4.33203125" bestFit="1" customWidth="1"/>
    <col min="12" max="12" width="10.6640625" bestFit="1" customWidth="1"/>
    <col min="13" max="13" width="26.1640625" bestFit="1" customWidth="1"/>
  </cols>
  <sheetData>
    <row r="1" spans="1:13" ht="16" x14ac:dyDescent="0.2">
      <c r="A1" s="22" t="s">
        <v>41</v>
      </c>
      <c r="B1" s="22" t="s">
        <v>42</v>
      </c>
      <c r="C1" s="22" t="s">
        <v>39</v>
      </c>
      <c r="D1" s="22" t="s">
        <v>38</v>
      </c>
      <c r="E1" s="22" t="s">
        <v>37</v>
      </c>
      <c r="F1" s="22" t="s">
        <v>43</v>
      </c>
      <c r="G1" s="22" t="s">
        <v>35</v>
      </c>
      <c r="H1" s="22" t="s">
        <v>34</v>
      </c>
      <c r="I1" s="22" t="s">
        <v>33</v>
      </c>
      <c r="J1" s="1" t="s">
        <v>32</v>
      </c>
      <c r="K1" s="22" t="s">
        <v>31</v>
      </c>
      <c r="L1" t="s">
        <v>30</v>
      </c>
      <c r="M1" s="22" t="s">
        <v>29</v>
      </c>
    </row>
    <row r="2" spans="1:13" ht="16" x14ac:dyDescent="0.2">
      <c r="A2" s="22" t="s">
        <v>44</v>
      </c>
      <c r="B2" s="22" t="s">
        <v>45</v>
      </c>
      <c r="C2" s="22" t="s">
        <v>46</v>
      </c>
      <c r="D2" s="22" t="s">
        <v>47</v>
      </c>
      <c r="E2" s="22" t="s">
        <v>57</v>
      </c>
      <c r="F2" s="22" t="s">
        <v>50</v>
      </c>
      <c r="G2" s="22" t="s">
        <v>48</v>
      </c>
      <c r="H2" s="22" t="s">
        <v>48</v>
      </c>
      <c r="I2" s="22" t="s">
        <v>49</v>
      </c>
      <c r="J2" s="22" t="s">
        <v>59</v>
      </c>
      <c r="K2" s="22" t="s">
        <v>62</v>
      </c>
      <c r="L2" s="22" t="s">
        <v>50</v>
      </c>
      <c r="M2" t="s">
        <v>55</v>
      </c>
    </row>
    <row r="3" spans="1:13" ht="16" x14ac:dyDescent="0.2">
      <c r="A3" s="22"/>
      <c r="B3" s="22" t="s">
        <v>51</v>
      </c>
      <c r="C3" s="22" t="s">
        <v>52</v>
      </c>
      <c r="D3" s="22" t="s">
        <v>53</v>
      </c>
      <c r="E3" s="22" t="s">
        <v>58</v>
      </c>
      <c r="F3" s="22"/>
      <c r="G3" s="22"/>
      <c r="H3" s="22"/>
      <c r="I3" s="22"/>
      <c r="J3" t="s">
        <v>61</v>
      </c>
      <c r="K3" t="s">
        <v>63</v>
      </c>
      <c r="L3" t="s">
        <v>54</v>
      </c>
    </row>
    <row r="4" spans="1:13" ht="16" x14ac:dyDescent="0.2">
      <c r="A4" s="22"/>
      <c r="B4" s="22"/>
      <c r="C4" s="22"/>
      <c r="D4" s="22"/>
      <c r="E4" s="22" t="s">
        <v>56</v>
      </c>
      <c r="F4" s="22"/>
      <c r="G4" s="22"/>
      <c r="H4" s="22"/>
      <c r="I4" s="22"/>
      <c r="J4" t="s">
        <v>60</v>
      </c>
      <c r="K4" t="s">
        <v>64</v>
      </c>
    </row>
    <row r="5" spans="1:13" x14ac:dyDescent="0.2">
      <c r="K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Cleaned</vt:lpstr>
      <vt:lpstr>Data dictionary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Ortyl, Bailey Katherine</dc:creator>
  <cp:lastModifiedBy>Daniella Chusyd</cp:lastModifiedBy>
  <dcterms:created xsi:type="dcterms:W3CDTF">2024-11-14T19:57:02Z</dcterms:created>
  <dcterms:modified xsi:type="dcterms:W3CDTF">2024-11-26T03:03:22Z</dcterms:modified>
</cp:coreProperties>
</file>