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6.xml" ContentType="application/vnd.openxmlformats-officedocument.drawing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ml.chartshap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0.xml" ContentType="application/vnd.openxmlformats-officedocument.drawingml.chartshape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1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2.xml" ContentType="application/vnd.openxmlformats-officedocument.drawingml.chartshape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3.xml" ContentType="application/vnd.openxmlformats-officedocument.drawingml.chartshape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4.xml" ContentType="application/vnd.openxmlformats-officedocument.drawingml.chartshape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5.xml" ContentType="application/vnd.openxmlformats-officedocument.drawingml.chartshape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6.xml" ContentType="application/vnd.openxmlformats-officedocument.drawingml.chartshape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17.xml" ContentType="application/vnd.openxmlformats-officedocument.drawingml.chartshapes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8.xml" ContentType="application/vnd.openxmlformats-officedocument.drawing+xml"/>
  <Override PartName="/xl/charts/chart74.xml" ContentType="application/vnd.openxmlformats-officedocument.drawingml.chart+xml"/>
  <Override PartName="/xl/drawings/drawing19.xml" ContentType="application/vnd.openxmlformats-officedocument.drawingml.chartshapes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0.xml" ContentType="application/vnd.openxmlformats-officedocument.drawingml.chartshapes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1.xml" ContentType="application/vnd.openxmlformats-officedocument.drawingml.chartshapes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22.xml" ContentType="application/vnd.openxmlformats-officedocument.drawingml.chartshapes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23.xml" ContentType="application/vnd.openxmlformats-officedocument.drawingml.chartshapes+xml"/>
  <Override PartName="/xl/charts/chart83.xml" ContentType="application/vnd.openxmlformats-officedocument.drawingml.chart+xml"/>
  <Override PartName="/xl/drawings/drawing24.xml" ContentType="application/vnd.openxmlformats-officedocument.drawingml.chartshapes+xml"/>
  <Override PartName="/xl/charts/chart84.xml" ContentType="application/vnd.openxmlformats-officedocument.drawingml.chart+xml"/>
  <Override PartName="/xl/drawings/drawing25.xml" ContentType="application/vnd.openxmlformats-officedocument.drawingml.chartshapes+xml"/>
  <Override PartName="/xl/charts/chart85.xml" ContentType="application/vnd.openxmlformats-officedocument.drawingml.chart+xml"/>
  <Override PartName="/xl/drawings/drawing26.xml" ContentType="application/vnd.openxmlformats-officedocument.drawingml.chartshapes+xml"/>
  <Override PartName="/xl/charts/chart86.xml" ContentType="application/vnd.openxmlformats-officedocument.drawingml.chart+xml"/>
  <Override PartName="/xl/drawings/drawing27.xml" ContentType="application/vnd.openxmlformats-officedocument.drawingml.chartshapes+xml"/>
  <Override PartName="/xl/charts/chart87.xml" ContentType="application/vnd.openxmlformats-officedocument.drawingml.chart+xml"/>
  <Override PartName="/xl/drawings/drawing28.xml" ContentType="application/vnd.openxmlformats-officedocument.drawingml.chartshapes+xml"/>
  <Override PartName="/xl/charts/chart88.xml" ContentType="application/vnd.openxmlformats-officedocument.drawingml.chart+xml"/>
  <Override PartName="/xl/drawings/drawing29.xml" ContentType="application/vnd.openxmlformats-officedocument.drawingml.chartshapes+xml"/>
  <Override PartName="/xl/charts/chart89.xml" ContentType="application/vnd.openxmlformats-officedocument.drawingml.chart+xml"/>
  <Override PartName="/xl/drawings/drawing30.xml" ContentType="application/vnd.openxmlformats-officedocument.drawingml.chartshapes+xml"/>
  <Override PartName="/xl/charts/chart90.xml" ContentType="application/vnd.openxmlformats-officedocument.drawingml.chart+xml"/>
  <Override PartName="/xl/drawings/drawing31.xml" ContentType="application/vnd.openxmlformats-officedocument.drawingml.chartshapes+xml"/>
  <Override PartName="/xl/charts/chart91.xml" ContentType="application/vnd.openxmlformats-officedocument.drawingml.chart+xml"/>
  <Override PartName="/xl/drawings/drawing32.xml" ContentType="application/vnd.openxmlformats-officedocument.drawingml.chartshapes+xml"/>
  <Override PartName="/xl/charts/chart92.xml" ContentType="application/vnd.openxmlformats-officedocument.drawingml.chart+xml"/>
  <Override PartName="/xl/drawings/drawing33.xml" ContentType="application/vnd.openxmlformats-officedocument.drawingml.chartshapes+xml"/>
  <Override PartName="/xl/charts/chart93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94.xml" ContentType="application/vnd.openxmlformats-officedocument.drawingml.chart+xml"/>
  <Override PartName="/xl/drawings/drawing36.xml" ContentType="application/vnd.openxmlformats-officedocument.drawingml.chartshapes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7.xml" ContentType="application/vnd.openxmlformats-officedocument.drawingml.chartshapes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8.xml" ContentType="application/vnd.openxmlformats-officedocument.drawingml.chartshapes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39.xml" ContentType="application/vnd.openxmlformats-officedocument.drawingml.chartshapes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40.xml" ContentType="application/vnd.openxmlformats-officedocument.drawingml.chartshapes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41.xml" ContentType="application/vnd.openxmlformats-officedocument.drawingml.chartshapes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42.xml" ContentType="application/vnd.openxmlformats-officedocument.drawingml.chartshapes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43.xml" ContentType="application/vnd.openxmlformats-officedocument.drawingml.chartshapes+xml"/>
  <Override PartName="/xl/charts/chart112.xml" ContentType="application/vnd.openxmlformats-officedocument.drawingml.chart+xml"/>
  <Override PartName="/xl/drawings/drawing44.xml" ContentType="application/vnd.openxmlformats-officedocument.drawingml.chartshapes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45.xml" ContentType="application/vnd.openxmlformats-officedocument.drawingml.chartshapes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46.xml" ContentType="application/vnd.openxmlformats-officedocument.drawingml.chartshapes+xml"/>
  <Override PartName="/xl/charts/chart117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118.xml" ContentType="application/vnd.openxmlformats-officedocument.drawingml.chart+xml"/>
  <Override PartName="/xl/drawings/drawing49.xml" ContentType="application/vnd.openxmlformats-officedocument.drawingml.chartshapes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50.xml" ContentType="application/vnd.openxmlformats-officedocument.drawingml.chartshapes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drawings/drawing51.xml" ContentType="application/vnd.openxmlformats-officedocument.drawingml.chartshapes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drawings/drawing52.xml" ContentType="application/vnd.openxmlformats-officedocument.drawingml.chartshapes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drawings/drawing53.xml" ContentType="application/vnd.openxmlformats-officedocument.drawingml.chartshapes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drawings/drawing54.xml" ContentType="application/vnd.openxmlformats-officedocument.drawingml.chartshapes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drawings/drawing55.xml" ContentType="application/vnd.openxmlformats-officedocument.drawingml.chartshapes+xml"/>
  <Override PartName="/xl/charts/chart134.xml" ContentType="application/vnd.openxmlformats-officedocument.drawingml.chart+xml"/>
  <Override PartName="/xl/drawings/drawing56.xml" ContentType="application/vnd.openxmlformats-officedocument.drawingml.chartshapes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drawings/drawing57.xml" ContentType="application/vnd.openxmlformats-officedocument.drawingml.chartshapes+xml"/>
  <Override PartName="/xl/charts/chart137.xml" ContentType="application/vnd.openxmlformats-officedocument.drawingml.chart+xml"/>
  <Override PartName="/xl/drawings/drawing58.xml" ContentType="application/vnd.openxmlformats-officedocument.drawing+xml"/>
  <Override PartName="/xl/charts/chart13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hesis ป.โท\Prepare Paper\PeerJ\"/>
    </mc:Choice>
  </mc:AlternateContent>
  <xr:revisionPtr revIDLastSave="0" documentId="13_ncr:1_{2D46E1F4-81B2-410D-9612-297BDF773FF4}" xr6:coauthVersionLast="47" xr6:coauthVersionMax="47" xr10:uidLastSave="{00000000-0000-0000-0000-000000000000}"/>
  <bookViews>
    <workbookView xWindow="-108" yWindow="-108" windowWidth="23256" windowHeight="12456" firstSheet="13" activeTab="14" xr2:uid="{837CE36D-50E5-4843-BA27-15C477E801C8}"/>
  </bookViews>
  <sheets>
    <sheet name="% Yield" sheetId="1" r:id="rId1"/>
    <sheet name="TPC" sheetId="2" r:id="rId2"/>
    <sheet name="TFC" sheetId="3" r:id="rId3"/>
    <sheet name="HPLC" sheetId="4" r:id="rId4"/>
    <sheet name="DPPH" sheetId="5" r:id="rId5"/>
    <sheet name="ABTS" sheetId="6" r:id="rId6"/>
    <sheet name="FRAP" sheetId="7" r:id="rId7"/>
    <sheet name="Antibacteria" sheetId="8" r:id="rId8"/>
    <sheet name="MIC&amp;MBC" sheetId="9" r:id="rId9"/>
    <sheet name="Antifungal" sheetId="10" r:id="rId10"/>
    <sheet name="cytotoxicity_A549" sheetId="11" r:id="rId11"/>
    <sheet name="Cytotoxicity_A549Rt-eto" sheetId="12" r:id="rId12"/>
    <sheet name="cytotoxicity_MDA" sheetId="13" r:id="rId13"/>
    <sheet name="cytotoxicity_SW480" sheetId="14" r:id="rId14"/>
    <sheet name="Migration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5" l="1"/>
  <c r="J8" i="15" s="1"/>
  <c r="H8" i="15"/>
  <c r="I7" i="15"/>
  <c r="H7" i="15"/>
  <c r="I6" i="15"/>
  <c r="H6" i="15"/>
  <c r="I5" i="15"/>
  <c r="H5" i="15"/>
  <c r="I4" i="15"/>
  <c r="J4" i="15" s="1"/>
  <c r="H4" i="15"/>
  <c r="I3" i="15"/>
  <c r="H3" i="15"/>
  <c r="J3" i="15" l="1"/>
  <c r="J5" i="15"/>
  <c r="J6" i="15"/>
  <c r="J7" i="15"/>
  <c r="P7" i="14" l="1"/>
  <c r="O7" i="14"/>
  <c r="N7" i="14"/>
  <c r="G7" i="14"/>
  <c r="H7" i="14" s="1"/>
  <c r="F7" i="14"/>
  <c r="P5" i="14"/>
  <c r="O5" i="14"/>
  <c r="N5" i="14"/>
  <c r="H5" i="14"/>
  <c r="G5" i="14"/>
  <c r="F5" i="14"/>
  <c r="O4" i="14"/>
  <c r="N4" i="14"/>
  <c r="P4" i="14" s="1"/>
  <c r="G4" i="14"/>
  <c r="H4" i="14" s="1"/>
  <c r="F4" i="14"/>
  <c r="O3" i="14"/>
  <c r="N3" i="14"/>
  <c r="P3" i="14" s="1"/>
  <c r="G3" i="14"/>
  <c r="H3" i="14" s="1"/>
  <c r="F3" i="14"/>
  <c r="CY113" i="14"/>
  <c r="CZ113" i="14" s="1"/>
  <c r="CX113" i="14"/>
  <c r="BU113" i="14"/>
  <c r="BV113" i="14" s="1"/>
  <c r="BT113" i="14"/>
  <c r="AR113" i="14"/>
  <c r="AQ113" i="14"/>
  <c r="AP113" i="14"/>
  <c r="O113" i="14"/>
  <c r="N113" i="14"/>
  <c r="M113" i="14"/>
  <c r="DA111" i="14"/>
  <c r="DB111" i="14" s="1"/>
  <c r="CZ111" i="14"/>
  <c r="CY111" i="14"/>
  <c r="CX111" i="14"/>
  <c r="BU111" i="14"/>
  <c r="BV111" i="14" s="1"/>
  <c r="BT111" i="14"/>
  <c r="BW111" i="14" s="1"/>
  <c r="BX111" i="14" s="1"/>
  <c r="AQ111" i="14"/>
  <c r="AR111" i="14" s="1"/>
  <c r="AP111" i="14"/>
  <c r="AS111" i="14" s="1"/>
  <c r="P111" i="14"/>
  <c r="Q111" i="14" s="1"/>
  <c r="N111" i="14"/>
  <c r="O111" i="14" s="1"/>
  <c r="M111" i="14"/>
  <c r="DA110" i="14"/>
  <c r="DB110" i="14" s="1"/>
  <c r="CY110" i="14"/>
  <c r="CX110" i="14"/>
  <c r="CZ110" i="14" s="1"/>
  <c r="BW110" i="14"/>
  <c r="BX110" i="14" s="1"/>
  <c r="BU110" i="14"/>
  <c r="BV110" i="14" s="1"/>
  <c r="BT110" i="14"/>
  <c r="AQ110" i="14"/>
  <c r="AR110" i="14" s="1"/>
  <c r="AP110" i="14"/>
  <c r="AS110" i="14" s="1"/>
  <c r="AT110" i="14" s="1"/>
  <c r="P110" i="14"/>
  <c r="Q110" i="14" s="1"/>
  <c r="O110" i="14"/>
  <c r="N110" i="14"/>
  <c r="M110" i="14"/>
  <c r="DA109" i="14"/>
  <c r="DB109" i="14" s="1"/>
  <c r="CZ109" i="14"/>
  <c r="CY109" i="14"/>
  <c r="CX109" i="14"/>
  <c r="BU109" i="14"/>
  <c r="BV109" i="14" s="1"/>
  <c r="BT109" i="14"/>
  <c r="BW109" i="14" s="1"/>
  <c r="BX109" i="14" s="1"/>
  <c r="AQ109" i="14"/>
  <c r="AR109" i="14" s="1"/>
  <c r="AP109" i="14"/>
  <c r="AS109" i="14" s="1"/>
  <c r="P109" i="14"/>
  <c r="Q109" i="14" s="1"/>
  <c r="N109" i="14"/>
  <c r="O109" i="14" s="1"/>
  <c r="M109" i="14"/>
  <c r="DA108" i="14"/>
  <c r="DB108" i="14" s="1"/>
  <c r="CY108" i="14"/>
  <c r="CX108" i="14"/>
  <c r="CZ108" i="14" s="1"/>
  <c r="BW108" i="14"/>
  <c r="BX108" i="14" s="1"/>
  <c r="BU108" i="14"/>
  <c r="BV108" i="14" s="1"/>
  <c r="BT108" i="14"/>
  <c r="AQ108" i="14"/>
  <c r="AR108" i="14" s="1"/>
  <c r="AP108" i="14"/>
  <c r="AS108" i="14" s="1"/>
  <c r="P108" i="14"/>
  <c r="Q108" i="14" s="1"/>
  <c r="O108" i="14"/>
  <c r="N108" i="14"/>
  <c r="M108" i="14"/>
  <c r="DA107" i="14"/>
  <c r="DB107" i="14" s="1"/>
  <c r="CZ107" i="14"/>
  <c r="CY107" i="14"/>
  <c r="CX107" i="14"/>
  <c r="BU107" i="14"/>
  <c r="BV107" i="14" s="1"/>
  <c r="BT107" i="14"/>
  <c r="BW107" i="14" s="1"/>
  <c r="BX107" i="14" s="1"/>
  <c r="AQ107" i="14"/>
  <c r="AR107" i="14" s="1"/>
  <c r="AP107" i="14"/>
  <c r="AS107" i="14" s="1"/>
  <c r="AT107" i="14" s="1"/>
  <c r="P107" i="14"/>
  <c r="Q107" i="14" s="1"/>
  <c r="O107" i="14"/>
  <c r="N107" i="14"/>
  <c r="M107" i="14"/>
  <c r="DA106" i="14"/>
  <c r="DB106" i="14" s="1"/>
  <c r="CY106" i="14"/>
  <c r="CX106" i="14"/>
  <c r="CZ106" i="14" s="1"/>
  <c r="BW106" i="14"/>
  <c r="BX106" i="14" s="1"/>
  <c r="BU106" i="14"/>
  <c r="BV106" i="14" s="1"/>
  <c r="BT106" i="14"/>
  <c r="AQ106" i="14"/>
  <c r="AR106" i="14" s="1"/>
  <c r="AP106" i="14"/>
  <c r="AS106" i="14" s="1"/>
  <c r="AT106" i="14" s="1"/>
  <c r="P106" i="14"/>
  <c r="Q106" i="14" s="1"/>
  <c r="O106" i="14"/>
  <c r="N106" i="14"/>
  <c r="M106" i="14"/>
  <c r="CY96" i="14"/>
  <c r="CZ96" i="14" s="1"/>
  <c r="CX96" i="14"/>
  <c r="DA93" i="14" s="1"/>
  <c r="BU96" i="14"/>
  <c r="BV96" i="14" s="1"/>
  <c r="BT96" i="14"/>
  <c r="AQ96" i="14"/>
  <c r="AP96" i="14"/>
  <c r="AR96" i="14" s="1"/>
  <c r="N96" i="14"/>
  <c r="O96" i="14" s="1"/>
  <c r="M96" i="14"/>
  <c r="CY94" i="14"/>
  <c r="CX94" i="14"/>
  <c r="DA94" i="14" s="1"/>
  <c r="BW94" i="14"/>
  <c r="BX94" i="14" s="1"/>
  <c r="BU94" i="14"/>
  <c r="BV94" i="14" s="1"/>
  <c r="BT94" i="14"/>
  <c r="AQ94" i="14"/>
  <c r="AR94" i="14" s="1"/>
  <c r="AP94" i="14"/>
  <c r="AS94" i="14" s="1"/>
  <c r="P94" i="14"/>
  <c r="Q94" i="14" s="1"/>
  <c r="O94" i="14"/>
  <c r="N94" i="14"/>
  <c r="M94" i="14"/>
  <c r="CZ93" i="14"/>
  <c r="CY93" i="14"/>
  <c r="CX93" i="14"/>
  <c r="BU93" i="14"/>
  <c r="BV93" i="14" s="1"/>
  <c r="BT93" i="14"/>
  <c r="BW93" i="14" s="1"/>
  <c r="BX93" i="14" s="1"/>
  <c r="AQ93" i="14"/>
  <c r="AR93" i="14" s="1"/>
  <c r="AP93" i="14"/>
  <c r="AS93" i="14" s="1"/>
  <c r="P93" i="14"/>
  <c r="Q93" i="14" s="1"/>
  <c r="N93" i="14"/>
  <c r="O93" i="14" s="1"/>
  <c r="M93" i="14"/>
  <c r="CY92" i="14"/>
  <c r="CX92" i="14"/>
  <c r="DA92" i="14" s="1"/>
  <c r="BW92" i="14"/>
  <c r="BX92" i="14" s="1"/>
  <c r="BU92" i="14"/>
  <c r="BV92" i="14" s="1"/>
  <c r="BT92" i="14"/>
  <c r="AQ92" i="14"/>
  <c r="AR92" i="14" s="1"/>
  <c r="AP92" i="14"/>
  <c r="AS92" i="14" s="1"/>
  <c r="P92" i="14"/>
  <c r="Q92" i="14" s="1"/>
  <c r="O92" i="14"/>
  <c r="N92" i="14"/>
  <c r="M92" i="14"/>
  <c r="CZ91" i="14"/>
  <c r="CY91" i="14"/>
  <c r="CX91" i="14"/>
  <c r="BU91" i="14"/>
  <c r="BV91" i="14" s="1"/>
  <c r="BT91" i="14"/>
  <c r="BW91" i="14" s="1"/>
  <c r="BX91" i="14" s="1"/>
  <c r="AQ91" i="14"/>
  <c r="AR91" i="14" s="1"/>
  <c r="AP91" i="14"/>
  <c r="AS91" i="14" s="1"/>
  <c r="P91" i="14"/>
  <c r="Q91" i="14" s="1"/>
  <c r="N91" i="14"/>
  <c r="O91" i="14" s="1"/>
  <c r="M91" i="14"/>
  <c r="CY90" i="14"/>
  <c r="CX90" i="14"/>
  <c r="DA90" i="14" s="1"/>
  <c r="BW90" i="14"/>
  <c r="BX90" i="14" s="1"/>
  <c r="BU90" i="14"/>
  <c r="BV90" i="14" s="1"/>
  <c r="BT90" i="14"/>
  <c r="AQ90" i="14"/>
  <c r="AR90" i="14" s="1"/>
  <c r="AP90" i="14"/>
  <c r="AS90" i="14" s="1"/>
  <c r="P90" i="14"/>
  <c r="Q90" i="14" s="1"/>
  <c r="O90" i="14"/>
  <c r="N90" i="14"/>
  <c r="M90" i="14"/>
  <c r="CZ89" i="14"/>
  <c r="CY89" i="14"/>
  <c r="CX89" i="14"/>
  <c r="BU89" i="14"/>
  <c r="BV89" i="14" s="1"/>
  <c r="BT89" i="14"/>
  <c r="BW89" i="14" s="1"/>
  <c r="BX89" i="14" s="1"/>
  <c r="AQ89" i="14"/>
  <c r="AR89" i="14" s="1"/>
  <c r="AP89" i="14"/>
  <c r="AS89" i="14" s="1"/>
  <c r="AT89" i="14" s="1"/>
  <c r="P89" i="14"/>
  <c r="Q89" i="14" s="1"/>
  <c r="N89" i="14"/>
  <c r="O89" i="14" s="1"/>
  <c r="M89" i="14"/>
  <c r="CY79" i="14"/>
  <c r="CZ79" i="14" s="1"/>
  <c r="CX79" i="14"/>
  <c r="BU79" i="14"/>
  <c r="BV79" i="14" s="1"/>
  <c r="BT79" i="14"/>
  <c r="AR79" i="14"/>
  <c r="AQ79" i="14"/>
  <c r="AP79" i="14"/>
  <c r="O79" i="14"/>
  <c r="N79" i="14"/>
  <c r="M79" i="14"/>
  <c r="DA77" i="14"/>
  <c r="CZ77" i="14"/>
  <c r="CY77" i="14"/>
  <c r="CX77" i="14"/>
  <c r="BU77" i="14"/>
  <c r="BV77" i="14" s="1"/>
  <c r="BT77" i="14"/>
  <c r="BW77" i="14" s="1"/>
  <c r="BX77" i="14" s="1"/>
  <c r="AQ77" i="14"/>
  <c r="AR77" i="14" s="1"/>
  <c r="AP77" i="14"/>
  <c r="AS77" i="14" s="1"/>
  <c r="P77" i="14"/>
  <c r="Q77" i="14" s="1"/>
  <c r="N77" i="14"/>
  <c r="O77" i="14" s="1"/>
  <c r="M77" i="14"/>
  <c r="CY76" i="14"/>
  <c r="CX76" i="14"/>
  <c r="DA76" i="14" s="1"/>
  <c r="DB76" i="14" s="1"/>
  <c r="BW76" i="14"/>
  <c r="BX76" i="14" s="1"/>
  <c r="BU76" i="14"/>
  <c r="BV76" i="14" s="1"/>
  <c r="BT76" i="14"/>
  <c r="AQ76" i="14"/>
  <c r="AR76" i="14" s="1"/>
  <c r="AP76" i="14"/>
  <c r="AS76" i="14" s="1"/>
  <c r="AT76" i="14" s="1"/>
  <c r="P76" i="14"/>
  <c r="Q76" i="14" s="1"/>
  <c r="O76" i="14"/>
  <c r="N76" i="14"/>
  <c r="M76" i="14"/>
  <c r="DA75" i="14"/>
  <c r="DB75" i="14" s="1"/>
  <c r="CZ75" i="14"/>
  <c r="CY75" i="14"/>
  <c r="CX75" i="14"/>
  <c r="BU75" i="14"/>
  <c r="BV75" i="14" s="1"/>
  <c r="BT75" i="14"/>
  <c r="BW75" i="14" s="1"/>
  <c r="BX75" i="14" s="1"/>
  <c r="AQ75" i="14"/>
  <c r="AR75" i="14" s="1"/>
  <c r="AP75" i="14"/>
  <c r="AS75" i="14" s="1"/>
  <c r="P75" i="14"/>
  <c r="Q75" i="14" s="1"/>
  <c r="N75" i="14"/>
  <c r="O75" i="14" s="1"/>
  <c r="M75" i="14"/>
  <c r="CY74" i="14"/>
  <c r="CX74" i="14"/>
  <c r="DA74" i="14" s="1"/>
  <c r="DB74" i="14" s="1"/>
  <c r="BW74" i="14"/>
  <c r="BX74" i="14" s="1"/>
  <c r="BU74" i="14"/>
  <c r="BV74" i="14" s="1"/>
  <c r="BT74" i="14"/>
  <c r="AQ74" i="14"/>
  <c r="AR74" i="14" s="1"/>
  <c r="AP74" i="14"/>
  <c r="AS74" i="14" s="1"/>
  <c r="P74" i="14"/>
  <c r="Q74" i="14" s="1"/>
  <c r="O74" i="14"/>
  <c r="N74" i="14"/>
  <c r="M74" i="14"/>
  <c r="DA73" i="14"/>
  <c r="DB73" i="14" s="1"/>
  <c r="CZ73" i="14"/>
  <c r="CY73" i="14"/>
  <c r="CX73" i="14"/>
  <c r="BU73" i="14"/>
  <c r="BV73" i="14" s="1"/>
  <c r="BT73" i="14"/>
  <c r="BW73" i="14" s="1"/>
  <c r="BX73" i="14" s="1"/>
  <c r="AQ73" i="14"/>
  <c r="AR73" i="14" s="1"/>
  <c r="AP73" i="14"/>
  <c r="AS73" i="14" s="1"/>
  <c r="AT73" i="14" s="1"/>
  <c r="P73" i="14"/>
  <c r="Q73" i="14" s="1"/>
  <c r="N73" i="14"/>
  <c r="O73" i="14" s="1"/>
  <c r="M73" i="14"/>
  <c r="CY72" i="14"/>
  <c r="CX72" i="14"/>
  <c r="DA72" i="14" s="1"/>
  <c r="DB72" i="14" s="1"/>
  <c r="BW72" i="14"/>
  <c r="BX72" i="14" s="1"/>
  <c r="BU72" i="14"/>
  <c r="BV72" i="14" s="1"/>
  <c r="BT72" i="14"/>
  <c r="AQ72" i="14"/>
  <c r="AR72" i="14" s="1"/>
  <c r="AP72" i="14"/>
  <c r="AS72" i="14" s="1"/>
  <c r="AT72" i="14" s="1"/>
  <c r="P72" i="14"/>
  <c r="Q72" i="14" s="1"/>
  <c r="O72" i="14"/>
  <c r="N72" i="14"/>
  <c r="M72" i="14"/>
  <c r="CY51" i="14"/>
  <c r="CZ51" i="14" s="1"/>
  <c r="CX51" i="14"/>
  <c r="DA46" i="14" s="1"/>
  <c r="BU51" i="14"/>
  <c r="BV51" i="14" s="1"/>
  <c r="BT51" i="14"/>
  <c r="AQ51" i="14"/>
  <c r="AR51" i="14" s="1"/>
  <c r="AP51" i="14"/>
  <c r="N51" i="14"/>
  <c r="O51" i="14" s="1"/>
  <c r="M51" i="14"/>
  <c r="CY49" i="14"/>
  <c r="CZ49" i="14" s="1"/>
  <c r="CX49" i="14"/>
  <c r="DA49" i="14" s="1"/>
  <c r="BW49" i="14"/>
  <c r="BU49" i="14"/>
  <c r="BV49" i="14" s="1"/>
  <c r="BT49" i="14"/>
  <c r="AQ49" i="14"/>
  <c r="AR49" i="14" s="1"/>
  <c r="AP49" i="14"/>
  <c r="AS49" i="14" s="1"/>
  <c r="AT49" i="14" s="1"/>
  <c r="P49" i="14"/>
  <c r="O49" i="14"/>
  <c r="N49" i="14"/>
  <c r="M49" i="14"/>
  <c r="CZ48" i="14"/>
  <c r="CY48" i="14"/>
  <c r="CX48" i="14"/>
  <c r="BU48" i="14"/>
  <c r="BV48" i="14" s="1"/>
  <c r="BT48" i="14"/>
  <c r="BW48" i="14" s="1"/>
  <c r="BX48" i="14" s="1"/>
  <c r="AQ48" i="14"/>
  <c r="AR48" i="14" s="1"/>
  <c r="AP48" i="14"/>
  <c r="AS48" i="14" s="1"/>
  <c r="AT48" i="14" s="1"/>
  <c r="P48" i="14"/>
  <c r="N48" i="14"/>
  <c r="O48" i="14" s="1"/>
  <c r="M48" i="14"/>
  <c r="CY47" i="14"/>
  <c r="CX47" i="14"/>
  <c r="DA47" i="14" s="1"/>
  <c r="BW47" i="14"/>
  <c r="BX47" i="14" s="1"/>
  <c r="BU47" i="14"/>
  <c r="BV47" i="14" s="1"/>
  <c r="BT47" i="14"/>
  <c r="AQ47" i="14"/>
  <c r="AR47" i="14" s="1"/>
  <c r="AP47" i="14"/>
  <c r="AS47" i="14" s="1"/>
  <c r="AT47" i="14" s="1"/>
  <c r="P47" i="14"/>
  <c r="O47" i="14"/>
  <c r="N47" i="14"/>
  <c r="M47" i="14"/>
  <c r="CY46" i="14"/>
  <c r="CZ46" i="14" s="1"/>
  <c r="CX46" i="14"/>
  <c r="BU46" i="14"/>
  <c r="BV46" i="14" s="1"/>
  <c r="BT46" i="14"/>
  <c r="BW46" i="14" s="1"/>
  <c r="BX46" i="14" s="1"/>
  <c r="AS46" i="14"/>
  <c r="AT46" i="14" s="1"/>
  <c r="AQ46" i="14"/>
  <c r="AR46" i="14" s="1"/>
  <c r="AP46" i="14"/>
  <c r="N46" i="14"/>
  <c r="O46" i="14" s="1"/>
  <c r="M46" i="14"/>
  <c r="P46" i="14" s="1"/>
  <c r="Q46" i="14" s="1"/>
  <c r="CY45" i="14"/>
  <c r="CZ45" i="14" s="1"/>
  <c r="CX45" i="14"/>
  <c r="DA45" i="14" s="1"/>
  <c r="BW45" i="14"/>
  <c r="BX45" i="14" s="1"/>
  <c r="BV45" i="14"/>
  <c r="BU45" i="14"/>
  <c r="BT45" i="14"/>
  <c r="AQ45" i="14"/>
  <c r="AR45" i="14" s="1"/>
  <c r="AP45" i="14"/>
  <c r="AS45" i="14" s="1"/>
  <c r="AT45" i="14" s="1"/>
  <c r="N45" i="14"/>
  <c r="M45" i="14"/>
  <c r="P45" i="14" s="1"/>
  <c r="CY44" i="14"/>
  <c r="CZ44" i="14" s="1"/>
  <c r="CX44" i="14"/>
  <c r="BU44" i="14"/>
  <c r="BT44" i="14"/>
  <c r="BW44" i="14" s="1"/>
  <c r="BX44" i="14" s="1"/>
  <c r="AS44" i="14"/>
  <c r="AT44" i="14" s="1"/>
  <c r="AQ44" i="14"/>
  <c r="AR44" i="14" s="1"/>
  <c r="AP44" i="14"/>
  <c r="N44" i="14"/>
  <c r="O44" i="14" s="1"/>
  <c r="M44" i="14"/>
  <c r="P44" i="14" s="1"/>
  <c r="CY35" i="14"/>
  <c r="CZ35" i="14" s="1"/>
  <c r="CX35" i="14"/>
  <c r="BU35" i="14"/>
  <c r="BT35" i="14"/>
  <c r="BV35" i="14" s="1"/>
  <c r="AQ35" i="14"/>
  <c r="AR35" i="14" s="1"/>
  <c r="AP35" i="14"/>
  <c r="N35" i="14"/>
  <c r="O35" i="14" s="1"/>
  <c r="M35" i="14"/>
  <c r="DA33" i="14"/>
  <c r="DB33" i="14" s="1"/>
  <c r="CY33" i="14"/>
  <c r="CZ33" i="14" s="1"/>
  <c r="CX33" i="14"/>
  <c r="BU33" i="14"/>
  <c r="BT33" i="14"/>
  <c r="BW33" i="14" s="1"/>
  <c r="BX33" i="14" s="1"/>
  <c r="AS33" i="14"/>
  <c r="AT33" i="14" s="1"/>
  <c r="AQ33" i="14"/>
  <c r="AR33" i="14" s="1"/>
  <c r="AP33" i="14"/>
  <c r="N33" i="14"/>
  <c r="O33" i="14" s="1"/>
  <c r="M33" i="14"/>
  <c r="P33" i="14" s="1"/>
  <c r="CY32" i="14"/>
  <c r="CZ32" i="14" s="1"/>
  <c r="CX32" i="14"/>
  <c r="DA32" i="14" s="1"/>
  <c r="BW32" i="14"/>
  <c r="BX32" i="14" s="1"/>
  <c r="BV32" i="14"/>
  <c r="BU32" i="14"/>
  <c r="BT32" i="14"/>
  <c r="AQ32" i="14"/>
  <c r="AR32" i="14" s="1"/>
  <c r="AP32" i="14"/>
  <c r="AS32" i="14" s="1"/>
  <c r="N32" i="14"/>
  <c r="O32" i="14" s="1"/>
  <c r="M32" i="14"/>
  <c r="P32" i="14" s="1"/>
  <c r="DA31" i="14"/>
  <c r="DB31" i="14" s="1"/>
  <c r="CY31" i="14"/>
  <c r="CZ31" i="14" s="1"/>
  <c r="CX31" i="14"/>
  <c r="BU31" i="14"/>
  <c r="BT31" i="14"/>
  <c r="BW31" i="14" s="1"/>
  <c r="BX31" i="14" s="1"/>
  <c r="AS31" i="14"/>
  <c r="AQ31" i="14"/>
  <c r="AR31" i="14" s="1"/>
  <c r="AP31" i="14"/>
  <c r="N31" i="14"/>
  <c r="O31" i="14" s="1"/>
  <c r="M31" i="14"/>
  <c r="P31" i="14" s="1"/>
  <c r="Q31" i="14" s="1"/>
  <c r="CY30" i="14"/>
  <c r="CZ30" i="14" s="1"/>
  <c r="CX30" i="14"/>
  <c r="DA30" i="14" s="1"/>
  <c r="BW30" i="14"/>
  <c r="BX30" i="14" s="1"/>
  <c r="BV30" i="14"/>
  <c r="BU30" i="14"/>
  <c r="BT30" i="14"/>
  <c r="AQ30" i="14"/>
  <c r="AR30" i="14" s="1"/>
  <c r="AP30" i="14"/>
  <c r="AS30" i="14" s="1"/>
  <c r="AT30" i="14" s="1"/>
  <c r="N30" i="14"/>
  <c r="O30" i="14" s="1"/>
  <c r="M30" i="14"/>
  <c r="P30" i="14" s="1"/>
  <c r="DA29" i="14"/>
  <c r="DB29" i="14" s="1"/>
  <c r="CY29" i="14"/>
  <c r="CZ29" i="14" s="1"/>
  <c r="CX29" i="14"/>
  <c r="BU29" i="14"/>
  <c r="BT29" i="14"/>
  <c r="BW29" i="14" s="1"/>
  <c r="BX29" i="14" s="1"/>
  <c r="AS29" i="14"/>
  <c r="AT29" i="14" s="1"/>
  <c r="AQ29" i="14"/>
  <c r="AR29" i="14" s="1"/>
  <c r="AP29" i="14"/>
  <c r="N29" i="14"/>
  <c r="O29" i="14" s="1"/>
  <c r="M29" i="14"/>
  <c r="P29" i="14" s="1"/>
  <c r="CY28" i="14"/>
  <c r="CZ28" i="14" s="1"/>
  <c r="CX28" i="14"/>
  <c r="DA28" i="14" s="1"/>
  <c r="DB28" i="14" s="1"/>
  <c r="BW28" i="14"/>
  <c r="BX28" i="14" s="1"/>
  <c r="BV28" i="14"/>
  <c r="BU28" i="14"/>
  <c r="BT28" i="14"/>
  <c r="AQ28" i="14"/>
  <c r="AR28" i="14" s="1"/>
  <c r="AP28" i="14"/>
  <c r="AS28" i="14" s="1"/>
  <c r="AT28" i="14" s="1"/>
  <c r="N28" i="14"/>
  <c r="O28" i="14" s="1"/>
  <c r="M28" i="14"/>
  <c r="P28" i="14" s="1"/>
  <c r="Q28" i="14" s="1"/>
  <c r="DB30" i="14" l="1"/>
  <c r="AT91" i="14"/>
  <c r="DB92" i="14"/>
  <c r="Q30" i="14"/>
  <c r="Q44" i="14"/>
  <c r="Q47" i="14"/>
  <c r="AT75" i="14"/>
  <c r="AT94" i="14"/>
  <c r="Q45" i="14"/>
  <c r="Q48" i="14"/>
  <c r="BX49" i="14"/>
  <c r="AT92" i="14"/>
  <c r="AT108" i="14"/>
  <c r="Q32" i="14"/>
  <c r="DB77" i="14"/>
  <c r="AT93" i="14"/>
  <c r="DB93" i="14"/>
  <c r="AT111" i="14"/>
  <c r="DB49" i="14"/>
  <c r="DB90" i="14"/>
  <c r="DB32" i="14"/>
  <c r="Q49" i="14"/>
  <c r="Q29" i="14"/>
  <c r="AT31" i="14"/>
  <c r="AT32" i="14"/>
  <c r="Q33" i="14"/>
  <c r="AT74" i="14"/>
  <c r="AT77" i="14"/>
  <c r="AT90" i="14"/>
  <c r="AT109" i="14"/>
  <c r="DA48" i="14"/>
  <c r="DB48" i="14" s="1"/>
  <c r="DA89" i="14"/>
  <c r="DB89" i="14" s="1"/>
  <c r="DA91" i="14"/>
  <c r="DB91" i="14" s="1"/>
  <c r="BV44" i="14"/>
  <c r="BV29" i="14"/>
  <c r="BV31" i="14"/>
  <c r="BV33" i="14"/>
  <c r="CZ47" i="14"/>
  <c r="CZ72" i="14"/>
  <c r="CZ74" i="14"/>
  <c r="CZ76" i="14"/>
  <c r="CZ90" i="14"/>
  <c r="CZ92" i="14"/>
  <c r="CZ94" i="14"/>
  <c r="O45" i="14"/>
  <c r="DA44" i="14"/>
  <c r="DB44" i="14" s="1"/>
  <c r="DB45" i="14" l="1"/>
  <c r="DB94" i="14"/>
  <c r="DB47" i="14"/>
  <c r="DB46" i="14"/>
  <c r="P7" i="13" l="1"/>
  <c r="Q7" i="13" s="1"/>
  <c r="O7" i="13"/>
  <c r="H7" i="13"/>
  <c r="I7" i="13" s="1"/>
  <c r="G7" i="13"/>
  <c r="Q5" i="13"/>
  <c r="P5" i="13"/>
  <c r="O5" i="13"/>
  <c r="H5" i="13"/>
  <c r="I5" i="13" s="1"/>
  <c r="G5" i="13"/>
  <c r="P4" i="13"/>
  <c r="Q4" i="13" s="1"/>
  <c r="O4" i="13"/>
  <c r="H4" i="13"/>
  <c r="I4" i="13" s="1"/>
  <c r="G4" i="13"/>
  <c r="P3" i="13"/>
  <c r="O3" i="13"/>
  <c r="Q3" i="13" s="1"/>
  <c r="H3" i="13"/>
  <c r="I3" i="13" s="1"/>
  <c r="G3" i="13"/>
  <c r="FG113" i="13"/>
  <c r="FH113" i="13" s="1"/>
  <c r="FF113" i="13"/>
  <c r="EC113" i="13"/>
  <c r="ED113" i="13" s="1"/>
  <c r="EB113" i="13"/>
  <c r="BV113" i="13"/>
  <c r="BU113" i="13"/>
  <c r="BT113" i="13"/>
  <c r="AR113" i="13"/>
  <c r="AQ113" i="13"/>
  <c r="AP113" i="13"/>
  <c r="N113" i="13"/>
  <c r="M113" i="13"/>
  <c r="P107" i="13" s="1"/>
  <c r="FI111" i="13"/>
  <c r="FH111" i="13"/>
  <c r="FG111" i="13"/>
  <c r="FF111" i="13"/>
  <c r="ED111" i="13"/>
  <c r="EC111" i="13"/>
  <c r="EB111" i="13"/>
  <c r="EE111" i="13" s="1"/>
  <c r="BU111" i="13"/>
  <c r="BV111" i="13" s="1"/>
  <c r="BT111" i="13"/>
  <c r="BW111" i="13" s="1"/>
  <c r="AQ111" i="13"/>
  <c r="AR111" i="13" s="1"/>
  <c r="AP111" i="13"/>
  <c r="AS111" i="13" s="1"/>
  <c r="AT111" i="13" s="1"/>
  <c r="N111" i="13"/>
  <c r="O111" i="13" s="1"/>
  <c r="M111" i="13"/>
  <c r="FG110" i="13"/>
  <c r="FF110" i="13"/>
  <c r="FI110" i="13" s="1"/>
  <c r="EE110" i="13"/>
  <c r="EC110" i="13"/>
  <c r="ED110" i="13" s="1"/>
  <c r="EB110" i="13"/>
  <c r="BU110" i="13"/>
  <c r="BT110" i="13"/>
  <c r="BW110" i="13" s="1"/>
  <c r="AS110" i="13"/>
  <c r="AT110" i="13" s="1"/>
  <c r="AR110" i="13"/>
  <c r="AQ110" i="13"/>
  <c r="AP110" i="13"/>
  <c r="O110" i="13"/>
  <c r="N110" i="13"/>
  <c r="M110" i="13"/>
  <c r="P110" i="13" s="1"/>
  <c r="FG109" i="13"/>
  <c r="FH109" i="13" s="1"/>
  <c r="FF109" i="13"/>
  <c r="FI109" i="13" s="1"/>
  <c r="EC109" i="13"/>
  <c r="ED109" i="13" s="1"/>
  <c r="EB109" i="13"/>
  <c r="EE109" i="13" s="1"/>
  <c r="BW109" i="13"/>
  <c r="BU109" i="13"/>
  <c r="BV109" i="13" s="1"/>
  <c r="BT109" i="13"/>
  <c r="AS109" i="13"/>
  <c r="AT109" i="13" s="1"/>
  <c r="AQ109" i="13"/>
  <c r="AP109" i="13"/>
  <c r="AR109" i="13" s="1"/>
  <c r="N109" i="13"/>
  <c r="O109" i="13" s="1"/>
  <c r="M109" i="13"/>
  <c r="FG108" i="13"/>
  <c r="FF108" i="13"/>
  <c r="FI108" i="13" s="1"/>
  <c r="EE108" i="13"/>
  <c r="EF108" i="13" s="1"/>
  <c r="ED108" i="13"/>
  <c r="EC108" i="13"/>
  <c r="EB108" i="13"/>
  <c r="BV108" i="13"/>
  <c r="BU108" i="13"/>
  <c r="BT108" i="13"/>
  <c r="BW108" i="13" s="1"/>
  <c r="AQ108" i="13"/>
  <c r="AR108" i="13" s="1"/>
  <c r="AP108" i="13"/>
  <c r="AS108" i="13" s="1"/>
  <c r="AT108" i="13" s="1"/>
  <c r="N108" i="13"/>
  <c r="O108" i="13" s="1"/>
  <c r="M108" i="13"/>
  <c r="P108" i="13" s="1"/>
  <c r="FI107" i="13"/>
  <c r="FG107" i="13"/>
  <c r="FH107" i="13" s="1"/>
  <c r="FF107" i="13"/>
  <c r="EE107" i="13"/>
  <c r="EC107" i="13"/>
  <c r="EB107" i="13"/>
  <c r="ED107" i="13" s="1"/>
  <c r="BW107" i="13"/>
  <c r="BX107" i="13" s="1"/>
  <c r="BU107" i="13"/>
  <c r="BV107" i="13" s="1"/>
  <c r="BT107" i="13"/>
  <c r="AQ107" i="13"/>
  <c r="AR107" i="13" s="1"/>
  <c r="AP107" i="13"/>
  <c r="AS107" i="13" s="1"/>
  <c r="AT107" i="13" s="1"/>
  <c r="O107" i="13"/>
  <c r="N107" i="13"/>
  <c r="M107" i="13"/>
  <c r="FH106" i="13"/>
  <c r="FG106" i="13"/>
  <c r="FF106" i="13"/>
  <c r="FI106" i="13" s="1"/>
  <c r="FJ106" i="13" s="1"/>
  <c r="EC106" i="13"/>
  <c r="ED106" i="13" s="1"/>
  <c r="EB106" i="13"/>
  <c r="EE106" i="13" s="1"/>
  <c r="EF106" i="13" s="1"/>
  <c r="BU106" i="13"/>
  <c r="BV106" i="13" s="1"/>
  <c r="BT106" i="13"/>
  <c r="BW106" i="13" s="1"/>
  <c r="BX106" i="13" s="1"/>
  <c r="AS106" i="13"/>
  <c r="AT106" i="13" s="1"/>
  <c r="AQ106" i="13"/>
  <c r="AR106" i="13" s="1"/>
  <c r="AP106" i="13"/>
  <c r="N106" i="13"/>
  <c r="M106" i="13"/>
  <c r="O106" i="13" s="1"/>
  <c r="BU96" i="13"/>
  <c r="BV96" i="13" s="1"/>
  <c r="BT96" i="13"/>
  <c r="AQ96" i="13"/>
  <c r="AR96" i="13" s="1"/>
  <c r="AP96" i="13"/>
  <c r="L96" i="13"/>
  <c r="K96" i="13"/>
  <c r="J96" i="13"/>
  <c r="I96" i="13"/>
  <c r="H96" i="13"/>
  <c r="G96" i="13"/>
  <c r="F96" i="13"/>
  <c r="E96" i="13"/>
  <c r="D96" i="13"/>
  <c r="N96" i="13" s="1"/>
  <c r="C96" i="13"/>
  <c r="BW94" i="13"/>
  <c r="BX94" i="13" s="1"/>
  <c r="BU94" i="13"/>
  <c r="BT94" i="13"/>
  <c r="BV94" i="13" s="1"/>
  <c r="AS94" i="13"/>
  <c r="AT94" i="13" s="1"/>
  <c r="AQ94" i="13"/>
  <c r="AR94" i="13" s="1"/>
  <c r="AP94" i="13"/>
  <c r="N94" i="13"/>
  <c r="O94" i="13" s="1"/>
  <c r="M94" i="13"/>
  <c r="BW93" i="13"/>
  <c r="BX93" i="13" s="1"/>
  <c r="BV93" i="13"/>
  <c r="BU93" i="13"/>
  <c r="BT93" i="13"/>
  <c r="AS93" i="13"/>
  <c r="AT93" i="13" s="1"/>
  <c r="AR93" i="13"/>
  <c r="AQ93" i="13"/>
  <c r="AP93" i="13"/>
  <c r="N93" i="13"/>
  <c r="O93" i="13" s="1"/>
  <c r="M93" i="13"/>
  <c r="BU92" i="13"/>
  <c r="BV92" i="13" s="1"/>
  <c r="BT92" i="13"/>
  <c r="BW92" i="13" s="1"/>
  <c r="BX92" i="13" s="1"/>
  <c r="AS92" i="13"/>
  <c r="AT92" i="13" s="1"/>
  <c r="AQ92" i="13"/>
  <c r="AR92" i="13" s="1"/>
  <c r="AP92" i="13"/>
  <c r="N92" i="13"/>
  <c r="M92" i="13"/>
  <c r="O92" i="13" s="1"/>
  <c r="BW91" i="13"/>
  <c r="BX91" i="13" s="1"/>
  <c r="BU91" i="13"/>
  <c r="BV91" i="13" s="1"/>
  <c r="BT91" i="13"/>
  <c r="AQ91" i="13"/>
  <c r="AR91" i="13" s="1"/>
  <c r="AP91" i="13"/>
  <c r="AS91" i="13" s="1"/>
  <c r="AT91" i="13" s="1"/>
  <c r="O91" i="13"/>
  <c r="N91" i="13"/>
  <c r="M91" i="13"/>
  <c r="BW90" i="13"/>
  <c r="BX90" i="13" s="1"/>
  <c r="BV90" i="13"/>
  <c r="BU90" i="13"/>
  <c r="BT90" i="13"/>
  <c r="AQ90" i="13"/>
  <c r="AR90" i="13" s="1"/>
  <c r="AP90" i="13"/>
  <c r="AS90" i="13" s="1"/>
  <c r="AT90" i="13" s="1"/>
  <c r="N90" i="13"/>
  <c r="O90" i="13" s="1"/>
  <c r="M90" i="13"/>
  <c r="BW89" i="13"/>
  <c r="BX89" i="13" s="1"/>
  <c r="BU89" i="13"/>
  <c r="BV89" i="13" s="1"/>
  <c r="BT89" i="13"/>
  <c r="AS89" i="13"/>
  <c r="AT89" i="13" s="1"/>
  <c r="AQ89" i="13"/>
  <c r="AP89" i="13"/>
  <c r="AR89" i="13" s="1"/>
  <c r="L89" i="13"/>
  <c r="K89" i="13"/>
  <c r="J89" i="13"/>
  <c r="I89" i="13"/>
  <c r="H89" i="13"/>
  <c r="G89" i="13"/>
  <c r="F89" i="13"/>
  <c r="E89" i="13"/>
  <c r="N89" i="13" s="1"/>
  <c r="D89" i="13"/>
  <c r="C89" i="13"/>
  <c r="FG79" i="13"/>
  <c r="FH79" i="13" s="1"/>
  <c r="FF79" i="13"/>
  <c r="FI77" i="13" s="1"/>
  <c r="EC79" i="13"/>
  <c r="ED79" i="13" s="1"/>
  <c r="EB79" i="13"/>
  <c r="CY79" i="13"/>
  <c r="CZ79" i="13" s="1"/>
  <c r="CX79" i="13"/>
  <c r="BU79" i="13"/>
  <c r="BV79" i="13" s="1"/>
  <c r="BT79" i="13"/>
  <c r="AQ79" i="13"/>
  <c r="AR79" i="13" s="1"/>
  <c r="AP79" i="13"/>
  <c r="L79" i="13"/>
  <c r="K79" i="13"/>
  <c r="J79" i="13"/>
  <c r="I79" i="13"/>
  <c r="H79" i="13"/>
  <c r="G79" i="13"/>
  <c r="F79" i="13"/>
  <c r="E79" i="13"/>
  <c r="D79" i="13"/>
  <c r="N79" i="13" s="1"/>
  <c r="C79" i="13"/>
  <c r="FG77" i="13"/>
  <c r="FF77" i="13"/>
  <c r="FH77" i="13" s="1"/>
  <c r="EE77" i="13"/>
  <c r="EF77" i="13" s="1"/>
  <c r="EC77" i="13"/>
  <c r="ED77" i="13" s="1"/>
  <c r="EB77" i="13"/>
  <c r="CY77" i="13"/>
  <c r="CZ77" i="13" s="1"/>
  <c r="CX77" i="13"/>
  <c r="DA77" i="13" s="1"/>
  <c r="DB77" i="13" s="1"/>
  <c r="BW77" i="13"/>
  <c r="BX77" i="13" s="1"/>
  <c r="BV77" i="13"/>
  <c r="BU77" i="13"/>
  <c r="BT77" i="13"/>
  <c r="AS77" i="13"/>
  <c r="AT77" i="13" s="1"/>
  <c r="AR77" i="13"/>
  <c r="AQ77" i="13"/>
  <c r="AP77" i="13"/>
  <c r="N77" i="13"/>
  <c r="O77" i="13" s="1"/>
  <c r="M77" i="13"/>
  <c r="FG76" i="13"/>
  <c r="FH76" i="13" s="1"/>
  <c r="FF76" i="13"/>
  <c r="FI76" i="13" s="1"/>
  <c r="EE76" i="13"/>
  <c r="EF76" i="13" s="1"/>
  <c r="EC76" i="13"/>
  <c r="ED76" i="13" s="1"/>
  <c r="EB76" i="13"/>
  <c r="DA76" i="13"/>
  <c r="DB76" i="13" s="1"/>
  <c r="CY76" i="13"/>
  <c r="CX76" i="13"/>
  <c r="CZ76" i="13" s="1"/>
  <c r="BW76" i="13"/>
  <c r="BX76" i="13" s="1"/>
  <c r="BU76" i="13"/>
  <c r="BV76" i="13" s="1"/>
  <c r="BT76" i="13"/>
  <c r="AQ76" i="13"/>
  <c r="AR76" i="13" s="1"/>
  <c r="AP76" i="13"/>
  <c r="AS76" i="13" s="1"/>
  <c r="O76" i="13"/>
  <c r="N76" i="13"/>
  <c r="M76" i="13"/>
  <c r="FH75" i="13"/>
  <c r="FG75" i="13"/>
  <c r="FF75" i="13"/>
  <c r="EC75" i="13"/>
  <c r="ED75" i="13" s="1"/>
  <c r="EB75" i="13"/>
  <c r="EE75" i="13" s="1"/>
  <c r="EF75" i="13" s="1"/>
  <c r="CY75" i="13"/>
  <c r="CZ75" i="13" s="1"/>
  <c r="CX75" i="13"/>
  <c r="DA75" i="13" s="1"/>
  <c r="DB75" i="13" s="1"/>
  <c r="BW75" i="13"/>
  <c r="BX75" i="13" s="1"/>
  <c r="BU75" i="13"/>
  <c r="BV75" i="13" s="1"/>
  <c r="BT75" i="13"/>
  <c r="AS75" i="13"/>
  <c r="AT75" i="13" s="1"/>
  <c r="AQ75" i="13"/>
  <c r="AP75" i="13"/>
  <c r="AR75" i="13" s="1"/>
  <c r="N75" i="13"/>
  <c r="O75" i="13" s="1"/>
  <c r="M75" i="13"/>
  <c r="FG74" i="13"/>
  <c r="FH74" i="13" s="1"/>
  <c r="FF74" i="13"/>
  <c r="FI74" i="13" s="1"/>
  <c r="FJ74" i="13" s="1"/>
  <c r="EE74" i="13"/>
  <c r="EF74" i="13" s="1"/>
  <c r="ED74" i="13"/>
  <c r="EC74" i="13"/>
  <c r="EB74" i="13"/>
  <c r="DA74" i="13"/>
  <c r="DB74" i="13" s="1"/>
  <c r="CZ74" i="13"/>
  <c r="CY74" i="13"/>
  <c r="CX74" i="13"/>
  <c r="BU74" i="13"/>
  <c r="BV74" i="13" s="1"/>
  <c r="BT74" i="13"/>
  <c r="BW74" i="13" s="1"/>
  <c r="BX74" i="13" s="1"/>
  <c r="AQ74" i="13"/>
  <c r="AR74" i="13" s="1"/>
  <c r="AP74" i="13"/>
  <c r="AS74" i="13" s="1"/>
  <c r="N74" i="13"/>
  <c r="O74" i="13" s="1"/>
  <c r="M74" i="13"/>
  <c r="FG73" i="13"/>
  <c r="FF73" i="13"/>
  <c r="FH73" i="13" s="1"/>
  <c r="EE73" i="13"/>
  <c r="EF73" i="13" s="1"/>
  <c r="EC73" i="13"/>
  <c r="ED73" i="13" s="1"/>
  <c r="EB73" i="13"/>
  <c r="CY73" i="13"/>
  <c r="CZ73" i="13" s="1"/>
  <c r="CX73" i="13"/>
  <c r="DA73" i="13" s="1"/>
  <c r="DB73" i="13" s="1"/>
  <c r="BW73" i="13"/>
  <c r="BX73" i="13" s="1"/>
  <c r="BV73" i="13"/>
  <c r="BU73" i="13"/>
  <c r="BT73" i="13"/>
  <c r="AS73" i="13"/>
  <c r="AT73" i="13" s="1"/>
  <c r="AR73" i="13"/>
  <c r="AQ73" i="13"/>
  <c r="AP73" i="13"/>
  <c r="N73" i="13"/>
  <c r="O73" i="13" s="1"/>
  <c r="M73" i="13"/>
  <c r="FG72" i="13"/>
  <c r="FH72" i="13" s="1"/>
  <c r="FF72" i="13"/>
  <c r="FI72" i="13" s="1"/>
  <c r="FJ72" i="13" s="1"/>
  <c r="EE72" i="13"/>
  <c r="EF72" i="13" s="1"/>
  <c r="EC72" i="13"/>
  <c r="ED72" i="13" s="1"/>
  <c r="EB72" i="13"/>
  <c r="DA72" i="13"/>
  <c r="DB72" i="13" s="1"/>
  <c r="CY72" i="13"/>
  <c r="CX72" i="13"/>
  <c r="CZ72" i="13" s="1"/>
  <c r="BW72" i="13"/>
  <c r="BX72" i="13" s="1"/>
  <c r="BU72" i="13"/>
  <c r="BV72" i="13" s="1"/>
  <c r="BT72" i="13"/>
  <c r="AQ72" i="13"/>
  <c r="AR72" i="13" s="1"/>
  <c r="AP72" i="13"/>
  <c r="AS72" i="13" s="1"/>
  <c r="AT72" i="13" s="1"/>
  <c r="L72" i="13"/>
  <c r="K72" i="13"/>
  <c r="J72" i="13"/>
  <c r="I72" i="13"/>
  <c r="H72" i="13"/>
  <c r="G72" i="13"/>
  <c r="F72" i="13"/>
  <c r="E72" i="13"/>
  <c r="D72" i="13"/>
  <c r="C72" i="13"/>
  <c r="N72" i="13" s="1"/>
  <c r="FH51" i="13"/>
  <c r="FG51" i="13"/>
  <c r="FF51" i="13"/>
  <c r="CZ51" i="13"/>
  <c r="CY51" i="13"/>
  <c r="CX51" i="13"/>
  <c r="BU51" i="13"/>
  <c r="BV51" i="13" s="1"/>
  <c r="BT51" i="13"/>
  <c r="BW47" i="13" s="1"/>
  <c r="AQ51" i="13"/>
  <c r="AR51" i="13" s="1"/>
  <c r="AP51" i="13"/>
  <c r="AS48" i="13" s="1"/>
  <c r="AT48" i="13" s="1"/>
  <c r="L51" i="13"/>
  <c r="K51" i="13"/>
  <c r="J51" i="13"/>
  <c r="I51" i="13"/>
  <c r="H51" i="13"/>
  <c r="G51" i="13"/>
  <c r="F51" i="13"/>
  <c r="E51" i="13"/>
  <c r="D51" i="13"/>
  <c r="C51" i="13"/>
  <c r="N51" i="13" s="1"/>
  <c r="FI49" i="13"/>
  <c r="FJ49" i="13" s="1"/>
  <c r="FH49" i="13"/>
  <c r="FG49" i="13"/>
  <c r="FF49" i="13"/>
  <c r="DA49" i="13"/>
  <c r="CZ49" i="13"/>
  <c r="CY49" i="13"/>
  <c r="CX49" i="13"/>
  <c r="BU49" i="13"/>
  <c r="BV49" i="13" s="1"/>
  <c r="BT49" i="13"/>
  <c r="BW49" i="13" s="1"/>
  <c r="AQ49" i="13"/>
  <c r="AR49" i="13" s="1"/>
  <c r="AP49" i="13"/>
  <c r="AS49" i="13" s="1"/>
  <c r="AT49" i="13" s="1"/>
  <c r="N49" i="13"/>
  <c r="O49" i="13" s="1"/>
  <c r="M49" i="13"/>
  <c r="FI48" i="13"/>
  <c r="FJ48" i="13" s="1"/>
  <c r="FH48" i="13"/>
  <c r="FG48" i="13"/>
  <c r="FF48" i="13"/>
  <c r="DA48" i="13"/>
  <c r="CY48" i="13"/>
  <c r="CZ48" i="13" s="1"/>
  <c r="CX48" i="13"/>
  <c r="BU48" i="13"/>
  <c r="BV48" i="13" s="1"/>
  <c r="BT48" i="13"/>
  <c r="BW48" i="13" s="1"/>
  <c r="AR48" i="13"/>
  <c r="AQ48" i="13"/>
  <c r="AP48" i="13"/>
  <c r="O48" i="13"/>
  <c r="N48" i="13"/>
  <c r="M48" i="13"/>
  <c r="FG47" i="13"/>
  <c r="FH47" i="13" s="1"/>
  <c r="FF47" i="13"/>
  <c r="FI47" i="13" s="1"/>
  <c r="FJ47" i="13" s="1"/>
  <c r="CY47" i="13"/>
  <c r="CZ47" i="13" s="1"/>
  <c r="CX47" i="13"/>
  <c r="DA47" i="13" s="1"/>
  <c r="BU47" i="13"/>
  <c r="BV47" i="13" s="1"/>
  <c r="BT47" i="13"/>
  <c r="AS47" i="13"/>
  <c r="AT47" i="13" s="1"/>
  <c r="AR47" i="13"/>
  <c r="AQ47" i="13"/>
  <c r="AP47" i="13"/>
  <c r="N47" i="13"/>
  <c r="O47" i="13" s="1"/>
  <c r="M47" i="13"/>
  <c r="FG46" i="13"/>
  <c r="FH46" i="13" s="1"/>
  <c r="FF46" i="13"/>
  <c r="FI46" i="13" s="1"/>
  <c r="FJ46" i="13" s="1"/>
  <c r="DA46" i="13"/>
  <c r="DB46" i="13" s="1"/>
  <c r="CZ46" i="13"/>
  <c r="CY46" i="13"/>
  <c r="CX46" i="13"/>
  <c r="BV46" i="13"/>
  <c r="BU46" i="13"/>
  <c r="BT46" i="13"/>
  <c r="AQ46" i="13"/>
  <c r="AR46" i="13" s="1"/>
  <c r="AP46" i="13"/>
  <c r="AS46" i="13" s="1"/>
  <c r="AT46" i="13" s="1"/>
  <c r="N46" i="13"/>
  <c r="O46" i="13" s="1"/>
  <c r="M46" i="13"/>
  <c r="FI45" i="13"/>
  <c r="FJ45" i="13" s="1"/>
  <c r="FG45" i="13"/>
  <c r="FH45" i="13" s="1"/>
  <c r="FF45" i="13"/>
  <c r="DA45" i="13"/>
  <c r="CZ45" i="13"/>
  <c r="CY45" i="13"/>
  <c r="CX45" i="13"/>
  <c r="BW45" i="13"/>
  <c r="BX45" i="13" s="1"/>
  <c r="BU45" i="13"/>
  <c r="BV45" i="13" s="1"/>
  <c r="BT45" i="13"/>
  <c r="AQ45" i="13"/>
  <c r="AR45" i="13" s="1"/>
  <c r="AP45" i="13"/>
  <c r="AS45" i="13" s="1"/>
  <c r="AT45" i="13" s="1"/>
  <c r="O45" i="13"/>
  <c r="N45" i="13"/>
  <c r="M45" i="13"/>
  <c r="FI44" i="13"/>
  <c r="FJ44" i="13" s="1"/>
  <c r="FH44" i="13"/>
  <c r="FG44" i="13"/>
  <c r="FF44" i="13"/>
  <c r="CY44" i="13"/>
  <c r="CZ44" i="13" s="1"/>
  <c r="CX44" i="13"/>
  <c r="DA44" i="13" s="1"/>
  <c r="DB44" i="13" s="1"/>
  <c r="BU44" i="13"/>
  <c r="BV44" i="13" s="1"/>
  <c r="BT44" i="13"/>
  <c r="BW44" i="13" s="1"/>
  <c r="BX44" i="13" s="1"/>
  <c r="AS44" i="13"/>
  <c r="AT44" i="13" s="1"/>
  <c r="AQ44" i="13"/>
  <c r="AR44" i="13" s="1"/>
  <c r="AP44" i="13"/>
  <c r="L44" i="13"/>
  <c r="K44" i="13"/>
  <c r="J44" i="13"/>
  <c r="I44" i="13"/>
  <c r="H44" i="13"/>
  <c r="G44" i="13"/>
  <c r="F44" i="13"/>
  <c r="E44" i="13"/>
  <c r="D44" i="13"/>
  <c r="C44" i="13"/>
  <c r="N44" i="13" s="1"/>
  <c r="EC35" i="13"/>
  <c r="ED35" i="13" s="1"/>
  <c r="EB35" i="13"/>
  <c r="EE32" i="13" s="1"/>
  <c r="EF32" i="13" s="1"/>
  <c r="CZ35" i="13"/>
  <c r="CY35" i="13"/>
  <c r="CX35" i="13"/>
  <c r="BU35" i="13"/>
  <c r="BV35" i="13" s="1"/>
  <c r="BT35" i="13"/>
  <c r="AQ35" i="13"/>
  <c r="AR35" i="13" s="1"/>
  <c r="AP35" i="13"/>
  <c r="N35" i="13"/>
  <c r="O35" i="13" s="1"/>
  <c r="M35" i="13"/>
  <c r="P32" i="13" s="1"/>
  <c r="EC33" i="13"/>
  <c r="ED33" i="13" s="1"/>
  <c r="EB33" i="13"/>
  <c r="EE33" i="13" s="1"/>
  <c r="EF33" i="13" s="1"/>
  <c r="DA33" i="13"/>
  <c r="DB33" i="13" s="1"/>
  <c r="CY33" i="13"/>
  <c r="CZ33" i="13" s="1"/>
  <c r="CX33" i="13"/>
  <c r="BW33" i="13"/>
  <c r="BX33" i="13" s="1"/>
  <c r="BV33" i="13"/>
  <c r="BU33" i="13"/>
  <c r="BT33" i="13"/>
  <c r="AS33" i="13"/>
  <c r="AT33" i="13" s="1"/>
  <c r="AQ33" i="13"/>
  <c r="AR33" i="13" s="1"/>
  <c r="AP33" i="13"/>
  <c r="N33" i="13"/>
  <c r="O33" i="13" s="1"/>
  <c r="M33" i="13"/>
  <c r="P33" i="13" s="1"/>
  <c r="ED32" i="13"/>
  <c r="EC32" i="13"/>
  <c r="EB32" i="13"/>
  <c r="DA32" i="13"/>
  <c r="DB32" i="13" s="1"/>
  <c r="CZ32" i="13"/>
  <c r="CY32" i="13"/>
  <c r="CX32" i="13"/>
  <c r="BU32" i="13"/>
  <c r="BV32" i="13" s="1"/>
  <c r="BT32" i="13"/>
  <c r="BW32" i="13" s="1"/>
  <c r="BX32" i="13" s="1"/>
  <c r="AQ32" i="13"/>
  <c r="AR32" i="13" s="1"/>
  <c r="AP32" i="13"/>
  <c r="AS32" i="13" s="1"/>
  <c r="AT32" i="13" s="1"/>
  <c r="N32" i="13"/>
  <c r="O32" i="13" s="1"/>
  <c r="M32" i="13"/>
  <c r="EE31" i="13"/>
  <c r="EF31" i="13" s="1"/>
  <c r="ED31" i="13"/>
  <c r="EC31" i="13"/>
  <c r="EB31" i="13"/>
  <c r="DA31" i="13"/>
  <c r="DB31" i="13" s="1"/>
  <c r="CY31" i="13"/>
  <c r="CZ31" i="13" s="1"/>
  <c r="CX31" i="13"/>
  <c r="BU31" i="13"/>
  <c r="BV31" i="13" s="1"/>
  <c r="BT31" i="13"/>
  <c r="BW31" i="13" s="1"/>
  <c r="BX31" i="13" s="1"/>
  <c r="AS31" i="13"/>
  <c r="AT31" i="13" s="1"/>
  <c r="AR31" i="13"/>
  <c r="AQ31" i="13"/>
  <c r="AP31" i="13"/>
  <c r="P31" i="13"/>
  <c r="O31" i="13"/>
  <c r="N31" i="13"/>
  <c r="M31" i="13"/>
  <c r="EC30" i="13"/>
  <c r="ED30" i="13" s="1"/>
  <c r="EB30" i="13"/>
  <c r="EE30" i="13" s="1"/>
  <c r="EF30" i="13" s="1"/>
  <c r="CY30" i="13"/>
  <c r="CZ30" i="13" s="1"/>
  <c r="CX30" i="13"/>
  <c r="DA30" i="13" s="1"/>
  <c r="DB30" i="13" s="1"/>
  <c r="BW30" i="13"/>
  <c r="BX30" i="13" s="1"/>
  <c r="BU30" i="13"/>
  <c r="BV30" i="13" s="1"/>
  <c r="BT30" i="13"/>
  <c r="AS30" i="13"/>
  <c r="AR30" i="13"/>
  <c r="AQ30" i="13"/>
  <c r="AP30" i="13"/>
  <c r="P30" i="13"/>
  <c r="N30" i="13"/>
  <c r="O30" i="13" s="1"/>
  <c r="M30" i="13"/>
  <c r="EC29" i="13"/>
  <c r="ED29" i="13" s="1"/>
  <c r="EB29" i="13"/>
  <c r="EE29" i="13" s="1"/>
  <c r="EF29" i="13" s="1"/>
  <c r="DA29" i="13"/>
  <c r="DB29" i="13" s="1"/>
  <c r="CZ29" i="13"/>
  <c r="CY29" i="13"/>
  <c r="CX29" i="13"/>
  <c r="BW29" i="13"/>
  <c r="BX29" i="13" s="1"/>
  <c r="BV29" i="13"/>
  <c r="BU29" i="13"/>
  <c r="BT29" i="13"/>
  <c r="AQ29" i="13"/>
  <c r="AR29" i="13" s="1"/>
  <c r="AP29" i="13"/>
  <c r="AS29" i="13" s="1"/>
  <c r="AT29" i="13" s="1"/>
  <c r="N29" i="13"/>
  <c r="O29" i="13" s="1"/>
  <c r="M29" i="13"/>
  <c r="P29" i="13" s="1"/>
  <c r="EE28" i="13"/>
  <c r="EF28" i="13" s="1"/>
  <c r="EC28" i="13"/>
  <c r="ED28" i="13" s="1"/>
  <c r="EB28" i="13"/>
  <c r="DA28" i="13"/>
  <c r="DB28" i="13" s="1"/>
  <c r="CZ28" i="13"/>
  <c r="CY28" i="13"/>
  <c r="CX28" i="13"/>
  <c r="BW28" i="13"/>
  <c r="BX28" i="13" s="1"/>
  <c r="BU28" i="13"/>
  <c r="BV28" i="13" s="1"/>
  <c r="BT28" i="13"/>
  <c r="AQ28" i="13"/>
  <c r="AR28" i="13" s="1"/>
  <c r="AP28" i="13"/>
  <c r="AS28" i="13" s="1"/>
  <c r="AT28" i="13" s="1"/>
  <c r="L28" i="13"/>
  <c r="K28" i="13"/>
  <c r="J28" i="13"/>
  <c r="I28" i="13"/>
  <c r="H28" i="13"/>
  <c r="G28" i="13"/>
  <c r="F28" i="13"/>
  <c r="E28" i="13"/>
  <c r="D28" i="13"/>
  <c r="C28" i="13"/>
  <c r="N28" i="13" s="1"/>
  <c r="BX48" i="13" l="1"/>
  <c r="FJ76" i="13"/>
  <c r="P94" i="13"/>
  <c r="BX110" i="13"/>
  <c r="DB49" i="13"/>
  <c r="P77" i="13"/>
  <c r="BX47" i="13"/>
  <c r="O72" i="13"/>
  <c r="FJ108" i="13"/>
  <c r="BX111" i="13"/>
  <c r="FJ111" i="13"/>
  <c r="DB48" i="13"/>
  <c r="EF107" i="13"/>
  <c r="BX108" i="13"/>
  <c r="BX109" i="13"/>
  <c r="EF110" i="13"/>
  <c r="O44" i="13"/>
  <c r="DB45" i="13"/>
  <c r="BX49" i="13"/>
  <c r="AT74" i="13"/>
  <c r="AT76" i="13"/>
  <c r="FJ77" i="13"/>
  <c r="EF109" i="13"/>
  <c r="FJ110" i="13"/>
  <c r="EF111" i="13"/>
  <c r="AT30" i="13"/>
  <c r="DB47" i="13"/>
  <c r="P93" i="13"/>
  <c r="FJ107" i="13"/>
  <c r="FJ109" i="13"/>
  <c r="P109" i="13"/>
  <c r="BW46" i="13"/>
  <c r="BX46" i="13" s="1"/>
  <c r="FI75" i="13"/>
  <c r="FJ75" i="13" s="1"/>
  <c r="M79" i="13"/>
  <c r="M96" i="13"/>
  <c r="P90" i="13" s="1"/>
  <c r="Q90" i="13" s="1"/>
  <c r="M44" i="13"/>
  <c r="M51" i="13"/>
  <c r="P46" i="13" s="1"/>
  <c r="FH108" i="13"/>
  <c r="BV110" i="13"/>
  <c r="P111" i="13"/>
  <c r="O113" i="13"/>
  <c r="M28" i="13"/>
  <c r="P28" i="13" s="1"/>
  <c r="Q28" i="13" s="1"/>
  <c r="M72" i="13"/>
  <c r="FH110" i="13"/>
  <c r="FI73" i="13"/>
  <c r="FJ73" i="13" s="1"/>
  <c r="M89" i="13"/>
  <c r="P89" i="13" s="1"/>
  <c r="Q89" i="13" s="1"/>
  <c r="P106" i="13"/>
  <c r="Q106" i="13" s="1"/>
  <c r="Q46" i="13" l="1"/>
  <c r="P76" i="13"/>
  <c r="Q76" i="13" s="1"/>
  <c r="P74" i="13"/>
  <c r="P75" i="13"/>
  <c r="Q31" i="13"/>
  <c r="Q29" i="13"/>
  <c r="O89" i="13"/>
  <c r="Q93" i="13"/>
  <c r="Q110" i="13"/>
  <c r="Q111" i="13"/>
  <c r="O79" i="13"/>
  <c r="O96" i="13"/>
  <c r="Q109" i="13"/>
  <c r="Q77" i="13"/>
  <c r="Q33" i="13"/>
  <c r="Q108" i="13"/>
  <c r="Q107" i="13"/>
  <c r="O28" i="13"/>
  <c r="Q94" i="13"/>
  <c r="P44" i="13"/>
  <c r="Q44" i="13" s="1"/>
  <c r="Q32" i="13"/>
  <c r="P73" i="13"/>
  <c r="Q73" i="13" s="1"/>
  <c r="P45" i="13"/>
  <c r="Q45" i="13" s="1"/>
  <c r="P47" i="13"/>
  <c r="Q47" i="13" s="1"/>
  <c r="P49" i="13"/>
  <c r="Q49" i="13" s="1"/>
  <c r="P48" i="13"/>
  <c r="Q48" i="13" s="1"/>
  <c r="P72" i="13"/>
  <c r="Q72" i="13" s="1"/>
  <c r="P91" i="13"/>
  <c r="Q91" i="13" s="1"/>
  <c r="P92" i="13"/>
  <c r="Q92" i="13" s="1"/>
  <c r="O51" i="13"/>
  <c r="Q30" i="13"/>
  <c r="Q75" i="13" l="1"/>
  <c r="Q74" i="13"/>
  <c r="Q8" i="12" l="1"/>
  <c r="P8" i="12"/>
  <c r="O8" i="12"/>
  <c r="I8" i="12"/>
  <c r="H8" i="12"/>
  <c r="G8" i="12"/>
  <c r="P6" i="12"/>
  <c r="Q6" i="12" s="1"/>
  <c r="O6" i="12"/>
  <c r="H6" i="12"/>
  <c r="I6" i="12" s="1"/>
  <c r="G6" i="12"/>
  <c r="P5" i="12"/>
  <c r="Q5" i="12" s="1"/>
  <c r="O5" i="12"/>
  <c r="I5" i="12"/>
  <c r="H5" i="12"/>
  <c r="G5" i="12"/>
  <c r="P4" i="12"/>
  <c r="Q4" i="12" s="1"/>
  <c r="O4" i="12"/>
  <c r="H4" i="12"/>
  <c r="I4" i="12" s="1"/>
  <c r="G4" i="12"/>
  <c r="EX105" i="12"/>
  <c r="EY105" i="12" s="1"/>
  <c r="EW105" i="12"/>
  <c r="DV105" i="12"/>
  <c r="DW105" i="12" s="1"/>
  <c r="DU105" i="12"/>
  <c r="CT105" i="12"/>
  <c r="CU105" i="12" s="1"/>
  <c r="CS105" i="12"/>
  <c r="CV102" i="12" s="1"/>
  <c r="BQ105" i="12"/>
  <c r="BR105" i="12" s="1"/>
  <c r="BP105" i="12"/>
  <c r="EX103" i="12"/>
  <c r="EY103" i="12" s="1"/>
  <c r="EW103" i="12"/>
  <c r="EZ103" i="12" s="1"/>
  <c r="FA103" i="12" s="1"/>
  <c r="DX103" i="12"/>
  <c r="DV103" i="12"/>
  <c r="DW103" i="12" s="1"/>
  <c r="DU103" i="12"/>
  <c r="CV103" i="12"/>
  <c r="CT103" i="12"/>
  <c r="CU103" i="12" s="1"/>
  <c r="CS103" i="12"/>
  <c r="BQ103" i="12"/>
  <c r="BP103" i="12"/>
  <c r="BS103" i="12" s="1"/>
  <c r="BT103" i="12" s="1"/>
  <c r="EZ102" i="12"/>
  <c r="FA102" i="12" s="1"/>
  <c r="EY102" i="12"/>
  <c r="EX102" i="12"/>
  <c r="EW102" i="12"/>
  <c r="DW102" i="12"/>
  <c r="DV102" i="12"/>
  <c r="DU102" i="12"/>
  <c r="DX102" i="12" s="1"/>
  <c r="CU102" i="12"/>
  <c r="CT102" i="12"/>
  <c r="CS102" i="12"/>
  <c r="BT102" i="12"/>
  <c r="BS102" i="12"/>
  <c r="BQ102" i="12"/>
  <c r="BR102" i="12" s="1"/>
  <c r="BP102" i="12"/>
  <c r="EX101" i="12"/>
  <c r="EY101" i="12" s="1"/>
  <c r="EW101" i="12"/>
  <c r="EZ101" i="12" s="1"/>
  <c r="FA101" i="12" s="1"/>
  <c r="DX101" i="12"/>
  <c r="DV101" i="12"/>
  <c r="DW101" i="12" s="1"/>
  <c r="DU101" i="12"/>
  <c r="CV101" i="12"/>
  <c r="CT101" i="12"/>
  <c r="CU101" i="12" s="1"/>
  <c r="CS101" i="12"/>
  <c r="BQ101" i="12"/>
  <c r="BP101" i="12"/>
  <c r="BS101" i="12" s="1"/>
  <c r="BT101" i="12" s="1"/>
  <c r="EZ100" i="12"/>
  <c r="FA100" i="12" s="1"/>
  <c r="EY100" i="12"/>
  <c r="EX100" i="12"/>
  <c r="EW100" i="12"/>
  <c r="DW100" i="12"/>
  <c r="DV100" i="12"/>
  <c r="DU100" i="12"/>
  <c r="DX100" i="12" s="1"/>
  <c r="CU100" i="12"/>
  <c r="CT100" i="12"/>
  <c r="CS100" i="12"/>
  <c r="BT100" i="12"/>
  <c r="BS100" i="12"/>
  <c r="BQ100" i="12"/>
  <c r="BR100" i="12" s="1"/>
  <c r="BP100" i="12"/>
  <c r="EX99" i="12"/>
  <c r="EY99" i="12" s="1"/>
  <c r="EW99" i="12"/>
  <c r="EZ99" i="12" s="1"/>
  <c r="FA99" i="12" s="1"/>
  <c r="DX99" i="12"/>
  <c r="DV99" i="12"/>
  <c r="DW99" i="12" s="1"/>
  <c r="DU99" i="12"/>
  <c r="CV99" i="12"/>
  <c r="CT99" i="12"/>
  <c r="CU99" i="12" s="1"/>
  <c r="CS99" i="12"/>
  <c r="BQ99" i="12"/>
  <c r="BP99" i="12"/>
  <c r="BS99" i="12" s="1"/>
  <c r="BT99" i="12" s="1"/>
  <c r="EZ98" i="12"/>
  <c r="FA98" i="12" s="1"/>
  <c r="EY98" i="12"/>
  <c r="EX98" i="12"/>
  <c r="EW98" i="12"/>
  <c r="DW98" i="12"/>
  <c r="DV98" i="12"/>
  <c r="DU98" i="12"/>
  <c r="DX98" i="12" s="1"/>
  <c r="DY98" i="12" s="1"/>
  <c r="CU98" i="12"/>
  <c r="CT98" i="12"/>
  <c r="CS98" i="12"/>
  <c r="BT98" i="12"/>
  <c r="BS98" i="12"/>
  <c r="BQ98" i="12"/>
  <c r="BR98" i="12" s="1"/>
  <c r="BP98" i="12"/>
  <c r="EY86" i="12"/>
  <c r="EX86" i="12"/>
  <c r="EW86" i="12"/>
  <c r="AO86" i="12"/>
  <c r="AN86" i="12"/>
  <c r="AM86" i="12"/>
  <c r="AP81" i="12" s="1"/>
  <c r="N86" i="12"/>
  <c r="M86" i="12"/>
  <c r="L86" i="12"/>
  <c r="EY84" i="12"/>
  <c r="EX84" i="12"/>
  <c r="EW84" i="12"/>
  <c r="EZ84" i="12" s="1"/>
  <c r="FA84" i="12" s="1"/>
  <c r="AO84" i="12"/>
  <c r="AN84" i="12"/>
  <c r="AM84" i="12"/>
  <c r="O84" i="12"/>
  <c r="M84" i="12"/>
  <c r="N84" i="12" s="1"/>
  <c r="L84" i="12"/>
  <c r="EX83" i="12"/>
  <c r="EY83" i="12" s="1"/>
  <c r="EW83" i="12"/>
  <c r="EZ83" i="12" s="1"/>
  <c r="FA83" i="12" s="1"/>
  <c r="AP83" i="12"/>
  <c r="AQ83" i="12" s="1"/>
  <c r="AN83" i="12"/>
  <c r="AO83" i="12" s="1"/>
  <c r="AM83" i="12"/>
  <c r="O83" i="12"/>
  <c r="P83" i="12" s="1"/>
  <c r="M83" i="12"/>
  <c r="N83" i="12" s="1"/>
  <c r="L83" i="12"/>
  <c r="EX82" i="12"/>
  <c r="EY82" i="12" s="1"/>
  <c r="EW82" i="12"/>
  <c r="EZ82" i="12" s="1"/>
  <c r="FA82" i="12" s="1"/>
  <c r="AP82" i="12"/>
  <c r="AQ82" i="12" s="1"/>
  <c r="AO82" i="12"/>
  <c r="AN82" i="12"/>
  <c r="AM82" i="12"/>
  <c r="N82" i="12"/>
  <c r="M82" i="12"/>
  <c r="L82" i="12"/>
  <c r="O82" i="12" s="1"/>
  <c r="EZ81" i="12"/>
  <c r="EY81" i="12"/>
  <c r="EX81" i="12"/>
  <c r="EW81" i="12"/>
  <c r="AN81" i="12"/>
  <c r="AO81" i="12" s="1"/>
  <c r="AM81" i="12"/>
  <c r="M81" i="12"/>
  <c r="N81" i="12" s="1"/>
  <c r="L81" i="12"/>
  <c r="O81" i="12" s="1"/>
  <c r="EZ80" i="12"/>
  <c r="FA80" i="12" s="1"/>
  <c r="EX80" i="12"/>
  <c r="EY80" i="12" s="1"/>
  <c r="EW80" i="12"/>
  <c r="AP80" i="12"/>
  <c r="AN80" i="12"/>
  <c r="AO80" i="12" s="1"/>
  <c r="AM80" i="12"/>
  <c r="M80" i="12"/>
  <c r="N80" i="12" s="1"/>
  <c r="L80" i="12"/>
  <c r="O80" i="12" s="1"/>
  <c r="EZ79" i="12"/>
  <c r="FA79" i="12" s="1"/>
  <c r="EY79" i="12"/>
  <c r="EX79" i="12"/>
  <c r="EW79" i="12"/>
  <c r="AO79" i="12"/>
  <c r="AN79" i="12"/>
  <c r="AM79" i="12"/>
  <c r="AP79" i="12" s="1"/>
  <c r="AQ79" i="12" s="1"/>
  <c r="O79" i="12"/>
  <c r="N79" i="12"/>
  <c r="M79" i="12"/>
  <c r="L79" i="12"/>
  <c r="DW74" i="12"/>
  <c r="DV74" i="12"/>
  <c r="DU74" i="12"/>
  <c r="DX71" i="12" s="1"/>
  <c r="CU74" i="12"/>
  <c r="CT74" i="12"/>
  <c r="CS74" i="12"/>
  <c r="BQ74" i="12"/>
  <c r="BR74" i="12" s="1"/>
  <c r="BP74" i="12"/>
  <c r="BS72" i="12" s="1"/>
  <c r="AN74" i="12"/>
  <c r="AO74" i="12" s="1"/>
  <c r="AM74" i="12"/>
  <c r="AP70" i="12" s="1"/>
  <c r="M74" i="12"/>
  <c r="N74" i="12" s="1"/>
  <c r="L74" i="12"/>
  <c r="DX72" i="12"/>
  <c r="DV72" i="12"/>
  <c r="DW72" i="12" s="1"/>
  <c r="DU72" i="12"/>
  <c r="CT72" i="12"/>
  <c r="CU72" i="12" s="1"/>
  <c r="CS72" i="12"/>
  <c r="CV72" i="12" s="1"/>
  <c r="CW72" i="12" s="1"/>
  <c r="BR72" i="12"/>
  <c r="BQ72" i="12"/>
  <c r="BP72" i="12"/>
  <c r="AO72" i="12"/>
  <c r="AN72" i="12"/>
  <c r="AM72" i="12"/>
  <c r="AP72" i="12" s="1"/>
  <c r="P72" i="12"/>
  <c r="O72" i="12"/>
  <c r="N72" i="12"/>
  <c r="M72" i="12"/>
  <c r="L72" i="12"/>
  <c r="DV71" i="12"/>
  <c r="DW71" i="12" s="1"/>
  <c r="DU71" i="12"/>
  <c r="CT71" i="12"/>
  <c r="CU71" i="12" s="1"/>
  <c r="CS71" i="12"/>
  <c r="CV71" i="12" s="1"/>
  <c r="CW71" i="12" s="1"/>
  <c r="BS71" i="12"/>
  <c r="BQ71" i="12"/>
  <c r="BR71" i="12" s="1"/>
  <c r="BP71" i="12"/>
  <c r="AN71" i="12"/>
  <c r="AO71" i="12" s="1"/>
  <c r="AM71" i="12"/>
  <c r="AP71" i="12" s="1"/>
  <c r="M71" i="12"/>
  <c r="N71" i="12" s="1"/>
  <c r="L71" i="12"/>
  <c r="O71" i="12" s="1"/>
  <c r="P71" i="12" s="1"/>
  <c r="DX70" i="12"/>
  <c r="DW70" i="12"/>
  <c r="DV70" i="12"/>
  <c r="DU70" i="12"/>
  <c r="CU70" i="12"/>
  <c r="CT70" i="12"/>
  <c r="CS70" i="12"/>
  <c r="CV70" i="12" s="1"/>
  <c r="CW70" i="12" s="1"/>
  <c r="BR70" i="12"/>
  <c r="BQ70" i="12"/>
  <c r="BP70" i="12"/>
  <c r="AN70" i="12"/>
  <c r="AO70" i="12" s="1"/>
  <c r="AM70" i="12"/>
  <c r="M70" i="12"/>
  <c r="N70" i="12" s="1"/>
  <c r="L70" i="12"/>
  <c r="O70" i="12" s="1"/>
  <c r="P70" i="12" s="1"/>
  <c r="DX69" i="12"/>
  <c r="DV69" i="12"/>
  <c r="DW69" i="12" s="1"/>
  <c r="DU69" i="12"/>
  <c r="CT69" i="12"/>
  <c r="CU69" i="12" s="1"/>
  <c r="CS69" i="12"/>
  <c r="CV69" i="12" s="1"/>
  <c r="CW69" i="12" s="1"/>
  <c r="BQ69" i="12"/>
  <c r="BR69" i="12" s="1"/>
  <c r="BP69" i="12"/>
  <c r="BS69" i="12" s="1"/>
  <c r="AP69" i="12"/>
  <c r="AO69" i="12"/>
  <c r="AN69" i="12"/>
  <c r="AM69" i="12"/>
  <c r="N69" i="12"/>
  <c r="M69" i="12"/>
  <c r="L69" i="12"/>
  <c r="O69" i="12" s="1"/>
  <c r="P69" i="12" s="1"/>
  <c r="DW68" i="12"/>
  <c r="DV68" i="12"/>
  <c r="DU68" i="12"/>
  <c r="CW68" i="12"/>
  <c r="CV68" i="12"/>
  <c r="CT68" i="12"/>
  <c r="CU68" i="12" s="1"/>
  <c r="CS68" i="12"/>
  <c r="BQ68" i="12"/>
  <c r="BR68" i="12" s="1"/>
  <c r="BP68" i="12"/>
  <c r="BS68" i="12" s="1"/>
  <c r="AP68" i="12"/>
  <c r="AN68" i="12"/>
  <c r="AO68" i="12" s="1"/>
  <c r="AM68" i="12"/>
  <c r="M68" i="12"/>
  <c r="N68" i="12" s="1"/>
  <c r="L68" i="12"/>
  <c r="O68" i="12" s="1"/>
  <c r="DV67" i="12"/>
  <c r="DW67" i="12" s="1"/>
  <c r="DU67" i="12"/>
  <c r="DX67" i="12" s="1"/>
  <c r="DY67" i="12" s="1"/>
  <c r="CV67" i="12"/>
  <c r="CW67" i="12" s="1"/>
  <c r="CU67" i="12"/>
  <c r="CT67" i="12"/>
  <c r="CS67" i="12"/>
  <c r="BR67" i="12"/>
  <c r="BQ67" i="12"/>
  <c r="BP67" i="12"/>
  <c r="BS67" i="12" s="1"/>
  <c r="BT67" i="12" s="1"/>
  <c r="AO67" i="12"/>
  <c r="AN67" i="12"/>
  <c r="AM67" i="12"/>
  <c r="P67" i="12"/>
  <c r="O67" i="12"/>
  <c r="M67" i="12"/>
  <c r="N67" i="12" s="1"/>
  <c r="L67" i="12"/>
  <c r="EY49" i="12"/>
  <c r="EX49" i="12"/>
  <c r="EW49" i="12"/>
  <c r="DW49" i="12"/>
  <c r="DV49" i="12"/>
  <c r="DU49" i="12"/>
  <c r="AO49" i="12"/>
  <c r="AN49" i="12"/>
  <c r="AM49" i="12"/>
  <c r="M49" i="12"/>
  <c r="L49" i="12"/>
  <c r="N49" i="12" s="1"/>
  <c r="EZ47" i="12"/>
  <c r="EY47" i="12"/>
  <c r="EX47" i="12"/>
  <c r="EW47" i="12"/>
  <c r="DW47" i="12"/>
  <c r="DV47" i="12"/>
  <c r="DU47" i="12"/>
  <c r="DX47" i="12" s="1"/>
  <c r="DY47" i="12" s="1"/>
  <c r="AP47" i="12"/>
  <c r="AO47" i="12"/>
  <c r="AN47" i="12"/>
  <c r="AM47" i="12"/>
  <c r="P47" i="12"/>
  <c r="O47" i="12"/>
  <c r="M47" i="12"/>
  <c r="N47" i="12" s="1"/>
  <c r="L47" i="12"/>
  <c r="EX46" i="12"/>
  <c r="EY46" i="12" s="1"/>
  <c r="EW46" i="12"/>
  <c r="EZ46" i="12" s="1"/>
  <c r="DX46" i="12"/>
  <c r="DY46" i="12" s="1"/>
  <c r="DV46" i="12"/>
  <c r="DW46" i="12" s="1"/>
  <c r="DU46" i="12"/>
  <c r="AN46" i="12"/>
  <c r="AO46" i="12" s="1"/>
  <c r="AM46" i="12"/>
  <c r="AP46" i="12" s="1"/>
  <c r="M46" i="12"/>
  <c r="N46" i="12" s="1"/>
  <c r="L46" i="12"/>
  <c r="O46" i="12" s="1"/>
  <c r="P46" i="12" s="1"/>
  <c r="EZ45" i="12"/>
  <c r="EY45" i="12"/>
  <c r="EX45" i="12"/>
  <c r="EW45" i="12"/>
  <c r="DW45" i="12"/>
  <c r="DV45" i="12"/>
  <c r="DU45" i="12"/>
  <c r="DX45" i="12" s="1"/>
  <c r="DY45" i="12" s="1"/>
  <c r="AP45" i="12"/>
  <c r="AO45" i="12"/>
  <c r="AN45" i="12"/>
  <c r="AM45" i="12"/>
  <c r="P45" i="12"/>
  <c r="O45" i="12"/>
  <c r="M45" i="12"/>
  <c r="N45" i="12" s="1"/>
  <c r="L45" i="12"/>
  <c r="EX44" i="12"/>
  <c r="EY44" i="12" s="1"/>
  <c r="EW44" i="12"/>
  <c r="EZ44" i="12" s="1"/>
  <c r="DX44" i="12"/>
  <c r="DY44" i="12" s="1"/>
  <c r="DV44" i="12"/>
  <c r="DW44" i="12" s="1"/>
  <c r="DU44" i="12"/>
  <c r="AN44" i="12"/>
  <c r="AO44" i="12" s="1"/>
  <c r="AM44" i="12"/>
  <c r="AP44" i="12" s="1"/>
  <c r="AQ44" i="12" s="1"/>
  <c r="M44" i="12"/>
  <c r="N44" i="12" s="1"/>
  <c r="L44" i="12"/>
  <c r="O44" i="12" s="1"/>
  <c r="P44" i="12" s="1"/>
  <c r="EZ43" i="12"/>
  <c r="EY43" i="12"/>
  <c r="EX43" i="12"/>
  <c r="EW43" i="12"/>
  <c r="DW43" i="12"/>
  <c r="DV43" i="12"/>
  <c r="DU43" i="12"/>
  <c r="DX43" i="12" s="1"/>
  <c r="DY43" i="12" s="1"/>
  <c r="AP43" i="12"/>
  <c r="AO43" i="12"/>
  <c r="AN43" i="12"/>
  <c r="AM43" i="12"/>
  <c r="P43" i="12"/>
  <c r="O43" i="12"/>
  <c r="M43" i="12"/>
  <c r="N43" i="12" s="1"/>
  <c r="L43" i="12"/>
  <c r="EX42" i="12"/>
  <c r="EY42" i="12" s="1"/>
  <c r="EW42" i="12"/>
  <c r="EZ42" i="12" s="1"/>
  <c r="FA42" i="12" s="1"/>
  <c r="DX42" i="12"/>
  <c r="DY42" i="12" s="1"/>
  <c r="DV42" i="12"/>
  <c r="DW42" i="12" s="1"/>
  <c r="DU42" i="12"/>
  <c r="AN42" i="12"/>
  <c r="AO42" i="12" s="1"/>
  <c r="AM42" i="12"/>
  <c r="AP42" i="12" s="1"/>
  <c r="M42" i="12"/>
  <c r="N42" i="12" s="1"/>
  <c r="L42" i="12"/>
  <c r="O42" i="12" s="1"/>
  <c r="P42" i="12" s="1"/>
  <c r="CT36" i="12"/>
  <c r="CU36" i="12" s="1"/>
  <c r="CS36" i="12"/>
  <c r="CV33" i="12" s="1"/>
  <c r="BQ36" i="12"/>
  <c r="BR36" i="12" s="1"/>
  <c r="BP36" i="12"/>
  <c r="AN36" i="12"/>
  <c r="AO36" i="12" s="1"/>
  <c r="AM36" i="12"/>
  <c r="AP33" i="12" s="1"/>
  <c r="AQ33" i="12" s="1"/>
  <c r="M36" i="12"/>
  <c r="N36" i="12" s="1"/>
  <c r="L36" i="12"/>
  <c r="CT34" i="12"/>
  <c r="CU34" i="12" s="1"/>
  <c r="CS34" i="12"/>
  <c r="CV34" i="12" s="1"/>
  <c r="BS34" i="12"/>
  <c r="BT34" i="12" s="1"/>
  <c r="BQ34" i="12"/>
  <c r="BR34" i="12" s="1"/>
  <c r="BP34" i="12"/>
  <c r="AN34" i="12"/>
  <c r="AO34" i="12" s="1"/>
  <c r="AM34" i="12"/>
  <c r="AP34" i="12" s="1"/>
  <c r="AQ34" i="12" s="1"/>
  <c r="M34" i="12"/>
  <c r="N34" i="12" s="1"/>
  <c r="L34" i="12"/>
  <c r="O34" i="12" s="1"/>
  <c r="P34" i="12" s="1"/>
  <c r="CU33" i="12"/>
  <c r="CT33" i="12"/>
  <c r="CS33" i="12"/>
  <c r="BR33" i="12"/>
  <c r="BQ33" i="12"/>
  <c r="BP33" i="12"/>
  <c r="BS33" i="12" s="1"/>
  <c r="BT33" i="12" s="1"/>
  <c r="AO33" i="12"/>
  <c r="AN33" i="12"/>
  <c r="AM33" i="12"/>
  <c r="P33" i="12"/>
  <c r="O33" i="12"/>
  <c r="M33" i="12"/>
  <c r="N33" i="12" s="1"/>
  <c r="L33" i="12"/>
  <c r="CT32" i="12"/>
  <c r="CU32" i="12" s="1"/>
  <c r="CS32" i="12"/>
  <c r="CV32" i="12" s="1"/>
  <c r="BS32" i="12"/>
  <c r="BQ32" i="12"/>
  <c r="BR32" i="12" s="1"/>
  <c r="BP32" i="12"/>
  <c r="AN32" i="12"/>
  <c r="AO32" i="12" s="1"/>
  <c r="AM32" i="12"/>
  <c r="AP32" i="12" s="1"/>
  <c r="AQ32" i="12" s="1"/>
  <c r="M32" i="12"/>
  <c r="N32" i="12" s="1"/>
  <c r="L32" i="12"/>
  <c r="O32" i="12" s="1"/>
  <c r="P32" i="12" s="1"/>
  <c r="CU31" i="12"/>
  <c r="CT31" i="12"/>
  <c r="CS31" i="12"/>
  <c r="BR31" i="12"/>
  <c r="BQ31" i="12"/>
  <c r="BP31" i="12"/>
  <c r="BS31" i="12" s="1"/>
  <c r="AQ31" i="12"/>
  <c r="AP31" i="12"/>
  <c r="AO31" i="12"/>
  <c r="AN31" i="12"/>
  <c r="AM31" i="12"/>
  <c r="P31" i="12"/>
  <c r="O31" i="12"/>
  <c r="M31" i="12"/>
  <c r="N31" i="12" s="1"/>
  <c r="L31" i="12"/>
  <c r="CT30" i="12"/>
  <c r="CU30" i="12" s="1"/>
  <c r="CS30" i="12"/>
  <c r="CV30" i="12" s="1"/>
  <c r="BS30" i="12"/>
  <c r="BQ30" i="12"/>
  <c r="BR30" i="12" s="1"/>
  <c r="BP30" i="12"/>
  <c r="AN30" i="12"/>
  <c r="AO30" i="12" s="1"/>
  <c r="AM30" i="12"/>
  <c r="AP30" i="12" s="1"/>
  <c r="AQ30" i="12" s="1"/>
  <c r="M30" i="12"/>
  <c r="N30" i="12" s="1"/>
  <c r="L30" i="12"/>
  <c r="O30" i="12" s="1"/>
  <c r="P30" i="12" s="1"/>
  <c r="CU29" i="12"/>
  <c r="CT29" i="12"/>
  <c r="CS29" i="12"/>
  <c r="BR29" i="12"/>
  <c r="BQ29" i="12"/>
  <c r="BP29" i="12"/>
  <c r="BS29" i="12" s="1"/>
  <c r="BT29" i="12" s="1"/>
  <c r="AQ29" i="12"/>
  <c r="AP29" i="12"/>
  <c r="AO29" i="12"/>
  <c r="AN29" i="12"/>
  <c r="AM29" i="12"/>
  <c r="P29" i="12"/>
  <c r="O29" i="12"/>
  <c r="M29" i="12"/>
  <c r="N29" i="12" s="1"/>
  <c r="L29" i="12"/>
  <c r="P79" i="12" l="1"/>
  <c r="P84" i="12"/>
  <c r="P68" i="12"/>
  <c r="BT71" i="12"/>
  <c r="AQ80" i="12"/>
  <c r="AQ47" i="12"/>
  <c r="AQ43" i="12"/>
  <c r="AQ45" i="12"/>
  <c r="AQ42" i="12"/>
  <c r="AQ46" i="12"/>
  <c r="BT31" i="12"/>
  <c r="DY70" i="12"/>
  <c r="BT72" i="12"/>
  <c r="AQ81" i="12"/>
  <c r="CW101" i="12"/>
  <c r="CW103" i="12"/>
  <c r="CW102" i="12"/>
  <c r="DY69" i="12"/>
  <c r="BT30" i="12"/>
  <c r="BT32" i="12"/>
  <c r="FA43" i="12"/>
  <c r="FA44" i="12"/>
  <c r="FA45" i="12"/>
  <c r="FA46" i="12"/>
  <c r="FA47" i="12"/>
  <c r="DY72" i="12"/>
  <c r="P80" i="12"/>
  <c r="P81" i="12"/>
  <c r="P82" i="12"/>
  <c r="DY99" i="12"/>
  <c r="DY101" i="12"/>
  <c r="DY103" i="12"/>
  <c r="BT68" i="12"/>
  <c r="BT69" i="12"/>
  <c r="DY71" i="12"/>
  <c r="DY100" i="12"/>
  <c r="DY102" i="12"/>
  <c r="BR99" i="12"/>
  <c r="BR101" i="12"/>
  <c r="BR103" i="12"/>
  <c r="AP67" i="12"/>
  <c r="AQ67" i="12" s="1"/>
  <c r="DX68" i="12"/>
  <c r="DY68" i="12" s="1"/>
  <c r="BS70" i="12"/>
  <c r="BT70" i="12" s="1"/>
  <c r="AP84" i="12"/>
  <c r="AQ84" i="12" s="1"/>
  <c r="CV98" i="12"/>
  <c r="CW98" i="12" s="1"/>
  <c r="CV100" i="12"/>
  <c r="FA81" i="12"/>
  <c r="CV29" i="12"/>
  <c r="CW29" i="12" s="1"/>
  <c r="CV31" i="12"/>
  <c r="CW31" i="12" s="1"/>
  <c r="CW32" i="12" l="1"/>
  <c r="CW30" i="12"/>
  <c r="AQ70" i="12"/>
  <c r="CW100" i="12"/>
  <c r="AQ69" i="12"/>
  <c r="CW99" i="12"/>
  <c r="AQ71" i="12"/>
  <c r="AQ68" i="12"/>
  <c r="AQ72" i="12"/>
  <c r="CW34" i="12"/>
  <c r="CW33" i="12"/>
  <c r="R8" i="11" l="1"/>
  <c r="Q8" i="11"/>
  <c r="P8" i="11"/>
  <c r="J8" i="11"/>
  <c r="I8" i="11"/>
  <c r="H8" i="11"/>
  <c r="Q6" i="11"/>
  <c r="R6" i="11" s="1"/>
  <c r="P6" i="11"/>
  <c r="I6" i="11"/>
  <c r="J6" i="11" s="1"/>
  <c r="H6" i="11"/>
  <c r="Q5" i="11"/>
  <c r="R5" i="11" s="1"/>
  <c r="P5" i="11"/>
  <c r="J5" i="11"/>
  <c r="I5" i="11"/>
  <c r="H5" i="11"/>
  <c r="Q4" i="11"/>
  <c r="R4" i="11" s="1"/>
  <c r="P4" i="11"/>
  <c r="I4" i="11"/>
  <c r="J4" i="11" s="1"/>
  <c r="H4" i="11"/>
  <c r="HF127" i="11"/>
  <c r="HG127" i="11" s="1"/>
  <c r="HE127" i="11"/>
  <c r="GB127" i="11"/>
  <c r="GC127" i="11" s="1"/>
  <c r="GA127" i="11"/>
  <c r="EZ127" i="11"/>
  <c r="EY127" i="11"/>
  <c r="FB123" i="11" s="1"/>
  <c r="DW127" i="11"/>
  <c r="DX127" i="11" s="1"/>
  <c r="DV127" i="11"/>
  <c r="CV127" i="11"/>
  <c r="CU127" i="11"/>
  <c r="CT127" i="11"/>
  <c r="BR127" i="11"/>
  <c r="BQ127" i="11"/>
  <c r="HF125" i="11"/>
  <c r="HG125" i="11" s="1"/>
  <c r="HE125" i="11"/>
  <c r="HH125" i="11" s="1"/>
  <c r="GD125" i="11"/>
  <c r="GB125" i="11"/>
  <c r="GA125" i="11"/>
  <c r="EZ125" i="11"/>
  <c r="FA125" i="11" s="1"/>
  <c r="EY125" i="11"/>
  <c r="DY125" i="11"/>
  <c r="DW125" i="11"/>
  <c r="DX125" i="11" s="1"/>
  <c r="DV125" i="11"/>
  <c r="CW125" i="11"/>
  <c r="CU125" i="11"/>
  <c r="CV125" i="11" s="1"/>
  <c r="CT125" i="11"/>
  <c r="BR125" i="11"/>
  <c r="BQ125" i="11"/>
  <c r="BT125" i="11" s="1"/>
  <c r="HH124" i="11"/>
  <c r="HF124" i="11"/>
  <c r="HG124" i="11" s="1"/>
  <c r="HE124" i="11"/>
  <c r="GB124" i="11"/>
  <c r="GA124" i="11"/>
  <c r="GD124" i="11" s="1"/>
  <c r="EZ124" i="11"/>
  <c r="FA124" i="11" s="1"/>
  <c r="EY124" i="11"/>
  <c r="DY124" i="11"/>
  <c r="DW124" i="11"/>
  <c r="DX124" i="11" s="1"/>
  <c r="DV124" i="11"/>
  <c r="CU124" i="11"/>
  <c r="CT124" i="11"/>
  <c r="CW124" i="11" s="1"/>
  <c r="BR124" i="11"/>
  <c r="BS124" i="11" s="1"/>
  <c r="BQ124" i="11"/>
  <c r="BT124" i="11" s="1"/>
  <c r="HH123" i="11"/>
  <c r="HF123" i="11"/>
  <c r="HG123" i="11" s="1"/>
  <c r="HE123" i="11"/>
  <c r="GB123" i="11"/>
  <c r="GA123" i="11"/>
  <c r="GD123" i="11" s="1"/>
  <c r="GE123" i="11" s="1"/>
  <c r="EZ123" i="11"/>
  <c r="FA123" i="11" s="1"/>
  <c r="EY123" i="11"/>
  <c r="DW123" i="11"/>
  <c r="DX123" i="11" s="1"/>
  <c r="DV123" i="11"/>
  <c r="CU123" i="11"/>
  <c r="CT123" i="11"/>
  <c r="CW123" i="11" s="1"/>
  <c r="BT123" i="11"/>
  <c r="BR123" i="11"/>
  <c r="BQ123" i="11"/>
  <c r="HF122" i="11"/>
  <c r="HE122" i="11"/>
  <c r="HH122" i="11" s="1"/>
  <c r="GB122" i="11"/>
  <c r="GC122" i="11" s="1"/>
  <c r="GA122" i="11"/>
  <c r="GD122" i="11" s="1"/>
  <c r="GE122" i="11" s="1"/>
  <c r="EZ122" i="11"/>
  <c r="FA122" i="11" s="1"/>
  <c r="EY122" i="11"/>
  <c r="DW122" i="11"/>
  <c r="DV122" i="11"/>
  <c r="DY122" i="11" s="1"/>
  <c r="CW122" i="11"/>
  <c r="CX122" i="11" s="1"/>
  <c r="CU122" i="11"/>
  <c r="CV122" i="11" s="1"/>
  <c r="CT122" i="11"/>
  <c r="BR122" i="11"/>
  <c r="BS122" i="11" s="1"/>
  <c r="BQ122" i="11"/>
  <c r="BT122" i="11" s="1"/>
  <c r="HF121" i="11"/>
  <c r="HE121" i="11"/>
  <c r="HH121" i="11" s="1"/>
  <c r="HI121" i="11" s="1"/>
  <c r="GD121" i="11"/>
  <c r="GE121" i="11" s="1"/>
  <c r="GB121" i="11"/>
  <c r="GA121" i="11"/>
  <c r="EZ121" i="11"/>
  <c r="EY121" i="11"/>
  <c r="DW121" i="11"/>
  <c r="DX121" i="11" s="1"/>
  <c r="DV121" i="11"/>
  <c r="DY121" i="11" s="1"/>
  <c r="CW121" i="11"/>
  <c r="CV121" i="11"/>
  <c r="CU121" i="11"/>
  <c r="CT121" i="11"/>
  <c r="BR121" i="11"/>
  <c r="BS121" i="11" s="1"/>
  <c r="BQ121" i="11"/>
  <c r="BT121" i="11" s="1"/>
  <c r="HH120" i="11"/>
  <c r="HI120" i="11" s="1"/>
  <c r="HF120" i="11"/>
  <c r="HE120" i="11"/>
  <c r="GB120" i="11"/>
  <c r="GA120" i="11"/>
  <c r="GD120" i="11" s="1"/>
  <c r="GE120" i="11" s="1"/>
  <c r="EZ120" i="11"/>
  <c r="EY120" i="11"/>
  <c r="DY120" i="11"/>
  <c r="DZ120" i="11" s="1"/>
  <c r="DW120" i="11"/>
  <c r="DX120" i="11" s="1"/>
  <c r="DV120" i="11"/>
  <c r="CU120" i="11"/>
  <c r="CV120" i="11" s="1"/>
  <c r="CT120" i="11"/>
  <c r="CW120" i="11" s="1"/>
  <c r="CX120" i="11" s="1"/>
  <c r="BR120" i="11"/>
  <c r="BQ120" i="11"/>
  <c r="BT120" i="11" s="1"/>
  <c r="BU120" i="11" s="1"/>
  <c r="BQ97" i="11"/>
  <c r="BP97" i="11"/>
  <c r="BO97" i="11"/>
  <c r="BN97" i="11"/>
  <c r="BM97" i="11"/>
  <c r="BL97" i="11"/>
  <c r="BK97" i="11"/>
  <c r="BJ97" i="11"/>
  <c r="BI97" i="11"/>
  <c r="BR97" i="11" s="1"/>
  <c r="BS97" i="11" s="1"/>
  <c r="BH97" i="11"/>
  <c r="BG97" i="11"/>
  <c r="AO97" i="11"/>
  <c r="AP97" i="11" s="1"/>
  <c r="AN97" i="11"/>
  <c r="M97" i="11"/>
  <c r="L97" i="11"/>
  <c r="BS95" i="11"/>
  <c r="BR95" i="11"/>
  <c r="BQ95" i="11"/>
  <c r="AO95" i="11"/>
  <c r="AP95" i="11" s="1"/>
  <c r="AN95" i="11"/>
  <c r="AQ95" i="11" s="1"/>
  <c r="M95" i="11"/>
  <c r="L95" i="11"/>
  <c r="O95" i="11" s="1"/>
  <c r="BR94" i="11"/>
  <c r="BQ94" i="11"/>
  <c r="AO94" i="11"/>
  <c r="AN94" i="11"/>
  <c r="AQ94" i="11" s="1"/>
  <c r="M94" i="11"/>
  <c r="N94" i="11" s="1"/>
  <c r="L94" i="11"/>
  <c r="BR93" i="11"/>
  <c r="BQ93" i="11"/>
  <c r="AO93" i="11"/>
  <c r="AN93" i="11"/>
  <c r="AQ93" i="11" s="1"/>
  <c r="M93" i="11"/>
  <c r="N93" i="11" s="1"/>
  <c r="L93" i="11"/>
  <c r="BR92" i="11"/>
  <c r="BS92" i="11" s="1"/>
  <c r="BQ92" i="11"/>
  <c r="AO92" i="11"/>
  <c r="AN92" i="11"/>
  <c r="AQ92" i="11" s="1"/>
  <c r="M92" i="11"/>
  <c r="L92" i="11"/>
  <c r="BR91" i="11"/>
  <c r="BS91" i="11" s="1"/>
  <c r="BQ91" i="11"/>
  <c r="AQ91" i="11"/>
  <c r="AO91" i="11"/>
  <c r="AP91" i="11" s="1"/>
  <c r="AN91" i="11"/>
  <c r="M91" i="11"/>
  <c r="N91" i="11" s="1"/>
  <c r="L91" i="11"/>
  <c r="BP90" i="11"/>
  <c r="BO90" i="11"/>
  <c r="BN90" i="11"/>
  <c r="BM90" i="11"/>
  <c r="BL90" i="11"/>
  <c r="BK90" i="11"/>
  <c r="BJ90" i="11"/>
  <c r="BI90" i="11"/>
  <c r="BH90" i="11"/>
  <c r="BG90" i="11"/>
  <c r="AO90" i="11"/>
  <c r="AN90" i="11"/>
  <c r="AQ90" i="11" s="1"/>
  <c r="AR90" i="11" s="1"/>
  <c r="M90" i="11"/>
  <c r="N90" i="11" s="1"/>
  <c r="L90" i="11"/>
  <c r="DU80" i="11"/>
  <c r="DT80" i="11"/>
  <c r="DS80" i="11"/>
  <c r="DR80" i="11"/>
  <c r="DQ80" i="11"/>
  <c r="DP80" i="11"/>
  <c r="DO80" i="11"/>
  <c r="DN80" i="11"/>
  <c r="DM80" i="11"/>
  <c r="DL80" i="11"/>
  <c r="CS80" i="11"/>
  <c r="CR80" i="11"/>
  <c r="CQ80" i="11"/>
  <c r="CP80" i="11"/>
  <c r="CO80" i="11"/>
  <c r="CN80" i="11"/>
  <c r="CM80" i="11"/>
  <c r="CL80" i="11"/>
  <c r="CK80" i="11"/>
  <c r="CJ80" i="11"/>
  <c r="BP80" i="11"/>
  <c r="BO80" i="11"/>
  <c r="BN80" i="11"/>
  <c r="BM80" i="11"/>
  <c r="BL80" i="11"/>
  <c r="BK80" i="11"/>
  <c r="BJ80" i="11"/>
  <c r="BI80" i="11"/>
  <c r="BH80" i="11"/>
  <c r="BG80" i="11"/>
  <c r="BQ80" i="11" s="1"/>
  <c r="AO80" i="11"/>
  <c r="AP80" i="11" s="1"/>
  <c r="AN80" i="11"/>
  <c r="M80" i="11"/>
  <c r="N80" i="11" s="1"/>
  <c r="L80" i="11"/>
  <c r="DW78" i="11"/>
  <c r="DX78" i="11" s="1"/>
  <c r="DV78" i="11"/>
  <c r="CU78" i="11"/>
  <c r="CT78" i="11"/>
  <c r="BK78" i="11"/>
  <c r="BJ78" i="11"/>
  <c r="BI78" i="11"/>
  <c r="BH78" i="11"/>
  <c r="BG78" i="11"/>
  <c r="BQ78" i="11" s="1"/>
  <c r="AQ78" i="11"/>
  <c r="AP78" i="11"/>
  <c r="AO78" i="11"/>
  <c r="AN78" i="11"/>
  <c r="M78" i="11"/>
  <c r="N78" i="11" s="1"/>
  <c r="L78" i="11"/>
  <c r="O78" i="11" s="1"/>
  <c r="DW77" i="11"/>
  <c r="DV77" i="11"/>
  <c r="CU77" i="11"/>
  <c r="CT77" i="11"/>
  <c r="BK77" i="11"/>
  <c r="BJ77" i="11"/>
  <c r="BI77" i="11"/>
  <c r="BH77" i="11"/>
  <c r="BG77" i="11"/>
  <c r="BR77" i="11" s="1"/>
  <c r="AO77" i="11"/>
  <c r="AP77" i="11" s="1"/>
  <c r="AN77" i="11"/>
  <c r="AQ77" i="11" s="1"/>
  <c r="O77" i="11"/>
  <c r="M77" i="11"/>
  <c r="N77" i="11" s="1"/>
  <c r="L77" i="11"/>
  <c r="DW76" i="11"/>
  <c r="DX76" i="11" s="1"/>
  <c r="DV76" i="11"/>
  <c r="CU76" i="11"/>
  <c r="CV76" i="11" s="1"/>
  <c r="CT76" i="11"/>
  <c r="BK76" i="11"/>
  <c r="BJ76" i="11"/>
  <c r="BI76" i="11"/>
  <c r="BH76" i="11"/>
  <c r="BG76" i="11"/>
  <c r="AQ76" i="11"/>
  <c r="AO76" i="11"/>
  <c r="AP76" i="11" s="1"/>
  <c r="AN76" i="11"/>
  <c r="M76" i="11"/>
  <c r="L76" i="11"/>
  <c r="O76" i="11" s="1"/>
  <c r="P76" i="11" s="1"/>
  <c r="DW75" i="11"/>
  <c r="DV75" i="11"/>
  <c r="CU75" i="11"/>
  <c r="CV75" i="11" s="1"/>
  <c r="CT75" i="11"/>
  <c r="BK75" i="11"/>
  <c r="BJ75" i="11"/>
  <c r="BI75" i="11"/>
  <c r="BH75" i="11"/>
  <c r="BG75" i="11"/>
  <c r="BR75" i="11" s="1"/>
  <c r="AO75" i="11"/>
  <c r="AN75" i="11"/>
  <c r="AQ75" i="11" s="1"/>
  <c r="M75" i="11"/>
  <c r="L75" i="11"/>
  <c r="O75" i="11" s="1"/>
  <c r="DW74" i="11"/>
  <c r="DX74" i="11" s="1"/>
  <c r="DV74" i="11"/>
  <c r="CU74" i="11"/>
  <c r="CV74" i="11" s="1"/>
  <c r="CT74" i="11"/>
  <c r="BK74" i="11"/>
  <c r="BJ74" i="11"/>
  <c r="BI74" i="11"/>
  <c r="BH74" i="11"/>
  <c r="BG74" i="11"/>
  <c r="BQ74" i="11" s="1"/>
  <c r="BT74" i="11" s="1"/>
  <c r="AQ74" i="11"/>
  <c r="AO74" i="11"/>
  <c r="AP74" i="11" s="1"/>
  <c r="AN74" i="11"/>
  <c r="M74" i="11"/>
  <c r="N74" i="11" s="1"/>
  <c r="L74" i="11"/>
  <c r="O74" i="11" s="1"/>
  <c r="DU73" i="11"/>
  <c r="DT73" i="11"/>
  <c r="DS73" i="11"/>
  <c r="DR73" i="11"/>
  <c r="DQ73" i="11"/>
  <c r="DP73" i="11"/>
  <c r="DO73" i="11"/>
  <c r="DN73" i="11"/>
  <c r="DM73" i="11"/>
  <c r="DL73" i="11"/>
  <c r="CS73" i="11"/>
  <c r="CR73" i="11"/>
  <c r="CQ73" i="11"/>
  <c r="CP73" i="11"/>
  <c r="CO73" i="11"/>
  <c r="CN73" i="11"/>
  <c r="CM73" i="11"/>
  <c r="CL73" i="11"/>
  <c r="CK73" i="11"/>
  <c r="CJ73" i="11"/>
  <c r="BP73" i="11"/>
  <c r="BO73" i="11"/>
  <c r="BN73" i="11"/>
  <c r="BM73" i="11"/>
  <c r="BL73" i="11"/>
  <c r="BK73" i="11"/>
  <c r="BJ73" i="11"/>
  <c r="BI73" i="11"/>
  <c r="BH73" i="11"/>
  <c r="BG73" i="11"/>
  <c r="AO73" i="11"/>
  <c r="AP73" i="11" s="1"/>
  <c r="AN73" i="11"/>
  <c r="AQ73" i="11" s="1"/>
  <c r="AR73" i="11" s="1"/>
  <c r="M73" i="11"/>
  <c r="N73" i="11" s="1"/>
  <c r="L73" i="11"/>
  <c r="O73" i="11" s="1"/>
  <c r="P73" i="11" s="1"/>
  <c r="DW52" i="11"/>
  <c r="DX52" i="11" s="1"/>
  <c r="DV52" i="11"/>
  <c r="CU52" i="11"/>
  <c r="CV52" i="11" s="1"/>
  <c r="CT52" i="11"/>
  <c r="BP52" i="11"/>
  <c r="BO52" i="11"/>
  <c r="BN52" i="11"/>
  <c r="BM52" i="11"/>
  <c r="BL52" i="11"/>
  <c r="BK52" i="11"/>
  <c r="BJ52" i="11"/>
  <c r="BI52" i="11"/>
  <c r="BH52" i="11"/>
  <c r="BG52" i="11"/>
  <c r="AO52" i="11"/>
  <c r="AP52" i="11" s="1"/>
  <c r="AN52" i="11"/>
  <c r="M52" i="11"/>
  <c r="N52" i="11" s="1"/>
  <c r="L52" i="11"/>
  <c r="DW50" i="11"/>
  <c r="DX50" i="11" s="1"/>
  <c r="DV50" i="11"/>
  <c r="DY50" i="11" s="1"/>
  <c r="CU50" i="11"/>
  <c r="CT50" i="11"/>
  <c r="CW50" i="11" s="1"/>
  <c r="BI50" i="11"/>
  <c r="BH50" i="11"/>
  <c r="BG50" i="11"/>
  <c r="AP50" i="11"/>
  <c r="AO50" i="11"/>
  <c r="AN50" i="11"/>
  <c r="AQ50" i="11" s="1"/>
  <c r="O50" i="11"/>
  <c r="M50" i="11"/>
  <c r="N50" i="11" s="1"/>
  <c r="L50" i="11"/>
  <c r="DW49" i="11"/>
  <c r="DV49" i="11"/>
  <c r="DY49" i="11" s="1"/>
  <c r="CU49" i="11"/>
  <c r="CT49" i="11"/>
  <c r="CW49" i="11" s="1"/>
  <c r="BK49" i="11"/>
  <c r="BJ49" i="11"/>
  <c r="BH49" i="11"/>
  <c r="BG49" i="11"/>
  <c r="AO49" i="11"/>
  <c r="AN49" i="11"/>
  <c r="AQ49" i="11" s="1"/>
  <c r="M49" i="11"/>
  <c r="N49" i="11" s="1"/>
  <c r="L49" i="11"/>
  <c r="O49" i="11" s="1"/>
  <c r="DY48" i="11"/>
  <c r="DW48" i="11"/>
  <c r="DX48" i="11" s="1"/>
  <c r="DV48" i="11"/>
  <c r="CU48" i="11"/>
  <c r="CV48" i="11" s="1"/>
  <c r="CT48" i="11"/>
  <c r="CW48" i="11" s="1"/>
  <c r="CX48" i="11" s="1"/>
  <c r="BI48" i="11"/>
  <c r="BH48" i="11"/>
  <c r="BG48" i="11"/>
  <c r="BR48" i="11" s="1"/>
  <c r="AO48" i="11"/>
  <c r="AP48" i="11" s="1"/>
  <c r="AN48" i="11"/>
  <c r="AQ48" i="11" s="1"/>
  <c r="M48" i="11"/>
  <c r="N48" i="11" s="1"/>
  <c r="L48" i="11"/>
  <c r="O48" i="11" s="1"/>
  <c r="DW47" i="11"/>
  <c r="DX47" i="11" s="1"/>
  <c r="DV47" i="11"/>
  <c r="DY47" i="11" s="1"/>
  <c r="CU47" i="11"/>
  <c r="CV47" i="11" s="1"/>
  <c r="CT47" i="11"/>
  <c r="CW47" i="11" s="1"/>
  <c r="BK47" i="11"/>
  <c r="BJ47" i="11"/>
  <c r="BI47" i="11"/>
  <c r="BQ47" i="11" s="1"/>
  <c r="BH47" i="11"/>
  <c r="AO47" i="11"/>
  <c r="AN47" i="11"/>
  <c r="AQ47" i="11" s="1"/>
  <c r="M47" i="11"/>
  <c r="N47" i="11" s="1"/>
  <c r="L47" i="11"/>
  <c r="O47" i="11" s="1"/>
  <c r="DW46" i="11"/>
  <c r="DX46" i="11" s="1"/>
  <c r="DV46" i="11"/>
  <c r="DY46" i="11" s="1"/>
  <c r="CU46" i="11"/>
  <c r="CT46" i="11"/>
  <c r="CW46" i="11" s="1"/>
  <c r="CX46" i="11" s="1"/>
  <c r="BQ46" i="11"/>
  <c r="BK46" i="11"/>
  <c r="BJ46" i="11"/>
  <c r="BI46" i="11"/>
  <c r="BR46" i="11" s="1"/>
  <c r="BS46" i="11" s="1"/>
  <c r="BH46" i="11"/>
  <c r="BG46" i="11"/>
  <c r="AQ46" i="11"/>
  <c r="AP46" i="11"/>
  <c r="AO46" i="11"/>
  <c r="AN46" i="11"/>
  <c r="M46" i="11"/>
  <c r="L46" i="11"/>
  <c r="O46" i="11" s="1"/>
  <c r="DW45" i="11"/>
  <c r="DX45" i="11" s="1"/>
  <c r="DV45" i="11"/>
  <c r="DY45" i="11" s="1"/>
  <c r="DZ45" i="11" s="1"/>
  <c r="CU45" i="11"/>
  <c r="CT45" i="11"/>
  <c r="CW45" i="11" s="1"/>
  <c r="CX45" i="11" s="1"/>
  <c r="BP45" i="11"/>
  <c r="BO45" i="11"/>
  <c r="BN45" i="11"/>
  <c r="BM45" i="11"/>
  <c r="BL45" i="11"/>
  <c r="BK45" i="11"/>
  <c r="BJ45" i="11"/>
  <c r="BI45" i="11"/>
  <c r="BH45" i="11"/>
  <c r="BG45" i="11"/>
  <c r="AO45" i="11"/>
  <c r="AP45" i="11" s="1"/>
  <c r="AN45" i="11"/>
  <c r="M45" i="11"/>
  <c r="N45" i="11" s="1"/>
  <c r="L45" i="11"/>
  <c r="O45" i="11" s="1"/>
  <c r="DU36" i="11"/>
  <c r="DT36" i="11"/>
  <c r="DS36" i="11"/>
  <c r="DR36" i="11"/>
  <c r="DQ36" i="11"/>
  <c r="DP36" i="11"/>
  <c r="DO36" i="11"/>
  <c r="DN36" i="11"/>
  <c r="DM36" i="11"/>
  <c r="DL36" i="11"/>
  <c r="CS36" i="11"/>
  <c r="CR36" i="11"/>
  <c r="CQ36" i="11"/>
  <c r="CP36" i="11"/>
  <c r="CO36" i="11"/>
  <c r="CN36" i="11"/>
  <c r="CM36" i="11"/>
  <c r="CL36" i="11"/>
  <c r="CK36" i="11"/>
  <c r="CJ36" i="11"/>
  <c r="BP36" i="11"/>
  <c r="BO36" i="11"/>
  <c r="BN36" i="11"/>
  <c r="BM36" i="11"/>
  <c r="BL36" i="11"/>
  <c r="BK36" i="11"/>
  <c r="BJ36" i="11"/>
  <c r="BI36" i="11"/>
  <c r="BH36" i="11"/>
  <c r="BG36" i="11"/>
  <c r="AO36" i="11"/>
  <c r="AP36" i="11" s="1"/>
  <c r="AN36" i="11"/>
  <c r="M36" i="11"/>
  <c r="N36" i="11" s="1"/>
  <c r="L36" i="11"/>
  <c r="DW34" i="11"/>
  <c r="DX34" i="11" s="1"/>
  <c r="DV34" i="11"/>
  <c r="CU34" i="11"/>
  <c r="CT34" i="11"/>
  <c r="BJ34" i="11"/>
  <c r="BI34" i="11"/>
  <c r="BH34" i="11"/>
  <c r="BG34" i="11"/>
  <c r="AO34" i="11"/>
  <c r="AP34" i="11" s="1"/>
  <c r="AN34" i="11"/>
  <c r="AQ34" i="11" s="1"/>
  <c r="M34" i="11"/>
  <c r="L34" i="11"/>
  <c r="O34" i="11" s="1"/>
  <c r="P34" i="11" s="1"/>
  <c r="DW33" i="11"/>
  <c r="DX33" i="11" s="1"/>
  <c r="DV33" i="11"/>
  <c r="CU33" i="11"/>
  <c r="CT33" i="11"/>
  <c r="CV33" i="11" s="1"/>
  <c r="BJ33" i="11"/>
  <c r="BI33" i="11"/>
  <c r="BH33" i="11"/>
  <c r="BQ33" i="11" s="1"/>
  <c r="BG33" i="11"/>
  <c r="AO33" i="11"/>
  <c r="AP33" i="11" s="1"/>
  <c r="AN33" i="11"/>
  <c r="M33" i="11"/>
  <c r="N33" i="11" s="1"/>
  <c r="L33" i="11"/>
  <c r="O33" i="11" s="1"/>
  <c r="DW32" i="11"/>
  <c r="DX32" i="11" s="1"/>
  <c r="DV32" i="11"/>
  <c r="CU32" i="11"/>
  <c r="CT32" i="11"/>
  <c r="BK32" i="11"/>
  <c r="BI32" i="11"/>
  <c r="BH32" i="11"/>
  <c r="BG32" i="11"/>
  <c r="BQ32" i="11" s="1"/>
  <c r="AO32" i="11"/>
  <c r="AP32" i="11" s="1"/>
  <c r="AN32" i="11"/>
  <c r="AQ32" i="11" s="1"/>
  <c r="M32" i="11"/>
  <c r="L32" i="11"/>
  <c r="O32" i="11" s="1"/>
  <c r="P32" i="11" s="1"/>
  <c r="DW31" i="11"/>
  <c r="DV31" i="11"/>
  <c r="CU31" i="11"/>
  <c r="CT31" i="11"/>
  <c r="BK31" i="11"/>
  <c r="BJ31" i="11"/>
  <c r="BI31" i="11"/>
  <c r="BH31" i="11"/>
  <c r="BR31" i="11" s="1"/>
  <c r="AO31" i="11"/>
  <c r="AN31" i="11"/>
  <c r="AQ31" i="11" s="1"/>
  <c r="O31" i="11"/>
  <c r="P31" i="11" s="1"/>
  <c r="M31" i="11"/>
  <c r="N31" i="11" s="1"/>
  <c r="L31" i="11"/>
  <c r="DW30" i="11"/>
  <c r="DV30" i="11"/>
  <c r="CU30" i="11"/>
  <c r="CT30" i="11"/>
  <c r="CV30" i="11" s="1"/>
  <c r="BK30" i="11"/>
  <c r="BJ30" i="11"/>
  <c r="BI30" i="11"/>
  <c r="BH30" i="11"/>
  <c r="BG30" i="11"/>
  <c r="AO30" i="11"/>
  <c r="AP30" i="11" s="1"/>
  <c r="AN30" i="11"/>
  <c r="AQ30" i="11" s="1"/>
  <c r="M30" i="11"/>
  <c r="L30" i="11"/>
  <c r="O30" i="11" s="1"/>
  <c r="DU29" i="11"/>
  <c r="DT29" i="11"/>
  <c r="DS29" i="11"/>
  <c r="DR29" i="11"/>
  <c r="DQ29" i="11"/>
  <c r="DP29" i="11"/>
  <c r="DO29" i="11"/>
  <c r="DN29" i="11"/>
  <c r="DM29" i="11"/>
  <c r="DL29" i="11"/>
  <c r="CS29" i="11"/>
  <c r="CR29" i="11"/>
  <c r="CQ29" i="11"/>
  <c r="CP29" i="11"/>
  <c r="CO29" i="11"/>
  <c r="CN29" i="11"/>
  <c r="CM29" i="11"/>
  <c r="CL29" i="11"/>
  <c r="CK29" i="11"/>
  <c r="CJ29" i="11"/>
  <c r="BP29" i="11"/>
  <c r="BO29" i="11"/>
  <c r="BN29" i="11"/>
  <c r="BM29" i="11"/>
  <c r="BL29" i="11"/>
  <c r="BK29" i="11"/>
  <c r="BJ29" i="11"/>
  <c r="BI29" i="11"/>
  <c r="BH29" i="11"/>
  <c r="BG29" i="11"/>
  <c r="AO29" i="11"/>
  <c r="AN29" i="11"/>
  <c r="AQ29" i="11" s="1"/>
  <c r="AR29" i="11" s="1"/>
  <c r="M29" i="11"/>
  <c r="N29" i="11" s="1"/>
  <c r="L29" i="11"/>
  <c r="O29" i="11" s="1"/>
  <c r="P29" i="11" s="1"/>
  <c r="P45" i="11" l="1"/>
  <c r="P48" i="11"/>
  <c r="BU124" i="11"/>
  <c r="AR46" i="11"/>
  <c r="DX75" i="11"/>
  <c r="AP31" i="11"/>
  <c r="BR32" i="11"/>
  <c r="N34" i="11"/>
  <c r="CV34" i="11"/>
  <c r="AP47" i="11"/>
  <c r="AR48" i="11"/>
  <c r="AP49" i="11"/>
  <c r="CV50" i="11"/>
  <c r="BQ52" i="11"/>
  <c r="BT47" i="11" s="1"/>
  <c r="BU47" i="11" s="1"/>
  <c r="P78" i="11"/>
  <c r="BR78" i="11"/>
  <c r="BS78" i="11" s="1"/>
  <c r="BR80" i="11"/>
  <c r="AP90" i="11"/>
  <c r="FA120" i="11"/>
  <c r="BU121" i="11"/>
  <c r="GC123" i="11"/>
  <c r="BS125" i="11"/>
  <c r="FB125" i="11"/>
  <c r="FA127" i="11"/>
  <c r="HI124" i="11"/>
  <c r="CV45" i="11"/>
  <c r="CU73" i="11"/>
  <c r="CV73" i="11" s="1"/>
  <c r="DX77" i="11"/>
  <c r="BS93" i="11"/>
  <c r="BR47" i="11"/>
  <c r="BS47" i="11" s="1"/>
  <c r="CV49" i="11"/>
  <c r="DZ50" i="11"/>
  <c r="P74" i="11"/>
  <c r="BR74" i="11"/>
  <c r="N76" i="11"/>
  <c r="BS120" i="11"/>
  <c r="HG121" i="11"/>
  <c r="CV123" i="11"/>
  <c r="CX124" i="11"/>
  <c r="GE124" i="11"/>
  <c r="BS127" i="11"/>
  <c r="BR30" i="11"/>
  <c r="CT36" i="11"/>
  <c r="CW30" i="11" s="1"/>
  <c r="P46" i="11"/>
  <c r="BR49" i="11"/>
  <c r="CT73" i="11"/>
  <c r="P75" i="11"/>
  <c r="AR94" i="11"/>
  <c r="FB121" i="11"/>
  <c r="DX122" i="11"/>
  <c r="HI122" i="11"/>
  <c r="CV124" i="11"/>
  <c r="GC124" i="11"/>
  <c r="N30" i="11"/>
  <c r="CX50" i="11"/>
  <c r="N95" i="11"/>
  <c r="BU125" i="11"/>
  <c r="BR29" i="11"/>
  <c r="N32" i="11"/>
  <c r="AQ33" i="11"/>
  <c r="N46" i="11"/>
  <c r="AQ45" i="11"/>
  <c r="AR45" i="11" s="1"/>
  <c r="N75" i="11"/>
  <c r="BR90" i="11"/>
  <c r="BS90" i="11" s="1"/>
  <c r="N92" i="11"/>
  <c r="AP94" i="11"/>
  <c r="GC120" i="11"/>
  <c r="BU122" i="11"/>
  <c r="HG122" i="11"/>
  <c r="DY123" i="11"/>
  <c r="GC125" i="11"/>
  <c r="CU29" i="11"/>
  <c r="BQ48" i="11"/>
  <c r="BS48" i="11" s="1"/>
  <c r="AR75" i="11"/>
  <c r="P77" i="11"/>
  <c r="CU80" i="11"/>
  <c r="CV80" i="11" s="1"/>
  <c r="DV80" i="11"/>
  <c r="DY78" i="11" s="1"/>
  <c r="HI123" i="11"/>
  <c r="BU123" i="11"/>
  <c r="CV46" i="11"/>
  <c r="P50" i="11"/>
  <c r="BR33" i="11"/>
  <c r="P47" i="11"/>
  <c r="P49" i="11"/>
  <c r="BQ49" i="11"/>
  <c r="BT49" i="11" s="1"/>
  <c r="BU49" i="11" s="1"/>
  <c r="BQ50" i="11"/>
  <c r="BT50" i="11" s="1"/>
  <c r="BU50" i="11" s="1"/>
  <c r="AP75" i="11"/>
  <c r="CV77" i="11"/>
  <c r="AR78" i="11"/>
  <c r="CV78" i="11"/>
  <c r="AP92" i="11"/>
  <c r="BS94" i="11"/>
  <c r="HG120" i="11"/>
  <c r="GC121" i="11"/>
  <c r="BS123" i="11"/>
  <c r="HI125" i="11"/>
  <c r="AR30" i="11"/>
  <c r="AR34" i="11"/>
  <c r="AR33" i="11"/>
  <c r="BQ90" i="11"/>
  <c r="BT90" i="11" s="1"/>
  <c r="BU90" i="11" s="1"/>
  <c r="DW36" i="11"/>
  <c r="BR76" i="11"/>
  <c r="BQ76" i="11"/>
  <c r="BT76" i="11" s="1"/>
  <c r="O92" i="11"/>
  <c r="O90" i="11"/>
  <c r="P90" i="11" s="1"/>
  <c r="O94" i="11"/>
  <c r="O93" i="11"/>
  <c r="DZ125" i="11"/>
  <c r="AP29" i="11"/>
  <c r="CV31" i="11"/>
  <c r="BR52" i="11"/>
  <c r="BS52" i="11" s="1"/>
  <c r="N97" i="11"/>
  <c r="BT94" i="11"/>
  <c r="BT95" i="11"/>
  <c r="BT92" i="11"/>
  <c r="CV32" i="11"/>
  <c r="BR45" i="11"/>
  <c r="BQ45" i="11"/>
  <c r="BT45" i="11" s="1"/>
  <c r="BU45" i="11" s="1"/>
  <c r="O91" i="11"/>
  <c r="DZ122" i="11"/>
  <c r="DY30" i="11"/>
  <c r="DX31" i="11"/>
  <c r="BS32" i="11"/>
  <c r="BS33" i="11"/>
  <c r="BR36" i="11"/>
  <c r="CX47" i="11"/>
  <c r="CX49" i="11"/>
  <c r="AR74" i="11"/>
  <c r="BS80" i="11"/>
  <c r="AR92" i="11"/>
  <c r="AR93" i="11"/>
  <c r="CX123" i="11"/>
  <c r="DY74" i="11"/>
  <c r="AR32" i="11"/>
  <c r="BQ29" i="11"/>
  <c r="DX30" i="11"/>
  <c r="BQ36" i="11"/>
  <c r="BT33" i="11" s="1"/>
  <c r="DZ46" i="11"/>
  <c r="DZ47" i="11"/>
  <c r="DZ49" i="11"/>
  <c r="CT80" i="11"/>
  <c r="CW76" i="11" s="1"/>
  <c r="AP93" i="11"/>
  <c r="AR95" i="11"/>
  <c r="FA121" i="11"/>
  <c r="DZ123" i="11"/>
  <c r="BT93" i="11"/>
  <c r="DW29" i="11"/>
  <c r="DV29" i="11"/>
  <c r="AR31" i="11"/>
  <c r="DZ121" i="11"/>
  <c r="P30" i="11"/>
  <c r="BR34" i="11"/>
  <c r="BS34" i="11" s="1"/>
  <c r="CU36" i="11"/>
  <c r="BT46" i="11"/>
  <c r="BU46" i="11" s="1"/>
  <c r="BT48" i="11"/>
  <c r="DZ48" i="11"/>
  <c r="DX49" i="11"/>
  <c r="BR50" i="11"/>
  <c r="BR73" i="11"/>
  <c r="DV73" i="11"/>
  <c r="DY73" i="11" s="1"/>
  <c r="DZ73" i="11" s="1"/>
  <c r="BT78" i="11"/>
  <c r="AR91" i="11"/>
  <c r="CX125" i="11"/>
  <c r="GE125" i="11"/>
  <c r="P33" i="11"/>
  <c r="BQ73" i="11"/>
  <c r="BT73" i="11" s="1"/>
  <c r="BU73" i="11" s="1"/>
  <c r="DW73" i="11"/>
  <c r="BS74" i="11"/>
  <c r="DY75" i="11"/>
  <c r="AR76" i="11"/>
  <c r="AR77" i="11"/>
  <c r="DW80" i="11"/>
  <c r="DX80" i="11" s="1"/>
  <c r="BT91" i="11"/>
  <c r="CX121" i="11"/>
  <c r="DZ124" i="11"/>
  <c r="FB122" i="11"/>
  <c r="BQ34" i="11"/>
  <c r="BQ77" i="11"/>
  <c r="BT77" i="11" s="1"/>
  <c r="CT29" i="11"/>
  <c r="CW29" i="11" s="1"/>
  <c r="CX29" i="11" s="1"/>
  <c r="BQ31" i="11"/>
  <c r="DV36" i="11"/>
  <c r="DY32" i="11" s="1"/>
  <c r="FB120" i="11"/>
  <c r="FC120" i="11" s="1"/>
  <c r="BQ75" i="11"/>
  <c r="FB124" i="11"/>
  <c r="BQ30" i="11"/>
  <c r="CW34" i="11" l="1"/>
  <c r="CX34" i="11" s="1"/>
  <c r="BT34" i="11"/>
  <c r="BU34" i="11" s="1"/>
  <c r="BS50" i="11"/>
  <c r="BU95" i="11"/>
  <c r="AR47" i="11"/>
  <c r="BU94" i="11"/>
  <c r="DY77" i="11"/>
  <c r="DZ77" i="11" s="1"/>
  <c r="AR49" i="11"/>
  <c r="BT32" i="11"/>
  <c r="BU32" i="11" s="1"/>
  <c r="CW33" i="11"/>
  <c r="BT29" i="11"/>
  <c r="BU29" i="11" s="1"/>
  <c r="CW31" i="11"/>
  <c r="AR50" i="11"/>
  <c r="BU48" i="11"/>
  <c r="DY76" i="11"/>
  <c r="P92" i="11"/>
  <c r="BS49" i="11"/>
  <c r="CW77" i="11"/>
  <c r="BU93" i="11"/>
  <c r="BU76" i="11"/>
  <c r="BU33" i="11"/>
  <c r="BU92" i="11"/>
  <c r="BU91" i="11"/>
  <c r="CV36" i="11"/>
  <c r="CW32" i="11"/>
  <c r="CX32" i="11" s="1"/>
  <c r="BU78" i="11"/>
  <c r="DY29" i="11"/>
  <c r="DZ29" i="11" s="1"/>
  <c r="BT31" i="11"/>
  <c r="BU31" i="11" s="1"/>
  <c r="BS31" i="11"/>
  <c r="DX29" i="11"/>
  <c r="CW75" i="11"/>
  <c r="CW74" i="11"/>
  <c r="CW73" i="11"/>
  <c r="CX73" i="11" s="1"/>
  <c r="CW78" i="11"/>
  <c r="BS77" i="11"/>
  <c r="CV29" i="11"/>
  <c r="CX31" i="11"/>
  <c r="BS76" i="11"/>
  <c r="BT30" i="11"/>
  <c r="BU30" i="11" s="1"/>
  <c r="BS30" i="11"/>
  <c r="DZ75" i="11"/>
  <c r="BS73" i="11"/>
  <c r="DY33" i="11"/>
  <c r="DZ33" i="11" s="1"/>
  <c r="DZ74" i="11"/>
  <c r="P91" i="11"/>
  <c r="DX36" i="11"/>
  <c r="BS29" i="11"/>
  <c r="DZ30" i="11"/>
  <c r="BU77" i="11"/>
  <c r="DZ76" i="11"/>
  <c r="FC123" i="11"/>
  <c r="FC122" i="11"/>
  <c r="DZ78" i="11"/>
  <c r="FC125" i="11"/>
  <c r="P93" i="11"/>
  <c r="P95" i="11"/>
  <c r="FC124" i="11"/>
  <c r="BT75" i="11"/>
  <c r="BU75" i="11" s="1"/>
  <c r="BS75" i="11"/>
  <c r="DX73" i="11"/>
  <c r="DY34" i="11"/>
  <c r="DZ34" i="11" s="1"/>
  <c r="BS36" i="11"/>
  <c r="BS45" i="11"/>
  <c r="P94" i="11"/>
  <c r="CX30" i="11"/>
  <c r="CX33" i="11"/>
  <c r="FC121" i="11"/>
  <c r="BU74" i="11"/>
  <c r="DY31" i="11"/>
  <c r="DZ31" i="11" s="1"/>
  <c r="DZ32" i="11"/>
  <c r="CX74" i="11" l="1"/>
  <c r="CX75" i="11"/>
  <c r="CX77" i="11"/>
  <c r="CX76" i="11"/>
  <c r="CX78" i="11"/>
  <c r="F36" i="10" l="1"/>
  <c r="E36" i="10"/>
  <c r="F27" i="10"/>
  <c r="E27" i="10"/>
  <c r="F18" i="10"/>
  <c r="E18" i="10"/>
  <c r="F9" i="10"/>
  <c r="E9" i="10"/>
  <c r="F35" i="10"/>
  <c r="E35" i="10"/>
  <c r="F34" i="10"/>
  <c r="E34" i="10"/>
  <c r="F33" i="10"/>
  <c r="E33" i="10"/>
  <c r="F32" i="10"/>
  <c r="E32" i="10"/>
  <c r="F31" i="10"/>
  <c r="E31" i="10"/>
  <c r="F26" i="10"/>
  <c r="E26" i="10"/>
  <c r="F25" i="10"/>
  <c r="E25" i="10"/>
  <c r="F24" i="10"/>
  <c r="E24" i="10"/>
  <c r="F23" i="10"/>
  <c r="E23" i="10"/>
  <c r="F22" i="10"/>
  <c r="E22" i="10"/>
  <c r="F17" i="10"/>
  <c r="E17" i="10"/>
  <c r="G17" i="10" s="1"/>
  <c r="F16" i="10"/>
  <c r="E16" i="10"/>
  <c r="F15" i="10"/>
  <c r="E15" i="10"/>
  <c r="F14" i="10"/>
  <c r="E14" i="10"/>
  <c r="F13" i="10"/>
  <c r="E13" i="10"/>
  <c r="F8" i="10"/>
  <c r="E8" i="10"/>
  <c r="F7" i="10"/>
  <c r="E7" i="10"/>
  <c r="F6" i="10"/>
  <c r="E6" i="10"/>
  <c r="F5" i="10"/>
  <c r="E5" i="10"/>
  <c r="F4" i="10"/>
  <c r="E4" i="10"/>
  <c r="G22" i="10" l="1"/>
  <c r="G26" i="10"/>
  <c r="G34" i="10"/>
  <c r="G33" i="10"/>
  <c r="G8" i="10"/>
  <c r="G32" i="10"/>
  <c r="G16" i="10"/>
  <c r="G4" i="10"/>
  <c r="G24" i="10"/>
  <c r="G23" i="10"/>
  <c r="G31" i="10"/>
  <c r="G35" i="10"/>
  <c r="G5" i="10"/>
  <c r="G25" i="10"/>
  <c r="G6" i="10"/>
  <c r="G14" i="10"/>
  <c r="G7" i="10"/>
  <c r="G15" i="10"/>
  <c r="G13" i="10"/>
  <c r="F325" i="9" l="1"/>
  <c r="J324" i="9"/>
  <c r="N323" i="9"/>
  <c r="M323" i="9"/>
  <c r="L323" i="9"/>
  <c r="K323" i="9"/>
  <c r="J323" i="9"/>
  <c r="I323" i="9"/>
  <c r="H323" i="9"/>
  <c r="G323" i="9"/>
  <c r="F323" i="9"/>
  <c r="E323" i="9"/>
  <c r="D323" i="9"/>
  <c r="C323" i="9"/>
  <c r="N322" i="9"/>
  <c r="M322" i="9"/>
  <c r="L322" i="9"/>
  <c r="K322" i="9"/>
  <c r="J322" i="9"/>
  <c r="I322" i="9"/>
  <c r="I324" i="9" s="1"/>
  <c r="H326" i="9" s="1"/>
  <c r="H322" i="9"/>
  <c r="G322" i="9"/>
  <c r="F322" i="9"/>
  <c r="E322" i="9"/>
  <c r="D322" i="9"/>
  <c r="C322" i="9"/>
  <c r="N321" i="9"/>
  <c r="N324" i="9" s="1"/>
  <c r="M321" i="9"/>
  <c r="M325" i="9" s="1"/>
  <c r="L321" i="9"/>
  <c r="L325" i="9" s="1"/>
  <c r="K321" i="9"/>
  <c r="K325" i="9" s="1"/>
  <c r="J321" i="9"/>
  <c r="J325" i="9" s="1"/>
  <c r="I321" i="9"/>
  <c r="I325" i="9" s="1"/>
  <c r="H321" i="9"/>
  <c r="H324" i="9" s="1"/>
  <c r="G321" i="9"/>
  <c r="G324" i="9" s="1"/>
  <c r="F321" i="9"/>
  <c r="F324" i="9" s="1"/>
  <c r="E321" i="9"/>
  <c r="E324" i="9" s="1"/>
  <c r="D321" i="9"/>
  <c r="D325" i="9" s="1"/>
  <c r="C321" i="9"/>
  <c r="C325" i="9" s="1"/>
  <c r="N313" i="9"/>
  <c r="M313" i="9"/>
  <c r="L313" i="9"/>
  <c r="K313" i="9"/>
  <c r="J313" i="9"/>
  <c r="I313" i="9"/>
  <c r="H313" i="9"/>
  <c r="G313" i="9"/>
  <c r="F313" i="9"/>
  <c r="E313" i="9"/>
  <c r="D313" i="9"/>
  <c r="C313" i="9"/>
  <c r="N312" i="9"/>
  <c r="M312" i="9"/>
  <c r="L312" i="9"/>
  <c r="K312" i="9"/>
  <c r="K314" i="9" s="1"/>
  <c r="J312" i="9"/>
  <c r="J314" i="9" s="1"/>
  <c r="I312" i="9"/>
  <c r="H312" i="9"/>
  <c r="G312" i="9"/>
  <c r="F312" i="9"/>
  <c r="E312" i="9"/>
  <c r="D312" i="9"/>
  <c r="C312" i="9"/>
  <c r="C314" i="9" s="1"/>
  <c r="N311" i="9"/>
  <c r="N314" i="9" s="1"/>
  <c r="M311" i="9"/>
  <c r="M315" i="9" s="1"/>
  <c r="L311" i="9"/>
  <c r="L315" i="9" s="1"/>
  <c r="K311" i="9"/>
  <c r="K315" i="9" s="1"/>
  <c r="J311" i="9"/>
  <c r="J315" i="9" s="1"/>
  <c r="I311" i="9"/>
  <c r="I314" i="9" s="1"/>
  <c r="H311" i="9"/>
  <c r="H314" i="9" s="1"/>
  <c r="G311" i="9"/>
  <c r="G315" i="9" s="1"/>
  <c r="F311" i="9"/>
  <c r="F314" i="9" s="1"/>
  <c r="E311" i="9"/>
  <c r="E315" i="9" s="1"/>
  <c r="D311" i="9"/>
  <c r="D315" i="9" s="1"/>
  <c r="C311" i="9"/>
  <c r="C315" i="9" s="1"/>
  <c r="N303" i="9"/>
  <c r="M303" i="9"/>
  <c r="L303" i="9"/>
  <c r="K303" i="9"/>
  <c r="J303" i="9"/>
  <c r="I303" i="9"/>
  <c r="H303" i="9"/>
  <c r="G303" i="9"/>
  <c r="F303" i="9"/>
  <c r="E303" i="9"/>
  <c r="D303" i="9"/>
  <c r="C303" i="9"/>
  <c r="N302" i="9"/>
  <c r="M302" i="9"/>
  <c r="L302" i="9"/>
  <c r="L304" i="9" s="1"/>
  <c r="K306" i="9" s="1"/>
  <c r="K302" i="9"/>
  <c r="K304" i="9" s="1"/>
  <c r="J302" i="9"/>
  <c r="I302" i="9"/>
  <c r="H302" i="9"/>
  <c r="G302" i="9"/>
  <c r="F302" i="9"/>
  <c r="E302" i="9"/>
  <c r="D302" i="9"/>
  <c r="D304" i="9" s="1"/>
  <c r="C302" i="9"/>
  <c r="C304" i="9" s="1"/>
  <c r="N301" i="9"/>
  <c r="N305" i="9" s="1"/>
  <c r="M301" i="9"/>
  <c r="M305" i="9" s="1"/>
  <c r="L301" i="9"/>
  <c r="L305" i="9" s="1"/>
  <c r="K301" i="9"/>
  <c r="K305" i="9" s="1"/>
  <c r="J301" i="9"/>
  <c r="J304" i="9" s="1"/>
  <c r="I301" i="9"/>
  <c r="I304" i="9" s="1"/>
  <c r="H301" i="9"/>
  <c r="H304" i="9" s="1"/>
  <c r="G301" i="9"/>
  <c r="G304" i="9" s="1"/>
  <c r="F301" i="9"/>
  <c r="F305" i="9" s="1"/>
  <c r="E301" i="9"/>
  <c r="E305" i="9" s="1"/>
  <c r="D301" i="9"/>
  <c r="D305" i="9" s="1"/>
  <c r="C301" i="9"/>
  <c r="C305" i="9" s="1"/>
  <c r="N283" i="9"/>
  <c r="M283" i="9"/>
  <c r="L283" i="9"/>
  <c r="K283" i="9"/>
  <c r="J283" i="9"/>
  <c r="I283" i="9"/>
  <c r="H283" i="9"/>
  <c r="G283" i="9"/>
  <c r="F283" i="9"/>
  <c r="E283" i="9"/>
  <c r="D283" i="9"/>
  <c r="C283" i="9"/>
  <c r="N282" i="9"/>
  <c r="M282" i="9"/>
  <c r="M284" i="9" s="1"/>
  <c r="L282" i="9"/>
  <c r="K282" i="9"/>
  <c r="J282" i="9"/>
  <c r="I282" i="9"/>
  <c r="H282" i="9"/>
  <c r="G282" i="9"/>
  <c r="F282" i="9"/>
  <c r="E282" i="9"/>
  <c r="E284" i="9" s="1"/>
  <c r="D282" i="9"/>
  <c r="C282" i="9"/>
  <c r="N281" i="9"/>
  <c r="N284" i="9" s="1"/>
  <c r="M281" i="9"/>
  <c r="M285" i="9" s="1"/>
  <c r="L281" i="9"/>
  <c r="K281" i="9"/>
  <c r="J281" i="9"/>
  <c r="I281" i="9"/>
  <c r="I284" i="9" s="1"/>
  <c r="H281" i="9"/>
  <c r="H285" i="9" s="1"/>
  <c r="G281" i="9"/>
  <c r="G285" i="9" s="1"/>
  <c r="F281" i="9"/>
  <c r="F285" i="9" s="1"/>
  <c r="E281" i="9"/>
  <c r="E285" i="9" s="1"/>
  <c r="D281" i="9"/>
  <c r="C281" i="9"/>
  <c r="N293" i="9"/>
  <c r="M293" i="9"/>
  <c r="L293" i="9"/>
  <c r="K293" i="9"/>
  <c r="J293" i="9"/>
  <c r="I293" i="9"/>
  <c r="H293" i="9"/>
  <c r="G293" i="9"/>
  <c r="F293" i="9"/>
  <c r="E293" i="9"/>
  <c r="D293" i="9"/>
  <c r="C293" i="9"/>
  <c r="N292" i="9"/>
  <c r="M292" i="9"/>
  <c r="L292" i="9"/>
  <c r="K292" i="9"/>
  <c r="J292" i="9"/>
  <c r="I292" i="9"/>
  <c r="H292" i="9"/>
  <c r="H294" i="9" s="1"/>
  <c r="G292" i="9"/>
  <c r="G294" i="9" s="1"/>
  <c r="F292" i="9"/>
  <c r="E292" i="9"/>
  <c r="D292" i="9"/>
  <c r="C292" i="9"/>
  <c r="N291" i="9"/>
  <c r="M291" i="9"/>
  <c r="M294" i="9" s="1"/>
  <c r="L291" i="9"/>
  <c r="L295" i="9" s="1"/>
  <c r="K291" i="9"/>
  <c r="K294" i="9" s="1"/>
  <c r="J291" i="9"/>
  <c r="J295" i="9" s="1"/>
  <c r="I291" i="9"/>
  <c r="I295" i="9" s="1"/>
  <c r="H291" i="9"/>
  <c r="H295" i="9" s="1"/>
  <c r="G291" i="9"/>
  <c r="F291" i="9"/>
  <c r="E291" i="9"/>
  <c r="E294" i="9" s="1"/>
  <c r="D291" i="9"/>
  <c r="D294" i="9" s="1"/>
  <c r="C291" i="9"/>
  <c r="C295" i="9" s="1"/>
  <c r="E276" i="9"/>
  <c r="F276" i="9" s="1"/>
  <c r="G276" i="9" s="1"/>
  <c r="H276" i="9" s="1"/>
  <c r="I276" i="9" s="1"/>
  <c r="J276" i="9" s="1"/>
  <c r="K276" i="9" s="1"/>
  <c r="L276" i="9" s="1"/>
  <c r="M276" i="9" s="1"/>
  <c r="N276" i="9" s="1"/>
  <c r="D276" i="9"/>
  <c r="K269" i="9"/>
  <c r="C269" i="9"/>
  <c r="N268" i="9"/>
  <c r="M268" i="9"/>
  <c r="L268" i="9"/>
  <c r="K268" i="9"/>
  <c r="J268" i="9"/>
  <c r="I268" i="9"/>
  <c r="H268" i="9"/>
  <c r="G268" i="9"/>
  <c r="G270" i="9" s="1"/>
  <c r="F268" i="9"/>
  <c r="E268" i="9"/>
  <c r="D268" i="9"/>
  <c r="C268" i="9"/>
  <c r="N267" i="9"/>
  <c r="M267" i="9"/>
  <c r="L267" i="9"/>
  <c r="K267" i="9"/>
  <c r="J267" i="9"/>
  <c r="I267" i="9"/>
  <c r="H267" i="9"/>
  <c r="G267" i="9"/>
  <c r="F267" i="9"/>
  <c r="E267" i="9"/>
  <c r="D267" i="9"/>
  <c r="C267" i="9"/>
  <c r="N266" i="9"/>
  <c r="N270" i="9" s="1"/>
  <c r="M266" i="9"/>
  <c r="M270" i="9" s="1"/>
  <c r="L266" i="9"/>
  <c r="L270" i="9" s="1"/>
  <c r="K266" i="9"/>
  <c r="K270" i="9" s="1"/>
  <c r="J266" i="9"/>
  <c r="J269" i="9" s="1"/>
  <c r="I266" i="9"/>
  <c r="I269" i="9" s="1"/>
  <c r="H266" i="9"/>
  <c r="H269" i="9" s="1"/>
  <c r="G266" i="9"/>
  <c r="G269" i="9" s="1"/>
  <c r="F266" i="9"/>
  <c r="F270" i="9" s="1"/>
  <c r="E266" i="9"/>
  <c r="E270" i="9" s="1"/>
  <c r="D266" i="9"/>
  <c r="D270" i="9" s="1"/>
  <c r="C266" i="9"/>
  <c r="C270" i="9" s="1"/>
  <c r="N258" i="9"/>
  <c r="M258" i="9"/>
  <c r="L258" i="9"/>
  <c r="K258" i="9"/>
  <c r="J258" i="9"/>
  <c r="I258" i="9"/>
  <c r="H258" i="9"/>
  <c r="G258" i="9"/>
  <c r="F258" i="9"/>
  <c r="E258" i="9"/>
  <c r="D258" i="9"/>
  <c r="C258" i="9"/>
  <c r="N257" i="9"/>
  <c r="M257" i="9"/>
  <c r="L257" i="9"/>
  <c r="K257" i="9"/>
  <c r="J257" i="9"/>
  <c r="I257" i="9"/>
  <c r="I259" i="9" s="1"/>
  <c r="H257" i="9"/>
  <c r="G257" i="9"/>
  <c r="F257" i="9"/>
  <c r="E257" i="9"/>
  <c r="D257" i="9"/>
  <c r="C257" i="9"/>
  <c r="N256" i="9"/>
  <c r="N259" i="9" s="1"/>
  <c r="M256" i="9"/>
  <c r="M260" i="9" s="1"/>
  <c r="L256" i="9"/>
  <c r="L260" i="9" s="1"/>
  <c r="K256" i="9"/>
  <c r="K260" i="9" s="1"/>
  <c r="J256" i="9"/>
  <c r="J260" i="9" s="1"/>
  <c r="I256" i="9"/>
  <c r="I260" i="9" s="1"/>
  <c r="H256" i="9"/>
  <c r="H259" i="9" s="1"/>
  <c r="G256" i="9"/>
  <c r="G259" i="9" s="1"/>
  <c r="F256" i="9"/>
  <c r="F259" i="9" s="1"/>
  <c r="E256" i="9"/>
  <c r="E259" i="9" s="1"/>
  <c r="D256" i="9"/>
  <c r="D260" i="9" s="1"/>
  <c r="C256" i="9"/>
  <c r="C260" i="9" s="1"/>
  <c r="N248" i="9"/>
  <c r="M248" i="9"/>
  <c r="L248" i="9"/>
  <c r="K248" i="9"/>
  <c r="J248" i="9"/>
  <c r="I248" i="9"/>
  <c r="H248" i="9"/>
  <c r="G248" i="9"/>
  <c r="F248" i="9"/>
  <c r="E248" i="9"/>
  <c r="D248" i="9"/>
  <c r="C248" i="9"/>
  <c r="N247" i="9"/>
  <c r="M247" i="9"/>
  <c r="L247" i="9"/>
  <c r="K247" i="9"/>
  <c r="J247" i="9"/>
  <c r="J249" i="9" s="1"/>
  <c r="I247" i="9"/>
  <c r="H247" i="9"/>
  <c r="G247" i="9"/>
  <c r="F247" i="9"/>
  <c r="E247" i="9"/>
  <c r="D247" i="9"/>
  <c r="C247" i="9"/>
  <c r="N246" i="9"/>
  <c r="N250" i="9" s="1"/>
  <c r="M246" i="9"/>
  <c r="M250" i="9" s="1"/>
  <c r="L246" i="9"/>
  <c r="L250" i="9" s="1"/>
  <c r="K246" i="9"/>
  <c r="K250" i="9" s="1"/>
  <c r="J246" i="9"/>
  <c r="J250" i="9" s="1"/>
  <c r="I246" i="9"/>
  <c r="I249" i="9" s="1"/>
  <c r="H246" i="9"/>
  <c r="H249" i="9" s="1"/>
  <c r="G246" i="9"/>
  <c r="G249" i="9" s="1"/>
  <c r="F246" i="9"/>
  <c r="F250" i="9" s="1"/>
  <c r="E246" i="9"/>
  <c r="E250" i="9" s="1"/>
  <c r="D246" i="9"/>
  <c r="D250" i="9" s="1"/>
  <c r="C246" i="9"/>
  <c r="C250" i="9" s="1"/>
  <c r="N228" i="9"/>
  <c r="M228" i="9"/>
  <c r="L228" i="9"/>
  <c r="K228" i="9"/>
  <c r="J228" i="9"/>
  <c r="I228" i="9"/>
  <c r="H228" i="9"/>
  <c r="G228" i="9"/>
  <c r="F228" i="9"/>
  <c r="E228" i="9"/>
  <c r="D228" i="9"/>
  <c r="C228" i="9"/>
  <c r="N227" i="9"/>
  <c r="M227" i="9"/>
  <c r="M229" i="9" s="1"/>
  <c r="L227" i="9"/>
  <c r="K227" i="9"/>
  <c r="J227" i="9"/>
  <c r="I227" i="9"/>
  <c r="H227" i="9"/>
  <c r="G227" i="9"/>
  <c r="F227" i="9"/>
  <c r="E227" i="9"/>
  <c r="D227" i="9"/>
  <c r="C227" i="9"/>
  <c r="N226" i="9"/>
  <c r="N230" i="9" s="1"/>
  <c r="M226" i="9"/>
  <c r="M230" i="9" s="1"/>
  <c r="L226" i="9"/>
  <c r="L229" i="9" s="1"/>
  <c r="K226" i="9"/>
  <c r="J226" i="9"/>
  <c r="I226" i="9"/>
  <c r="I230" i="9" s="1"/>
  <c r="H226" i="9"/>
  <c r="H230" i="9" s="1"/>
  <c r="G226" i="9"/>
  <c r="G230" i="9" s="1"/>
  <c r="F226" i="9"/>
  <c r="F230" i="9" s="1"/>
  <c r="E226" i="9"/>
  <c r="E230" i="9" s="1"/>
  <c r="D226" i="9"/>
  <c r="D229" i="9" s="1"/>
  <c r="C226" i="9"/>
  <c r="N238" i="9"/>
  <c r="M238" i="9"/>
  <c r="L238" i="9"/>
  <c r="K238" i="9"/>
  <c r="J238" i="9"/>
  <c r="I238" i="9"/>
  <c r="H238" i="9"/>
  <c r="G238" i="9"/>
  <c r="F238" i="9"/>
  <c r="E238" i="9"/>
  <c r="D238" i="9"/>
  <c r="C238" i="9"/>
  <c r="N237" i="9"/>
  <c r="M237" i="9"/>
  <c r="L237" i="9"/>
  <c r="K237" i="9"/>
  <c r="J237" i="9"/>
  <c r="I237" i="9"/>
  <c r="H237" i="9"/>
  <c r="G237" i="9"/>
  <c r="G239" i="9" s="1"/>
  <c r="F237" i="9"/>
  <c r="E237" i="9"/>
  <c r="D237" i="9"/>
  <c r="C237" i="9"/>
  <c r="N236" i="9"/>
  <c r="N239" i="9" s="1"/>
  <c r="M236" i="9"/>
  <c r="L236" i="9"/>
  <c r="L239" i="9" s="1"/>
  <c r="K236" i="9"/>
  <c r="K239" i="9" s="1"/>
  <c r="J236" i="9"/>
  <c r="I236" i="9"/>
  <c r="I240" i="9" s="1"/>
  <c r="H236" i="9"/>
  <c r="H240" i="9" s="1"/>
  <c r="G236" i="9"/>
  <c r="F236" i="9"/>
  <c r="F239" i="9" s="1"/>
  <c r="E236" i="9"/>
  <c r="D236" i="9"/>
  <c r="D239" i="9" s="1"/>
  <c r="C236" i="9"/>
  <c r="C240" i="9" s="1"/>
  <c r="E221" i="9"/>
  <c r="F221" i="9" s="1"/>
  <c r="G221" i="9" s="1"/>
  <c r="H221" i="9" s="1"/>
  <c r="I221" i="9" s="1"/>
  <c r="J221" i="9" s="1"/>
  <c r="K221" i="9" s="1"/>
  <c r="L221" i="9" s="1"/>
  <c r="M221" i="9" s="1"/>
  <c r="N221" i="9" s="1"/>
  <c r="D221" i="9"/>
  <c r="N213" i="9"/>
  <c r="M213" i="9"/>
  <c r="L213" i="9"/>
  <c r="K213" i="9"/>
  <c r="J213" i="9"/>
  <c r="I213" i="9"/>
  <c r="H213" i="9"/>
  <c r="G213" i="9"/>
  <c r="F213" i="9"/>
  <c r="E213" i="9"/>
  <c r="D213" i="9"/>
  <c r="C213" i="9"/>
  <c r="N212" i="9"/>
  <c r="M212" i="9"/>
  <c r="L212" i="9"/>
  <c r="K212" i="9"/>
  <c r="J212" i="9"/>
  <c r="I212" i="9"/>
  <c r="H212" i="9"/>
  <c r="H214" i="9" s="1"/>
  <c r="G212" i="9"/>
  <c r="F212" i="9"/>
  <c r="E212" i="9"/>
  <c r="D212" i="9"/>
  <c r="C212" i="9"/>
  <c r="N211" i="9"/>
  <c r="N214" i="9" s="1"/>
  <c r="M216" i="9" s="1"/>
  <c r="M211" i="9"/>
  <c r="M214" i="9" s="1"/>
  <c r="L211" i="9"/>
  <c r="L214" i="9" s="1"/>
  <c r="K211" i="9"/>
  <c r="K215" i="9" s="1"/>
  <c r="J211" i="9"/>
  <c r="J215" i="9" s="1"/>
  <c r="I211" i="9"/>
  <c r="I215" i="9" s="1"/>
  <c r="H211" i="9"/>
  <c r="H215" i="9" s="1"/>
  <c r="G211" i="9"/>
  <c r="G214" i="9" s="1"/>
  <c r="F211" i="9"/>
  <c r="F214" i="9" s="1"/>
  <c r="E211" i="9"/>
  <c r="E214" i="9" s="1"/>
  <c r="D211" i="9"/>
  <c r="D214" i="9" s="1"/>
  <c r="C211" i="9"/>
  <c r="C215" i="9" s="1"/>
  <c r="D205" i="9"/>
  <c r="H204" i="9"/>
  <c r="N203" i="9"/>
  <c r="M203" i="9"/>
  <c r="L203" i="9"/>
  <c r="L205" i="9" s="1"/>
  <c r="K203" i="9"/>
  <c r="J203" i="9"/>
  <c r="I203" i="9"/>
  <c r="H203" i="9"/>
  <c r="G203" i="9"/>
  <c r="F203" i="9"/>
  <c r="E203" i="9"/>
  <c r="D203" i="9"/>
  <c r="C203" i="9"/>
  <c r="N202" i="9"/>
  <c r="M202" i="9"/>
  <c r="L202" i="9"/>
  <c r="K202" i="9"/>
  <c r="J202" i="9"/>
  <c r="I202" i="9"/>
  <c r="G202" i="9"/>
  <c r="G204" i="9" s="1"/>
  <c r="F202" i="9"/>
  <c r="E202" i="9"/>
  <c r="D202" i="9"/>
  <c r="C202" i="9"/>
  <c r="N201" i="9"/>
  <c r="N204" i="9" s="1"/>
  <c r="M201" i="9"/>
  <c r="M204" i="9" s="1"/>
  <c r="L201" i="9"/>
  <c r="L204" i="9" s="1"/>
  <c r="K201" i="9"/>
  <c r="K205" i="9" s="1"/>
  <c r="J201" i="9"/>
  <c r="J205" i="9" s="1"/>
  <c r="I201" i="9"/>
  <c r="I205" i="9" s="1"/>
  <c r="H201" i="9"/>
  <c r="H205" i="9" s="1"/>
  <c r="G201" i="9"/>
  <c r="F201" i="9"/>
  <c r="F204" i="9" s="1"/>
  <c r="E201" i="9"/>
  <c r="E204" i="9" s="1"/>
  <c r="D201" i="9"/>
  <c r="D204" i="9" s="1"/>
  <c r="C201" i="9"/>
  <c r="C205" i="9" s="1"/>
  <c r="N193" i="9"/>
  <c r="M193" i="9"/>
  <c r="L193" i="9"/>
  <c r="K193" i="9"/>
  <c r="J193" i="9"/>
  <c r="I193" i="9"/>
  <c r="H193" i="9"/>
  <c r="G193" i="9"/>
  <c r="F193" i="9"/>
  <c r="E193" i="9"/>
  <c r="D193" i="9"/>
  <c r="C193" i="9"/>
  <c r="C195" i="9" s="1"/>
  <c r="N192" i="9"/>
  <c r="M192" i="9"/>
  <c r="L192" i="9"/>
  <c r="K192" i="9"/>
  <c r="J192" i="9"/>
  <c r="I192" i="9"/>
  <c r="H192" i="9"/>
  <c r="H195" i="9" s="1"/>
  <c r="G192" i="9"/>
  <c r="G194" i="9" s="1"/>
  <c r="F192" i="9"/>
  <c r="F194" i="9" s="1"/>
  <c r="E192" i="9"/>
  <c r="D192" i="9"/>
  <c r="C192" i="9"/>
  <c r="N191" i="9"/>
  <c r="N194" i="9" s="1"/>
  <c r="M191" i="9"/>
  <c r="M194" i="9" s="1"/>
  <c r="L196" i="9" s="1"/>
  <c r="L191" i="9"/>
  <c r="L194" i="9" s="1"/>
  <c r="K191" i="9"/>
  <c r="K194" i="9" s="1"/>
  <c r="J191" i="9"/>
  <c r="J195" i="9" s="1"/>
  <c r="I191" i="9"/>
  <c r="I195" i="9" s="1"/>
  <c r="G191" i="9"/>
  <c r="G195" i="9" s="1"/>
  <c r="F191" i="9"/>
  <c r="E191" i="9"/>
  <c r="E194" i="9" s="1"/>
  <c r="D191" i="9"/>
  <c r="D194" i="9" s="1"/>
  <c r="C191" i="9"/>
  <c r="C194" i="9" s="1"/>
  <c r="N173" i="9"/>
  <c r="M173" i="9"/>
  <c r="L173" i="9"/>
  <c r="K173" i="9"/>
  <c r="J173" i="9"/>
  <c r="I173" i="9"/>
  <c r="H173" i="9"/>
  <c r="G173" i="9"/>
  <c r="F173" i="9"/>
  <c r="E173" i="9"/>
  <c r="D173" i="9"/>
  <c r="C173" i="9"/>
  <c r="N172" i="9"/>
  <c r="N174" i="9" s="1"/>
  <c r="M176" i="9" s="1"/>
  <c r="M172" i="9"/>
  <c r="L172" i="9"/>
  <c r="K172" i="9"/>
  <c r="J172" i="9"/>
  <c r="I172" i="9"/>
  <c r="H172" i="9"/>
  <c r="G172" i="9"/>
  <c r="F172" i="9"/>
  <c r="E172" i="9"/>
  <c r="D172" i="9"/>
  <c r="C172" i="9"/>
  <c r="N171" i="9"/>
  <c r="N175" i="9" s="1"/>
  <c r="M171" i="9"/>
  <c r="M174" i="9" s="1"/>
  <c r="L171" i="9"/>
  <c r="L174" i="9" s="1"/>
  <c r="K171" i="9"/>
  <c r="K174" i="9" s="1"/>
  <c r="J171" i="9"/>
  <c r="J174" i="9" s="1"/>
  <c r="I171" i="9"/>
  <c r="I175" i="9" s="1"/>
  <c r="H171" i="9"/>
  <c r="G171" i="9"/>
  <c r="G175" i="9" s="1"/>
  <c r="F171" i="9"/>
  <c r="F175" i="9" s="1"/>
  <c r="E171" i="9"/>
  <c r="E174" i="9" s="1"/>
  <c r="D171" i="9"/>
  <c r="D174" i="9" s="1"/>
  <c r="C171" i="9"/>
  <c r="C174" i="9" s="1"/>
  <c r="N183" i="9"/>
  <c r="M183" i="9"/>
  <c r="L183" i="9"/>
  <c r="K183" i="9"/>
  <c r="J183" i="9"/>
  <c r="J185" i="9" s="1"/>
  <c r="I183" i="9"/>
  <c r="H183" i="9"/>
  <c r="G183" i="9"/>
  <c r="F183" i="9"/>
  <c r="E183" i="9"/>
  <c r="D183" i="9"/>
  <c r="C183" i="9"/>
  <c r="N182" i="9"/>
  <c r="N184" i="9" s="1"/>
  <c r="M182" i="9"/>
  <c r="L182" i="9"/>
  <c r="K182" i="9"/>
  <c r="J182" i="9"/>
  <c r="J184" i="9" s="1"/>
  <c r="I182" i="9"/>
  <c r="H182" i="9"/>
  <c r="G182" i="9"/>
  <c r="F182" i="9"/>
  <c r="E182" i="9"/>
  <c r="D182" i="9"/>
  <c r="C182" i="9"/>
  <c r="N181" i="9"/>
  <c r="M181" i="9"/>
  <c r="L181" i="9"/>
  <c r="K181" i="9"/>
  <c r="I181" i="9"/>
  <c r="H181" i="9"/>
  <c r="G181" i="9"/>
  <c r="F181" i="9"/>
  <c r="E181" i="9"/>
  <c r="D181" i="9"/>
  <c r="C181" i="9"/>
  <c r="E166" i="9"/>
  <c r="F166" i="9" s="1"/>
  <c r="G166" i="9" s="1"/>
  <c r="H166" i="9" s="1"/>
  <c r="I166" i="9" s="1"/>
  <c r="J166" i="9" s="1"/>
  <c r="K166" i="9" s="1"/>
  <c r="L166" i="9" s="1"/>
  <c r="M166" i="9" s="1"/>
  <c r="N166" i="9" s="1"/>
  <c r="D166" i="9"/>
  <c r="F159" i="9"/>
  <c r="E159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C160" i="9" s="1"/>
  <c r="N157" i="9"/>
  <c r="N159" i="9" s="1"/>
  <c r="M157" i="9"/>
  <c r="M159" i="9" s="1"/>
  <c r="L157" i="9"/>
  <c r="K157" i="9"/>
  <c r="J157" i="9"/>
  <c r="I157" i="9"/>
  <c r="H157" i="9"/>
  <c r="G157" i="9"/>
  <c r="G159" i="9" s="1"/>
  <c r="F157" i="9"/>
  <c r="E157" i="9"/>
  <c r="D157" i="9"/>
  <c r="C157" i="9"/>
  <c r="N156" i="9"/>
  <c r="N160" i="9" s="1"/>
  <c r="M156" i="9"/>
  <c r="M160" i="9" s="1"/>
  <c r="L156" i="9"/>
  <c r="L159" i="9" s="1"/>
  <c r="K156" i="9"/>
  <c r="K159" i="9" s="1"/>
  <c r="J156" i="9"/>
  <c r="J160" i="9" s="1"/>
  <c r="I156" i="9"/>
  <c r="I160" i="9" s="1"/>
  <c r="H156" i="9"/>
  <c r="H160" i="9" s="1"/>
  <c r="G156" i="9"/>
  <c r="G160" i="9" s="1"/>
  <c r="F156" i="9"/>
  <c r="F160" i="9" s="1"/>
  <c r="E156" i="9"/>
  <c r="E160" i="9" s="1"/>
  <c r="D156" i="9"/>
  <c r="D159" i="9" s="1"/>
  <c r="C156" i="9"/>
  <c r="C159" i="9" s="1"/>
  <c r="F150" i="9"/>
  <c r="E150" i="9"/>
  <c r="C150" i="9"/>
  <c r="K149" i="9"/>
  <c r="J149" i="9"/>
  <c r="I149" i="9"/>
  <c r="C149" i="9"/>
  <c r="N148" i="9"/>
  <c r="N150" i="9" s="1"/>
  <c r="M148" i="9"/>
  <c r="M150" i="9" s="1"/>
  <c r="L148" i="9"/>
  <c r="K148" i="9"/>
  <c r="K150" i="9" s="1"/>
  <c r="J148" i="9"/>
  <c r="I148" i="9"/>
  <c r="H148" i="9"/>
  <c r="G148" i="9"/>
  <c r="G149" i="9" s="1"/>
  <c r="E148" i="9"/>
  <c r="D148" i="9"/>
  <c r="C148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N146" i="9"/>
  <c r="N149" i="9" s="1"/>
  <c r="M146" i="9"/>
  <c r="M149" i="9" s="1"/>
  <c r="L146" i="9"/>
  <c r="L150" i="9" s="1"/>
  <c r="K146" i="9"/>
  <c r="J146" i="9"/>
  <c r="J150" i="9" s="1"/>
  <c r="I146" i="9"/>
  <c r="I150" i="9" s="1"/>
  <c r="H146" i="9"/>
  <c r="H149" i="9" s="1"/>
  <c r="G146" i="9"/>
  <c r="F146" i="9"/>
  <c r="F149" i="9" s="1"/>
  <c r="E146" i="9"/>
  <c r="E149" i="9" s="1"/>
  <c r="D146" i="9"/>
  <c r="D150" i="9" s="1"/>
  <c r="C146" i="9"/>
  <c r="M140" i="9"/>
  <c r="E140" i="9"/>
  <c r="D140" i="9"/>
  <c r="I139" i="9"/>
  <c r="H139" i="9"/>
  <c r="N138" i="9"/>
  <c r="M138" i="9"/>
  <c r="L138" i="9"/>
  <c r="L140" i="9" s="1"/>
  <c r="K138" i="9"/>
  <c r="J138" i="9"/>
  <c r="G138" i="9"/>
  <c r="F138" i="9"/>
  <c r="E138" i="9"/>
  <c r="D138" i="9"/>
  <c r="C138" i="9"/>
  <c r="N137" i="9"/>
  <c r="N140" i="9" s="1"/>
  <c r="M137" i="9"/>
  <c r="L137" i="9"/>
  <c r="K137" i="9"/>
  <c r="J137" i="9"/>
  <c r="I137" i="9"/>
  <c r="H137" i="9"/>
  <c r="G137" i="9"/>
  <c r="F137" i="9"/>
  <c r="F139" i="9" s="1"/>
  <c r="E137" i="9"/>
  <c r="D137" i="9"/>
  <c r="C137" i="9"/>
  <c r="N136" i="9"/>
  <c r="M136" i="9"/>
  <c r="M139" i="9" s="1"/>
  <c r="L141" i="9" s="1"/>
  <c r="L136" i="9"/>
  <c r="L139" i="9" s="1"/>
  <c r="K136" i="9"/>
  <c r="K140" i="9" s="1"/>
  <c r="J136" i="9"/>
  <c r="J140" i="9" s="1"/>
  <c r="I136" i="9"/>
  <c r="I140" i="9" s="1"/>
  <c r="H136" i="9"/>
  <c r="H140" i="9" s="1"/>
  <c r="G136" i="9"/>
  <c r="G139" i="9" s="1"/>
  <c r="F136" i="9"/>
  <c r="E136" i="9"/>
  <c r="E139" i="9" s="1"/>
  <c r="D136" i="9"/>
  <c r="D139" i="9" s="1"/>
  <c r="C136" i="9"/>
  <c r="C140" i="9" s="1"/>
  <c r="J119" i="9"/>
  <c r="I121" i="9" s="1"/>
  <c r="N118" i="9"/>
  <c r="M118" i="9"/>
  <c r="L118" i="9"/>
  <c r="K118" i="9"/>
  <c r="J118" i="9"/>
  <c r="I118" i="9"/>
  <c r="H118" i="9"/>
  <c r="G118" i="9"/>
  <c r="F118" i="9"/>
  <c r="E118" i="9"/>
  <c r="D118" i="9"/>
  <c r="C118" i="9"/>
  <c r="N117" i="9"/>
  <c r="M117" i="9"/>
  <c r="L117" i="9"/>
  <c r="K117" i="9"/>
  <c r="K119" i="9" s="1"/>
  <c r="J121" i="9" s="1"/>
  <c r="J117" i="9"/>
  <c r="I117" i="9"/>
  <c r="I119" i="9" s="1"/>
  <c r="H117" i="9"/>
  <c r="G117" i="9"/>
  <c r="F117" i="9"/>
  <c r="E117" i="9"/>
  <c r="D117" i="9"/>
  <c r="C117" i="9"/>
  <c r="C119" i="9" s="1"/>
  <c r="N116" i="9"/>
  <c r="N120" i="9" s="1"/>
  <c r="M116" i="9"/>
  <c r="L116" i="9"/>
  <c r="L120" i="9" s="1"/>
  <c r="K116" i="9"/>
  <c r="J116" i="9"/>
  <c r="J120" i="9" s="1"/>
  <c r="I116" i="9"/>
  <c r="I120" i="9" s="1"/>
  <c r="H116" i="9"/>
  <c r="H119" i="9" s="1"/>
  <c r="G116" i="9"/>
  <c r="G119" i="9" s="1"/>
  <c r="F116" i="9"/>
  <c r="F119" i="9" s="1"/>
  <c r="E116" i="9"/>
  <c r="E119" i="9" s="1"/>
  <c r="D116" i="9"/>
  <c r="D120" i="9" s="1"/>
  <c r="C116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N127" i="9"/>
  <c r="N129" i="9" s="1"/>
  <c r="M127" i="9"/>
  <c r="L127" i="9"/>
  <c r="L129" i="9" s="1"/>
  <c r="K127" i="9"/>
  <c r="J127" i="9"/>
  <c r="I127" i="9"/>
  <c r="H127" i="9"/>
  <c r="G127" i="9"/>
  <c r="F127" i="9"/>
  <c r="E127" i="9"/>
  <c r="D127" i="9"/>
  <c r="C127" i="9"/>
  <c r="N126" i="9"/>
  <c r="N130" i="9" s="1"/>
  <c r="M126" i="9"/>
  <c r="M130" i="9" s="1"/>
  <c r="L126" i="9"/>
  <c r="L130" i="9" s="1"/>
  <c r="K126" i="9"/>
  <c r="J126" i="9"/>
  <c r="J130" i="9" s="1"/>
  <c r="I126" i="9"/>
  <c r="H126" i="9"/>
  <c r="H129" i="9" s="1"/>
  <c r="G126" i="9"/>
  <c r="F126" i="9"/>
  <c r="F130" i="9" s="1"/>
  <c r="E126" i="9"/>
  <c r="D126" i="9"/>
  <c r="D130" i="9" s="1"/>
  <c r="C126" i="9"/>
  <c r="C129" i="9" s="1"/>
  <c r="D111" i="9"/>
  <c r="E111" i="9" s="1"/>
  <c r="F111" i="9" s="1"/>
  <c r="G111" i="9" s="1"/>
  <c r="H111" i="9" s="1"/>
  <c r="I111" i="9" s="1"/>
  <c r="J111" i="9" s="1"/>
  <c r="K111" i="9" s="1"/>
  <c r="L111" i="9" s="1"/>
  <c r="M111" i="9" s="1"/>
  <c r="N111" i="9" s="1"/>
  <c r="K105" i="9"/>
  <c r="J107" i="9" s="1"/>
  <c r="J105" i="9"/>
  <c r="I107" i="9" s="1"/>
  <c r="I105" i="9"/>
  <c r="H105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C105" i="9" s="1"/>
  <c r="N102" i="9"/>
  <c r="N105" i="9" s="1"/>
  <c r="M102" i="9"/>
  <c r="M105" i="9" s="1"/>
  <c r="L102" i="9"/>
  <c r="L105" i="9" s="1"/>
  <c r="K107" i="9" s="1"/>
  <c r="K102" i="9"/>
  <c r="K106" i="9" s="1"/>
  <c r="J102" i="9"/>
  <c r="J106" i="9" s="1"/>
  <c r="I102" i="9"/>
  <c r="I106" i="9" s="1"/>
  <c r="H102" i="9"/>
  <c r="H106" i="9" s="1"/>
  <c r="G102" i="9"/>
  <c r="G105" i="9" s="1"/>
  <c r="F102" i="9"/>
  <c r="F105" i="9" s="1"/>
  <c r="E102" i="9"/>
  <c r="E106" i="9" s="1"/>
  <c r="D102" i="9"/>
  <c r="D106" i="9" s="1"/>
  <c r="C102" i="9"/>
  <c r="C106" i="9" s="1"/>
  <c r="N94" i="9"/>
  <c r="M94" i="9"/>
  <c r="L94" i="9"/>
  <c r="K94" i="9"/>
  <c r="J94" i="9"/>
  <c r="I94" i="9"/>
  <c r="H94" i="9"/>
  <c r="G94" i="9"/>
  <c r="F94" i="9"/>
  <c r="E94" i="9"/>
  <c r="D94" i="9"/>
  <c r="C94" i="9"/>
  <c r="N93" i="9"/>
  <c r="M93" i="9"/>
  <c r="L93" i="9"/>
  <c r="L95" i="9" s="1"/>
  <c r="K93" i="9"/>
  <c r="K95" i="9" s="1"/>
  <c r="J97" i="9" s="1"/>
  <c r="J93" i="9"/>
  <c r="J95" i="9" s="1"/>
  <c r="I97" i="9" s="1"/>
  <c r="I93" i="9"/>
  <c r="I95" i="9" s="1"/>
  <c r="H93" i="9"/>
  <c r="G93" i="9"/>
  <c r="F93" i="9"/>
  <c r="E93" i="9"/>
  <c r="D93" i="9"/>
  <c r="D95" i="9" s="1"/>
  <c r="C93" i="9"/>
  <c r="C95" i="9" s="1"/>
  <c r="N92" i="9"/>
  <c r="N95" i="9" s="1"/>
  <c r="M97" i="9" s="1"/>
  <c r="M92" i="9"/>
  <c r="M95" i="9" s="1"/>
  <c r="L92" i="9"/>
  <c r="L96" i="9" s="1"/>
  <c r="K92" i="9"/>
  <c r="K96" i="9" s="1"/>
  <c r="J92" i="9"/>
  <c r="J96" i="9" s="1"/>
  <c r="I92" i="9"/>
  <c r="I96" i="9" s="1"/>
  <c r="H92" i="9"/>
  <c r="H95" i="9" s="1"/>
  <c r="G92" i="9"/>
  <c r="G95" i="9" s="1"/>
  <c r="F92" i="9"/>
  <c r="F96" i="9" s="1"/>
  <c r="E92" i="9"/>
  <c r="E95" i="9" s="1"/>
  <c r="D92" i="9"/>
  <c r="D96" i="9" s="1"/>
  <c r="C92" i="9"/>
  <c r="C96" i="9" s="1"/>
  <c r="N84" i="9"/>
  <c r="M84" i="9"/>
  <c r="L84" i="9"/>
  <c r="K84" i="9"/>
  <c r="J84" i="9"/>
  <c r="I84" i="9"/>
  <c r="H84" i="9"/>
  <c r="G84" i="9"/>
  <c r="F84" i="9"/>
  <c r="E84" i="9"/>
  <c r="D84" i="9"/>
  <c r="C84" i="9"/>
  <c r="N83" i="9"/>
  <c r="M83" i="9"/>
  <c r="L83" i="9"/>
  <c r="L85" i="9" s="1"/>
  <c r="K83" i="9"/>
  <c r="K85" i="9" s="1"/>
  <c r="J83" i="9"/>
  <c r="J85" i="9" s="1"/>
  <c r="I83" i="9"/>
  <c r="I85" i="9" s="1"/>
  <c r="H83" i="9"/>
  <c r="G83" i="9"/>
  <c r="F83" i="9"/>
  <c r="E83" i="9"/>
  <c r="D83" i="9"/>
  <c r="D85" i="9" s="1"/>
  <c r="C83" i="9"/>
  <c r="C85" i="9" s="1"/>
  <c r="N82" i="9"/>
  <c r="N86" i="9" s="1"/>
  <c r="M82" i="9"/>
  <c r="M86" i="9" s="1"/>
  <c r="L82" i="9"/>
  <c r="L86" i="9" s="1"/>
  <c r="K82" i="9"/>
  <c r="K86" i="9" s="1"/>
  <c r="J82" i="9"/>
  <c r="J86" i="9" s="1"/>
  <c r="I82" i="9"/>
  <c r="I86" i="9" s="1"/>
  <c r="H82" i="9"/>
  <c r="H85" i="9" s="1"/>
  <c r="G82" i="9"/>
  <c r="G85" i="9" s="1"/>
  <c r="F82" i="9"/>
  <c r="F86" i="9" s="1"/>
  <c r="E82" i="9"/>
  <c r="E85" i="9" s="1"/>
  <c r="D82" i="9"/>
  <c r="D86" i="9" s="1"/>
  <c r="C82" i="9"/>
  <c r="C86" i="9" s="1"/>
  <c r="J75" i="9"/>
  <c r="N74" i="9"/>
  <c r="M74" i="9"/>
  <c r="L74" i="9"/>
  <c r="K74" i="9"/>
  <c r="J74" i="9"/>
  <c r="I74" i="9"/>
  <c r="H74" i="9"/>
  <c r="G74" i="9"/>
  <c r="F74" i="9"/>
  <c r="E74" i="9"/>
  <c r="D74" i="9"/>
  <c r="C74" i="9"/>
  <c r="N73" i="9"/>
  <c r="M73" i="9"/>
  <c r="L73" i="9"/>
  <c r="L75" i="9" s="1"/>
  <c r="K73" i="9"/>
  <c r="K75" i="9" s="1"/>
  <c r="J77" i="9" s="1"/>
  <c r="J73" i="9"/>
  <c r="I73" i="9"/>
  <c r="I75" i="9" s="1"/>
  <c r="H73" i="9"/>
  <c r="G73" i="9"/>
  <c r="F73" i="9"/>
  <c r="E73" i="9"/>
  <c r="D73" i="9"/>
  <c r="D75" i="9" s="1"/>
  <c r="C73" i="9"/>
  <c r="C75" i="9" s="1"/>
  <c r="N72" i="9"/>
  <c r="N76" i="9" s="1"/>
  <c r="M72" i="9"/>
  <c r="M75" i="9" s="1"/>
  <c r="L72" i="9"/>
  <c r="L76" i="9" s="1"/>
  <c r="K72" i="9"/>
  <c r="K76" i="9" s="1"/>
  <c r="J72" i="9"/>
  <c r="J76" i="9" s="1"/>
  <c r="I72" i="9"/>
  <c r="I76" i="9" s="1"/>
  <c r="H72" i="9"/>
  <c r="H75" i="9" s="1"/>
  <c r="G72" i="9"/>
  <c r="G75" i="9" s="1"/>
  <c r="F72" i="9"/>
  <c r="F75" i="9" s="1"/>
  <c r="E72" i="9"/>
  <c r="E75" i="9" s="1"/>
  <c r="D72" i="9"/>
  <c r="D76" i="9" s="1"/>
  <c r="C72" i="9"/>
  <c r="C76" i="9" s="1"/>
  <c r="N64" i="9"/>
  <c r="M64" i="9"/>
  <c r="L64" i="9"/>
  <c r="K64" i="9"/>
  <c r="J64" i="9"/>
  <c r="I64" i="9"/>
  <c r="H64" i="9"/>
  <c r="G64" i="9"/>
  <c r="F64" i="9"/>
  <c r="E64" i="9"/>
  <c r="D64" i="9"/>
  <c r="C64" i="9"/>
  <c r="N63" i="9"/>
  <c r="M63" i="9"/>
  <c r="L63" i="9"/>
  <c r="L65" i="9" s="1"/>
  <c r="K63" i="9"/>
  <c r="K65" i="9" s="1"/>
  <c r="J63" i="9"/>
  <c r="J65" i="9" s="1"/>
  <c r="I63" i="9"/>
  <c r="I65" i="9" s="1"/>
  <c r="H63" i="9"/>
  <c r="G63" i="9"/>
  <c r="F63" i="9"/>
  <c r="E63" i="9"/>
  <c r="D63" i="9"/>
  <c r="D65" i="9" s="1"/>
  <c r="C63" i="9"/>
  <c r="C65" i="9" s="1"/>
  <c r="N62" i="9"/>
  <c r="N66" i="9" s="1"/>
  <c r="M62" i="9"/>
  <c r="M65" i="9" s="1"/>
  <c r="L67" i="9" s="1"/>
  <c r="L62" i="9"/>
  <c r="L66" i="9" s="1"/>
  <c r="K62" i="9"/>
  <c r="K66" i="9" s="1"/>
  <c r="J62" i="9"/>
  <c r="J66" i="9" s="1"/>
  <c r="I62" i="9"/>
  <c r="I66" i="9" s="1"/>
  <c r="H62" i="9"/>
  <c r="H65" i="9" s="1"/>
  <c r="G62" i="9"/>
  <c r="G65" i="9" s="1"/>
  <c r="F62" i="9"/>
  <c r="F65" i="9" s="1"/>
  <c r="E62" i="9"/>
  <c r="E65" i="9" s="1"/>
  <c r="D62" i="9"/>
  <c r="D66" i="9" s="1"/>
  <c r="C62" i="9"/>
  <c r="C66" i="9" s="1"/>
  <c r="D57" i="9"/>
  <c r="E57" i="9" s="1"/>
  <c r="F57" i="9" s="1"/>
  <c r="G57" i="9" s="1"/>
  <c r="H57" i="9" s="1"/>
  <c r="I57" i="9" s="1"/>
  <c r="J57" i="9" s="1"/>
  <c r="K57" i="9" s="1"/>
  <c r="L57" i="9" s="1"/>
  <c r="M57" i="9" s="1"/>
  <c r="N57" i="9" s="1"/>
  <c r="C18" i="9"/>
  <c r="C22" i="9" s="1"/>
  <c r="N50" i="9"/>
  <c r="M50" i="9"/>
  <c r="L50" i="9"/>
  <c r="K50" i="9"/>
  <c r="J50" i="9"/>
  <c r="I50" i="9"/>
  <c r="H50" i="9"/>
  <c r="G50" i="9"/>
  <c r="F50" i="9"/>
  <c r="E50" i="9"/>
  <c r="D50" i="9"/>
  <c r="C50" i="9"/>
  <c r="N49" i="9"/>
  <c r="M49" i="9"/>
  <c r="L49" i="9"/>
  <c r="L52" i="9" s="1"/>
  <c r="K49" i="9"/>
  <c r="J49" i="9"/>
  <c r="I49" i="9"/>
  <c r="H49" i="9"/>
  <c r="G49" i="9"/>
  <c r="F49" i="9"/>
  <c r="E49" i="9"/>
  <c r="D49" i="9"/>
  <c r="C49" i="9"/>
  <c r="N48" i="9"/>
  <c r="M48" i="9"/>
  <c r="M51" i="9" s="1"/>
  <c r="L48" i="9"/>
  <c r="K48" i="9"/>
  <c r="J48" i="9"/>
  <c r="J52" i="9" s="1"/>
  <c r="I48" i="9"/>
  <c r="I52" i="9" s="1"/>
  <c r="H48" i="9"/>
  <c r="H52" i="9" s="1"/>
  <c r="G48" i="9"/>
  <c r="G52" i="9" s="1"/>
  <c r="F48" i="9"/>
  <c r="E48" i="9"/>
  <c r="E51" i="9" s="1"/>
  <c r="D48" i="9"/>
  <c r="C48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H41" i="9" s="1"/>
  <c r="G39" i="9"/>
  <c r="F39" i="9"/>
  <c r="E39" i="9"/>
  <c r="D39" i="9"/>
  <c r="C39" i="9"/>
  <c r="N38" i="9"/>
  <c r="N41" i="9" s="1"/>
  <c r="M38" i="9"/>
  <c r="M41" i="9" s="1"/>
  <c r="L38" i="9"/>
  <c r="L41" i="9" s="1"/>
  <c r="K38" i="9"/>
  <c r="K41" i="9" s="1"/>
  <c r="J38" i="9"/>
  <c r="I38" i="9"/>
  <c r="I42" i="9" s="1"/>
  <c r="H38" i="9"/>
  <c r="G38" i="9"/>
  <c r="F38" i="9"/>
  <c r="F41" i="9" s="1"/>
  <c r="E38" i="9"/>
  <c r="E41" i="9" s="1"/>
  <c r="D38" i="9"/>
  <c r="D41" i="9" s="1"/>
  <c r="C38" i="9"/>
  <c r="C41" i="9" s="1"/>
  <c r="N30" i="9"/>
  <c r="M30" i="9"/>
  <c r="L30" i="9"/>
  <c r="K30" i="9"/>
  <c r="J30" i="9"/>
  <c r="I30" i="9"/>
  <c r="H30" i="9"/>
  <c r="G30" i="9"/>
  <c r="F30" i="9"/>
  <c r="E30" i="9"/>
  <c r="D30" i="9"/>
  <c r="C30" i="9"/>
  <c r="N29" i="9"/>
  <c r="M29" i="9"/>
  <c r="L29" i="9"/>
  <c r="K29" i="9"/>
  <c r="J29" i="9"/>
  <c r="I29" i="9"/>
  <c r="H29" i="9"/>
  <c r="G29" i="9"/>
  <c r="F29" i="9"/>
  <c r="E29" i="9"/>
  <c r="D29" i="9"/>
  <c r="C29" i="9"/>
  <c r="N28" i="9"/>
  <c r="M28" i="9"/>
  <c r="M31" i="9" s="1"/>
  <c r="L28" i="9"/>
  <c r="K28" i="9"/>
  <c r="J28" i="9"/>
  <c r="J32" i="9" s="1"/>
  <c r="I28" i="9"/>
  <c r="I32" i="9" s="1"/>
  <c r="H28" i="9"/>
  <c r="H32" i="9" s="1"/>
  <c r="G28" i="9"/>
  <c r="G31" i="9" s="1"/>
  <c r="F28" i="9"/>
  <c r="E28" i="9"/>
  <c r="E32" i="9" s="1"/>
  <c r="D28" i="9"/>
  <c r="C28" i="9"/>
  <c r="N10" i="9"/>
  <c r="M10" i="9"/>
  <c r="L10" i="9"/>
  <c r="K10" i="9"/>
  <c r="J10" i="9"/>
  <c r="I10" i="9"/>
  <c r="H10" i="9"/>
  <c r="G10" i="9"/>
  <c r="F10" i="9"/>
  <c r="E10" i="9"/>
  <c r="D10" i="9"/>
  <c r="C10" i="9"/>
  <c r="N9" i="9"/>
  <c r="M9" i="9"/>
  <c r="L9" i="9"/>
  <c r="K9" i="9"/>
  <c r="K11" i="9" s="1"/>
  <c r="J9" i="9"/>
  <c r="I9" i="9"/>
  <c r="H9" i="9"/>
  <c r="G9" i="9"/>
  <c r="F9" i="9"/>
  <c r="E9" i="9"/>
  <c r="D9" i="9"/>
  <c r="C9" i="9"/>
  <c r="C11" i="9" s="1"/>
  <c r="N8" i="9"/>
  <c r="M8" i="9"/>
  <c r="M12" i="9" s="1"/>
  <c r="L8" i="9"/>
  <c r="L12" i="9" s="1"/>
  <c r="K8" i="9"/>
  <c r="J8" i="9"/>
  <c r="I8" i="9"/>
  <c r="H8" i="9"/>
  <c r="G8" i="9"/>
  <c r="G12" i="9" s="1"/>
  <c r="F8" i="9"/>
  <c r="F11" i="9" s="1"/>
  <c r="E8" i="9"/>
  <c r="E12" i="9" s="1"/>
  <c r="D8" i="9"/>
  <c r="D12" i="9" s="1"/>
  <c r="C8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I21" i="9" s="1"/>
  <c r="H18" i="9"/>
  <c r="G18" i="9"/>
  <c r="F18" i="9"/>
  <c r="E18" i="9"/>
  <c r="D18" i="9"/>
  <c r="D3" i="9"/>
  <c r="E3" i="9" s="1"/>
  <c r="F3" i="9" s="1"/>
  <c r="G3" i="9" s="1"/>
  <c r="H3" i="9" s="1"/>
  <c r="I3" i="9" s="1"/>
  <c r="J3" i="9" s="1"/>
  <c r="K3" i="9" s="1"/>
  <c r="L3" i="9" s="1"/>
  <c r="M3" i="9" s="1"/>
  <c r="N3" i="9" s="1"/>
  <c r="F294" i="9" l="1"/>
  <c r="N294" i="9"/>
  <c r="J284" i="9"/>
  <c r="F284" i="9"/>
  <c r="C284" i="9"/>
  <c r="K284" i="9"/>
  <c r="J286" i="9" s="1"/>
  <c r="D284" i="9"/>
  <c r="L284" i="9"/>
  <c r="K286" i="9" s="1"/>
  <c r="N285" i="9"/>
  <c r="G295" i="9"/>
  <c r="J240" i="9"/>
  <c r="E239" i="9"/>
  <c r="M239" i="9"/>
  <c r="M241" i="9" s="1"/>
  <c r="C229" i="9"/>
  <c r="K229" i="9"/>
  <c r="K231" i="9" s="1"/>
  <c r="E229" i="9"/>
  <c r="J229" i="9"/>
  <c r="J231" i="9"/>
  <c r="L241" i="9"/>
  <c r="G240" i="9"/>
  <c r="K240" i="9"/>
  <c r="M286" i="9"/>
  <c r="I306" i="9"/>
  <c r="M316" i="9"/>
  <c r="I316" i="9"/>
  <c r="J316" i="9"/>
  <c r="I286" i="9"/>
  <c r="J306" i="9"/>
  <c r="I326" i="9"/>
  <c r="M296" i="9"/>
  <c r="N315" i="9"/>
  <c r="E325" i="9"/>
  <c r="N325" i="9"/>
  <c r="I294" i="9"/>
  <c r="H296" i="9" s="1"/>
  <c r="E295" i="9"/>
  <c r="M295" i="9"/>
  <c r="G284" i="9"/>
  <c r="C285" i="9"/>
  <c r="K285" i="9"/>
  <c r="E304" i="9"/>
  <c r="M304" i="9"/>
  <c r="L306" i="9" s="1"/>
  <c r="I305" i="9"/>
  <c r="D314" i="9"/>
  <c r="L314" i="9"/>
  <c r="K316" i="9" s="1"/>
  <c r="H315" i="9"/>
  <c r="C324" i="9"/>
  <c r="K324" i="9"/>
  <c r="J326" i="9" s="1"/>
  <c r="G325" i="9"/>
  <c r="K295" i="9"/>
  <c r="I285" i="9"/>
  <c r="G305" i="9"/>
  <c r="F315" i="9"/>
  <c r="D295" i="9"/>
  <c r="J285" i="9"/>
  <c r="H305" i="9"/>
  <c r="J294" i="9"/>
  <c r="F295" i="9"/>
  <c r="N295" i="9"/>
  <c r="H284" i="9"/>
  <c r="H286" i="9" s="1"/>
  <c r="D285" i="9"/>
  <c r="L285" i="9"/>
  <c r="F304" i="9"/>
  <c r="N304" i="9"/>
  <c r="M306" i="9" s="1"/>
  <c r="J305" i="9"/>
  <c r="E314" i="9"/>
  <c r="M314" i="9"/>
  <c r="I315" i="9"/>
  <c r="D324" i="9"/>
  <c r="L324" i="9"/>
  <c r="K326" i="9" s="1"/>
  <c r="H325" i="9"/>
  <c r="C294" i="9"/>
  <c r="M324" i="9"/>
  <c r="L326" i="9" s="1"/>
  <c r="L294" i="9"/>
  <c r="K296" i="9" s="1"/>
  <c r="G314" i="9"/>
  <c r="K241" i="9"/>
  <c r="L231" i="9"/>
  <c r="I251" i="9"/>
  <c r="H239" i="9"/>
  <c r="D240" i="9"/>
  <c r="L240" i="9"/>
  <c r="F229" i="9"/>
  <c r="N229" i="9"/>
  <c r="M231" i="9" s="1"/>
  <c r="J230" i="9"/>
  <c r="C249" i="9"/>
  <c r="K249" i="9"/>
  <c r="J251" i="9" s="1"/>
  <c r="G250" i="9"/>
  <c r="J259" i="9"/>
  <c r="F260" i="9"/>
  <c r="N260" i="9"/>
  <c r="D269" i="9"/>
  <c r="L269" i="9"/>
  <c r="H270" i="9"/>
  <c r="I239" i="9"/>
  <c r="E240" i="9"/>
  <c r="M240" i="9"/>
  <c r="G229" i="9"/>
  <c r="C230" i="9"/>
  <c r="K230" i="9"/>
  <c r="D249" i="9"/>
  <c r="L249" i="9"/>
  <c r="K251" i="9" s="1"/>
  <c r="H250" i="9"/>
  <c r="C259" i="9"/>
  <c r="K259" i="9"/>
  <c r="G260" i="9"/>
  <c r="E269" i="9"/>
  <c r="M269" i="9"/>
  <c r="I270" i="9"/>
  <c r="E260" i="9"/>
  <c r="J239" i="9"/>
  <c r="I241" i="9" s="1"/>
  <c r="F240" i="9"/>
  <c r="N240" i="9"/>
  <c r="H229" i="9"/>
  <c r="D230" i="9"/>
  <c r="L230" i="9"/>
  <c r="E249" i="9"/>
  <c r="M249" i="9"/>
  <c r="L251" i="9" s="1"/>
  <c r="I250" i="9"/>
  <c r="D259" i="9"/>
  <c r="L259" i="9"/>
  <c r="H260" i="9"/>
  <c r="F269" i="9"/>
  <c r="N269" i="9"/>
  <c r="J270" i="9"/>
  <c r="C239" i="9"/>
  <c r="I229" i="9"/>
  <c r="F249" i="9"/>
  <c r="N249" i="9"/>
  <c r="M251" i="9" s="1"/>
  <c r="M259" i="9"/>
  <c r="L261" i="9" s="1"/>
  <c r="H185" i="9"/>
  <c r="E184" i="9"/>
  <c r="L184" i="9"/>
  <c r="D184" i="9"/>
  <c r="J176" i="9"/>
  <c r="H175" i="9"/>
  <c r="F174" i="9"/>
  <c r="G185" i="9"/>
  <c r="I185" i="9"/>
  <c r="K184" i="9"/>
  <c r="J186" i="9" s="1"/>
  <c r="C184" i="9"/>
  <c r="M184" i="9"/>
  <c r="L186" i="9" s="1"/>
  <c r="N185" i="9"/>
  <c r="F185" i="9"/>
  <c r="F184" i="9"/>
  <c r="L206" i="9"/>
  <c r="L176" i="9"/>
  <c r="M206" i="9"/>
  <c r="K186" i="9"/>
  <c r="K196" i="9"/>
  <c r="K216" i="9"/>
  <c r="M196" i="9"/>
  <c r="L216" i="9"/>
  <c r="J175" i="9"/>
  <c r="K195" i="9"/>
  <c r="L215" i="9"/>
  <c r="G184" i="9"/>
  <c r="C185" i="9"/>
  <c r="K185" i="9"/>
  <c r="G174" i="9"/>
  <c r="C175" i="9"/>
  <c r="K175" i="9"/>
  <c r="K176" i="9" s="1"/>
  <c r="H194" i="9"/>
  <c r="D195" i="9"/>
  <c r="L195" i="9"/>
  <c r="I204" i="9"/>
  <c r="E205" i="9"/>
  <c r="M205" i="9"/>
  <c r="I214" i="9"/>
  <c r="E215" i="9"/>
  <c r="M215" i="9"/>
  <c r="D215" i="9"/>
  <c r="H184" i="9"/>
  <c r="D185" i="9"/>
  <c r="L185" i="9"/>
  <c r="H174" i="9"/>
  <c r="D175" i="9"/>
  <c r="L175" i="9"/>
  <c r="I194" i="9"/>
  <c r="E195" i="9"/>
  <c r="M195" i="9"/>
  <c r="J204" i="9"/>
  <c r="F205" i="9"/>
  <c r="N205" i="9"/>
  <c r="J214" i="9"/>
  <c r="I216" i="9" s="1"/>
  <c r="F215" i="9"/>
  <c r="N215" i="9"/>
  <c r="I184" i="9"/>
  <c r="E185" i="9"/>
  <c r="M185" i="9"/>
  <c r="I174" i="9"/>
  <c r="E175" i="9"/>
  <c r="M175" i="9"/>
  <c r="J194" i="9"/>
  <c r="J196" i="9" s="1"/>
  <c r="F195" i="9"/>
  <c r="N195" i="9"/>
  <c r="C204" i="9"/>
  <c r="K204" i="9"/>
  <c r="J206" i="9" s="1"/>
  <c r="G205" i="9"/>
  <c r="C214" i="9"/>
  <c r="K214" i="9"/>
  <c r="J216" i="9" s="1"/>
  <c r="G215" i="9"/>
  <c r="E130" i="9"/>
  <c r="G130" i="9"/>
  <c r="C120" i="9"/>
  <c r="K120" i="9"/>
  <c r="M120" i="9"/>
  <c r="E129" i="9"/>
  <c r="D129" i="9"/>
  <c r="I130" i="9"/>
  <c r="M129" i="9"/>
  <c r="L131" i="9" s="1"/>
  <c r="F129" i="9"/>
  <c r="K129" i="9"/>
  <c r="K131" i="9" s="1"/>
  <c r="G121" i="9"/>
  <c r="H121" i="9"/>
  <c r="F120" i="9"/>
  <c r="F140" i="9"/>
  <c r="G150" i="9"/>
  <c r="K160" i="9"/>
  <c r="G129" i="9"/>
  <c r="G131" i="9" s="1"/>
  <c r="C130" i="9"/>
  <c r="K130" i="9"/>
  <c r="D119" i="9"/>
  <c r="L119" i="9"/>
  <c r="K121" i="9" s="1"/>
  <c r="H120" i="9"/>
  <c r="C139" i="9"/>
  <c r="K139" i="9"/>
  <c r="G140" i="9"/>
  <c r="D149" i="9"/>
  <c r="L149" i="9"/>
  <c r="H150" i="9"/>
  <c r="H159" i="9"/>
  <c r="D160" i="9"/>
  <c r="L160" i="9"/>
  <c r="H130" i="9"/>
  <c r="E120" i="9"/>
  <c r="M119" i="9"/>
  <c r="L121" i="9" s="1"/>
  <c r="I159" i="9"/>
  <c r="I129" i="9"/>
  <c r="H131" i="9" s="1"/>
  <c r="N119" i="9"/>
  <c r="J159" i="9"/>
  <c r="G120" i="9"/>
  <c r="J139" i="9"/>
  <c r="J129" i="9"/>
  <c r="N139" i="9"/>
  <c r="M141" i="9" s="1"/>
  <c r="L77" i="9"/>
  <c r="K87" i="9"/>
  <c r="K77" i="9"/>
  <c r="K97" i="9"/>
  <c r="L107" i="9"/>
  <c r="J67" i="9"/>
  <c r="M107" i="9"/>
  <c r="K67" i="9"/>
  <c r="J87" i="9"/>
  <c r="L97" i="9"/>
  <c r="E66" i="9"/>
  <c r="M76" i="9"/>
  <c r="E86" i="9"/>
  <c r="M96" i="9"/>
  <c r="L106" i="9"/>
  <c r="F66" i="9"/>
  <c r="F76" i="9"/>
  <c r="N96" i="9"/>
  <c r="M106" i="9"/>
  <c r="G66" i="9"/>
  <c r="G86" i="9"/>
  <c r="N106" i="9"/>
  <c r="H66" i="9"/>
  <c r="H96" i="9"/>
  <c r="G106" i="9"/>
  <c r="M85" i="9"/>
  <c r="L87" i="9" s="1"/>
  <c r="D105" i="9"/>
  <c r="N65" i="9"/>
  <c r="M67" i="9" s="1"/>
  <c r="N75" i="9"/>
  <c r="M77" i="9" s="1"/>
  <c r="F85" i="9"/>
  <c r="N85" i="9"/>
  <c r="M87" i="9" s="1"/>
  <c r="F95" i="9"/>
  <c r="E105" i="9"/>
  <c r="M66" i="9"/>
  <c r="E76" i="9"/>
  <c r="E96" i="9"/>
  <c r="G76" i="9"/>
  <c r="G96" i="9"/>
  <c r="F106" i="9"/>
  <c r="H76" i="9"/>
  <c r="H86" i="9"/>
  <c r="K22" i="9"/>
  <c r="C21" i="9"/>
  <c r="J12" i="9"/>
  <c r="N11" i="9"/>
  <c r="D22" i="9"/>
  <c r="L22" i="9"/>
  <c r="H11" i="9"/>
  <c r="C32" i="9"/>
  <c r="K32" i="9"/>
  <c r="G42" i="9"/>
  <c r="C51" i="9"/>
  <c r="K51" i="9"/>
  <c r="I11" i="9"/>
  <c r="D31" i="9"/>
  <c r="L31" i="9"/>
  <c r="L33" i="9" s="1"/>
  <c r="H42" i="9"/>
  <c r="D51" i="9"/>
  <c r="L51" i="9"/>
  <c r="L53" i="9" s="1"/>
  <c r="H51" i="9"/>
  <c r="F22" i="9"/>
  <c r="N22" i="9"/>
  <c r="I31" i="9"/>
  <c r="C12" i="9"/>
  <c r="K12" i="9"/>
  <c r="F31" i="9"/>
  <c r="N31" i="9"/>
  <c r="M33" i="9" s="1"/>
  <c r="J42" i="9"/>
  <c r="F51" i="9"/>
  <c r="N51" i="9"/>
  <c r="K43" i="9"/>
  <c r="E22" i="9"/>
  <c r="M22" i="9"/>
  <c r="G21" i="9"/>
  <c r="D21" i="9"/>
  <c r="H21" i="9"/>
  <c r="L21" i="9"/>
  <c r="H22" i="9"/>
  <c r="J21" i="9"/>
  <c r="I23" i="9" s="1"/>
  <c r="L43" i="9"/>
  <c r="M43" i="9"/>
  <c r="H13" i="9"/>
  <c r="K53" i="9"/>
  <c r="J53" i="9"/>
  <c r="M53" i="9"/>
  <c r="K21" i="9"/>
  <c r="G22" i="9"/>
  <c r="J11" i="9"/>
  <c r="I13" i="9" s="1"/>
  <c r="F12" i="9"/>
  <c r="N12" i="9"/>
  <c r="H31" i="9"/>
  <c r="D32" i="9"/>
  <c r="L32" i="9"/>
  <c r="G41" i="9"/>
  <c r="C42" i="9"/>
  <c r="K42" i="9"/>
  <c r="G51" i="9"/>
  <c r="C52" i="9"/>
  <c r="K52" i="9"/>
  <c r="E21" i="9"/>
  <c r="M21" i="9"/>
  <c r="L23" i="9" s="1"/>
  <c r="I22" i="9"/>
  <c r="D11" i="9"/>
  <c r="L11" i="9"/>
  <c r="K13" i="9" s="1"/>
  <c r="H12" i="9"/>
  <c r="J31" i="9"/>
  <c r="I33" i="9" s="1"/>
  <c r="F32" i="9"/>
  <c r="N32" i="9"/>
  <c r="I41" i="9"/>
  <c r="E42" i="9"/>
  <c r="M42" i="9"/>
  <c r="I51" i="9"/>
  <c r="E52" i="9"/>
  <c r="M52" i="9"/>
  <c r="L42" i="9"/>
  <c r="F21" i="9"/>
  <c r="N21" i="9"/>
  <c r="M23" i="9" s="1"/>
  <c r="J22" i="9"/>
  <c r="E11" i="9"/>
  <c r="M11" i="9"/>
  <c r="L13" i="9" s="1"/>
  <c r="I12" i="9"/>
  <c r="C31" i="9"/>
  <c r="K31" i="9"/>
  <c r="J33" i="9" s="1"/>
  <c r="G32" i="9"/>
  <c r="J41" i="9"/>
  <c r="J43" i="9" s="1"/>
  <c r="F42" i="9"/>
  <c r="N42" i="9"/>
  <c r="J51" i="9"/>
  <c r="F52" i="9"/>
  <c r="N52" i="9"/>
  <c r="D42" i="9"/>
  <c r="M32" i="9"/>
  <c r="D52" i="9"/>
  <c r="G11" i="9"/>
  <c r="E31" i="9"/>
  <c r="L286" i="9" l="1"/>
  <c r="I296" i="9"/>
  <c r="L316" i="9"/>
  <c r="L296" i="9"/>
  <c r="M326" i="9"/>
  <c r="J296" i="9"/>
  <c r="H231" i="9"/>
  <c r="H241" i="9"/>
  <c r="J241" i="9"/>
  <c r="I231" i="9"/>
  <c r="M261" i="9"/>
  <c r="G231" i="9"/>
  <c r="M186" i="9"/>
  <c r="K206" i="9"/>
  <c r="I131" i="9"/>
  <c r="M131" i="9"/>
  <c r="M121" i="9"/>
  <c r="H161" i="9"/>
  <c r="J141" i="9"/>
  <c r="K141" i="9"/>
  <c r="J131" i="9"/>
  <c r="I161" i="9"/>
  <c r="J23" i="9"/>
  <c r="K33" i="9"/>
  <c r="J13" i="9"/>
  <c r="K23" i="9"/>
  <c r="M13" i="9"/>
  <c r="D158" i="8" l="1"/>
  <c r="D157" i="8"/>
  <c r="D153" i="8"/>
  <c r="D152" i="8"/>
  <c r="D148" i="8"/>
  <c r="D147" i="8"/>
  <c r="D136" i="8"/>
  <c r="D135" i="8"/>
  <c r="D134" i="8"/>
  <c r="F136" i="8"/>
  <c r="D141" i="8"/>
  <c r="F135" i="8"/>
  <c r="E135" i="8"/>
  <c r="D140" i="8"/>
  <c r="D143" i="8" s="1"/>
  <c r="F134" i="8"/>
  <c r="F137" i="8" s="1"/>
  <c r="E134" i="8"/>
  <c r="E137" i="8" s="1"/>
  <c r="D139" i="8"/>
  <c r="D142" i="8" s="1"/>
  <c r="D132" i="8"/>
  <c r="D131" i="8"/>
  <c r="D127" i="8"/>
  <c r="D126" i="8"/>
  <c r="D122" i="8"/>
  <c r="D121" i="8"/>
  <c r="D110" i="8"/>
  <c r="D109" i="8"/>
  <c r="D108" i="8"/>
  <c r="D111" i="8" s="1"/>
  <c r="F111" i="8"/>
  <c r="F110" i="8"/>
  <c r="E110" i="8"/>
  <c r="D115" i="8"/>
  <c r="F109" i="8"/>
  <c r="E109" i="8"/>
  <c r="D114" i="8"/>
  <c r="F108" i="8"/>
  <c r="F112" i="8" s="1"/>
  <c r="E108" i="8"/>
  <c r="E112" i="8" s="1"/>
  <c r="D113" i="8"/>
  <c r="D104" i="8"/>
  <c r="D103" i="8"/>
  <c r="D102" i="8"/>
  <c r="D101" i="8"/>
  <c r="D100" i="8"/>
  <c r="D96" i="8"/>
  <c r="D95" i="8"/>
  <c r="D84" i="8"/>
  <c r="D83" i="8"/>
  <c r="D82" i="8"/>
  <c r="D86" i="8" s="1"/>
  <c r="E84" i="8"/>
  <c r="D89" i="8"/>
  <c r="E83" i="8"/>
  <c r="D88" i="8"/>
  <c r="E82" i="8"/>
  <c r="D87" i="8"/>
  <c r="D90" i="8" s="1"/>
  <c r="D80" i="8"/>
  <c r="D79" i="8"/>
  <c r="D75" i="8"/>
  <c r="D74" i="8"/>
  <c r="D70" i="8"/>
  <c r="D69" i="8"/>
  <c r="D58" i="8"/>
  <c r="D57" i="8"/>
  <c r="D56" i="8"/>
  <c r="D60" i="8" s="1"/>
  <c r="F58" i="8"/>
  <c r="E58" i="8"/>
  <c r="D63" i="8"/>
  <c r="F57" i="8"/>
  <c r="F59" i="8" s="1"/>
  <c r="E57" i="8"/>
  <c r="D62" i="8"/>
  <c r="F56" i="8"/>
  <c r="E56" i="8"/>
  <c r="D61" i="8"/>
  <c r="D52" i="8"/>
  <c r="D51" i="8"/>
  <c r="D50" i="8"/>
  <c r="D54" i="8" s="1"/>
  <c r="D49" i="8"/>
  <c r="D48" i="8"/>
  <c r="D42" i="8"/>
  <c r="D41" i="8"/>
  <c r="D44" i="8" s="1"/>
  <c r="D40" i="8"/>
  <c r="D32" i="8"/>
  <c r="D31" i="8"/>
  <c r="D30" i="8"/>
  <c r="D33" i="8" s="1"/>
  <c r="F32" i="8"/>
  <c r="E32" i="8"/>
  <c r="D37" i="8"/>
  <c r="F31" i="8"/>
  <c r="E31" i="8"/>
  <c r="D36" i="8"/>
  <c r="F30" i="8"/>
  <c r="F33" i="8" s="1"/>
  <c r="E30" i="8"/>
  <c r="D35" i="8"/>
  <c r="D26" i="8"/>
  <c r="D25" i="8"/>
  <c r="D24" i="8"/>
  <c r="D21" i="8"/>
  <c r="D20" i="8"/>
  <c r="D19" i="8"/>
  <c r="D23" i="8" s="1"/>
  <c r="D16" i="8"/>
  <c r="D15" i="8"/>
  <c r="D14" i="8"/>
  <c r="D6" i="8"/>
  <c r="D5" i="8"/>
  <c r="D4" i="8"/>
  <c r="D7" i="8" s="1"/>
  <c r="F6" i="8"/>
  <c r="E6" i="8"/>
  <c r="E8" i="8" s="1"/>
  <c r="D11" i="8"/>
  <c r="F5" i="8"/>
  <c r="E5" i="8"/>
  <c r="D10" i="8"/>
  <c r="F4" i="8"/>
  <c r="E4" i="8"/>
  <c r="D9" i="8"/>
  <c r="D12" i="8" s="1"/>
  <c r="D13" i="8" l="1"/>
  <c r="D18" i="8"/>
  <c r="E34" i="8"/>
  <c r="E33" i="8"/>
  <c r="D64" i="8"/>
  <c r="E85" i="8"/>
  <c r="D117" i="8"/>
  <c r="E7" i="8"/>
  <c r="F8" i="8"/>
  <c r="D27" i="8"/>
  <c r="D34" i="8"/>
  <c r="D43" i="8"/>
  <c r="D65" i="8"/>
  <c r="D106" i="8"/>
  <c r="D112" i="8"/>
  <c r="E59" i="8"/>
  <c r="F138" i="8"/>
  <c r="D38" i="8"/>
  <c r="F34" i="8"/>
  <c r="F60" i="8"/>
  <c r="D91" i="8"/>
  <c r="D105" i="8"/>
  <c r="D138" i="8"/>
  <c r="D17" i="8"/>
  <c r="F7" i="8"/>
  <c r="D8" i="8"/>
  <c r="D39" i="8"/>
  <c r="E60" i="8"/>
  <c r="D116" i="8"/>
  <c r="E138" i="8"/>
  <c r="D28" i="8"/>
  <c r="D53" i="8"/>
  <c r="D59" i="8"/>
  <c r="E86" i="8"/>
  <c r="E111" i="8"/>
  <c r="D137" i="8"/>
  <c r="D22" i="8"/>
  <c r="D85" i="8"/>
  <c r="B31" i="7"/>
  <c r="D48" i="7"/>
  <c r="C48" i="7"/>
  <c r="B48" i="7"/>
  <c r="D47" i="7"/>
  <c r="D49" i="7" s="1"/>
  <c r="C47" i="7"/>
  <c r="C49" i="7" s="1"/>
  <c r="B47" i="7"/>
  <c r="B49" i="7" s="1"/>
  <c r="D42" i="7"/>
  <c r="C42" i="7"/>
  <c r="B42" i="7"/>
  <c r="D41" i="7"/>
  <c r="C41" i="7"/>
  <c r="B41" i="7"/>
  <c r="B43" i="7" s="1"/>
  <c r="D36" i="7"/>
  <c r="C36" i="7"/>
  <c r="B36" i="7"/>
  <c r="D35" i="7"/>
  <c r="C35" i="7"/>
  <c r="B35" i="7"/>
  <c r="D26" i="7"/>
  <c r="C26" i="7"/>
  <c r="B26" i="7"/>
  <c r="D25" i="7"/>
  <c r="C25" i="7"/>
  <c r="B25" i="7"/>
  <c r="D31" i="7"/>
  <c r="C31" i="7"/>
  <c r="D30" i="7"/>
  <c r="C30" i="7"/>
  <c r="C32" i="7" s="1"/>
  <c r="B30" i="7"/>
  <c r="B32" i="7" s="1"/>
  <c r="E7" i="7"/>
  <c r="E6" i="7"/>
  <c r="E5" i="7"/>
  <c r="E4" i="7"/>
  <c r="E3" i="7"/>
  <c r="C27" i="7" l="1"/>
  <c r="C37" i="7"/>
  <c r="B37" i="7"/>
  <c r="D43" i="7"/>
  <c r="D37" i="7"/>
  <c r="C43" i="7"/>
  <c r="F43" i="7" s="1"/>
  <c r="D27" i="7"/>
  <c r="D32" i="7"/>
  <c r="E32" i="7" s="1"/>
  <c r="B27" i="7"/>
  <c r="F49" i="7"/>
  <c r="E49" i="7"/>
  <c r="E37" i="7"/>
  <c r="E43" i="7" l="1"/>
  <c r="F37" i="7"/>
  <c r="F27" i="7"/>
  <c r="F32" i="7"/>
  <c r="E27" i="7"/>
  <c r="AQ8" i="6"/>
  <c r="AP63" i="6" s="1"/>
  <c r="AQ9" i="6"/>
  <c r="AP75" i="6" s="1"/>
  <c r="AQ10" i="6"/>
  <c r="AR10" i="6" s="1"/>
  <c r="AQ11" i="6"/>
  <c r="AQ12" i="6"/>
  <c r="AQ13" i="6"/>
  <c r="AQ14" i="6"/>
  <c r="AP65" i="6" s="1"/>
  <c r="AQ15" i="6"/>
  <c r="AP77" i="6" s="1"/>
  <c r="AQ16" i="6"/>
  <c r="AQ17" i="6"/>
  <c r="AQ18" i="6"/>
  <c r="AQ19" i="6"/>
  <c r="AQ20" i="6"/>
  <c r="AQ21" i="6"/>
  <c r="AQ22" i="6"/>
  <c r="AQ23" i="6"/>
  <c r="AP68" i="6" s="1"/>
  <c r="AQ24" i="6"/>
  <c r="AQ25" i="6"/>
  <c r="AS25" i="6" s="1"/>
  <c r="AQ26" i="6"/>
  <c r="AP69" i="6" s="1"/>
  <c r="AQ27" i="6"/>
  <c r="AQ28" i="6"/>
  <c r="AQ29" i="6"/>
  <c r="AP70" i="6" s="1"/>
  <c r="AQ30" i="6"/>
  <c r="AP82" i="6" s="1"/>
  <c r="AQ7" i="6"/>
  <c r="AP50" i="6" s="1"/>
  <c r="AP80" i="6"/>
  <c r="AP76" i="6"/>
  <c r="AO76" i="6"/>
  <c r="AO77" i="6" s="1"/>
  <c r="AO78" i="6" s="1"/>
  <c r="AO79" i="6" s="1"/>
  <c r="AO80" i="6" s="1"/>
  <c r="AO81" i="6" s="1"/>
  <c r="AO82" i="6" s="1"/>
  <c r="AP67" i="6"/>
  <c r="AO64" i="6"/>
  <c r="AO65" i="6" s="1"/>
  <c r="AO66" i="6" s="1"/>
  <c r="AO67" i="6" s="1"/>
  <c r="AO68" i="6" s="1"/>
  <c r="AO69" i="6" s="1"/>
  <c r="AO70" i="6" s="1"/>
  <c r="AP54" i="6"/>
  <c r="AO51" i="6"/>
  <c r="AO52" i="6" s="1"/>
  <c r="AO53" i="6" s="1"/>
  <c r="AO54" i="6" s="1"/>
  <c r="AO55" i="6" s="1"/>
  <c r="AO56" i="6" s="1"/>
  <c r="AO57" i="6" s="1"/>
  <c r="AQ44" i="6"/>
  <c r="AP44" i="6"/>
  <c r="AP34" i="6"/>
  <c r="AP35" i="6" s="1"/>
  <c r="AP36" i="6" s="1"/>
  <c r="AP37" i="6" s="1"/>
  <c r="AP38" i="6" s="1"/>
  <c r="AP39" i="6" s="1"/>
  <c r="AP40" i="6" s="1"/>
  <c r="AP81" i="6"/>
  <c r="AR25" i="6"/>
  <c r="AP55" i="6"/>
  <c r="AP79" i="6"/>
  <c r="AS19" i="6"/>
  <c r="AP78" i="6"/>
  <c r="AP66" i="6"/>
  <c r="AR16" i="6"/>
  <c r="AP52" i="6"/>
  <c r="AP64" i="6"/>
  <c r="AS10" i="6"/>
  <c r="AO10" i="6"/>
  <c r="AO13" i="6" s="1"/>
  <c r="AO16" i="6" s="1"/>
  <c r="AO19" i="6" s="1"/>
  <c r="AO22" i="6" s="1"/>
  <c r="AO25" i="6" s="1"/>
  <c r="AO28" i="6" s="1"/>
  <c r="AI19" i="6"/>
  <c r="AI20" i="6"/>
  <c r="AI21" i="6"/>
  <c r="AI22" i="6"/>
  <c r="AI23" i="6"/>
  <c r="AI24" i="6"/>
  <c r="AI25" i="6"/>
  <c r="AI26" i="6"/>
  <c r="AI27" i="6"/>
  <c r="AI28" i="6"/>
  <c r="AI29" i="6"/>
  <c r="AI30" i="6"/>
  <c r="AI16" i="6"/>
  <c r="AI17" i="6"/>
  <c r="AI18" i="6"/>
  <c r="AI8" i="6"/>
  <c r="AI9" i="6"/>
  <c r="AI10" i="6"/>
  <c r="AI11" i="6"/>
  <c r="AI12" i="6"/>
  <c r="AI13" i="6"/>
  <c r="AI14" i="6"/>
  <c r="AI15" i="6"/>
  <c r="AI7" i="6"/>
  <c r="AH34" i="6"/>
  <c r="AH35" i="6" s="1"/>
  <c r="AH36" i="6" s="1"/>
  <c r="AH37" i="6" s="1"/>
  <c r="AH38" i="6" s="1"/>
  <c r="AH39" i="6" s="1"/>
  <c r="AH40" i="6" s="1"/>
  <c r="AG10" i="6"/>
  <c r="AG13" i="6" s="1"/>
  <c r="AG16" i="6" s="1"/>
  <c r="AG19" i="6" s="1"/>
  <c r="AG22" i="6" s="1"/>
  <c r="AG25" i="6" s="1"/>
  <c r="AG28" i="6" s="1"/>
  <c r="AA8" i="6"/>
  <c r="AA9" i="6"/>
  <c r="Z75" i="6" s="1"/>
  <c r="AA10" i="6"/>
  <c r="Z51" i="6" s="1"/>
  <c r="AA11" i="6"/>
  <c r="Z64" i="6" s="1"/>
  <c r="AA12" i="6"/>
  <c r="Z76" i="6" s="1"/>
  <c r="AA13" i="6"/>
  <c r="AA14" i="6"/>
  <c r="AA15" i="6"/>
  <c r="Z77" i="6" s="1"/>
  <c r="AA16" i="6"/>
  <c r="AA17" i="6"/>
  <c r="Z66" i="6" s="1"/>
  <c r="AA18" i="6"/>
  <c r="Z78" i="6" s="1"/>
  <c r="AA19" i="6"/>
  <c r="AA20" i="6"/>
  <c r="Z67" i="6" s="1"/>
  <c r="AA21" i="6"/>
  <c r="Z79" i="6" s="1"/>
  <c r="AA22" i="6"/>
  <c r="AA23" i="6"/>
  <c r="Z68" i="6" s="1"/>
  <c r="AA24" i="6"/>
  <c r="Z80" i="6" s="1"/>
  <c r="AA25" i="6"/>
  <c r="AA26" i="6"/>
  <c r="Z69" i="6" s="1"/>
  <c r="AA27" i="6"/>
  <c r="Z81" i="6" s="1"/>
  <c r="AA28" i="6"/>
  <c r="AA29" i="6"/>
  <c r="Z70" i="6" s="1"/>
  <c r="AA30" i="6"/>
  <c r="Z82" i="6" s="1"/>
  <c r="AA7" i="6"/>
  <c r="Y76" i="6"/>
  <c r="Y77" i="6" s="1"/>
  <c r="Y78" i="6" s="1"/>
  <c r="Y79" i="6" s="1"/>
  <c r="Y80" i="6" s="1"/>
  <c r="Y81" i="6" s="1"/>
  <c r="Y82" i="6" s="1"/>
  <c r="Z65" i="6"/>
  <c r="Y64" i="6"/>
  <c r="Y65" i="6" s="1"/>
  <c r="Y66" i="6" s="1"/>
  <c r="Y67" i="6" s="1"/>
  <c r="Y68" i="6" s="1"/>
  <c r="Y69" i="6" s="1"/>
  <c r="Y70" i="6" s="1"/>
  <c r="Z55" i="6"/>
  <c r="Y51" i="6"/>
  <c r="Y52" i="6" s="1"/>
  <c r="Y53" i="6" s="1"/>
  <c r="Y54" i="6" s="1"/>
  <c r="Y55" i="6" s="1"/>
  <c r="Y56" i="6" s="1"/>
  <c r="Y57" i="6" s="1"/>
  <c r="AA44" i="6"/>
  <c r="Z44" i="6"/>
  <c r="Z34" i="6"/>
  <c r="Z35" i="6" s="1"/>
  <c r="Z36" i="6" s="1"/>
  <c r="Z37" i="6" s="1"/>
  <c r="Z38" i="6" s="1"/>
  <c r="Z39" i="6" s="1"/>
  <c r="Z40" i="6" s="1"/>
  <c r="AC22" i="6"/>
  <c r="Z52" i="6"/>
  <c r="Y10" i="6"/>
  <c r="Y13" i="6" s="1"/>
  <c r="Y16" i="6" s="1"/>
  <c r="Y19" i="6" s="1"/>
  <c r="Y22" i="6" s="1"/>
  <c r="Y25" i="6" s="1"/>
  <c r="Y28" i="6" s="1"/>
  <c r="Z63" i="6"/>
  <c r="S22" i="6"/>
  <c r="S23" i="6"/>
  <c r="R68" i="6" s="1"/>
  <c r="S24" i="6"/>
  <c r="R80" i="6" s="1"/>
  <c r="S25" i="6"/>
  <c r="S26" i="6"/>
  <c r="R69" i="6" s="1"/>
  <c r="S27" i="6"/>
  <c r="S28" i="6"/>
  <c r="S29" i="6"/>
  <c r="S30" i="6"/>
  <c r="R82" i="6" s="1"/>
  <c r="S8" i="6"/>
  <c r="R63" i="6" s="1"/>
  <c r="S9" i="6"/>
  <c r="R75" i="6" s="1"/>
  <c r="S10" i="6"/>
  <c r="S11" i="6"/>
  <c r="R64" i="6" s="1"/>
  <c r="S12" i="6"/>
  <c r="R76" i="6" s="1"/>
  <c r="S13" i="6"/>
  <c r="S14" i="6"/>
  <c r="R65" i="6" s="1"/>
  <c r="S15" i="6"/>
  <c r="R77" i="6" s="1"/>
  <c r="S16" i="6"/>
  <c r="R53" i="6" s="1"/>
  <c r="S17" i="6"/>
  <c r="R66" i="6" s="1"/>
  <c r="S18" i="6"/>
  <c r="S19" i="6"/>
  <c r="S20" i="6"/>
  <c r="R67" i="6" s="1"/>
  <c r="S21" i="6"/>
  <c r="R79" i="6" s="1"/>
  <c r="S7" i="6"/>
  <c r="Q76" i="6"/>
  <c r="Q77" i="6" s="1"/>
  <c r="Q78" i="6" s="1"/>
  <c r="Q79" i="6" s="1"/>
  <c r="Q80" i="6" s="1"/>
  <c r="Q81" i="6" s="1"/>
  <c r="Q82" i="6" s="1"/>
  <c r="Q64" i="6"/>
  <c r="Q65" i="6" s="1"/>
  <c r="Q66" i="6" s="1"/>
  <c r="Q67" i="6" s="1"/>
  <c r="Q68" i="6" s="1"/>
  <c r="Q69" i="6" s="1"/>
  <c r="Q70" i="6" s="1"/>
  <c r="R57" i="6"/>
  <c r="Q51" i="6"/>
  <c r="Q52" i="6" s="1"/>
  <c r="Q53" i="6" s="1"/>
  <c r="Q54" i="6" s="1"/>
  <c r="Q55" i="6" s="1"/>
  <c r="Q56" i="6" s="1"/>
  <c r="Q57" i="6" s="1"/>
  <c r="S44" i="6"/>
  <c r="R44" i="6"/>
  <c r="Q34" i="6"/>
  <c r="Q35" i="6" s="1"/>
  <c r="Q36" i="6" s="1"/>
  <c r="Q37" i="6" s="1"/>
  <c r="Q38" i="6" s="1"/>
  <c r="Q39" i="6" s="1"/>
  <c r="Q40" i="6" s="1"/>
  <c r="R56" i="6"/>
  <c r="R78" i="6"/>
  <c r="R51" i="6"/>
  <c r="Q10" i="6"/>
  <c r="Q13" i="6" s="1"/>
  <c r="Q16" i="6" s="1"/>
  <c r="Q19" i="6" s="1"/>
  <c r="Q22" i="6" s="1"/>
  <c r="Q25" i="6" s="1"/>
  <c r="Q28" i="6" s="1"/>
  <c r="K8" i="6"/>
  <c r="J62" i="6" s="1"/>
  <c r="K9" i="6"/>
  <c r="K10" i="6"/>
  <c r="K11" i="6"/>
  <c r="J63" i="6" s="1"/>
  <c r="K12" i="6"/>
  <c r="J76" i="6" s="1"/>
  <c r="K13" i="6"/>
  <c r="K14" i="6"/>
  <c r="K15" i="6"/>
  <c r="J77" i="6" s="1"/>
  <c r="K16" i="6"/>
  <c r="K17" i="6"/>
  <c r="J65" i="6" s="1"/>
  <c r="K18" i="6"/>
  <c r="J78" i="6" s="1"/>
  <c r="K19" i="6"/>
  <c r="K20" i="6"/>
  <c r="J66" i="6" s="1"/>
  <c r="K21" i="6"/>
  <c r="J79" i="6" s="1"/>
  <c r="K22" i="6"/>
  <c r="K23" i="6"/>
  <c r="K24" i="6"/>
  <c r="J80" i="6" s="1"/>
  <c r="K25" i="6"/>
  <c r="K26" i="6"/>
  <c r="J68" i="6" s="1"/>
  <c r="K27" i="6"/>
  <c r="J81" i="6" s="1"/>
  <c r="K28" i="6"/>
  <c r="K29" i="6"/>
  <c r="J69" i="6" s="1"/>
  <c r="K30" i="6"/>
  <c r="J82" i="6" s="1"/>
  <c r="K7" i="6"/>
  <c r="I76" i="6"/>
  <c r="I77" i="6" s="1"/>
  <c r="I78" i="6" s="1"/>
  <c r="I79" i="6" s="1"/>
  <c r="I80" i="6" s="1"/>
  <c r="I81" i="6" s="1"/>
  <c r="I82" i="6" s="1"/>
  <c r="I63" i="6"/>
  <c r="I64" i="6" s="1"/>
  <c r="I65" i="6" s="1"/>
  <c r="I66" i="6" s="1"/>
  <c r="I67" i="6" s="1"/>
  <c r="I68" i="6" s="1"/>
  <c r="I69" i="6" s="1"/>
  <c r="J56" i="6"/>
  <c r="I50" i="6"/>
  <c r="I51" i="6" s="1"/>
  <c r="I52" i="6" s="1"/>
  <c r="I53" i="6" s="1"/>
  <c r="I54" i="6" s="1"/>
  <c r="I55" i="6" s="1"/>
  <c r="I56" i="6" s="1"/>
  <c r="K44" i="6"/>
  <c r="J44" i="6"/>
  <c r="I34" i="6"/>
  <c r="I35" i="6" s="1"/>
  <c r="I36" i="6" s="1"/>
  <c r="I37" i="6" s="1"/>
  <c r="I38" i="6" s="1"/>
  <c r="I39" i="6" s="1"/>
  <c r="I40" i="6" s="1"/>
  <c r="I10" i="6"/>
  <c r="I13" i="6" s="1"/>
  <c r="I16" i="6" s="1"/>
  <c r="I19" i="6" s="1"/>
  <c r="I22" i="6" s="1"/>
  <c r="I25" i="6" s="1"/>
  <c r="I28" i="6" s="1"/>
  <c r="J75" i="6"/>
  <c r="C43" i="6"/>
  <c r="B43" i="6"/>
  <c r="C8" i="6"/>
  <c r="B63" i="6" s="1"/>
  <c r="C9" i="6"/>
  <c r="B77" i="6" s="1"/>
  <c r="C10" i="6"/>
  <c r="C11" i="6"/>
  <c r="B64" i="6" s="1"/>
  <c r="C12" i="6"/>
  <c r="B78" i="6" s="1"/>
  <c r="C13" i="6"/>
  <c r="B52" i="6" s="1"/>
  <c r="C14" i="6"/>
  <c r="B65" i="6" s="1"/>
  <c r="C15" i="6"/>
  <c r="C16" i="6"/>
  <c r="B53" i="6" s="1"/>
  <c r="C17" i="6"/>
  <c r="B66" i="6" s="1"/>
  <c r="C18" i="6"/>
  <c r="B80" i="6" s="1"/>
  <c r="C19" i="6"/>
  <c r="B54" i="6" s="1"/>
  <c r="C20" i="6"/>
  <c r="J53" i="6" s="1"/>
  <c r="C21" i="6"/>
  <c r="B81" i="6" s="1"/>
  <c r="C22" i="6"/>
  <c r="B55" i="6" s="1"/>
  <c r="C23" i="6"/>
  <c r="J54" i="6" s="1"/>
  <c r="C24" i="6"/>
  <c r="B82" i="6" s="1"/>
  <c r="C25" i="6"/>
  <c r="B56" i="6" s="1"/>
  <c r="C26" i="6"/>
  <c r="B69" i="6" s="1"/>
  <c r="C27" i="6"/>
  <c r="B83" i="6" s="1"/>
  <c r="C7" i="6"/>
  <c r="B67" i="6"/>
  <c r="B79" i="6"/>
  <c r="AR13" i="6" l="1"/>
  <c r="AK10" i="6"/>
  <c r="AS28" i="6"/>
  <c r="U25" i="6"/>
  <c r="AK13" i="6"/>
  <c r="AS16" i="6"/>
  <c r="L13" i="6"/>
  <c r="U16" i="6"/>
  <c r="AC16" i="6"/>
  <c r="AC19" i="6"/>
  <c r="AR22" i="6"/>
  <c r="AS22" i="6"/>
  <c r="AP51" i="6"/>
  <c r="AP56" i="6"/>
  <c r="AS13" i="6"/>
  <c r="AP53" i="6"/>
  <c r="AP57" i="6"/>
  <c r="AR7" i="6"/>
  <c r="AR19" i="6"/>
  <c r="AS7" i="6"/>
  <c r="AR28" i="6"/>
  <c r="AJ7" i="6"/>
  <c r="AJ13" i="6"/>
  <c r="AK7" i="6"/>
  <c r="AJ10" i="6"/>
  <c r="L7" i="6"/>
  <c r="M22" i="6"/>
  <c r="AB22" i="6"/>
  <c r="R81" i="6"/>
  <c r="T16" i="6"/>
  <c r="T22" i="6"/>
  <c r="M10" i="6"/>
  <c r="U28" i="6"/>
  <c r="AB25" i="6"/>
  <c r="AB13" i="6"/>
  <c r="R55" i="6"/>
  <c r="AC7" i="6"/>
  <c r="AC10" i="6"/>
  <c r="AB19" i="6"/>
  <c r="Z56" i="6"/>
  <c r="AB10" i="6"/>
  <c r="AC28" i="6"/>
  <c r="AB7" i="6"/>
  <c r="Z50" i="6" s="1"/>
  <c r="AC13" i="6"/>
  <c r="AC25" i="6"/>
  <c r="Z53" i="6"/>
  <c r="Z57" i="6"/>
  <c r="AB16" i="6"/>
  <c r="Z54" i="6"/>
  <c r="AB28" i="6"/>
  <c r="T28" i="6"/>
  <c r="U13" i="6"/>
  <c r="M25" i="6"/>
  <c r="L10" i="6"/>
  <c r="L16" i="6"/>
  <c r="M16" i="6"/>
  <c r="T10" i="6"/>
  <c r="J50" i="6"/>
  <c r="J55" i="6"/>
  <c r="T25" i="6"/>
  <c r="M28" i="6"/>
  <c r="U7" i="6"/>
  <c r="R70" i="6"/>
  <c r="R52" i="6"/>
  <c r="T13" i="6"/>
  <c r="U19" i="6"/>
  <c r="R50" i="6"/>
  <c r="R54" i="6"/>
  <c r="U22" i="6"/>
  <c r="T7" i="6"/>
  <c r="T19" i="6"/>
  <c r="U10" i="6"/>
  <c r="B68" i="6"/>
  <c r="L19" i="6"/>
  <c r="J51" i="6"/>
  <c r="D7" i="6"/>
  <c r="B30" i="6" s="1"/>
  <c r="J52" i="6"/>
  <c r="L25" i="6"/>
  <c r="J49" i="6"/>
  <c r="M19" i="6"/>
  <c r="J67" i="6"/>
  <c r="L22" i="6"/>
  <c r="M13" i="6"/>
  <c r="J64" i="6"/>
  <c r="L28" i="6"/>
  <c r="M7" i="6"/>
  <c r="D10" i="6"/>
  <c r="B31" i="6" s="1"/>
  <c r="D16" i="6"/>
  <c r="B33" i="6" s="1"/>
  <c r="E10" i="6"/>
  <c r="D19" i="6"/>
  <c r="B34" i="6" s="1"/>
  <c r="E19" i="6"/>
  <c r="B51" i="6"/>
  <c r="E7" i="6"/>
  <c r="B50" i="6"/>
  <c r="E16" i="6"/>
  <c r="D13" i="6"/>
  <c r="B32" i="6" s="1"/>
  <c r="E22" i="6"/>
  <c r="E13" i="6"/>
  <c r="D22" i="6"/>
  <c r="B35" i="6" s="1"/>
  <c r="D25" i="6"/>
  <c r="B36" i="6" s="1"/>
  <c r="E25" i="6"/>
  <c r="AJ30" i="5" l="1"/>
  <c r="BD8" i="5"/>
  <c r="BD9" i="5"/>
  <c r="BD10" i="5"/>
  <c r="BD11" i="5"/>
  <c r="BD12" i="5"/>
  <c r="BD13" i="5"/>
  <c r="BD14" i="5"/>
  <c r="BA70" i="5" s="1"/>
  <c r="BD15" i="5"/>
  <c r="BA86" i="5" s="1"/>
  <c r="BD16" i="5"/>
  <c r="BA58" i="5" s="1"/>
  <c r="BD17" i="5"/>
  <c r="BD18" i="5"/>
  <c r="BA87" i="5" s="1"/>
  <c r="BD19" i="5"/>
  <c r="BD20" i="5"/>
  <c r="BD21" i="5"/>
  <c r="BD22" i="5"/>
  <c r="BD23" i="5"/>
  <c r="BA73" i="5" s="1"/>
  <c r="BD24" i="5"/>
  <c r="BA89" i="5" s="1"/>
  <c r="BD25" i="5"/>
  <c r="BD26" i="5"/>
  <c r="BE25" i="5" s="1"/>
  <c r="BA40" i="5" s="1"/>
  <c r="BD27" i="5"/>
  <c r="BD28" i="5"/>
  <c r="BD29" i="5"/>
  <c r="BD30" i="5"/>
  <c r="BD7" i="5"/>
  <c r="BE7" i="5" s="1"/>
  <c r="BA34" i="5" s="1"/>
  <c r="AZ85" i="5"/>
  <c r="AZ86" i="5" s="1"/>
  <c r="AZ87" i="5" s="1"/>
  <c r="AZ88" i="5" s="1"/>
  <c r="AZ89" i="5" s="1"/>
  <c r="AZ90" i="5" s="1"/>
  <c r="AZ91" i="5" s="1"/>
  <c r="BA75" i="5"/>
  <c r="AZ69" i="5"/>
  <c r="AZ70" i="5" s="1"/>
  <c r="AZ71" i="5" s="1"/>
  <c r="AZ72" i="5" s="1"/>
  <c r="AZ73" i="5" s="1"/>
  <c r="AZ74" i="5" s="1"/>
  <c r="AZ75" i="5" s="1"/>
  <c r="BA61" i="5"/>
  <c r="BB48" i="5"/>
  <c r="BA48" i="5"/>
  <c r="AZ56" i="5"/>
  <c r="AZ57" i="5" s="1"/>
  <c r="AZ58" i="5" s="1"/>
  <c r="AZ59" i="5" s="1"/>
  <c r="AZ60" i="5" s="1"/>
  <c r="AZ61" i="5" s="1"/>
  <c r="AZ62" i="5" s="1"/>
  <c r="AZ35" i="5"/>
  <c r="AZ36" i="5" s="1"/>
  <c r="AZ37" i="5" s="1"/>
  <c r="AZ38" i="5" s="1"/>
  <c r="AZ39" i="5" s="1"/>
  <c r="AZ40" i="5" s="1"/>
  <c r="AZ41" i="5" s="1"/>
  <c r="BC30" i="5"/>
  <c r="BC29" i="5"/>
  <c r="BC28" i="5"/>
  <c r="BA90" i="5"/>
  <c r="BC27" i="5"/>
  <c r="BC26" i="5"/>
  <c r="BA74" i="5" s="1"/>
  <c r="BF25" i="5"/>
  <c r="BC25" i="5"/>
  <c r="BC24" i="5"/>
  <c r="BC23" i="5"/>
  <c r="BC22" i="5"/>
  <c r="BC21" i="5"/>
  <c r="BA88" i="5" s="1"/>
  <c r="BA72" i="5"/>
  <c r="BC20" i="5"/>
  <c r="BA59" i="5"/>
  <c r="BC19" i="5"/>
  <c r="BC18" i="5"/>
  <c r="BC17" i="5"/>
  <c r="BA71" i="5" s="1"/>
  <c r="BE16" i="5"/>
  <c r="BA37" i="5" s="1"/>
  <c r="BC16" i="5"/>
  <c r="BC15" i="5"/>
  <c r="BC14" i="5"/>
  <c r="BC13" i="5"/>
  <c r="BC12" i="5"/>
  <c r="BA85" i="5" s="1"/>
  <c r="BC11" i="5"/>
  <c r="BA69" i="5" s="1"/>
  <c r="BF10" i="5"/>
  <c r="BC10" i="5"/>
  <c r="AZ10" i="5"/>
  <c r="AZ13" i="5" s="1"/>
  <c r="AZ16" i="5" s="1"/>
  <c r="AZ19" i="5" s="1"/>
  <c r="AZ22" i="5" s="1"/>
  <c r="AZ25" i="5" s="1"/>
  <c r="AZ28" i="5" s="1"/>
  <c r="BA84" i="5"/>
  <c r="BC9" i="5"/>
  <c r="BA68" i="5"/>
  <c r="BC8" i="5"/>
  <c r="BC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V28" i="5" s="1"/>
  <c r="AT30" i="5"/>
  <c r="AT7" i="5"/>
  <c r="AQ39" i="5"/>
  <c r="AP36" i="5"/>
  <c r="AP37" i="5" s="1"/>
  <c r="AP38" i="5" s="1"/>
  <c r="AP39" i="5" s="1"/>
  <c r="AP40" i="5" s="1"/>
  <c r="AP41" i="5" s="1"/>
  <c r="AP35" i="5"/>
  <c r="AS30" i="5"/>
  <c r="AS29" i="5"/>
  <c r="AS28" i="5"/>
  <c r="AS27" i="5"/>
  <c r="AS26" i="5"/>
  <c r="AV25" i="5"/>
  <c r="AU25" i="5"/>
  <c r="AQ40" i="5" s="1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P10" i="5"/>
  <c r="AP13" i="5" s="1"/>
  <c r="AP16" i="5" s="1"/>
  <c r="AP19" i="5" s="1"/>
  <c r="AP22" i="5" s="1"/>
  <c r="AP25" i="5" s="1"/>
  <c r="AP28" i="5" s="1"/>
  <c r="AS9" i="5"/>
  <c r="AS8" i="5"/>
  <c r="AV7" i="5"/>
  <c r="AS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7" i="5"/>
  <c r="AF83" i="5"/>
  <c r="AF84" i="5" s="1"/>
  <c r="AF85" i="5" s="1"/>
  <c r="AF86" i="5" s="1"/>
  <c r="AF87" i="5" s="1"/>
  <c r="AF88" i="5" s="1"/>
  <c r="AF89" i="5" s="1"/>
  <c r="AF69" i="5"/>
  <c r="AF70" i="5" s="1"/>
  <c r="AF71" i="5" s="1"/>
  <c r="AF72" i="5" s="1"/>
  <c r="AF73" i="5" s="1"/>
  <c r="AF74" i="5" s="1"/>
  <c r="AF75" i="5" s="1"/>
  <c r="AH50" i="5"/>
  <c r="AG50" i="5"/>
  <c r="AF56" i="5"/>
  <c r="AF57" i="5" s="1"/>
  <c r="AF58" i="5" s="1"/>
  <c r="AF59" i="5" s="1"/>
  <c r="AF60" i="5" s="1"/>
  <c r="AF61" i="5" s="1"/>
  <c r="AF62" i="5" s="1"/>
  <c r="AG41" i="5"/>
  <c r="AF35" i="5"/>
  <c r="AF36" i="5" s="1"/>
  <c r="AF37" i="5" s="1"/>
  <c r="AF38" i="5" s="1"/>
  <c r="AF39" i="5" s="1"/>
  <c r="AF40" i="5" s="1"/>
  <c r="AF41" i="5" s="1"/>
  <c r="AI30" i="5"/>
  <c r="AI29" i="5"/>
  <c r="AG75" i="5" s="1"/>
  <c r="AI28" i="5"/>
  <c r="AG62" i="5" s="1"/>
  <c r="AI27" i="5"/>
  <c r="AG74" i="5"/>
  <c r="AI26" i="5"/>
  <c r="AL25" i="5"/>
  <c r="AI25" i="5"/>
  <c r="AI24" i="5"/>
  <c r="AG87" i="5" s="1"/>
  <c r="AI23" i="5"/>
  <c r="AI22" i="5"/>
  <c r="AG86" i="5"/>
  <c r="AI21" i="5"/>
  <c r="AI20" i="5"/>
  <c r="AG72" i="5" s="1"/>
  <c r="AI19" i="5"/>
  <c r="AI18" i="5"/>
  <c r="AG85" i="5" s="1"/>
  <c r="AI17" i="5"/>
  <c r="AG71" i="5" s="1"/>
  <c r="AI16" i="5"/>
  <c r="AI15" i="5"/>
  <c r="AG70" i="5"/>
  <c r="AI14" i="5"/>
  <c r="AG57" i="5"/>
  <c r="AI13" i="5"/>
  <c r="AI12" i="5"/>
  <c r="AG83" i="5" s="1"/>
  <c r="AI11" i="5"/>
  <c r="AG69" i="5" s="1"/>
  <c r="AI10" i="5"/>
  <c r="AF10" i="5"/>
  <c r="AF13" i="5" s="1"/>
  <c r="AF16" i="5" s="1"/>
  <c r="AF19" i="5" s="1"/>
  <c r="AF22" i="5" s="1"/>
  <c r="AF25" i="5" s="1"/>
  <c r="AF28" i="5" s="1"/>
  <c r="AG82" i="5"/>
  <c r="AI9" i="5"/>
  <c r="AI8" i="5"/>
  <c r="AG68" i="5" s="1"/>
  <c r="AI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AB22" i="5" s="1"/>
  <c r="Z25" i="5"/>
  <c r="Z26" i="5"/>
  <c r="Z27" i="5"/>
  <c r="Z28" i="5"/>
  <c r="Z29" i="5"/>
  <c r="Z30" i="5"/>
  <c r="Z7" i="5"/>
  <c r="V83" i="5"/>
  <c r="V84" i="5" s="1"/>
  <c r="V85" i="5" s="1"/>
  <c r="V86" i="5" s="1"/>
  <c r="V87" i="5" s="1"/>
  <c r="V88" i="5" s="1"/>
  <c r="V70" i="5"/>
  <c r="V71" i="5" s="1"/>
  <c r="V72" i="5" s="1"/>
  <c r="V73" i="5" s="1"/>
  <c r="V74" i="5" s="1"/>
  <c r="V75" i="5" s="1"/>
  <c r="V56" i="5"/>
  <c r="V57" i="5" s="1"/>
  <c r="V58" i="5" s="1"/>
  <c r="V59" i="5" s="1"/>
  <c r="V60" i="5" s="1"/>
  <c r="V61" i="5" s="1"/>
  <c r="X50" i="5"/>
  <c r="W50" i="5"/>
  <c r="V34" i="5"/>
  <c r="V35" i="5" s="1"/>
  <c r="V36" i="5" s="1"/>
  <c r="V37" i="5" s="1"/>
  <c r="V38" i="5" s="1"/>
  <c r="V39" i="5" s="1"/>
  <c r="V40" i="5" s="1"/>
  <c r="W89" i="5"/>
  <c r="Y30" i="5"/>
  <c r="Y29" i="5"/>
  <c r="Y28" i="5"/>
  <c r="Y27" i="5"/>
  <c r="W88" i="5" s="1"/>
  <c r="Y26" i="5"/>
  <c r="Y25" i="5"/>
  <c r="AB25" i="5" s="1"/>
  <c r="Y24" i="5"/>
  <c r="Y23" i="5"/>
  <c r="W74" i="5" s="1"/>
  <c r="W60" i="5"/>
  <c r="Y22" i="5"/>
  <c r="Y21" i="5"/>
  <c r="W86" i="5" s="1"/>
  <c r="Y20" i="5"/>
  <c r="W73" i="5" s="1"/>
  <c r="Y19" i="5"/>
  <c r="Y18" i="5"/>
  <c r="W85" i="5" s="1"/>
  <c r="Y17" i="5"/>
  <c r="W72" i="5" s="1"/>
  <c r="W58" i="5"/>
  <c r="Y16" i="5"/>
  <c r="Y15" i="5"/>
  <c r="Y14" i="5"/>
  <c r="W71" i="5" s="1"/>
  <c r="Y13" i="5"/>
  <c r="Y12" i="5"/>
  <c r="W83" i="5" s="1"/>
  <c r="Y11" i="5"/>
  <c r="W70" i="5" s="1"/>
  <c r="Y10" i="5"/>
  <c r="V10" i="5"/>
  <c r="V13" i="5" s="1"/>
  <c r="V16" i="5" s="1"/>
  <c r="V19" i="5" s="1"/>
  <c r="V22" i="5" s="1"/>
  <c r="V25" i="5" s="1"/>
  <c r="V28" i="5" s="1"/>
  <c r="Y9" i="5"/>
  <c r="W82" i="5" s="1"/>
  <c r="Y8" i="5"/>
  <c r="Y7" i="5"/>
  <c r="P17" i="5"/>
  <c r="O28" i="5"/>
  <c r="P28" i="5" s="1"/>
  <c r="L83" i="5"/>
  <c r="L84" i="5" s="1"/>
  <c r="L85" i="5" s="1"/>
  <c r="L86" i="5" s="1"/>
  <c r="L87" i="5" s="1"/>
  <c r="L88" i="5" s="1"/>
  <c r="L70" i="5"/>
  <c r="L71" i="5" s="1"/>
  <c r="L72" i="5" s="1"/>
  <c r="L73" i="5" s="1"/>
  <c r="L74" i="5" s="1"/>
  <c r="L75" i="5" s="1"/>
  <c r="L56" i="5"/>
  <c r="L57" i="5" s="1"/>
  <c r="L58" i="5" s="1"/>
  <c r="L59" i="5" s="1"/>
  <c r="L60" i="5" s="1"/>
  <c r="L61" i="5" s="1"/>
  <c r="P50" i="5"/>
  <c r="O50" i="5"/>
  <c r="L38" i="5"/>
  <c r="L39" i="5" s="1"/>
  <c r="L40" i="5" s="1"/>
  <c r="L41" i="5" s="1"/>
  <c r="L42" i="5" s="1"/>
  <c r="L43" i="5" s="1"/>
  <c r="L44" i="5" s="1"/>
  <c r="O34" i="5"/>
  <c r="O30" i="5"/>
  <c r="P30" i="5" s="1"/>
  <c r="O29" i="5"/>
  <c r="P29" i="5" s="1"/>
  <c r="O27" i="5"/>
  <c r="P27" i="5" s="1"/>
  <c r="M88" i="5" s="1"/>
  <c r="O26" i="5"/>
  <c r="P26" i="5" s="1"/>
  <c r="M75" i="5" s="1"/>
  <c r="O25" i="5"/>
  <c r="P25" i="5" s="1"/>
  <c r="O24" i="5"/>
  <c r="P24" i="5" s="1"/>
  <c r="O23" i="5"/>
  <c r="P23" i="5" s="1"/>
  <c r="O22" i="5"/>
  <c r="P22" i="5" s="1"/>
  <c r="O21" i="5"/>
  <c r="P21" i="5" s="1"/>
  <c r="M86" i="5" s="1"/>
  <c r="O20" i="5"/>
  <c r="P20" i="5" s="1"/>
  <c r="O19" i="5"/>
  <c r="P19" i="5" s="1"/>
  <c r="O18" i="5"/>
  <c r="P18" i="5" s="1"/>
  <c r="O17" i="5"/>
  <c r="O16" i="5"/>
  <c r="P16" i="5" s="1"/>
  <c r="O15" i="5"/>
  <c r="P15" i="5" s="1"/>
  <c r="O14" i="5"/>
  <c r="P14" i="5" s="1"/>
  <c r="O13" i="5"/>
  <c r="P13" i="5" s="1"/>
  <c r="O12" i="5"/>
  <c r="P12" i="5" s="1"/>
  <c r="O11" i="5"/>
  <c r="O10" i="5"/>
  <c r="P10" i="5" s="1"/>
  <c r="L10" i="5"/>
  <c r="L13" i="5" s="1"/>
  <c r="L16" i="5" s="1"/>
  <c r="L19" i="5" s="1"/>
  <c r="L22" i="5" s="1"/>
  <c r="L25" i="5" s="1"/>
  <c r="L28" i="5" s="1"/>
  <c r="L34" i="5" s="1"/>
  <c r="O9" i="5"/>
  <c r="P9" i="5" s="1"/>
  <c r="O8" i="5"/>
  <c r="P8" i="5" s="1"/>
  <c r="O7" i="5"/>
  <c r="P7" i="5" s="1"/>
  <c r="D46" i="5"/>
  <c r="C46" i="5"/>
  <c r="BA91" i="5" l="1"/>
  <c r="BF7" i="5"/>
  <c r="BF28" i="5"/>
  <c r="BE28" i="5"/>
  <c r="BA41" i="5" s="1"/>
  <c r="BA62" i="5"/>
  <c r="BA60" i="5"/>
  <c r="BF22" i="5"/>
  <c r="BE22" i="5"/>
  <c r="BA39" i="5" s="1"/>
  <c r="BA57" i="5"/>
  <c r="BE13" i="5"/>
  <c r="BA36" i="5" s="1"/>
  <c r="BF13" i="5"/>
  <c r="BF16" i="5"/>
  <c r="BE19" i="5"/>
  <c r="BA38" i="5" s="1"/>
  <c r="BA55" i="5"/>
  <c r="BF19" i="5"/>
  <c r="BA56" i="5"/>
  <c r="BE10" i="5"/>
  <c r="BA35" i="5" s="1"/>
  <c r="AU28" i="5"/>
  <c r="AQ41" i="5" s="1"/>
  <c r="AV19" i="5"/>
  <c r="AU19" i="5"/>
  <c r="AQ38" i="5" s="1"/>
  <c r="AV13" i="5"/>
  <c r="AU13" i="5"/>
  <c r="AQ36" i="5" s="1"/>
  <c r="AU10" i="5"/>
  <c r="AQ35" i="5" s="1"/>
  <c r="AV10" i="5"/>
  <c r="AU16" i="5"/>
  <c r="AQ37" i="5" s="1"/>
  <c r="AV16" i="5"/>
  <c r="AU7" i="5"/>
  <c r="AQ34" i="5" s="1"/>
  <c r="AG73" i="5"/>
  <c r="AG84" i="5"/>
  <c r="AG60" i="5"/>
  <c r="AL22" i="5"/>
  <c r="AK22" i="5"/>
  <c r="AG39" i="5" s="1"/>
  <c r="AK10" i="5"/>
  <c r="AG35" i="5" s="1"/>
  <c r="AG56" i="5"/>
  <c r="AL10" i="5"/>
  <c r="AG58" i="5"/>
  <c r="AL16" i="5"/>
  <c r="AK16" i="5"/>
  <c r="AG37" i="5" s="1"/>
  <c r="AK7" i="5"/>
  <c r="AG34" i="5" s="1"/>
  <c r="AG55" i="5"/>
  <c r="AL7" i="5"/>
  <c r="AG59" i="5"/>
  <c r="AL19" i="5"/>
  <c r="AK19" i="5"/>
  <c r="AG38" i="5" s="1"/>
  <c r="AK13" i="5"/>
  <c r="AG36" i="5" s="1"/>
  <c r="AL13" i="5"/>
  <c r="AG61" i="5"/>
  <c r="AK25" i="5"/>
  <c r="AG40" i="5" s="1"/>
  <c r="W87" i="5"/>
  <c r="W69" i="5"/>
  <c r="W84" i="5"/>
  <c r="W75" i="5"/>
  <c r="AA22" i="5"/>
  <c r="W38" i="5" s="1"/>
  <c r="W76" i="5"/>
  <c r="AA28" i="5"/>
  <c r="W40" i="5" s="1"/>
  <c r="W62" i="5"/>
  <c r="AB28" i="5"/>
  <c r="W55" i="5"/>
  <c r="AA7" i="5"/>
  <c r="W33" i="5" s="1"/>
  <c r="AB7" i="5"/>
  <c r="W57" i="5"/>
  <c r="AB13" i="5"/>
  <c r="AA13" i="5"/>
  <c r="W35" i="5" s="1"/>
  <c r="W59" i="5"/>
  <c r="AB19" i="5"/>
  <c r="AA19" i="5"/>
  <c r="W37" i="5" s="1"/>
  <c r="AB10" i="5"/>
  <c r="AA10" i="5"/>
  <c r="W34" i="5" s="1"/>
  <c r="W56" i="5"/>
  <c r="W61" i="5"/>
  <c r="AA16" i="5"/>
  <c r="W36" i="5" s="1"/>
  <c r="AB16" i="5"/>
  <c r="AA25" i="5"/>
  <c r="W39" i="5" s="1"/>
  <c r="P11" i="5"/>
  <c r="M70" i="5" s="1"/>
  <c r="M87" i="5"/>
  <c r="M76" i="5"/>
  <c r="M58" i="5"/>
  <c r="M89" i="5"/>
  <c r="M82" i="5"/>
  <c r="M71" i="5"/>
  <c r="M83" i="5"/>
  <c r="M72" i="5"/>
  <c r="M57" i="5"/>
  <c r="M84" i="5"/>
  <c r="M73" i="5"/>
  <c r="P34" i="5"/>
  <c r="R34" i="5" s="1"/>
  <c r="M85" i="5"/>
  <c r="M74" i="5"/>
  <c r="M69" i="5"/>
  <c r="C7" i="5"/>
  <c r="B56" i="5" s="1"/>
  <c r="C26" i="5"/>
  <c r="B76" i="5" s="1"/>
  <c r="C22" i="5"/>
  <c r="Q7" i="5" l="1"/>
  <c r="M37" i="5" s="1"/>
  <c r="R7" i="5"/>
  <c r="M55" i="5"/>
  <c r="R28" i="5"/>
  <c r="M62" i="5"/>
  <c r="Q28" i="5"/>
  <c r="M44" i="5" s="1"/>
  <c r="Q13" i="5"/>
  <c r="M39" i="5" s="1"/>
  <c r="R16" i="5"/>
  <c r="R10" i="5"/>
  <c r="Q10" i="5"/>
  <c r="M38" i="5" s="1"/>
  <c r="M56" i="5"/>
  <c r="M59" i="5"/>
  <c r="Q19" i="5"/>
  <c r="M41" i="5" s="1"/>
  <c r="R19" i="5"/>
  <c r="R25" i="5"/>
  <c r="M61" i="5"/>
  <c r="Q25" i="5"/>
  <c r="M43" i="5" s="1"/>
  <c r="Q16" i="5"/>
  <c r="M40" i="5" s="1"/>
  <c r="R22" i="5"/>
  <c r="Q22" i="5"/>
  <c r="M42" i="5" s="1"/>
  <c r="M60" i="5"/>
  <c r="R13" i="5"/>
  <c r="C16" i="5"/>
  <c r="B59" i="5" s="1"/>
  <c r="C29" i="5"/>
  <c r="B77" i="5" s="1"/>
  <c r="C13" i="5"/>
  <c r="B58" i="5" s="1"/>
  <c r="C24" i="5"/>
  <c r="B92" i="5" s="1"/>
  <c r="C15" i="5"/>
  <c r="B89" i="5" s="1"/>
  <c r="C27" i="5"/>
  <c r="B93" i="5" s="1"/>
  <c r="C23" i="5"/>
  <c r="B75" i="5" s="1"/>
  <c r="C21" i="5"/>
  <c r="B91" i="5" s="1"/>
  <c r="C20" i="5"/>
  <c r="B74" i="5" s="1"/>
  <c r="C17" i="5"/>
  <c r="B73" i="5" s="1"/>
  <c r="C19" i="5"/>
  <c r="B60" i="5" s="1"/>
  <c r="C30" i="5"/>
  <c r="B94" i="5" s="1"/>
  <c r="C8" i="5"/>
  <c r="B70" i="5" s="1"/>
  <c r="C9" i="5"/>
  <c r="B87" i="5" s="1"/>
  <c r="C10" i="5"/>
  <c r="C18" i="5"/>
  <c r="B90" i="5" s="1"/>
  <c r="C11" i="5"/>
  <c r="B71" i="5" s="1"/>
  <c r="C12" i="5"/>
  <c r="B88" i="5" s="1"/>
  <c r="C28" i="5"/>
  <c r="C25" i="5"/>
  <c r="B62" i="5" s="1"/>
  <c r="C14" i="5"/>
  <c r="B72" i="5" s="1"/>
  <c r="B61" i="5"/>
  <c r="E22" i="5"/>
  <c r="D22" i="5"/>
  <c r="B39" i="5" s="1"/>
  <c r="D28" i="5" l="1"/>
  <c r="B41" i="5" s="1"/>
  <c r="E10" i="5"/>
  <c r="D10" i="5"/>
  <c r="B35" i="5" s="1"/>
  <c r="E7" i="5"/>
  <c r="D13" i="5"/>
  <c r="B36" i="5" s="1"/>
  <c r="E13" i="5"/>
  <c r="E28" i="5"/>
  <c r="B63" i="5"/>
  <c r="B57" i="5"/>
  <c r="D7" i="5"/>
  <c r="B34" i="5" s="1"/>
  <c r="D16" i="5"/>
  <c r="B37" i="5" s="1"/>
  <c r="D19" i="5"/>
  <c r="B38" i="5" s="1"/>
  <c r="E16" i="5"/>
  <c r="E19" i="5"/>
  <c r="D25" i="5"/>
  <c r="B40" i="5" s="1"/>
  <c r="E25" i="5"/>
  <c r="AK36" i="4" l="1"/>
  <c r="AK34" i="4"/>
  <c r="AM33" i="4"/>
  <c r="AK33" i="4"/>
  <c r="AK31" i="4"/>
  <c r="AK30" i="4"/>
  <c r="AK29" i="4"/>
  <c r="AK28" i="4"/>
  <c r="AM27" i="4" s="1"/>
  <c r="AK27" i="4"/>
  <c r="AK26" i="4"/>
  <c r="AK25" i="4"/>
  <c r="AK24" i="4"/>
  <c r="AM24" i="4" s="1"/>
  <c r="AG36" i="4"/>
  <c r="AE38" i="4"/>
  <c r="AE37" i="4"/>
  <c r="AE36" i="4"/>
  <c r="AE35" i="4"/>
  <c r="AE34" i="4"/>
  <c r="AE33" i="4"/>
  <c r="AE32" i="4"/>
  <c r="AE31" i="4"/>
  <c r="AE30" i="4"/>
  <c r="AE28" i="4"/>
  <c r="AE27" i="4"/>
  <c r="AF27" i="4" s="1"/>
  <c r="AE26" i="4"/>
  <c r="AE25" i="4"/>
  <c r="AF24" i="4" s="1"/>
  <c r="AE24" i="4"/>
  <c r="AG24" i="4" s="1"/>
  <c r="Y38" i="4"/>
  <c r="Y37" i="4"/>
  <c r="Y36" i="4"/>
  <c r="AA36" i="4" s="1"/>
  <c r="Y32" i="4"/>
  <c r="Y31" i="4"/>
  <c r="Y30" i="4"/>
  <c r="Z30" i="4" s="1"/>
  <c r="Y29" i="4"/>
  <c r="Z27" i="4" s="1"/>
  <c r="Y28" i="4"/>
  <c r="AA27" i="4" s="1"/>
  <c r="Y27" i="4"/>
  <c r="Y26" i="4"/>
  <c r="Y25" i="4"/>
  <c r="AA24" i="4"/>
  <c r="Z24" i="4"/>
  <c r="Y24" i="4"/>
  <c r="S38" i="4"/>
  <c r="S37" i="4"/>
  <c r="S36" i="4"/>
  <c r="U36" i="4" s="1"/>
  <c r="S35" i="4"/>
  <c r="S34" i="4"/>
  <c r="S33" i="4"/>
  <c r="T33" i="4" s="1"/>
  <c r="S32" i="4"/>
  <c r="S31" i="4"/>
  <c r="S30" i="4"/>
  <c r="S29" i="4"/>
  <c r="S28" i="4"/>
  <c r="S27" i="4"/>
  <c r="S26" i="4"/>
  <c r="U24" i="4" s="1"/>
  <c r="S25" i="4"/>
  <c r="S24" i="4"/>
  <c r="M38" i="4"/>
  <c r="M37" i="4"/>
  <c r="M36" i="4"/>
  <c r="O36" i="4" s="1"/>
  <c r="O33" i="4"/>
  <c r="N33" i="4"/>
  <c r="M32" i="4"/>
  <c r="M31" i="4"/>
  <c r="M30" i="4"/>
  <c r="O30" i="4" s="1"/>
  <c r="M29" i="4"/>
  <c r="O27" i="4" s="1"/>
  <c r="M28" i="4"/>
  <c r="M27" i="4"/>
  <c r="M26" i="4"/>
  <c r="M25" i="4"/>
  <c r="M24" i="4"/>
  <c r="C30" i="4"/>
  <c r="D30" i="4" s="1"/>
  <c r="C38" i="4"/>
  <c r="C37" i="4"/>
  <c r="C36" i="4"/>
  <c r="C32" i="4"/>
  <c r="C31" i="4"/>
  <c r="C29" i="4"/>
  <c r="C28" i="4"/>
  <c r="C27" i="4"/>
  <c r="C26" i="4"/>
  <c r="C25" i="4"/>
  <c r="C24" i="4"/>
  <c r="AL27" i="4" l="1"/>
  <c r="AL24" i="4"/>
  <c r="AG33" i="4"/>
  <c r="AF36" i="4"/>
  <c r="AF33" i="4"/>
  <c r="AG30" i="4"/>
  <c r="AG27" i="4"/>
  <c r="AF30" i="4"/>
  <c r="Z36" i="4"/>
  <c r="AA30" i="4"/>
  <c r="T24" i="4"/>
  <c r="U33" i="4"/>
  <c r="U27" i="4"/>
  <c r="U30" i="4"/>
  <c r="T30" i="4"/>
  <c r="T36" i="4"/>
  <c r="T27" i="4"/>
  <c r="N30" i="4"/>
  <c r="E30" i="4"/>
  <c r="E24" i="4"/>
  <c r="N27" i="4"/>
  <c r="E36" i="4"/>
  <c r="D24" i="4"/>
  <c r="N36" i="4"/>
  <c r="O24" i="4"/>
  <c r="N24" i="4"/>
  <c r="D27" i="4"/>
  <c r="E27" i="4"/>
  <c r="D36" i="4"/>
  <c r="F58" i="3" l="1"/>
  <c r="F59" i="3"/>
  <c r="G59" i="3" s="1"/>
  <c r="F60" i="3"/>
  <c r="F57" i="3"/>
  <c r="E58" i="3"/>
  <c r="E59" i="3"/>
  <c r="E60" i="3"/>
  <c r="E57" i="3"/>
  <c r="F51" i="3"/>
  <c r="F52" i="3"/>
  <c r="G52" i="3" s="1"/>
  <c r="F53" i="3"/>
  <c r="G53" i="3" s="1"/>
  <c r="F50" i="3"/>
  <c r="G50" i="3" s="1"/>
  <c r="E51" i="3"/>
  <c r="E52" i="3"/>
  <c r="E53" i="3"/>
  <c r="E50" i="3"/>
  <c r="F44" i="3"/>
  <c r="F45" i="3"/>
  <c r="F46" i="3"/>
  <c r="F43" i="3"/>
  <c r="G43" i="3" s="1"/>
  <c r="F37" i="3"/>
  <c r="E44" i="3"/>
  <c r="E45" i="3"/>
  <c r="E46" i="3"/>
  <c r="E43" i="3"/>
  <c r="F38" i="3"/>
  <c r="F39" i="3"/>
  <c r="F36" i="3"/>
  <c r="G36" i="3" s="1"/>
  <c r="E37" i="3"/>
  <c r="E38" i="3"/>
  <c r="E39" i="3"/>
  <c r="E36" i="3"/>
  <c r="F32" i="3"/>
  <c r="F31" i="3"/>
  <c r="G31" i="3" s="1"/>
  <c r="F30" i="3"/>
  <c r="G30" i="3" s="1"/>
  <c r="F29" i="3"/>
  <c r="E30" i="3"/>
  <c r="E31" i="3"/>
  <c r="E32" i="3"/>
  <c r="E29" i="3"/>
  <c r="G46" i="3"/>
  <c r="G38" i="3"/>
  <c r="E5" i="3"/>
  <c r="E6" i="3"/>
  <c r="E7" i="3"/>
  <c r="E8" i="3"/>
  <c r="E9" i="3"/>
  <c r="E4" i="3"/>
  <c r="G29" i="3" l="1"/>
  <c r="G33" i="3" s="1"/>
  <c r="G34" i="3"/>
  <c r="G48" i="3"/>
  <c r="G47" i="3"/>
  <c r="G40" i="3"/>
  <c r="G41" i="3"/>
  <c r="G55" i="3"/>
  <c r="G54" i="3"/>
  <c r="G49" i="3" l="1"/>
  <c r="G42" i="3"/>
  <c r="G56" i="3"/>
  <c r="G35" i="3"/>
  <c r="E36" i="2" l="1"/>
  <c r="F36" i="2" s="1"/>
  <c r="G36" i="2" s="1"/>
  <c r="E37" i="2"/>
  <c r="F37" i="2" s="1"/>
  <c r="G37" i="2" s="1"/>
  <c r="H37" i="2" s="1"/>
  <c r="E38" i="2"/>
  <c r="F38" i="2" s="1"/>
  <c r="G38" i="2" s="1"/>
  <c r="H38" i="2" s="1"/>
  <c r="E35" i="2"/>
  <c r="F35" i="2" s="1"/>
  <c r="G35" i="2" s="1"/>
  <c r="H35" i="2" s="1"/>
  <c r="E29" i="2"/>
  <c r="F29" i="2" s="1"/>
  <c r="G29" i="2" s="1"/>
  <c r="H29" i="2" s="1"/>
  <c r="E30" i="2"/>
  <c r="F30" i="2" s="1"/>
  <c r="G30" i="2" s="1"/>
  <c r="H30" i="2" s="1"/>
  <c r="E31" i="2"/>
  <c r="F31" i="2" s="1"/>
  <c r="G31" i="2" s="1"/>
  <c r="E28" i="2"/>
  <c r="F28" i="2" s="1"/>
  <c r="G28" i="2" s="1"/>
  <c r="H28" i="2" s="1"/>
  <c r="E59" i="2"/>
  <c r="F59" i="2" s="1"/>
  <c r="G59" i="2" s="1"/>
  <c r="E58" i="2"/>
  <c r="F58" i="2" s="1"/>
  <c r="G58" i="2" s="1"/>
  <c r="H58" i="2" s="1"/>
  <c r="E57" i="2"/>
  <c r="F57" i="2" s="1"/>
  <c r="G57" i="2" s="1"/>
  <c r="H57" i="2" s="1"/>
  <c r="E56" i="2"/>
  <c r="F56" i="2" s="1"/>
  <c r="G56" i="2" s="1"/>
  <c r="H56" i="2" s="1"/>
  <c r="E45" i="2"/>
  <c r="F45" i="2" s="1"/>
  <c r="G45" i="2" s="1"/>
  <c r="H45" i="2" s="1"/>
  <c r="E44" i="2"/>
  <c r="F44" i="2" s="1"/>
  <c r="G44" i="2" s="1"/>
  <c r="H44" i="2" s="1"/>
  <c r="E43" i="2"/>
  <c r="F43" i="2" s="1"/>
  <c r="G43" i="2" s="1"/>
  <c r="E42" i="2"/>
  <c r="F42" i="2" s="1"/>
  <c r="G42" i="2" s="1"/>
  <c r="H42" i="2" s="1"/>
  <c r="E52" i="2"/>
  <c r="F52" i="2" s="1"/>
  <c r="G52" i="2" s="1"/>
  <c r="H52" i="2" s="1"/>
  <c r="E51" i="2"/>
  <c r="F51" i="2" s="1"/>
  <c r="G51" i="2" s="1"/>
  <c r="H51" i="2" s="1"/>
  <c r="E50" i="2"/>
  <c r="F50" i="2" s="1"/>
  <c r="G50" i="2" s="1"/>
  <c r="E49" i="2"/>
  <c r="F49" i="2" s="1"/>
  <c r="G49" i="2" s="1"/>
  <c r="H49" i="2" s="1"/>
  <c r="E4" i="2"/>
  <c r="E9" i="2"/>
  <c r="E8" i="2"/>
  <c r="E7" i="2"/>
  <c r="E6" i="2"/>
  <c r="E5" i="2"/>
  <c r="D12" i="1"/>
  <c r="E12" i="1"/>
  <c r="C12" i="1"/>
  <c r="D8" i="1"/>
  <c r="E8" i="1"/>
  <c r="C8" i="1"/>
  <c r="F8" i="1" s="1"/>
  <c r="D10" i="1"/>
  <c r="E10" i="1"/>
  <c r="C10" i="1"/>
  <c r="D6" i="1"/>
  <c r="E6" i="1"/>
  <c r="C6" i="1"/>
  <c r="F6" i="1" s="1"/>
  <c r="C4" i="1"/>
  <c r="D4" i="1"/>
  <c r="F4" i="1" s="1"/>
  <c r="E4" i="1"/>
  <c r="H54" i="2" l="1"/>
  <c r="H53" i="2"/>
  <c r="H61" i="2"/>
  <c r="H62" i="2" s="1"/>
  <c r="H60" i="2"/>
  <c r="H39" i="2"/>
  <c r="H40" i="2"/>
  <c r="H41" i="2" s="1"/>
  <c r="H33" i="2"/>
  <c r="H32" i="2"/>
  <c r="H47" i="2"/>
  <c r="H46" i="2"/>
  <c r="G8" i="1"/>
  <c r="G12" i="1"/>
  <c r="G6" i="1"/>
  <c r="G10" i="1"/>
  <c r="G4" i="1"/>
  <c r="F10" i="1"/>
  <c r="F12" i="1"/>
  <c r="H55" i="2" l="1"/>
  <c r="H48" i="2"/>
  <c r="H34" i="2"/>
  <c r="G57" i="3"/>
  <c r="G61" i="3" s="1"/>
  <c r="G62" i="3" l="1"/>
  <c r="G63" i="3" s="1"/>
</calcChain>
</file>

<file path=xl/sharedStrings.xml><?xml version="1.0" encoding="utf-8"?>
<sst xmlns="http://schemas.openxmlformats.org/spreadsheetml/2006/main" count="2257" uniqueCount="140">
  <si>
    <t>% Yield</t>
  </si>
  <si>
    <t>average</t>
  </si>
  <si>
    <t>SD</t>
  </si>
  <si>
    <t xml:space="preserve">HenE </t>
  </si>
  <si>
    <t>HenM</t>
  </si>
  <si>
    <t>HenH</t>
  </si>
  <si>
    <t>HenC</t>
  </si>
  <si>
    <t>HenW</t>
  </si>
  <si>
    <t>repeat 1</t>
  </si>
  <si>
    <t>repeat 2</t>
  </si>
  <si>
    <t>repeat 3</t>
  </si>
  <si>
    <t>Average</t>
  </si>
  <si>
    <t>Gallic acid (mg/L)</t>
  </si>
  <si>
    <t>Abs</t>
  </si>
  <si>
    <t>Absorbance</t>
  </si>
  <si>
    <t>/1000 (mg/ml)</t>
  </si>
  <si>
    <t>HenE</t>
  </si>
  <si>
    <t>%SD</t>
  </si>
  <si>
    <t xml:space="preserve">repeat </t>
  </si>
  <si>
    <t>weight (g)</t>
  </si>
  <si>
    <t>C</t>
  </si>
  <si>
    <t>TPC   (mg GAE/g extract)</t>
  </si>
  <si>
    <t>Quercetin (mg/ml)</t>
  </si>
  <si>
    <t>TFC   (mg QE/g extract)</t>
  </si>
  <si>
    <t>Area</t>
  </si>
  <si>
    <t>gallic acid (µg/ml)</t>
  </si>
  <si>
    <t>sd</t>
  </si>
  <si>
    <t>Hen E</t>
  </si>
  <si>
    <t>Hen M</t>
  </si>
  <si>
    <t>Hen C</t>
  </si>
  <si>
    <t>Hen H</t>
  </si>
  <si>
    <t>Hen W</t>
  </si>
  <si>
    <t>Conc. (µg/ml)</t>
  </si>
  <si>
    <t>chlorogenic acid (µg/ml)</t>
  </si>
  <si>
    <t>catechin (µg/ml)</t>
  </si>
  <si>
    <t>Ellagic acid (µg/ml)</t>
  </si>
  <si>
    <t>Apigetrin (µg/ml)</t>
  </si>
  <si>
    <t>Lawsone (µg/ml)</t>
  </si>
  <si>
    <t>Quercetin (µg/ml)</t>
  </si>
  <si>
    <t>DPPH + Methanol</t>
  </si>
  <si>
    <t>OD 517</t>
  </si>
  <si>
    <t>sample</t>
  </si>
  <si>
    <t>% free radical</t>
  </si>
  <si>
    <r>
      <t>Ascorbic acid(</t>
    </r>
    <r>
      <rPr>
        <sz val="11"/>
        <color theme="1"/>
        <rFont val="Tahoma"/>
        <family val="2"/>
      </rPr>
      <t>µg/ml</t>
    </r>
    <r>
      <rPr>
        <sz val="11"/>
        <color theme="1"/>
        <rFont val="Tahoma"/>
        <family val="2"/>
        <charset val="222"/>
        <scheme val="minor"/>
      </rPr>
      <t>)</t>
    </r>
  </si>
  <si>
    <t xml:space="preserve"> IC50</t>
  </si>
  <si>
    <t>blank of sample</t>
  </si>
  <si>
    <t>sample-blank</t>
  </si>
  <si>
    <t>1mg/ml</t>
  </si>
  <si>
    <t>%</t>
  </si>
  <si>
    <t>Ascorbic acid</t>
  </si>
  <si>
    <t>blank</t>
  </si>
  <si>
    <t>HenE (µg/ml)</t>
  </si>
  <si>
    <t>HenM (µg/ml)</t>
  </si>
  <si>
    <t>HenC (µg/ml)</t>
  </si>
  <si>
    <t>IC50 of HenM</t>
  </si>
  <si>
    <t>IC50 of HenE</t>
  </si>
  <si>
    <t xml:space="preserve"> IC50 of HenC</t>
  </si>
  <si>
    <t>HenH (µg/ml)</t>
  </si>
  <si>
    <t>HenW (µg/ml)</t>
  </si>
  <si>
    <t>IC50 of HenW</t>
  </si>
  <si>
    <r>
      <t>Ascorbic acid (</t>
    </r>
    <r>
      <rPr>
        <b/>
        <sz val="11"/>
        <rFont val="Tahoma"/>
        <family val="2"/>
      </rPr>
      <t>µg/ml</t>
    </r>
    <r>
      <rPr>
        <b/>
        <sz val="11"/>
        <rFont val="Tahoma"/>
        <family val="2"/>
        <scheme val="minor"/>
      </rPr>
      <t>)</t>
    </r>
  </si>
  <si>
    <r>
      <t>HenE (</t>
    </r>
    <r>
      <rPr>
        <b/>
        <sz val="11"/>
        <rFont val="Tahoma"/>
        <family val="2"/>
      </rPr>
      <t>µ</t>
    </r>
    <r>
      <rPr>
        <b/>
        <sz val="11"/>
        <rFont val="Tahoma"/>
        <family val="2"/>
        <scheme val="minor"/>
      </rPr>
      <t>g/ml)</t>
    </r>
  </si>
  <si>
    <r>
      <t>trolox (</t>
    </r>
    <r>
      <rPr>
        <sz val="11"/>
        <color theme="1"/>
        <rFont val="Tahoma"/>
        <family val="2"/>
      </rPr>
      <t>µg/ml</t>
    </r>
    <r>
      <rPr>
        <sz val="11"/>
        <color theme="1"/>
        <rFont val="Tahoma"/>
        <family val="2"/>
        <charset val="222"/>
        <scheme val="minor"/>
      </rPr>
      <t>)</t>
    </r>
  </si>
  <si>
    <t>IC50 of trolox</t>
  </si>
  <si>
    <t>IC50 of HenC</t>
  </si>
  <si>
    <r>
      <t>Trolox (</t>
    </r>
    <r>
      <rPr>
        <b/>
        <sz val="11"/>
        <rFont val="Tahoma"/>
        <family val="2"/>
      </rPr>
      <t>µg/ml</t>
    </r>
    <r>
      <rPr>
        <b/>
        <sz val="11"/>
        <rFont val="Tahoma"/>
        <family val="2"/>
        <scheme val="minor"/>
      </rPr>
      <t>)</t>
    </r>
  </si>
  <si>
    <r>
      <t>trolox (</t>
    </r>
    <r>
      <rPr>
        <sz val="11"/>
        <rFont val="Tahoma"/>
        <family val="2"/>
      </rPr>
      <t>µg/ml</t>
    </r>
    <r>
      <rPr>
        <sz val="11"/>
        <rFont val="Tahoma"/>
        <family val="2"/>
        <scheme val="minor"/>
      </rPr>
      <t>)</t>
    </r>
  </si>
  <si>
    <t>mmol</t>
  </si>
  <si>
    <t>FeSO4.7H2O (mM)</t>
  </si>
  <si>
    <t>mmolFe2+/g</t>
  </si>
  <si>
    <t>Extract</t>
  </si>
  <si>
    <t>Bacteria</t>
  </si>
  <si>
    <t>สารสกัด</t>
  </si>
  <si>
    <t>concentration (mg/ml)</t>
  </si>
  <si>
    <t>Positive Conrol</t>
  </si>
  <si>
    <t>streptomycin</t>
  </si>
  <si>
    <t>Ampicillin</t>
  </si>
  <si>
    <t>B.cereus</t>
  </si>
  <si>
    <t xml:space="preserve">Methanol </t>
  </si>
  <si>
    <t>Ethanol</t>
  </si>
  <si>
    <t>Chloroform</t>
  </si>
  <si>
    <t>Hexane</t>
  </si>
  <si>
    <t>water</t>
  </si>
  <si>
    <t>S.aureus</t>
  </si>
  <si>
    <t>K.pneumoniae</t>
  </si>
  <si>
    <t>P.aeruginosa</t>
  </si>
  <si>
    <t>E. coli</t>
  </si>
  <si>
    <t>S. typhimurium</t>
  </si>
  <si>
    <t>concentration of extract (mg/ml)</t>
  </si>
  <si>
    <t>rep.1</t>
  </si>
  <si>
    <t>rep.2</t>
  </si>
  <si>
    <t>rep.3</t>
  </si>
  <si>
    <t>control</t>
  </si>
  <si>
    <t>E.coli</t>
  </si>
  <si>
    <t>S.typhimurium</t>
  </si>
  <si>
    <t>rep.1 - control</t>
  </si>
  <si>
    <t>rep.2 - control</t>
  </si>
  <si>
    <t>rep.3 - control</t>
  </si>
  <si>
    <t>A.niger</t>
  </si>
  <si>
    <t>%sd</t>
  </si>
  <si>
    <t>Penicillium</t>
  </si>
  <si>
    <t>Fusarium</t>
  </si>
  <si>
    <t>Rhizopus</t>
  </si>
  <si>
    <t>ketoconazole</t>
  </si>
  <si>
    <t>MTT</t>
  </si>
  <si>
    <t>A549</t>
  </si>
  <si>
    <t>72 h</t>
  </si>
  <si>
    <t>E</t>
  </si>
  <si>
    <t>M</t>
  </si>
  <si>
    <t>1 st</t>
  </si>
  <si>
    <t>2 nd</t>
  </si>
  <si>
    <t>3 rd</t>
  </si>
  <si>
    <t>4 th</t>
  </si>
  <si>
    <t>SDpopul</t>
  </si>
  <si>
    <t>%SDpop</t>
  </si>
  <si>
    <t>aver-blk</t>
  </si>
  <si>
    <t>% viability</t>
  </si>
  <si>
    <t xml:space="preserve">control </t>
  </si>
  <si>
    <t>uM</t>
  </si>
  <si>
    <t>IC50</t>
  </si>
  <si>
    <t>H</t>
  </si>
  <si>
    <t>W</t>
  </si>
  <si>
    <t>M95</t>
  </si>
  <si>
    <t xml:space="preserve">C </t>
  </si>
  <si>
    <t>blk</t>
  </si>
  <si>
    <t>SH2O</t>
  </si>
  <si>
    <t>3 nd</t>
  </si>
  <si>
    <t>w</t>
  </si>
  <si>
    <t xml:space="preserve">IC50 </t>
  </si>
  <si>
    <t>.</t>
  </si>
  <si>
    <t>Sample</t>
  </si>
  <si>
    <t>Sdpop</t>
  </si>
  <si>
    <t>&gt;1000</t>
  </si>
  <si>
    <t>Henw</t>
  </si>
  <si>
    <t>c</t>
  </si>
  <si>
    <t>A549-RTeto</t>
  </si>
  <si>
    <t>A549RT-eto</t>
  </si>
  <si>
    <t>MDA</t>
  </si>
  <si>
    <t>SW480</t>
  </si>
  <si>
    <t>DMSO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</si>
</sst>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00"/>
    <numFmt numFmtId="188" formatCode="0.0000"/>
    <numFmt numFmtId="189" formatCode="0.0"/>
    <numFmt numFmtId="192" formatCode="B1d\-mmm"/>
  </numFmts>
  <fonts count="31"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theme="1"/>
      <name val="Tahoma"/>
      <family val="2"/>
    </font>
    <font>
      <sz val="12"/>
      <color theme="1"/>
      <name val="Tahoma"/>
      <family val="2"/>
      <scheme val="minor"/>
    </font>
    <font>
      <sz val="11"/>
      <color theme="1"/>
      <name val="Tahoma"/>
      <family val="2"/>
      <scheme val="major"/>
    </font>
    <font>
      <sz val="1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b/>
      <sz val="11"/>
      <name val="Tahoma"/>
      <family val="2"/>
    </font>
    <font>
      <sz val="11"/>
      <name val="Tahoma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i/>
      <sz val="11"/>
      <color theme="0"/>
      <name val="Tahoma"/>
      <family val="2"/>
      <scheme val="minor"/>
    </font>
    <font>
      <i/>
      <sz val="11"/>
      <color theme="1"/>
      <name val="Tahoma"/>
      <family val="2"/>
      <scheme val="minor"/>
    </font>
    <font>
      <sz val="11"/>
      <color theme="0" tint="-0.34998626667073579"/>
      <name val="Tahoma"/>
      <family val="2"/>
      <scheme val="minor"/>
    </font>
    <font>
      <sz val="11"/>
      <color theme="0" tint="-0.249977111117893"/>
      <name val="Tahoma"/>
      <family val="2"/>
      <scheme val="minor"/>
    </font>
    <font>
      <sz val="11"/>
      <color theme="0" tint="-0.34998626667073579"/>
      <name val="Tahoma"/>
      <family val="2"/>
      <charset val="222"/>
      <scheme val="minor"/>
    </font>
    <font>
      <sz val="11"/>
      <color theme="0" tint="-0.249977111117893"/>
      <name val="Tahoma"/>
      <family val="2"/>
      <charset val="222"/>
      <scheme val="minor"/>
    </font>
    <font>
      <b/>
      <sz val="11"/>
      <color theme="0" tint="-0.249977111117893"/>
      <name val="Tahom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Tahoma"/>
      <family val="2"/>
    </font>
    <font>
      <sz val="10"/>
      <color indexed="8"/>
      <name val="Arial"/>
      <family val="2"/>
    </font>
    <font>
      <sz val="10"/>
      <color indexed="5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  <charset val="222"/>
    </font>
    <font>
      <b/>
      <sz val="12"/>
      <name val="Arial"/>
      <family val="2"/>
    </font>
    <font>
      <sz val="12"/>
      <color indexed="8"/>
      <name val="SansSerif.plain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66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4" fillId="0" borderId="0"/>
    <xf numFmtId="0" fontId="21" fillId="0" borderId="0"/>
    <xf numFmtId="0" fontId="12" fillId="0" borderId="0"/>
    <xf numFmtId="0" fontId="21" fillId="0" borderId="0"/>
  </cellStyleXfs>
  <cellXfs count="38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87" fontId="0" fillId="0" borderId="0" xfId="0" applyNumberFormat="1"/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/>
    <xf numFmtId="0" fontId="0" fillId="2" borderId="2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/>
    <xf numFmtId="187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188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87" fontId="0" fillId="0" borderId="0" xfId="0" applyNumberFormat="1" applyAlignment="1">
      <alignment vertical="center"/>
    </xf>
    <xf numFmtId="0" fontId="3" fillId="0" borderId="0" xfId="0" applyFont="1" applyAlignment="1">
      <alignment horizontal="center"/>
    </xf>
    <xf numFmtId="187" fontId="0" fillId="0" borderId="0" xfId="0" applyNumberFormat="1" applyAlignment="1">
      <alignment horizontal="center" vertical="center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horizontal="center"/>
    </xf>
    <xf numFmtId="187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2" fontId="8" fillId="0" borderId="0" xfId="0" applyNumberFormat="1" applyFont="1"/>
    <xf numFmtId="187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/>
    <xf numFmtId="0" fontId="0" fillId="6" borderId="0" xfId="0" applyFill="1"/>
    <xf numFmtId="2" fontId="0" fillId="6" borderId="0" xfId="0" applyNumberFormat="1" applyFill="1" applyAlignment="1">
      <alignment horizontal="center" vertical="center"/>
    </xf>
    <xf numFmtId="0" fontId="7" fillId="7" borderId="0" xfId="0" applyFont="1" applyFill="1"/>
    <xf numFmtId="0" fontId="0" fillId="7" borderId="0" xfId="0" applyFill="1"/>
    <xf numFmtId="2" fontId="0" fillId="6" borderId="0" xfId="0" applyNumberFormat="1" applyFill="1"/>
    <xf numFmtId="187" fontId="0" fillId="7" borderId="0" xfId="0" applyNumberFormat="1" applyFill="1"/>
    <xf numFmtId="187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7" fillId="6" borderId="0" xfId="0" applyFont="1" applyFill="1"/>
    <xf numFmtId="0" fontId="0" fillId="7" borderId="0" xfId="0" applyFill="1" applyAlignment="1">
      <alignment horizontal="center" vertical="center"/>
    </xf>
    <xf numFmtId="0" fontId="0" fillId="8" borderId="0" xfId="0" applyFill="1"/>
    <xf numFmtId="187" fontId="0" fillId="8" borderId="0" xfId="0" applyNumberFormat="1" applyFill="1"/>
    <xf numFmtId="187" fontId="0" fillId="8" borderId="0" xfId="0" applyNumberFormat="1" applyFill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5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87" fontId="0" fillId="6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0" fillId="8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2" fontId="13" fillId="0" borderId="0" xfId="0" applyNumberFormat="1" applyFont="1"/>
    <xf numFmtId="0" fontId="14" fillId="10" borderId="10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Fill="1"/>
    <xf numFmtId="0" fontId="13" fillId="0" borderId="0" xfId="0" applyFont="1" applyFill="1" applyAlignment="1"/>
    <xf numFmtId="0" fontId="13" fillId="5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3" fillId="12" borderId="0" xfId="0" applyFont="1" applyFill="1" applyBorder="1" applyAlignment="1">
      <alignment horizontal="center" vertical="center"/>
    </xf>
    <xf numFmtId="189" fontId="0" fillId="12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3" fillId="13" borderId="0" xfId="0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1" fontId="13" fillId="8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3" fillId="0" borderId="0" xfId="0" applyFont="1" applyAlignment="1">
      <alignment horizontal="center" vertical="center"/>
    </xf>
    <xf numFmtId="0" fontId="7" fillId="19" borderId="0" xfId="0" applyFont="1" applyFill="1" applyAlignment="1">
      <alignment horizontal="center" vertical="center"/>
    </xf>
    <xf numFmtId="0" fontId="13" fillId="20" borderId="0" xfId="0" applyFont="1" applyFill="1" applyAlignment="1">
      <alignment horizontal="center" vertical="center"/>
    </xf>
    <xf numFmtId="2" fontId="13" fillId="2" borderId="0" xfId="0" applyNumberFormat="1" applyFont="1" applyFill="1"/>
    <xf numFmtId="0" fontId="13" fillId="21" borderId="0" xfId="0" applyFont="1" applyFill="1" applyAlignment="1">
      <alignment horizontal="center" vertical="center"/>
    </xf>
    <xf numFmtId="0" fontId="13" fillId="22" borderId="0" xfId="0" applyFont="1" applyFill="1" applyAlignment="1">
      <alignment horizontal="center"/>
    </xf>
    <xf numFmtId="2" fontId="13" fillId="22" borderId="0" xfId="0" applyNumberFormat="1" applyFont="1" applyFill="1"/>
    <xf numFmtId="0" fontId="13" fillId="23" borderId="0" xfId="0" applyFont="1" applyFill="1" applyAlignment="1">
      <alignment horizontal="center"/>
    </xf>
    <xf numFmtId="2" fontId="13" fillId="23" borderId="0" xfId="0" applyNumberFormat="1" applyFont="1" applyFill="1"/>
    <xf numFmtId="0" fontId="7" fillId="24" borderId="14" xfId="0" applyFont="1" applyFill="1" applyBorder="1" applyAlignment="1">
      <alignment horizontal="center"/>
    </xf>
    <xf numFmtId="2" fontId="7" fillId="24" borderId="14" xfId="0" applyNumberFormat="1" applyFont="1" applyFill="1" applyBorder="1"/>
    <xf numFmtId="2" fontId="7" fillId="20" borderId="14" xfId="0" applyNumberFormat="1" applyFont="1" applyFill="1" applyBorder="1"/>
    <xf numFmtId="2" fontId="7" fillId="23" borderId="14" xfId="0" applyNumberFormat="1" applyFont="1" applyFill="1" applyBorder="1"/>
    <xf numFmtId="0" fontId="7" fillId="21" borderId="15" xfId="0" applyFont="1" applyFill="1" applyBorder="1" applyAlignment="1">
      <alignment horizontal="center"/>
    </xf>
    <xf numFmtId="2" fontId="7" fillId="21" borderId="15" xfId="0" applyNumberFormat="1" applyFont="1" applyFill="1" applyBorder="1"/>
    <xf numFmtId="2" fontId="7" fillId="20" borderId="15" xfId="0" applyNumberFormat="1" applyFont="1" applyFill="1" applyBorder="1"/>
    <xf numFmtId="0" fontId="7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3" fillId="25" borderId="0" xfId="0" applyFont="1" applyFill="1" applyAlignment="1">
      <alignment horizontal="center" vertical="center"/>
    </xf>
    <xf numFmtId="0" fontId="13" fillId="26" borderId="0" xfId="0" applyFont="1" applyFill="1" applyAlignment="1">
      <alignment horizontal="center"/>
    </xf>
    <xf numFmtId="2" fontId="13" fillId="26" borderId="0" xfId="0" applyNumberFormat="1" applyFont="1" applyFill="1"/>
    <xf numFmtId="0" fontId="13" fillId="27" borderId="0" xfId="0" applyFont="1" applyFill="1" applyAlignment="1">
      <alignment horizontal="center"/>
    </xf>
    <xf numFmtId="2" fontId="13" fillId="27" borderId="0" xfId="0" applyNumberFormat="1" applyFont="1" applyFill="1"/>
    <xf numFmtId="0" fontId="7" fillId="12" borderId="14" xfId="0" applyFont="1" applyFill="1" applyBorder="1" applyAlignment="1">
      <alignment horizontal="center"/>
    </xf>
    <xf numFmtId="2" fontId="7" fillId="12" borderId="14" xfId="0" applyNumberFormat="1" applyFont="1" applyFill="1" applyBorder="1"/>
    <xf numFmtId="2" fontId="7" fillId="19" borderId="14" xfId="0" applyNumberFormat="1" applyFont="1" applyFill="1" applyBorder="1"/>
    <xf numFmtId="0" fontId="0" fillId="25" borderId="0" xfId="0" applyFill="1"/>
    <xf numFmtId="0" fontId="7" fillId="25" borderId="14" xfId="0" applyFont="1" applyFill="1" applyBorder="1" applyAlignment="1">
      <alignment horizontal="center"/>
    </xf>
    <xf numFmtId="2" fontId="7" fillId="25" borderId="14" xfId="0" applyNumberFormat="1" applyFont="1" applyFill="1" applyBorder="1"/>
    <xf numFmtId="0" fontId="13" fillId="0" borderId="0" xfId="0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0" fontId="13" fillId="28" borderId="0" xfId="0" applyFont="1" applyFill="1" applyAlignment="1">
      <alignment vertical="center"/>
    </xf>
    <xf numFmtId="0" fontId="8" fillId="29" borderId="0" xfId="0" applyFont="1" applyFill="1" applyAlignment="1">
      <alignment horizontal="center"/>
    </xf>
    <xf numFmtId="2" fontId="8" fillId="29" borderId="0" xfId="0" applyNumberFormat="1" applyFont="1" applyFill="1"/>
    <xf numFmtId="0" fontId="8" fillId="8" borderId="0" xfId="0" applyFont="1" applyFill="1" applyAlignment="1">
      <alignment horizontal="center"/>
    </xf>
    <xf numFmtId="2" fontId="8" fillId="8" borderId="0" xfId="0" applyNumberFormat="1" applyFont="1" applyFill="1"/>
    <xf numFmtId="0" fontId="0" fillId="28" borderId="0" xfId="0" applyFill="1"/>
    <xf numFmtId="0" fontId="9" fillId="4" borderId="14" xfId="0" applyFont="1" applyFill="1" applyBorder="1" applyAlignment="1">
      <alignment horizontal="center"/>
    </xf>
    <xf numFmtId="2" fontId="9" fillId="4" borderId="14" xfId="0" applyNumberFormat="1" applyFont="1" applyFill="1" applyBorder="1"/>
    <xf numFmtId="2" fontId="9" fillId="20" borderId="14" xfId="0" applyNumberFormat="1" applyFont="1" applyFill="1" applyBorder="1"/>
    <xf numFmtId="2" fontId="9" fillId="8" borderId="14" xfId="0" applyNumberFormat="1" applyFont="1" applyFill="1" applyBorder="1"/>
    <xf numFmtId="0" fontId="9" fillId="6" borderId="14" xfId="0" applyFont="1" applyFill="1" applyBorder="1" applyAlignment="1">
      <alignment horizontal="center"/>
    </xf>
    <xf numFmtId="2" fontId="9" fillId="6" borderId="14" xfId="0" applyNumberFormat="1" applyFont="1" applyFill="1" applyBorder="1"/>
    <xf numFmtId="2" fontId="9" fillId="28" borderId="14" xfId="0" applyNumberFormat="1" applyFont="1" applyFill="1" applyBorder="1"/>
    <xf numFmtId="0" fontId="13" fillId="17" borderId="0" xfId="0" applyFont="1" applyFill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18" borderId="0" xfId="0" applyFont="1" applyFill="1" applyAlignment="1">
      <alignment horizontal="center"/>
    </xf>
    <xf numFmtId="2" fontId="13" fillId="18" borderId="0" xfId="0" applyNumberFormat="1" applyFont="1" applyFill="1"/>
    <xf numFmtId="0" fontId="13" fillId="30" borderId="0" xfId="0" applyFont="1" applyFill="1" applyAlignment="1">
      <alignment horizontal="center"/>
    </xf>
    <xf numFmtId="2" fontId="13" fillId="30" borderId="0" xfId="0" applyNumberFormat="1" applyFont="1" applyFill="1"/>
    <xf numFmtId="0" fontId="0" fillId="30" borderId="0" xfId="0" applyFill="1"/>
    <xf numFmtId="2" fontId="0" fillId="30" borderId="0" xfId="0" applyNumberFormat="1" applyFill="1"/>
    <xf numFmtId="0" fontId="7" fillId="3" borderId="14" xfId="0" applyFont="1" applyFill="1" applyBorder="1" applyAlignment="1">
      <alignment horizontal="center"/>
    </xf>
    <xf numFmtId="2" fontId="7" fillId="3" borderId="14" xfId="0" applyNumberFormat="1" applyFont="1" applyFill="1" applyBorder="1"/>
    <xf numFmtId="2" fontId="7" fillId="30" borderId="14" xfId="0" applyNumberFormat="1" applyFont="1" applyFill="1" applyBorder="1"/>
    <xf numFmtId="0" fontId="7" fillId="17" borderId="14" xfId="0" applyFont="1" applyFill="1" applyBorder="1" applyAlignment="1">
      <alignment horizontal="center"/>
    </xf>
    <xf numFmtId="2" fontId="7" fillId="17" borderId="14" xfId="0" applyNumberFormat="1" applyFont="1" applyFill="1" applyBorder="1"/>
    <xf numFmtId="0" fontId="7" fillId="0" borderId="0" xfId="0" applyFont="1" applyAlignment="1">
      <alignment horizontal="center"/>
    </xf>
    <xf numFmtId="2" fontId="7" fillId="0" borderId="0" xfId="0" applyNumberFormat="1" applyFont="1"/>
    <xf numFmtId="2" fontId="17" fillId="0" borderId="0" xfId="0" applyNumberFormat="1" applyFont="1"/>
    <xf numFmtId="0" fontId="13" fillId="31" borderId="0" xfId="0" applyFont="1" applyFill="1" applyAlignment="1">
      <alignment horizontal="center" vertical="center"/>
    </xf>
    <xf numFmtId="0" fontId="8" fillId="15" borderId="0" xfId="0" applyFont="1" applyFill="1" applyAlignment="1">
      <alignment horizontal="center"/>
    </xf>
    <xf numFmtId="2" fontId="8" fillId="15" borderId="0" xfId="0" applyNumberFormat="1" applyFont="1" applyFill="1"/>
    <xf numFmtId="0" fontId="8" fillId="14" borderId="0" xfId="0" applyFont="1" applyFill="1" applyAlignment="1">
      <alignment horizontal="center"/>
    </xf>
    <xf numFmtId="2" fontId="8" fillId="14" borderId="0" xfId="0" applyNumberFormat="1" applyFont="1" applyFill="1"/>
    <xf numFmtId="0" fontId="9" fillId="5" borderId="14" xfId="0" applyFont="1" applyFill="1" applyBorder="1" applyAlignment="1">
      <alignment horizontal="center"/>
    </xf>
    <xf numFmtId="2" fontId="9" fillId="5" borderId="14" xfId="0" applyNumberFormat="1" applyFont="1" applyFill="1" applyBorder="1"/>
    <xf numFmtId="2" fontId="9" fillId="14" borderId="14" xfId="0" applyNumberFormat="1" applyFont="1" applyFill="1" applyBorder="1"/>
    <xf numFmtId="0" fontId="9" fillId="31" borderId="14" xfId="0" applyFont="1" applyFill="1" applyBorder="1" applyAlignment="1">
      <alignment horizontal="center"/>
    </xf>
    <xf numFmtId="2" fontId="9" fillId="31" borderId="14" xfId="0" applyNumberFormat="1" applyFont="1" applyFill="1" applyBorder="1"/>
    <xf numFmtId="2" fontId="18" fillId="0" borderId="0" xfId="0" applyNumberFormat="1" applyFont="1"/>
    <xf numFmtId="0" fontId="13" fillId="2" borderId="0" xfId="0" applyFont="1" applyFill="1"/>
    <xf numFmtId="0" fontId="7" fillId="21" borderId="14" xfId="0" applyFont="1" applyFill="1" applyBorder="1" applyAlignment="1">
      <alignment horizontal="center"/>
    </xf>
    <xf numFmtId="2" fontId="7" fillId="21" borderId="14" xfId="0" applyNumberFormat="1" applyFont="1" applyFill="1" applyBorder="1"/>
    <xf numFmtId="2" fontId="19" fillId="0" borderId="0" xfId="0" applyNumberFormat="1" applyFont="1"/>
    <xf numFmtId="2" fontId="7" fillId="27" borderId="14" xfId="0" applyNumberFormat="1" applyFont="1" applyFill="1" applyBorder="1"/>
    <xf numFmtId="2" fontId="9" fillId="25" borderId="14" xfId="0" applyNumberFormat="1" applyFont="1" applyFill="1" applyBorder="1"/>
    <xf numFmtId="0" fontId="9" fillId="28" borderId="14" xfId="0" applyFont="1" applyFill="1" applyBorder="1" applyAlignment="1">
      <alignment horizontal="center"/>
    </xf>
    <xf numFmtId="0" fontId="13" fillId="28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Fill="1"/>
    <xf numFmtId="0" fontId="0" fillId="32" borderId="0" xfId="0" applyFill="1"/>
    <xf numFmtId="0" fontId="7" fillId="19" borderId="0" xfId="0" applyFont="1" applyFill="1" applyAlignment="1">
      <alignment horizontal="center"/>
    </xf>
    <xf numFmtId="0" fontId="13" fillId="32" borderId="0" xfId="0" applyFont="1" applyFill="1"/>
    <xf numFmtId="0" fontId="13" fillId="20" borderId="0" xfId="0" applyFont="1" applyFill="1" applyAlignment="1">
      <alignment horizontal="center"/>
    </xf>
    <xf numFmtId="2" fontId="9" fillId="3" borderId="14" xfId="0" applyNumberFormat="1" applyFont="1" applyFill="1" applyBorder="1"/>
    <xf numFmtId="0" fontId="13" fillId="33" borderId="0" xfId="0" applyFont="1" applyFill="1" applyAlignment="1">
      <alignment horizontal="center" vertical="center"/>
    </xf>
    <xf numFmtId="0" fontId="13" fillId="25" borderId="0" xfId="0" applyFont="1" applyFill="1" applyAlignment="1">
      <alignment horizontal="center" vertical="center"/>
    </xf>
    <xf numFmtId="0" fontId="7" fillId="34" borderId="14" xfId="0" applyFont="1" applyFill="1" applyBorder="1" applyAlignment="1">
      <alignment horizontal="center"/>
    </xf>
    <xf numFmtId="2" fontId="7" fillId="34" borderId="14" xfId="0" applyNumberFormat="1" applyFont="1" applyFill="1" applyBorder="1"/>
    <xf numFmtId="2" fontId="7" fillId="31" borderId="14" xfId="0" applyNumberFormat="1" applyFont="1" applyFill="1" applyBorder="1"/>
    <xf numFmtId="2" fontId="7" fillId="32" borderId="14" xfId="0" applyNumberFormat="1" applyFont="1" applyFill="1" applyBorder="1"/>
    <xf numFmtId="2" fontId="20" fillId="0" borderId="0" xfId="0" applyNumberFormat="1" applyFont="1"/>
    <xf numFmtId="2" fontId="9" fillId="32" borderId="14" xfId="0" applyNumberFormat="1" applyFont="1" applyFill="1" applyBorder="1"/>
    <xf numFmtId="2" fontId="9" fillId="0" borderId="0" xfId="0" applyNumberFormat="1" applyFont="1"/>
    <xf numFmtId="2" fontId="9" fillId="34" borderId="14" xfId="0" applyNumberFormat="1" applyFont="1" applyFill="1" applyBorder="1"/>
    <xf numFmtId="2" fontId="0" fillId="35" borderId="0" xfId="0" applyNumberFormat="1" applyFill="1" applyAlignment="1">
      <alignment horizontal="center"/>
    </xf>
    <xf numFmtId="2" fontId="0" fillId="35" borderId="0" xfId="0" applyNumberForma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2" fillId="36" borderId="0" xfId="0" applyFont="1" applyFill="1" applyAlignment="1">
      <alignment horizontal="center"/>
    </xf>
    <xf numFmtId="0" fontId="21" fillId="37" borderId="0" xfId="0" applyFont="1" applyFill="1" applyAlignment="1">
      <alignment horizontal="center"/>
    </xf>
    <xf numFmtId="0" fontId="21" fillId="20" borderId="0" xfId="0" applyFont="1" applyFill="1" applyAlignment="1">
      <alignment horizontal="center"/>
    </xf>
    <xf numFmtId="0" fontId="21" fillId="20" borderId="0" xfId="0" applyFont="1" applyFill="1"/>
    <xf numFmtId="0" fontId="21" fillId="36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189" fontId="21" fillId="0" borderId="0" xfId="0" applyNumberFormat="1" applyFont="1" applyAlignment="1">
      <alignment horizontal="center"/>
    </xf>
    <xf numFmtId="0" fontId="21" fillId="38" borderId="0" xfId="0" applyFont="1" applyFill="1"/>
    <xf numFmtId="0" fontId="21" fillId="14" borderId="0" xfId="0" applyFont="1" applyFill="1"/>
    <xf numFmtId="11" fontId="21" fillId="0" borderId="0" xfId="0" applyNumberFormat="1" applyFont="1"/>
    <xf numFmtId="0" fontId="23" fillId="39" borderId="12" xfId="0" applyFont="1" applyFill="1" applyBorder="1" applyAlignment="1">
      <alignment horizontal="center"/>
    </xf>
    <xf numFmtId="187" fontId="21" fillId="0" borderId="17" xfId="0" applyNumberFormat="1" applyFont="1" applyBorder="1" applyAlignment="1">
      <alignment horizontal="center"/>
    </xf>
    <xf numFmtId="187" fontId="21" fillId="0" borderId="18" xfId="0" applyNumberFormat="1" applyFont="1" applyBorder="1" applyAlignment="1">
      <alignment horizontal="center"/>
    </xf>
    <xf numFmtId="187" fontId="21" fillId="0" borderId="0" xfId="0" applyNumberFormat="1" applyFont="1" applyAlignment="1">
      <alignment horizontal="center"/>
    </xf>
    <xf numFmtId="0" fontId="23" fillId="39" borderId="5" xfId="0" applyFont="1" applyFill="1" applyBorder="1" applyAlignment="1">
      <alignment horizontal="center"/>
    </xf>
    <xf numFmtId="187" fontId="21" fillId="0" borderId="13" xfId="0" applyNumberFormat="1" applyFont="1" applyBorder="1" applyAlignment="1">
      <alignment horizontal="center"/>
    </xf>
    <xf numFmtId="0" fontId="22" fillId="39" borderId="5" xfId="0" applyFont="1" applyFill="1" applyBorder="1" applyAlignment="1">
      <alignment horizontal="center"/>
    </xf>
    <xf numFmtId="0" fontId="23" fillId="39" borderId="12" xfId="0" applyFont="1" applyFill="1" applyBorder="1"/>
    <xf numFmtId="187" fontId="21" fillId="0" borderId="5" xfId="0" applyNumberFormat="1" applyFont="1" applyBorder="1" applyAlignment="1">
      <alignment horizontal="center"/>
    </xf>
    <xf numFmtId="0" fontId="21" fillId="2" borderId="3" xfId="0" applyFont="1" applyFill="1" applyBorder="1"/>
    <xf numFmtId="0" fontId="21" fillId="2" borderId="2" xfId="0" applyFont="1" applyFill="1" applyBorder="1"/>
    <xf numFmtId="0" fontId="21" fillId="2" borderId="4" xfId="0" applyFont="1" applyFill="1" applyBorder="1"/>
    <xf numFmtId="187" fontId="21" fillId="2" borderId="7" xfId="0" applyNumberFormat="1" applyFont="1" applyFill="1" applyBorder="1" applyAlignment="1">
      <alignment horizontal="left"/>
    </xf>
    <xf numFmtId="0" fontId="21" fillId="2" borderId="7" xfId="0" applyFont="1" applyFill="1" applyBorder="1"/>
    <xf numFmtId="187" fontId="21" fillId="0" borderId="7" xfId="0" applyNumberFormat="1" applyFont="1" applyBorder="1" applyAlignment="1">
      <alignment horizontal="left"/>
    </xf>
    <xf numFmtId="0" fontId="21" fillId="2" borderId="8" xfId="0" applyFont="1" applyFill="1" applyBorder="1"/>
    <xf numFmtId="189" fontId="21" fillId="0" borderId="7" xfId="0" applyNumberFormat="1" applyFont="1" applyBorder="1" applyAlignment="1">
      <alignment horizontal="center"/>
    </xf>
    <xf numFmtId="0" fontId="21" fillId="38" borderId="6" xfId="0" applyFont="1" applyFill="1" applyBorder="1"/>
    <xf numFmtId="187" fontId="21" fillId="0" borderId="8" xfId="0" applyNumberFormat="1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1" fontId="21" fillId="0" borderId="7" xfId="0" applyNumberFormat="1" applyFont="1" applyBorder="1" applyAlignment="1">
      <alignment horizontal="left"/>
    </xf>
    <xf numFmtId="189" fontId="21" fillId="0" borderId="0" xfId="0" applyNumberFormat="1" applyFont="1" applyAlignment="1">
      <alignment horizontal="left"/>
    </xf>
    <xf numFmtId="189" fontId="21" fillId="0" borderId="7" xfId="0" applyNumberFormat="1" applyFont="1" applyBorder="1" applyAlignment="1">
      <alignment horizontal="left"/>
    </xf>
    <xf numFmtId="2" fontId="21" fillId="0" borderId="0" xfId="0" applyNumberFormat="1" applyFont="1" applyAlignment="1">
      <alignment horizontal="left"/>
    </xf>
    <xf numFmtId="2" fontId="21" fillId="0" borderId="7" xfId="0" applyNumberFormat="1" applyFont="1" applyBorder="1" applyAlignment="1">
      <alignment horizontal="left"/>
    </xf>
    <xf numFmtId="0" fontId="25" fillId="0" borderId="6" xfId="1" applyFont="1" applyBorder="1"/>
    <xf numFmtId="0" fontId="25" fillId="0" borderId="0" xfId="1" applyFont="1"/>
    <xf numFmtId="0" fontId="21" fillId="0" borderId="0" xfId="2"/>
    <xf numFmtId="187" fontId="21" fillId="0" borderId="0" xfId="0" applyNumberFormat="1" applyFont="1" applyAlignment="1">
      <alignment horizontal="left"/>
    </xf>
    <xf numFmtId="189" fontId="21" fillId="0" borderId="0" xfId="0" applyNumberFormat="1" applyFont="1"/>
    <xf numFmtId="0" fontId="21" fillId="0" borderId="7" xfId="0" applyFont="1" applyBorder="1" applyAlignment="1">
      <alignment horizontal="center"/>
    </xf>
    <xf numFmtId="2" fontId="21" fillId="20" borderId="9" xfId="0" applyNumberFormat="1" applyFont="1" applyFill="1" applyBorder="1" applyAlignment="1">
      <alignment horizontal="left"/>
    </xf>
    <xf numFmtId="0" fontId="21" fillId="20" borderId="10" xfId="0" applyFont="1" applyFill="1" applyBorder="1"/>
    <xf numFmtId="0" fontId="21" fillId="20" borderId="1" xfId="0" applyFont="1" applyFill="1" applyBorder="1"/>
    <xf numFmtId="0" fontId="21" fillId="20" borderId="11" xfId="0" applyFont="1" applyFill="1" applyBorder="1"/>
    <xf numFmtId="187" fontId="21" fillId="6" borderId="0" xfId="0" applyNumberFormat="1" applyFont="1" applyFill="1" applyAlignment="1">
      <alignment horizontal="left"/>
    </xf>
    <xf numFmtId="189" fontId="21" fillId="6" borderId="0" xfId="0" applyNumberFormat="1" applyFont="1" applyFill="1"/>
    <xf numFmtId="0" fontId="21" fillId="6" borderId="0" xfId="0" applyFont="1" applyFill="1"/>
    <xf numFmtId="0" fontId="21" fillId="20" borderId="9" xfId="0" applyFont="1" applyFill="1" applyBorder="1"/>
    <xf numFmtId="2" fontId="21" fillId="0" borderId="0" xfId="0" applyNumberFormat="1" applyFont="1"/>
    <xf numFmtId="0" fontId="26" fillId="0" borderId="0" xfId="1" applyFont="1"/>
    <xf numFmtId="0" fontId="23" fillId="39" borderId="3" xfId="0" applyFont="1" applyFill="1" applyBorder="1" applyAlignment="1">
      <alignment horizontal="center"/>
    </xf>
    <xf numFmtId="0" fontId="22" fillId="39" borderId="12" xfId="0" applyFont="1" applyFill="1" applyBorder="1" applyAlignment="1">
      <alignment horizontal="center"/>
    </xf>
    <xf numFmtId="187" fontId="21" fillId="0" borderId="17" xfId="0" applyNumberFormat="1" applyFont="1" applyBorder="1" applyAlignment="1">
      <alignment horizontal="center"/>
    </xf>
    <xf numFmtId="0" fontId="23" fillId="39" borderId="13" xfId="0" applyFont="1" applyFill="1" applyBorder="1"/>
    <xf numFmtId="0" fontId="21" fillId="2" borderId="6" xfId="0" applyFont="1" applyFill="1" applyBorder="1"/>
    <xf numFmtId="187" fontId="21" fillId="2" borderId="6" xfId="0" applyNumberFormat="1" applyFont="1" applyFill="1" applyBorder="1" applyAlignment="1">
      <alignment horizontal="left"/>
    </xf>
    <xf numFmtId="187" fontId="21" fillId="0" borderId="6" xfId="0" applyNumberFormat="1" applyFont="1" applyBorder="1" applyAlignment="1">
      <alignment horizontal="left"/>
    </xf>
    <xf numFmtId="1" fontId="21" fillId="0" borderId="7" xfId="0" applyNumberFormat="1" applyFont="1" applyBorder="1" applyAlignment="1">
      <alignment horizontal="center"/>
    </xf>
    <xf numFmtId="0" fontId="27" fillId="14" borderId="6" xfId="3" applyFont="1" applyFill="1" applyBorder="1"/>
    <xf numFmtId="0" fontId="27" fillId="14" borderId="0" xfId="3" applyFont="1" applyFill="1"/>
    <xf numFmtId="189" fontId="21" fillId="0" borderId="6" xfId="0" applyNumberFormat="1" applyFont="1" applyBorder="1" applyAlignment="1">
      <alignment horizontal="center"/>
    </xf>
    <xf numFmtId="1" fontId="21" fillId="0" borderId="6" xfId="0" applyNumberFormat="1" applyFont="1" applyBorder="1" applyAlignment="1">
      <alignment horizontal="left"/>
    </xf>
    <xf numFmtId="189" fontId="21" fillId="0" borderId="6" xfId="0" applyNumberFormat="1" applyFont="1" applyBorder="1" applyAlignment="1">
      <alignment horizontal="left"/>
    </xf>
    <xf numFmtId="2" fontId="21" fillId="0" borderId="7" xfId="0" applyNumberFormat="1" applyFont="1" applyBorder="1" applyAlignment="1">
      <alignment horizontal="center"/>
    </xf>
    <xf numFmtId="2" fontId="21" fillId="0" borderId="6" xfId="0" applyNumberFormat="1" applyFont="1" applyBorder="1" applyAlignment="1">
      <alignment horizontal="left"/>
    </xf>
    <xf numFmtId="0" fontId="21" fillId="0" borderId="7" xfId="0" applyFont="1" applyBorder="1"/>
    <xf numFmtId="0" fontId="27" fillId="20" borderId="10" xfId="3" applyFont="1" applyFill="1" applyBorder="1"/>
    <xf numFmtId="0" fontId="27" fillId="20" borderId="1" xfId="3" applyFont="1" applyFill="1" applyBorder="1"/>
    <xf numFmtId="0" fontId="27" fillId="20" borderId="11" xfId="3" applyFont="1" applyFill="1" applyBorder="1"/>
    <xf numFmtId="187" fontId="21" fillId="6" borderId="0" xfId="0" applyNumberFormat="1" applyFont="1" applyFill="1" applyAlignment="1">
      <alignment horizontal="center"/>
    </xf>
    <xf numFmtId="189" fontId="21" fillId="6" borderId="0" xfId="0" applyNumberFormat="1" applyFont="1" applyFill="1" applyAlignment="1">
      <alignment horizontal="center"/>
    </xf>
    <xf numFmtId="2" fontId="21" fillId="20" borderId="10" xfId="0" applyNumberFormat="1" applyFont="1" applyFill="1" applyBorder="1" applyAlignment="1">
      <alignment horizontal="left"/>
    </xf>
    <xf numFmtId="0" fontId="21" fillId="6" borderId="0" xfId="0" applyFont="1" applyFill="1" applyAlignment="1">
      <alignment horizontal="center"/>
    </xf>
    <xf numFmtId="192" fontId="21" fillId="0" borderId="0" xfId="0" applyNumberFormat="1" applyFont="1"/>
    <xf numFmtId="2" fontId="22" fillId="0" borderId="0" xfId="0" applyNumberFormat="1" applyFont="1" applyAlignment="1">
      <alignment horizontal="left"/>
    </xf>
    <xf numFmtId="0" fontId="21" fillId="17" borderId="0" xfId="0" applyFont="1" applyFill="1" applyAlignment="1">
      <alignment horizontal="center"/>
    </xf>
    <xf numFmtId="0" fontId="21" fillId="25" borderId="0" xfId="0" applyFont="1" applyFill="1" applyAlignment="1">
      <alignment horizontal="center"/>
    </xf>
    <xf numFmtId="0" fontId="21" fillId="30" borderId="0" xfId="0" applyFont="1" applyFill="1"/>
    <xf numFmtId="0" fontId="21" fillId="8" borderId="0" xfId="0" applyFont="1" applyFill="1"/>
    <xf numFmtId="1" fontId="21" fillId="0" borderId="8" xfId="0" applyNumberFormat="1" applyFont="1" applyBorder="1" applyAlignment="1">
      <alignment horizontal="left"/>
    </xf>
    <xf numFmtId="189" fontId="21" fillId="0" borderId="8" xfId="0" applyNumberFormat="1" applyFont="1" applyBorder="1" applyAlignment="1">
      <alignment horizontal="left"/>
    </xf>
    <xf numFmtId="2" fontId="21" fillId="0" borderId="8" xfId="0" applyNumberFormat="1" applyFont="1" applyBorder="1" applyAlignment="1">
      <alignment horizontal="left"/>
    </xf>
    <xf numFmtId="0" fontId="21" fillId="27" borderId="0" xfId="0" applyFont="1" applyFill="1"/>
    <xf numFmtId="0" fontId="21" fillId="22" borderId="0" xfId="0" applyFont="1" applyFill="1"/>
    <xf numFmtId="187" fontId="21" fillId="0" borderId="0" xfId="0" applyNumberFormat="1" applyFont="1" applyAlignment="1">
      <alignment horizontal="center"/>
    </xf>
    <xf numFmtId="0" fontId="28" fillId="0" borderId="0" xfId="0" applyFont="1"/>
    <xf numFmtId="0" fontId="23" fillId="41" borderId="12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/>
    </xf>
    <xf numFmtId="0" fontId="21" fillId="0" borderId="0" xfId="0" applyFont="1" applyAlignment="1">
      <alignment horizontal="left"/>
    </xf>
    <xf numFmtId="1" fontId="21" fillId="0" borderId="0" xfId="0" applyNumberFormat="1" applyFont="1" applyAlignment="1">
      <alignment horizontal="center"/>
    </xf>
    <xf numFmtId="2" fontId="21" fillId="0" borderId="9" xfId="0" applyNumberFormat="1" applyFont="1" applyBorder="1" applyAlignment="1">
      <alignment horizontal="left"/>
    </xf>
    <xf numFmtId="0" fontId="27" fillId="0" borderId="1" xfId="3" applyFont="1" applyBorder="1"/>
    <xf numFmtId="0" fontId="27" fillId="0" borderId="11" xfId="3" applyFont="1" applyBorder="1"/>
    <xf numFmtId="187" fontId="21" fillId="0" borderId="13" xfId="0" applyNumberFormat="1" applyFont="1" applyBorder="1" applyAlignment="1">
      <alignment horizontal="center"/>
    </xf>
    <xf numFmtId="187" fontId="21" fillId="0" borderId="18" xfId="0" applyNumberFormat="1" applyFont="1" applyBorder="1" applyAlignment="1">
      <alignment horizontal="center"/>
    </xf>
    <xf numFmtId="187" fontId="21" fillId="0" borderId="2" xfId="0" applyNumberFormat="1" applyFont="1" applyBorder="1" applyAlignment="1">
      <alignment horizontal="center"/>
    </xf>
    <xf numFmtId="187" fontId="21" fillId="0" borderId="4" xfId="0" applyNumberFormat="1" applyFont="1" applyBorder="1" applyAlignment="1">
      <alignment horizontal="center"/>
    </xf>
    <xf numFmtId="0" fontId="21" fillId="17" borderId="0" xfId="0" applyFont="1" applyFill="1" applyAlignment="1">
      <alignment horizontal="center"/>
    </xf>
    <xf numFmtId="0" fontId="21" fillId="28" borderId="0" xfId="0" applyFont="1" applyFill="1" applyAlignment="1">
      <alignment horizontal="center"/>
    </xf>
    <xf numFmtId="0" fontId="21" fillId="25" borderId="0" xfId="0" applyFont="1" applyFill="1" applyAlignment="1">
      <alignment horizontal="center"/>
    </xf>
    <xf numFmtId="0" fontId="21" fillId="40" borderId="0" xfId="0" applyFont="1" applyFill="1" applyAlignment="1">
      <alignment horizontal="center"/>
    </xf>
    <xf numFmtId="0" fontId="29" fillId="12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9" fillId="9" borderId="0" xfId="0" applyFont="1" applyFill="1" applyAlignment="1">
      <alignment horizontal="center"/>
    </xf>
    <xf numFmtId="0" fontId="29" fillId="14" borderId="0" xfId="0" applyFont="1" applyFill="1" applyAlignment="1">
      <alignment horizontal="center"/>
    </xf>
    <xf numFmtId="0" fontId="29" fillId="3" borderId="0" xfId="0" applyFont="1" applyFill="1" applyAlignment="1">
      <alignment horizontal="center" vertical="center"/>
    </xf>
    <xf numFmtId="0" fontId="0" fillId="16" borderId="0" xfId="0" applyFill="1"/>
    <xf numFmtId="0" fontId="27" fillId="0" borderId="0" xfId="0" applyFont="1" applyAlignment="1">
      <alignment horizontal="center"/>
    </xf>
    <xf numFmtId="0" fontId="27" fillId="0" borderId="0" xfId="0" applyFont="1"/>
    <xf numFmtId="0" fontId="27" fillId="17" borderId="0" xfId="0" applyFont="1" applyFill="1" applyAlignment="1">
      <alignment horizontal="center"/>
    </xf>
    <xf numFmtId="0" fontId="27" fillId="37" borderId="0" xfId="0" applyFont="1" applyFill="1" applyAlignment="1">
      <alignment horizontal="center"/>
    </xf>
    <xf numFmtId="0" fontId="27" fillId="25" borderId="0" xfId="0" applyFont="1" applyFill="1" applyAlignment="1">
      <alignment horizontal="center"/>
    </xf>
    <xf numFmtId="0" fontId="27" fillId="28" borderId="0" xfId="0" applyFont="1" applyFill="1" applyAlignment="1">
      <alignment horizontal="center"/>
    </xf>
    <xf numFmtId="0" fontId="27" fillId="42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0" xfId="0" applyFont="1" applyFill="1"/>
    <xf numFmtId="0" fontId="27" fillId="2" borderId="0" xfId="0" applyFont="1" applyFill="1" applyAlignment="1">
      <alignment horizontal="center"/>
    </xf>
    <xf numFmtId="0" fontId="27" fillId="2" borderId="0" xfId="0" applyFont="1" applyFill="1"/>
    <xf numFmtId="0" fontId="27" fillId="30" borderId="0" xfId="0" applyFont="1" applyFill="1"/>
    <xf numFmtId="0" fontId="27" fillId="14" borderId="0" xfId="0" applyFont="1" applyFill="1"/>
    <xf numFmtId="0" fontId="27" fillId="27" borderId="0" xfId="0" applyFont="1" applyFill="1"/>
    <xf numFmtId="0" fontId="27" fillId="8" borderId="0" xfId="0" applyFont="1" applyFill="1"/>
    <xf numFmtId="0" fontId="27" fillId="43" borderId="0" xfId="0" applyFont="1" applyFill="1"/>
    <xf numFmtId="11" fontId="27" fillId="0" borderId="0" xfId="0" applyNumberFormat="1" applyFont="1"/>
    <xf numFmtId="0" fontId="23" fillId="17" borderId="12" xfId="0" applyFont="1" applyFill="1" applyBorder="1" applyAlignment="1">
      <alignment horizontal="center" vertical="center"/>
    </xf>
    <xf numFmtId="0" fontId="27" fillId="2" borderId="8" xfId="0" applyFont="1" applyFill="1" applyBorder="1"/>
    <xf numFmtId="0" fontId="27" fillId="18" borderId="0" xfId="0" applyFont="1" applyFill="1"/>
    <xf numFmtId="0" fontId="27" fillId="20" borderId="1" xfId="0" applyFont="1" applyFill="1" applyBorder="1"/>
    <xf numFmtId="0" fontId="27" fillId="20" borderId="11" xfId="0" applyFont="1" applyFill="1" applyBorder="1"/>
    <xf numFmtId="0" fontId="23" fillId="37" borderId="12" xfId="0" applyFont="1" applyFill="1" applyBorder="1" applyAlignment="1">
      <alignment horizontal="center" vertical="center"/>
    </xf>
    <xf numFmtId="0" fontId="23" fillId="0" borderId="0" xfId="0" applyFont="1"/>
    <xf numFmtId="187" fontId="21" fillId="0" borderId="0" xfId="0" applyNumberFormat="1" applyFont="1"/>
    <xf numFmtId="0" fontId="23" fillId="37" borderId="12" xfId="0" applyFont="1" applyFill="1" applyBorder="1"/>
    <xf numFmtId="0" fontId="23" fillId="25" borderId="12" xfId="0" applyFont="1" applyFill="1" applyBorder="1" applyAlignment="1">
      <alignment horizontal="center" vertical="center"/>
    </xf>
    <xf numFmtId="0" fontId="23" fillId="25" borderId="12" xfId="0" applyFont="1" applyFill="1" applyBorder="1"/>
    <xf numFmtId="0" fontId="23" fillId="42" borderId="12" xfId="0" applyFont="1" applyFill="1" applyBorder="1" applyAlignment="1">
      <alignment horizontal="center" vertical="center"/>
    </xf>
    <xf numFmtId="0" fontId="23" fillId="42" borderId="12" xfId="0" applyFont="1" applyFill="1" applyBorder="1"/>
    <xf numFmtId="0" fontId="23" fillId="28" borderId="12" xfId="0" applyFont="1" applyFill="1" applyBorder="1"/>
    <xf numFmtId="187" fontId="21" fillId="28" borderId="0" xfId="0" applyNumberFormat="1" applyFont="1" applyFill="1" applyAlignment="1">
      <alignment horizontal="center"/>
    </xf>
    <xf numFmtId="189" fontId="21" fillId="28" borderId="0" xfId="0" applyNumberFormat="1" applyFont="1" applyFill="1" applyAlignment="1">
      <alignment horizontal="center"/>
    </xf>
    <xf numFmtId="0" fontId="0" fillId="29" borderId="0" xfId="0" applyFill="1"/>
    <xf numFmtId="0" fontId="21" fillId="12" borderId="0" xfId="0" applyFont="1" applyFill="1" applyAlignment="1">
      <alignment horizontal="center"/>
    </xf>
    <xf numFmtId="0" fontId="22" fillId="17" borderId="5" xfId="0" applyFont="1" applyFill="1" applyBorder="1" applyAlignment="1">
      <alignment horizontal="center"/>
    </xf>
    <xf numFmtId="0" fontId="22" fillId="37" borderId="12" xfId="0" applyFont="1" applyFill="1" applyBorder="1" applyAlignment="1">
      <alignment horizontal="center"/>
    </xf>
    <xf numFmtId="0" fontId="21" fillId="44" borderId="0" xfId="0" applyFont="1" applyFill="1" applyAlignment="1">
      <alignment horizontal="center"/>
    </xf>
    <xf numFmtId="0" fontId="21" fillId="41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43" borderId="0" xfId="0" applyFont="1" applyFill="1"/>
    <xf numFmtId="0" fontId="22" fillId="25" borderId="5" xfId="0" applyFont="1" applyFill="1" applyBorder="1" applyAlignment="1">
      <alignment horizontal="center"/>
    </xf>
    <xf numFmtId="0" fontId="22" fillId="44" borderId="12" xfId="0" applyFont="1" applyFill="1" applyBorder="1" applyAlignment="1">
      <alignment horizontal="center"/>
    </xf>
    <xf numFmtId="0" fontId="27" fillId="0" borderId="0" xfId="3" applyFont="1"/>
    <xf numFmtId="0" fontId="23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/>
    </xf>
    <xf numFmtId="2" fontId="0" fillId="0" borderId="0" xfId="0" applyNumberFormat="1" applyAlignment="1">
      <alignment horizontal="right" indent="1"/>
    </xf>
    <xf numFmtId="2" fontId="8" fillId="0" borderId="0" xfId="4" applyNumberFormat="1" applyFont="1" applyAlignment="1">
      <alignment vertical="top"/>
    </xf>
    <xf numFmtId="2" fontId="30" fillId="0" borderId="0" xfId="4" applyNumberFormat="1" applyFont="1" applyAlignment="1">
      <alignment vertical="top"/>
    </xf>
    <xf numFmtId="0" fontId="21" fillId="0" borderId="0" xfId="4"/>
  </cellXfs>
  <cellStyles count="5">
    <cellStyle name="Normal" xfId="0" builtinId="0"/>
    <cellStyle name="Normal 2" xfId="1" xr:uid="{01A14B5E-7753-4BE3-971B-A6BD3ADF4326}"/>
    <cellStyle name="Normal 4" xfId="3" xr:uid="{5F03725D-BB6C-4451-8B04-E8CD7D539041}"/>
    <cellStyle name="Normal_Sheet2" xfId="2" xr:uid="{C5A6AF90-2906-4BF7-A583-055BDCAFDE20}"/>
    <cellStyle name="ปกติ_Sheet1" xfId="4" xr:uid="{F1F97ADA-EBFE-495D-A086-C9228ABEF47C}"/>
  </cellStyles>
  <dxfs count="0"/>
  <tableStyles count="0" defaultTableStyle="TableStyleMedium2" defaultPivotStyle="PivotStyleLight16"/>
  <colors>
    <mruColors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474978127734035"/>
                  <c:y val="0.101851851851851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TPC!$A$14:$A$18</c:f>
              <c:numCache>
                <c:formatCode>General</c:formatCode>
                <c:ptCount val="5"/>
                <c:pt idx="0">
                  <c:v>10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</c:numCache>
            </c:numRef>
          </c:xVal>
          <c:yVal>
            <c:numRef>
              <c:f>TPC!$B$14:$B$18</c:f>
              <c:numCache>
                <c:formatCode>General</c:formatCode>
                <c:ptCount val="5"/>
                <c:pt idx="0">
                  <c:v>0.13533333333333333</c:v>
                </c:pt>
                <c:pt idx="1">
                  <c:v>0.3</c:v>
                </c:pt>
                <c:pt idx="2">
                  <c:v>0.57266666666666666</c:v>
                </c:pt>
                <c:pt idx="3">
                  <c:v>0.83033333333333326</c:v>
                </c:pt>
                <c:pt idx="4">
                  <c:v>1.0766666666666669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E5-4BDB-81A7-21D1CEEE9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889472"/>
        <c:axId val="714889952"/>
      </c:scatterChart>
      <c:valAx>
        <c:axId val="71488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Gallic acid </a:t>
                </a:r>
                <a:r>
                  <a:rPr lang="th-TH"/>
                  <a:t>(</a:t>
                </a:r>
                <a:r>
                  <a:rPr lang="en-US"/>
                  <a:t>mg/L</a:t>
                </a:r>
                <a:r>
                  <a:rPr lang="th-TH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14889952"/>
        <c:crosses val="autoZero"/>
        <c:crossBetween val="midCat"/>
      </c:valAx>
      <c:valAx>
        <c:axId val="71488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14889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042804024496936"/>
                  <c:y val="2.77777777777777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TFC!$B$16:$B$20</c:f>
              <c:numCache>
                <c:formatCode>0.00</c:formatCode>
                <c:ptCount val="5"/>
                <c:pt idx="0">
                  <c:v>0.1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xVal>
          <c:yVal>
            <c:numRef>
              <c:f>TFC!$C$16:$C$20</c:f>
              <c:numCache>
                <c:formatCode>0.00</c:formatCode>
                <c:ptCount val="5"/>
                <c:pt idx="0">
                  <c:v>0.11166666666666665</c:v>
                </c:pt>
                <c:pt idx="1">
                  <c:v>0.20099999999999998</c:v>
                </c:pt>
                <c:pt idx="2">
                  <c:v>0.3213333333333333</c:v>
                </c:pt>
                <c:pt idx="3">
                  <c:v>0.44800000000000001</c:v>
                </c:pt>
                <c:pt idx="4">
                  <c:v>0.54166666666666663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75-4AA3-B9BD-3033BCFEB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647232"/>
        <c:axId val="798656832"/>
      </c:scatterChart>
      <c:valAx>
        <c:axId val="79864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Quercetin </a:t>
                </a:r>
                <a:r>
                  <a:rPr lang="th-TH"/>
                  <a:t>(</a:t>
                </a:r>
                <a:r>
                  <a:rPr lang="en-US"/>
                  <a:t>mg/ml</a:t>
                </a:r>
                <a:r>
                  <a:rPr lang="th-TH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98656832"/>
        <c:crosses val="autoZero"/>
        <c:crossBetween val="midCat"/>
      </c:valAx>
      <c:valAx>
        <c:axId val="79865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98647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654896097297331"/>
                  <c:y val="0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HPLC!$B$3:$B$7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HPLC!$C$3:$C$7</c:f>
              <c:numCache>
                <c:formatCode>General</c:formatCode>
                <c:ptCount val="5"/>
                <c:pt idx="0">
                  <c:v>69314</c:v>
                </c:pt>
                <c:pt idx="1">
                  <c:v>133107</c:v>
                </c:pt>
                <c:pt idx="2">
                  <c:v>196620</c:v>
                </c:pt>
                <c:pt idx="3">
                  <c:v>270166</c:v>
                </c:pt>
                <c:pt idx="4">
                  <c:v>322616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DD-4446-8F93-9421E28BD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486896"/>
        <c:axId val="706489776"/>
      </c:scatterChart>
      <c:valAx>
        <c:axId val="70648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Gallic acid </a:t>
                </a:r>
                <a:r>
                  <a:rPr lang="th-TH"/>
                  <a:t>(µ</a:t>
                </a:r>
                <a:r>
                  <a:rPr lang="en-US"/>
                  <a:t>g/ml</a:t>
                </a:r>
                <a:r>
                  <a:rPr lang="th-TH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06489776"/>
        <c:crosses val="autoZero"/>
        <c:crossBetween val="midCat"/>
      </c:valAx>
      <c:valAx>
        <c:axId val="70648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06486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922623456790123"/>
                  <c:y val="-5.879629629629629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HPLC!$G$3:$G$7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xVal>
          <c:yVal>
            <c:numRef>
              <c:f>HPLC!$H$3:$H$7</c:f>
              <c:numCache>
                <c:formatCode>General</c:formatCode>
                <c:ptCount val="5"/>
                <c:pt idx="0">
                  <c:v>61172</c:v>
                </c:pt>
                <c:pt idx="1">
                  <c:v>134020</c:v>
                </c:pt>
                <c:pt idx="2">
                  <c:v>206611</c:v>
                </c:pt>
                <c:pt idx="3">
                  <c:v>281480</c:v>
                </c:pt>
                <c:pt idx="4">
                  <c:v>367096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42-4B09-9044-E2719A6BC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123984"/>
        <c:axId val="506232848"/>
      </c:scatterChart>
      <c:valAx>
        <c:axId val="57112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Chlrogenic acid </a:t>
                </a:r>
                <a:r>
                  <a:rPr lang="th-TH"/>
                  <a:t>(µ</a:t>
                </a:r>
                <a:r>
                  <a:rPr lang="en-US"/>
                  <a:t>g/ml</a:t>
                </a:r>
                <a:r>
                  <a:rPr lang="th-TH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06232848"/>
        <c:crosses val="autoZero"/>
        <c:crossBetween val="midCat"/>
      </c:valAx>
      <c:valAx>
        <c:axId val="50623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71123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573302469135802"/>
                  <c:y val="0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HPLC!$L$3:$L$7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xVal>
          <c:yVal>
            <c:numRef>
              <c:f>HPLC!$M$3:$M$7</c:f>
              <c:numCache>
                <c:formatCode>General</c:formatCode>
                <c:ptCount val="5"/>
                <c:pt idx="0">
                  <c:v>30580</c:v>
                </c:pt>
                <c:pt idx="1">
                  <c:v>68614</c:v>
                </c:pt>
                <c:pt idx="2">
                  <c:v>106321</c:v>
                </c:pt>
                <c:pt idx="3">
                  <c:v>147251</c:v>
                </c:pt>
                <c:pt idx="4">
                  <c:v>188126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98-45A7-A555-7DE823CF3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490895"/>
        <c:axId val="969485135"/>
      </c:scatterChart>
      <c:valAx>
        <c:axId val="969490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catechin </a:t>
                </a:r>
                <a:r>
                  <a:rPr lang="th-TH"/>
                  <a:t>(µ</a:t>
                </a:r>
                <a:r>
                  <a:rPr lang="en-US"/>
                  <a:t>g/ml</a:t>
                </a:r>
                <a:r>
                  <a:rPr lang="th-TH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9485135"/>
        <c:crosses val="autoZero"/>
        <c:crossBetween val="midCat"/>
      </c:valAx>
      <c:valAx>
        <c:axId val="96948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9490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7474382716049376E-2"/>
                  <c:y val="1.763888888888888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HPLC!$R$3:$R$8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</c:numCache>
            </c:numRef>
          </c:xVal>
          <c:yVal>
            <c:numRef>
              <c:f>HPLC!$S$3:$S$8</c:f>
              <c:numCache>
                <c:formatCode>General</c:formatCode>
                <c:ptCount val="6"/>
                <c:pt idx="0">
                  <c:v>27095</c:v>
                </c:pt>
                <c:pt idx="1">
                  <c:v>127385</c:v>
                </c:pt>
                <c:pt idx="2">
                  <c:v>329219</c:v>
                </c:pt>
                <c:pt idx="3">
                  <c:v>792122</c:v>
                </c:pt>
                <c:pt idx="4">
                  <c:v>950278</c:v>
                </c:pt>
                <c:pt idx="5">
                  <c:v>1246140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97-416D-ABB4-9BC47C7DA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470255"/>
        <c:axId val="969477455"/>
      </c:scatterChart>
      <c:valAx>
        <c:axId val="969470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j-cs"/>
                  </a:defRPr>
                </a:pPr>
                <a:r>
                  <a:rPr lang="en-US" sz="1100">
                    <a:cs typeface="+mn-cs"/>
                  </a:rPr>
                  <a:t>Ellagic</a:t>
                </a:r>
                <a:r>
                  <a:rPr lang="en-US" sz="1100" baseline="0">
                    <a:cs typeface="+mn-cs"/>
                  </a:rPr>
                  <a:t> acid </a:t>
                </a:r>
                <a:r>
                  <a:rPr lang="th-TH" sz="1100" baseline="0">
                    <a:cs typeface="+mn-cs"/>
                  </a:rPr>
                  <a:t>(</a:t>
                </a:r>
                <a:r>
                  <a:rPr lang="th-TH" sz="1100" baseline="0">
                    <a:latin typeface="Abadi" panose="020B0604020104020204" pitchFamily="34" charset="0"/>
                    <a:cs typeface="+mn-cs"/>
                  </a:rPr>
                  <a:t>µ</a:t>
                </a:r>
                <a:r>
                  <a:rPr lang="en-US" sz="1100" baseline="0">
                    <a:latin typeface="Abadi" panose="020B0604020104020204" pitchFamily="34" charset="0"/>
                    <a:cs typeface="+mn-cs"/>
                  </a:rPr>
                  <a:t>g/ml</a:t>
                </a:r>
                <a:r>
                  <a:rPr lang="th-TH" sz="1100" baseline="0">
                    <a:cs typeface="+mn-cs"/>
                  </a:rPr>
                  <a:t>)</a:t>
                </a:r>
                <a:endParaRPr lang="en-US" sz="1100"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44100586419753085"/>
              <c:y val="0.86138750000000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j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9477455"/>
        <c:crosses val="autoZero"/>
        <c:crossBetween val="midCat"/>
      </c:valAx>
      <c:valAx>
        <c:axId val="96947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94702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504012345679"/>
                  <c:y val="5.17333333333333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HPLC!$X$3:$X$7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xVal>
          <c:yVal>
            <c:numRef>
              <c:f>HPLC!$Y$3:$Y$7</c:f>
              <c:numCache>
                <c:formatCode>General</c:formatCode>
                <c:ptCount val="5"/>
                <c:pt idx="0">
                  <c:v>61837</c:v>
                </c:pt>
                <c:pt idx="1">
                  <c:v>147464</c:v>
                </c:pt>
                <c:pt idx="2">
                  <c:v>286603</c:v>
                </c:pt>
                <c:pt idx="3">
                  <c:v>391854</c:v>
                </c:pt>
                <c:pt idx="4">
                  <c:v>465085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D9-484B-9EC2-84DABE0D2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488015"/>
        <c:axId val="969497615"/>
      </c:scatterChart>
      <c:valAx>
        <c:axId val="969488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+mn-lt"/>
                  </a:rPr>
                  <a:t>Apigetrin</a:t>
                </a:r>
                <a:r>
                  <a:rPr lang="en-US" baseline="0">
                    <a:latin typeface="+mn-lt"/>
                  </a:rPr>
                  <a:t> </a:t>
                </a:r>
                <a:r>
                  <a:rPr lang="th-TH" baseline="0">
                    <a:latin typeface="+mn-lt"/>
                  </a:rPr>
                  <a:t>(</a:t>
                </a:r>
                <a:r>
                  <a:rPr lang="th-TH" baseline="0">
                    <a:latin typeface="+mn-lt"/>
                    <a:cs typeface="TH Sarabun New" panose="020B0500040200020003" pitchFamily="34" charset="-34"/>
                  </a:rPr>
                  <a:t>µ</a:t>
                </a:r>
                <a:r>
                  <a:rPr lang="en-US" baseline="0">
                    <a:latin typeface="+mn-lt"/>
                    <a:cs typeface="TH Sarabun New" panose="020B0500040200020003" pitchFamily="34" charset="-34"/>
                  </a:rPr>
                  <a:t>g/ml</a:t>
                </a:r>
                <a:r>
                  <a:rPr lang="th-TH" baseline="0">
                    <a:latin typeface="+mn-lt"/>
                  </a:rPr>
                  <a:t>)</a:t>
                </a:r>
                <a:endParaRPr lang="en-US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9497615"/>
        <c:crosses val="autoZero"/>
        <c:crossBetween val="midCat"/>
      </c:valAx>
      <c:valAx>
        <c:axId val="96949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9488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861944444444443"/>
                  <c:y val="-5.2916666666666672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HPLC!$AD$3:$AD$7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HPLC!$AE$3:$AE$7</c:f>
              <c:numCache>
                <c:formatCode>General</c:formatCode>
                <c:ptCount val="5"/>
                <c:pt idx="0">
                  <c:v>106430</c:v>
                </c:pt>
                <c:pt idx="1">
                  <c:v>230712</c:v>
                </c:pt>
                <c:pt idx="2">
                  <c:v>353613</c:v>
                </c:pt>
                <c:pt idx="3">
                  <c:v>481413</c:v>
                </c:pt>
                <c:pt idx="4">
                  <c:v>603752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95-4193-9C7E-09BCD3D2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639552"/>
        <c:axId val="798642432"/>
      </c:scatterChart>
      <c:valAx>
        <c:axId val="79863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+mn-lt"/>
                  </a:rPr>
                  <a:t>Lawsone</a:t>
                </a:r>
                <a:r>
                  <a:rPr lang="en-US" baseline="0">
                    <a:latin typeface="+mn-lt"/>
                  </a:rPr>
                  <a:t> </a:t>
                </a:r>
                <a:r>
                  <a:rPr lang="th-TH" baseline="0">
                    <a:latin typeface="+mn-lt"/>
                  </a:rPr>
                  <a:t>(</a:t>
                </a:r>
                <a:r>
                  <a:rPr lang="th-TH" baseline="0">
                    <a:latin typeface="+mn-lt"/>
                    <a:cs typeface="TH Sarabun New" panose="020B0500040200020003" pitchFamily="34" charset="-34"/>
                  </a:rPr>
                  <a:t>µ</a:t>
                </a:r>
                <a:r>
                  <a:rPr lang="en-US" baseline="0">
                    <a:latin typeface="+mn-lt"/>
                    <a:cs typeface="TH Sarabun New" panose="020B0500040200020003" pitchFamily="34" charset="-34"/>
                  </a:rPr>
                  <a:t>g/ml</a:t>
                </a:r>
                <a:r>
                  <a:rPr lang="th-TH" baseline="0">
                    <a:latin typeface="+mn-lt"/>
                  </a:rPr>
                  <a:t>)</a:t>
                </a:r>
                <a:endParaRPr lang="en-US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98642432"/>
        <c:crosses val="autoZero"/>
        <c:crossBetween val="midCat"/>
      </c:valAx>
      <c:valAx>
        <c:axId val="7986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98639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843117283950618"/>
                  <c:y val="0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HPLC!$AJ$14:$AJ$17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HPLC!$AK$14:$AK$17</c:f>
              <c:numCache>
                <c:formatCode>General</c:formatCode>
                <c:ptCount val="4"/>
                <c:pt idx="0">
                  <c:v>22626</c:v>
                </c:pt>
                <c:pt idx="1">
                  <c:v>262990</c:v>
                </c:pt>
                <c:pt idx="2">
                  <c:v>539036</c:v>
                </c:pt>
                <c:pt idx="3">
                  <c:v>895638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E7-4677-86DF-6BC766C6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487055"/>
        <c:axId val="969483695"/>
      </c:scatterChart>
      <c:valAx>
        <c:axId val="969487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Quercetin </a:t>
                </a:r>
                <a:r>
                  <a:rPr lang="th-TH"/>
                  <a:t>(µ</a:t>
                </a:r>
                <a:r>
                  <a:rPr lang="en-US"/>
                  <a:t>g/ml</a:t>
                </a:r>
                <a:r>
                  <a:rPr lang="th-TH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9483695"/>
        <c:crosses val="autoZero"/>
        <c:crossBetween val="midCat"/>
      </c:valAx>
      <c:valAx>
        <c:axId val="96948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9487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710240015033391"/>
                  <c:y val="7.42176550542365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'[1]Ascorbic acid'!$A$36:$A$41</c:f>
              <c:numCache>
                <c:formatCode>General</c:formatCode>
                <c:ptCount val="6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</c:numCache>
            </c:numRef>
          </c:xVal>
          <c:yVal>
            <c:numRef>
              <c:f>'[1]Ascorbic acid'!$B$36:$B$41</c:f>
              <c:numCache>
                <c:formatCode>General</c:formatCode>
                <c:ptCount val="6"/>
                <c:pt idx="0">
                  <c:v>85.501066098081026</c:v>
                </c:pt>
                <c:pt idx="1">
                  <c:v>70.174338392073238</c:v>
                </c:pt>
                <c:pt idx="2">
                  <c:v>51.260504201680668</c:v>
                </c:pt>
                <c:pt idx="3">
                  <c:v>33.27480245829674</c:v>
                </c:pt>
                <c:pt idx="4">
                  <c:v>18.374513984698343</c:v>
                </c:pt>
                <c:pt idx="5">
                  <c:v>3.0728709394205289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29-411A-90B5-6E7B64B52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820264"/>
        <c:axId val="588823544"/>
      </c:scatterChart>
      <c:valAx>
        <c:axId val="588820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+mn-lt"/>
                  </a:rPr>
                  <a:t>Ascorbic</a:t>
                </a:r>
                <a:r>
                  <a:rPr lang="en-US" baseline="0">
                    <a:latin typeface="+mn-lt"/>
                  </a:rPr>
                  <a:t> acid </a:t>
                </a:r>
                <a:r>
                  <a:rPr lang="th-TH" baseline="0">
                    <a:latin typeface="+mn-lt"/>
                  </a:rPr>
                  <a:t>(</a:t>
                </a:r>
                <a:r>
                  <a:rPr lang="th-TH" baseline="0">
                    <a:latin typeface="+mn-lt"/>
                    <a:cs typeface="TH Sarabun New" panose="020B0500040200020003" pitchFamily="34" charset="-34"/>
                  </a:rPr>
                  <a:t>µ</a:t>
                </a:r>
                <a:r>
                  <a:rPr lang="en-US" baseline="0">
                    <a:latin typeface="+mn-lt"/>
                    <a:cs typeface="TH Sarabun New" panose="020B0500040200020003" pitchFamily="34" charset="-34"/>
                  </a:rPr>
                  <a:t>g/ml</a:t>
                </a:r>
                <a:r>
                  <a:rPr lang="th-TH" baseline="0">
                    <a:latin typeface="+mn-lt"/>
                  </a:rPr>
                  <a:t>)</a:t>
                </a:r>
                <a:endParaRPr lang="en-US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88823544"/>
        <c:crosses val="autoZero"/>
        <c:crossBetween val="midCat"/>
      </c:valAx>
      <c:valAx>
        <c:axId val="588823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free radical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8882026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'[1]Ascorbic acid'!$A$61:$A$68</c:f>
              <c:numCache>
                <c:formatCode>General</c:formatCode>
                <c:ptCount val="8"/>
                <c:pt idx="0">
                  <c:v>40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  <c:pt idx="7">
                  <c:v>5</c:v>
                </c:pt>
              </c:numCache>
            </c:numRef>
          </c:xVal>
          <c:yVal>
            <c:numRef>
              <c:f>'[1]Ascorbic acid'!$B$61:$B$68</c:f>
              <c:numCache>
                <c:formatCode>General</c:formatCode>
                <c:ptCount val="8"/>
                <c:pt idx="0">
                  <c:v>98.068481123792807</c:v>
                </c:pt>
                <c:pt idx="1">
                  <c:v>93.302395585099717</c:v>
                </c:pt>
                <c:pt idx="2">
                  <c:v>85.852251348300513</c:v>
                </c:pt>
                <c:pt idx="3">
                  <c:v>69.221121284334615</c:v>
                </c:pt>
                <c:pt idx="4">
                  <c:v>51.611689451900155</c:v>
                </c:pt>
                <c:pt idx="5">
                  <c:v>33.927003637275796</c:v>
                </c:pt>
                <c:pt idx="6">
                  <c:v>18.499937288348161</c:v>
                </c:pt>
                <c:pt idx="7">
                  <c:v>2.4708390819013961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47-4EAA-9BBA-E622FB2C2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'[1]Ascorbic acid'!$A$75:$A$82</c:f>
              <c:numCache>
                <c:formatCode>General</c:formatCode>
                <c:ptCount val="8"/>
                <c:pt idx="0">
                  <c:v>40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  <c:pt idx="7">
                  <c:v>5</c:v>
                </c:pt>
              </c:numCache>
            </c:numRef>
          </c:xVal>
          <c:yVal>
            <c:numRef>
              <c:f>'[1]Ascorbic acid'!$B$75:$B$82</c:f>
              <c:numCache>
                <c:formatCode>General</c:formatCode>
                <c:ptCount val="8"/>
                <c:pt idx="0">
                  <c:v>97.968142480872956</c:v>
                </c:pt>
                <c:pt idx="1">
                  <c:v>94.280697353568286</c:v>
                </c:pt>
                <c:pt idx="2">
                  <c:v>85.701743383920743</c:v>
                </c:pt>
                <c:pt idx="3">
                  <c:v>70.500438981562766</c:v>
                </c:pt>
                <c:pt idx="4">
                  <c:v>51.837451398469824</c:v>
                </c:pt>
                <c:pt idx="5">
                  <c:v>33.625987708516227</c:v>
                </c:pt>
                <c:pt idx="6">
                  <c:v>17.897905430829038</c:v>
                </c:pt>
                <c:pt idx="7">
                  <c:v>2.6966010284710773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15-4B1F-8D9B-466141719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'[1]Ascorbic acid'!$A$92:$A$99</c:f>
              <c:numCache>
                <c:formatCode>General</c:formatCode>
                <c:ptCount val="8"/>
                <c:pt idx="0">
                  <c:v>40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  <c:pt idx="7">
                  <c:v>5</c:v>
                </c:pt>
              </c:numCache>
            </c:numRef>
          </c:xVal>
          <c:yVal>
            <c:numRef>
              <c:f>'[1]Ascorbic acid'!$B$92:$B$99</c:f>
              <c:numCache>
                <c:formatCode>General</c:formatCode>
                <c:ptCount val="8"/>
                <c:pt idx="0">
                  <c:v>98.419666374012294</c:v>
                </c:pt>
                <c:pt idx="1">
                  <c:v>93.227141602909811</c:v>
                </c:pt>
                <c:pt idx="2">
                  <c:v>84.949203562021822</c:v>
                </c:pt>
                <c:pt idx="3">
                  <c:v>70.801454910322335</c:v>
                </c:pt>
                <c:pt idx="4">
                  <c:v>50.33237175467201</c:v>
                </c:pt>
                <c:pt idx="5">
                  <c:v>32.271416029098191</c:v>
                </c:pt>
                <c:pt idx="6">
                  <c:v>18.72569923491783</c:v>
                </c:pt>
                <c:pt idx="7">
                  <c:v>4.0511727078891147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53-40BC-93D0-83A2469E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02438271604938"/>
                  <c:y val="3.52777777777777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DPPH!$A$71:$A$77</c:f>
              <c:numCache>
                <c:formatCode>General</c:formatCode>
                <c:ptCount val="7"/>
                <c:pt idx="0">
                  <c:v>35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15</c:v>
                </c:pt>
                <c:pt idx="5">
                  <c:v>10</c:v>
                </c:pt>
                <c:pt idx="6">
                  <c:v>5</c:v>
                </c:pt>
              </c:numCache>
            </c:numRef>
          </c:xVal>
          <c:yVal>
            <c:numRef>
              <c:f>DPPH!$B$71:$B$77</c:f>
              <c:numCache>
                <c:formatCode>0.00</c:formatCode>
                <c:ptCount val="7"/>
                <c:pt idx="0">
                  <c:v>94.277108433734938</c:v>
                </c:pt>
                <c:pt idx="1">
                  <c:v>85.692771084337352</c:v>
                </c:pt>
                <c:pt idx="2">
                  <c:v>70.481927710843379</c:v>
                </c:pt>
                <c:pt idx="3">
                  <c:v>51.807228915662648</c:v>
                </c:pt>
                <c:pt idx="4">
                  <c:v>33.584337349397593</c:v>
                </c:pt>
                <c:pt idx="5">
                  <c:v>17.846385542168679</c:v>
                </c:pt>
                <c:pt idx="6">
                  <c:v>2.6355421686747094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11-442B-8D57-ED2A0785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827064"/>
        <c:axId val="673828864"/>
      </c:scatterChart>
      <c:valAx>
        <c:axId val="673827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73828864"/>
        <c:crosses val="autoZero"/>
        <c:crossBetween val="midCat"/>
      </c:valAx>
      <c:valAx>
        <c:axId val="6738288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73827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690154320987657"/>
                  <c:y val="6.467592592592592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DPPH!$A$88:$A$94</c:f>
              <c:numCache>
                <c:formatCode>General</c:formatCode>
                <c:ptCount val="7"/>
                <c:pt idx="0">
                  <c:v>35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15</c:v>
                </c:pt>
                <c:pt idx="5">
                  <c:v>10</c:v>
                </c:pt>
                <c:pt idx="6">
                  <c:v>5</c:v>
                </c:pt>
              </c:numCache>
            </c:numRef>
          </c:xVal>
          <c:yVal>
            <c:numRef>
              <c:f>DPPH!$B$88:$B$94</c:f>
              <c:numCache>
                <c:formatCode>0.00</c:formatCode>
                <c:ptCount val="7"/>
                <c:pt idx="0">
                  <c:v>93.222891566265048</c:v>
                </c:pt>
                <c:pt idx="1">
                  <c:v>84.939759036144579</c:v>
                </c:pt>
                <c:pt idx="2">
                  <c:v>70.783132530120483</c:v>
                </c:pt>
                <c:pt idx="3">
                  <c:v>50.30120481927711</c:v>
                </c:pt>
                <c:pt idx="4">
                  <c:v>32.228915662650607</c:v>
                </c:pt>
                <c:pt idx="5">
                  <c:v>18.674698795180721</c:v>
                </c:pt>
                <c:pt idx="6">
                  <c:v>3.9909638554216982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3E-47BF-A603-E5CF00211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9696"/>
        <c:axId val="785030056"/>
      </c:scatterChart>
      <c:valAx>
        <c:axId val="78502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85030056"/>
        <c:crosses val="autoZero"/>
        <c:crossBetween val="midCat"/>
      </c:valAx>
      <c:valAx>
        <c:axId val="7850300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8502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767672790901137"/>
                  <c:y val="6.8168562263050457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DPPH!$A$57:$A$63</c:f>
              <c:numCache>
                <c:formatCode>General</c:formatCode>
                <c:ptCount val="7"/>
                <c:pt idx="0">
                  <c:v>35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15</c:v>
                </c:pt>
                <c:pt idx="5">
                  <c:v>10</c:v>
                </c:pt>
                <c:pt idx="6">
                  <c:v>5</c:v>
                </c:pt>
              </c:numCache>
            </c:numRef>
          </c:xVal>
          <c:yVal>
            <c:numRef>
              <c:f>DPPH!$B$57:$B$63</c:f>
              <c:numCache>
                <c:formatCode>0.00</c:formatCode>
                <c:ptCount val="7"/>
                <c:pt idx="0">
                  <c:v>93.298192771084345</c:v>
                </c:pt>
                <c:pt idx="1">
                  <c:v>85.843373493975903</c:v>
                </c:pt>
                <c:pt idx="2">
                  <c:v>69.201807228915655</c:v>
                </c:pt>
                <c:pt idx="3">
                  <c:v>51.581325301204814</c:v>
                </c:pt>
                <c:pt idx="4">
                  <c:v>33.885542168674704</c:v>
                </c:pt>
                <c:pt idx="5">
                  <c:v>18.4487951807229</c:v>
                </c:pt>
                <c:pt idx="6">
                  <c:v>2.4096385542168695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A3-4C44-B7D5-FAC4D374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94272"/>
        <c:axId val="884493192"/>
      </c:scatterChart>
      <c:valAx>
        <c:axId val="88449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84493192"/>
        <c:crosses val="autoZero"/>
        <c:crossBetween val="midCat"/>
      </c:valAx>
      <c:valAx>
        <c:axId val="88449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84494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[1]HenE!$A$35:$A$42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cat>
          <c:val>
            <c:numRef>
              <c:f>[1]HenE!$B$35:$B$42</c:f>
              <c:numCache>
                <c:formatCode>General</c:formatCode>
                <c:ptCount val="8"/>
                <c:pt idx="0">
                  <c:v>98.494920356202172</c:v>
                </c:pt>
                <c:pt idx="1">
                  <c:v>97.466449266273671</c:v>
                </c:pt>
                <c:pt idx="2">
                  <c:v>94.80747522889753</c:v>
                </c:pt>
                <c:pt idx="3">
                  <c:v>86.228521259249945</c:v>
                </c:pt>
                <c:pt idx="4">
                  <c:v>62.147246958484878</c:v>
                </c:pt>
                <c:pt idx="5">
                  <c:v>35.833437852753029</c:v>
                </c:pt>
                <c:pt idx="6">
                  <c:v>16.568418412140961</c:v>
                </c:pt>
                <c:pt idx="7">
                  <c:v>9.8958986579706387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E-49F6-8170-710C63F08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8351120"/>
        <c:axId val="314060464"/>
      </c:barChart>
      <c:catAx>
        <c:axId val="52835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14060464"/>
        <c:crosses val="autoZero"/>
        <c:auto val="1"/>
        <c:lblAlgn val="ctr"/>
        <c:lblOffset val="100"/>
        <c:noMultiLvlLbl val="0"/>
      </c:catAx>
      <c:valAx>
        <c:axId val="314060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free radical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283511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DPPH!$L$55:$L$62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0.01</c:v>
                </c:pt>
              </c:numCache>
            </c:numRef>
          </c:xVal>
          <c:yVal>
            <c:numRef>
              <c:f>DPPH!$M$55:$M$62</c:f>
              <c:numCache>
                <c:formatCode>0.00</c:formatCode>
                <c:ptCount val="8"/>
                <c:pt idx="0">
                  <c:v>99.548532731376966</c:v>
                </c:pt>
                <c:pt idx="1">
                  <c:v>96.689240030097807</c:v>
                </c:pt>
                <c:pt idx="2">
                  <c:v>94.808126410835214</c:v>
                </c:pt>
                <c:pt idx="3">
                  <c:v>86.380737396538748</c:v>
                </c:pt>
                <c:pt idx="4">
                  <c:v>63.205417607223481</c:v>
                </c:pt>
                <c:pt idx="5">
                  <c:v>36.418359668924005</c:v>
                </c:pt>
                <c:pt idx="6">
                  <c:v>16.704288939051917</c:v>
                </c:pt>
                <c:pt idx="7">
                  <c:v>5.4176072234763026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1D-469A-9A57-E5B7D259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075984"/>
        <c:axId val="2057076464"/>
      </c:scatterChart>
      <c:valAx>
        <c:axId val="205707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57076464"/>
        <c:crosses val="autoZero"/>
        <c:crossBetween val="midCat"/>
      </c:valAx>
      <c:valAx>
        <c:axId val="205707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57075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DPPH!$L$69:$L$76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0.01</c:v>
                </c:pt>
              </c:numCache>
            </c:numRef>
          </c:xVal>
          <c:yVal>
            <c:numRef>
              <c:f>DPPH!$M$69:$M$76</c:f>
              <c:numCache>
                <c:formatCode>0.00</c:formatCode>
                <c:ptCount val="8"/>
                <c:pt idx="0">
                  <c:v>98.194130925507892</c:v>
                </c:pt>
                <c:pt idx="1">
                  <c:v>98.570353649360428</c:v>
                </c:pt>
                <c:pt idx="2">
                  <c:v>94.431903686982693</c:v>
                </c:pt>
                <c:pt idx="3">
                  <c:v>86.079759217456726</c:v>
                </c:pt>
                <c:pt idx="4">
                  <c:v>61.625282167042883</c:v>
                </c:pt>
                <c:pt idx="5">
                  <c:v>35.741158765989468</c:v>
                </c:pt>
                <c:pt idx="6">
                  <c:v>15.801354401805867</c:v>
                </c:pt>
                <c:pt idx="7">
                  <c:v>9.857035364936042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42-441D-AF05-8B67FF013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063024"/>
        <c:axId val="2057067824"/>
      </c:scatterChart>
      <c:valAx>
        <c:axId val="205706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57067824"/>
        <c:crosses val="autoZero"/>
        <c:crossBetween val="midCat"/>
      </c:valAx>
      <c:valAx>
        <c:axId val="205706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57063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DPPH!$L$82:$L$89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0.01</c:v>
                </c:pt>
              </c:numCache>
            </c:numRef>
          </c:xVal>
          <c:yVal>
            <c:numRef>
              <c:f>DPPH!$M$82:$M$89</c:f>
              <c:numCache>
                <c:formatCode>0.00</c:formatCode>
                <c:ptCount val="8"/>
                <c:pt idx="0">
                  <c:v>97.742663656884872</c:v>
                </c:pt>
                <c:pt idx="1">
                  <c:v>97.140707298720841</c:v>
                </c:pt>
                <c:pt idx="2">
                  <c:v>95.184349134687736</c:v>
                </c:pt>
                <c:pt idx="3">
                  <c:v>86.230248306997737</c:v>
                </c:pt>
                <c:pt idx="4">
                  <c:v>61.625282167042883</c:v>
                </c:pt>
                <c:pt idx="5">
                  <c:v>35.364936042136947</c:v>
                </c:pt>
                <c:pt idx="6">
                  <c:v>17.231000752445439</c:v>
                </c:pt>
                <c:pt idx="7">
                  <c:v>14.446952595936791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29-4BEE-B89B-77B859AF6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064464"/>
        <c:axId val="2057064944"/>
      </c:scatterChart>
      <c:valAx>
        <c:axId val="205706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57064944"/>
        <c:crosses val="autoZero"/>
        <c:crossBetween val="midCat"/>
      </c:valAx>
      <c:valAx>
        <c:axId val="20570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57064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DPPH!$V$55:$V$62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0.01</c:v>
                </c:pt>
              </c:numCache>
            </c:numRef>
          </c:xVal>
          <c:yVal>
            <c:numRef>
              <c:f>DPPH!$W$55:$W$62</c:f>
              <c:numCache>
                <c:formatCode>0.00</c:formatCode>
                <c:ptCount val="8"/>
                <c:pt idx="0">
                  <c:v>95.334838224228733</c:v>
                </c:pt>
                <c:pt idx="1">
                  <c:v>94.657637321294203</c:v>
                </c:pt>
                <c:pt idx="2">
                  <c:v>95.410082768999246</c:v>
                </c:pt>
                <c:pt idx="3">
                  <c:v>86.30549285176825</c:v>
                </c:pt>
                <c:pt idx="4">
                  <c:v>60.722347629796836</c:v>
                </c:pt>
                <c:pt idx="5">
                  <c:v>35.289691497366441</c:v>
                </c:pt>
                <c:pt idx="6">
                  <c:v>17.231000752445439</c:v>
                </c:pt>
                <c:pt idx="7">
                  <c:v>15.876598946576362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A3-49BE-A274-AEEC711E3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519136"/>
        <c:axId val="975525376"/>
      </c:scatterChart>
      <c:valAx>
        <c:axId val="97551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75525376"/>
        <c:crosses val="autoZero"/>
        <c:crossBetween val="midCat"/>
      </c:valAx>
      <c:valAx>
        <c:axId val="9755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75519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DPPH!$V$69:$V$76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0.01</c:v>
                </c:pt>
              </c:numCache>
            </c:numRef>
          </c:xVal>
          <c:yVal>
            <c:numRef>
              <c:f>DPPH!$W$69:$W$76</c:f>
              <c:numCache>
                <c:formatCode>0.00</c:formatCode>
                <c:ptCount val="8"/>
                <c:pt idx="0">
                  <c:v>95.86155003762228</c:v>
                </c:pt>
                <c:pt idx="1">
                  <c:v>96.313017306245314</c:v>
                </c:pt>
                <c:pt idx="2">
                  <c:v>95.560571858540257</c:v>
                </c:pt>
                <c:pt idx="3">
                  <c:v>87.057938299473292</c:v>
                </c:pt>
                <c:pt idx="4">
                  <c:v>57.336343115124158</c:v>
                </c:pt>
                <c:pt idx="5">
                  <c:v>33.634311512415351</c:v>
                </c:pt>
                <c:pt idx="6">
                  <c:v>17.83295711060947</c:v>
                </c:pt>
                <c:pt idx="7">
                  <c:v>15.425131677953338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45-4455-AE03-0A2DB5A64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074544"/>
        <c:axId val="2057051984"/>
      </c:scatterChart>
      <c:valAx>
        <c:axId val="2057074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57051984"/>
        <c:crosses val="autoZero"/>
        <c:crossBetween val="midCat"/>
      </c:valAx>
      <c:valAx>
        <c:axId val="205705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57074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DPPH!$V$82:$V$89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0.01</c:v>
                </c:pt>
              </c:numCache>
            </c:numRef>
          </c:xVal>
          <c:yVal>
            <c:numRef>
              <c:f>DPPH!$W$82:$W$89</c:f>
              <c:numCache>
                <c:formatCode>0.00</c:formatCode>
                <c:ptCount val="8"/>
                <c:pt idx="0">
                  <c:v>96.613995485327322</c:v>
                </c:pt>
                <c:pt idx="1">
                  <c:v>96.76448457486832</c:v>
                </c:pt>
                <c:pt idx="2">
                  <c:v>94.206170052671183</c:v>
                </c:pt>
                <c:pt idx="3">
                  <c:v>86.98269375470278</c:v>
                </c:pt>
                <c:pt idx="4">
                  <c:v>60.571858540255832</c:v>
                </c:pt>
                <c:pt idx="5">
                  <c:v>33.559066967644839</c:v>
                </c:pt>
                <c:pt idx="6">
                  <c:v>18.058690744920995</c:v>
                </c:pt>
                <c:pt idx="7">
                  <c:v>16.93002257336342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5-472A-91B5-0ADB2935F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051504"/>
        <c:axId val="2057075984"/>
      </c:scatterChart>
      <c:valAx>
        <c:axId val="205705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57075984"/>
        <c:crosses val="autoZero"/>
        <c:crossBetween val="midCat"/>
      </c:valAx>
      <c:valAx>
        <c:axId val="205707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57051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DPPH!$AF$55:$AF$62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DPPH!$AG$55:$AG$62</c:f>
              <c:numCache>
                <c:formatCode>0.00</c:formatCode>
                <c:ptCount val="8"/>
                <c:pt idx="0">
                  <c:v>73.664409330323537</c:v>
                </c:pt>
                <c:pt idx="1">
                  <c:v>41.8359668924003</c:v>
                </c:pt>
                <c:pt idx="2">
                  <c:v>21.068472535741144</c:v>
                </c:pt>
                <c:pt idx="3">
                  <c:v>13.243039879608723</c:v>
                </c:pt>
                <c:pt idx="4">
                  <c:v>7.2987208427388994</c:v>
                </c:pt>
                <c:pt idx="5">
                  <c:v>3.0097817908201683</c:v>
                </c:pt>
                <c:pt idx="6">
                  <c:v>0.82768999247553787</c:v>
                </c:pt>
                <c:pt idx="7">
                  <c:v>0.15048908954100843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A-41A3-B128-F81D1ABE5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232848"/>
        <c:axId val="967682960"/>
      </c:scatterChart>
      <c:valAx>
        <c:axId val="50623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82960"/>
        <c:crosses val="autoZero"/>
        <c:crossBetween val="midCat"/>
      </c:valAx>
      <c:valAx>
        <c:axId val="96768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06232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DPPH!$AF$68:$AF$75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DPPH!$AG$68:$AG$75</c:f>
              <c:numCache>
                <c:formatCode>0.00</c:formatCode>
                <c:ptCount val="8"/>
                <c:pt idx="0">
                  <c:v>71.933784800601956</c:v>
                </c:pt>
                <c:pt idx="1">
                  <c:v>42.738901429646347</c:v>
                </c:pt>
                <c:pt idx="2">
                  <c:v>22.272385252069213</c:v>
                </c:pt>
                <c:pt idx="3">
                  <c:v>11.060948081264094</c:v>
                </c:pt>
                <c:pt idx="4">
                  <c:v>5.8690744920993287</c:v>
                </c:pt>
                <c:pt idx="5">
                  <c:v>3.2355154251316729</c:v>
                </c:pt>
                <c:pt idx="6">
                  <c:v>0.60195635816401694</c:v>
                </c:pt>
                <c:pt idx="7">
                  <c:v>0.52671181339352113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35-45F1-B494-AA3AC7C02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675280"/>
        <c:axId val="967684400"/>
      </c:scatterChart>
      <c:valAx>
        <c:axId val="96767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84400"/>
        <c:crosses val="autoZero"/>
        <c:crossBetween val="midCat"/>
      </c:valAx>
      <c:valAx>
        <c:axId val="96768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75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DPPH!$AF$82:$AF$89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DPPH!$AG$82:$AG$89</c:f>
              <c:numCache>
                <c:formatCode>0.00</c:formatCode>
                <c:ptCount val="8"/>
                <c:pt idx="0">
                  <c:v>72.911963882618508</c:v>
                </c:pt>
                <c:pt idx="1">
                  <c:v>42.663656884875842</c:v>
                </c:pt>
                <c:pt idx="2">
                  <c:v>23.100075244544765</c:v>
                </c:pt>
                <c:pt idx="3">
                  <c:v>12.41534988713317</c:v>
                </c:pt>
                <c:pt idx="4">
                  <c:v>6.0948081264108325</c:v>
                </c:pt>
                <c:pt idx="5">
                  <c:v>5.2671181339352948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D3-422E-9DBE-FBE431153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682480"/>
        <c:axId val="967677200"/>
      </c:scatterChart>
      <c:valAx>
        <c:axId val="96768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77200"/>
        <c:crosses val="autoZero"/>
        <c:crossBetween val="midCat"/>
      </c:valAx>
      <c:valAx>
        <c:axId val="9676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82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DPPH!$AZ$55:$AZ$62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DPPH!$BA$55:$BA$62</c:f>
              <c:numCache>
                <c:formatCode>0.00</c:formatCode>
                <c:ptCount val="8"/>
                <c:pt idx="0">
                  <c:v>93.604213694507152</c:v>
                </c:pt>
                <c:pt idx="1">
                  <c:v>91.723100075244531</c:v>
                </c:pt>
                <c:pt idx="2">
                  <c:v>58.088788562829194</c:v>
                </c:pt>
                <c:pt idx="3">
                  <c:v>35.289691497366441</c:v>
                </c:pt>
                <c:pt idx="4">
                  <c:v>22.648607975921742</c:v>
                </c:pt>
                <c:pt idx="5">
                  <c:v>9.4055680963130168</c:v>
                </c:pt>
                <c:pt idx="6">
                  <c:v>6.8472535741158751</c:v>
                </c:pt>
                <c:pt idx="7">
                  <c:v>2.4078254326561348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9B-4797-812A-01B6EC728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693520"/>
        <c:axId val="967682000"/>
      </c:scatterChart>
      <c:valAx>
        <c:axId val="96769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82000"/>
        <c:crosses val="autoZero"/>
        <c:crossBetween val="midCat"/>
      </c:valAx>
      <c:valAx>
        <c:axId val="96768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93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DPPH!$AZ$68:$AZ$75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DPPH!$BA$68:$BA$75</c:f>
              <c:numCache>
                <c:formatCode>0.00</c:formatCode>
                <c:ptCount val="8"/>
                <c:pt idx="0">
                  <c:v>94.055680963130172</c:v>
                </c:pt>
                <c:pt idx="1">
                  <c:v>90.067720090293463</c:v>
                </c:pt>
                <c:pt idx="2">
                  <c:v>59.066967644845761</c:v>
                </c:pt>
                <c:pt idx="3">
                  <c:v>35.139202407825429</c:v>
                </c:pt>
                <c:pt idx="4">
                  <c:v>20.466516177577127</c:v>
                </c:pt>
                <c:pt idx="5">
                  <c:v>9.7065462753950342</c:v>
                </c:pt>
                <c:pt idx="6">
                  <c:v>7.3739653875093953</c:v>
                </c:pt>
                <c:pt idx="7">
                  <c:v>2.4830699774266307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E-4EB0-BA4F-597B6FC3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672880"/>
        <c:axId val="967665680"/>
      </c:scatterChart>
      <c:valAx>
        <c:axId val="96767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65680"/>
        <c:crosses val="autoZero"/>
        <c:crossBetween val="midCat"/>
      </c:valAx>
      <c:valAx>
        <c:axId val="96766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7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DPPH!$AZ$84:$AZ$91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DPPH!$BA$84:$BA$91</c:f>
              <c:numCache>
                <c:formatCode>0.00</c:formatCode>
                <c:ptCount val="8"/>
                <c:pt idx="0">
                  <c:v>94.281414597441682</c:v>
                </c:pt>
                <c:pt idx="1">
                  <c:v>90.744920993227993</c:v>
                </c:pt>
                <c:pt idx="2">
                  <c:v>59.969902182091793</c:v>
                </c:pt>
                <c:pt idx="3">
                  <c:v>35.741158765989468</c:v>
                </c:pt>
                <c:pt idx="4">
                  <c:v>23.100075244544765</c:v>
                </c:pt>
                <c:pt idx="5">
                  <c:v>11.06094808126411</c:v>
                </c:pt>
                <c:pt idx="6">
                  <c:v>6.8472535741158751</c:v>
                </c:pt>
                <c:pt idx="7">
                  <c:v>3.8374717832957059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3-4D6F-A37C-38A2F672B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672880"/>
        <c:axId val="967699280"/>
      </c:scatterChart>
      <c:valAx>
        <c:axId val="96767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99280"/>
        <c:crosses val="autoZero"/>
        <c:crossBetween val="midCat"/>
      </c:valAx>
      <c:valAx>
        <c:axId val="96769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7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DPPH!$AZ$34:$AZ$41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cat>
          <c:val>
            <c:numRef>
              <c:f>DPPH!$BA$34:$BA$41</c:f>
              <c:numCache>
                <c:formatCode>0.00</c:formatCode>
                <c:ptCount val="8"/>
                <c:pt idx="0">
                  <c:v>93.980436418359659</c:v>
                </c:pt>
                <c:pt idx="1">
                  <c:v>90.845247052921991</c:v>
                </c:pt>
                <c:pt idx="2">
                  <c:v>59.041886129922254</c:v>
                </c:pt>
                <c:pt idx="3">
                  <c:v>35.390017557060446</c:v>
                </c:pt>
                <c:pt idx="4">
                  <c:v>22.071733132681214</c:v>
                </c:pt>
                <c:pt idx="5">
                  <c:v>10.057687484324054</c:v>
                </c:pt>
                <c:pt idx="6">
                  <c:v>7.0228241785803815</c:v>
                </c:pt>
                <c:pt idx="7">
                  <c:v>2.9094557311261569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5-49E2-8B00-4C1ECDFC5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701200"/>
        <c:axId val="967715600"/>
      </c:barChart>
      <c:catAx>
        <c:axId val="96770120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715600"/>
        <c:crosses val="autoZero"/>
        <c:auto val="1"/>
        <c:lblAlgn val="ctr"/>
        <c:lblOffset val="100"/>
        <c:noMultiLvlLbl val="0"/>
      </c:catAx>
      <c:valAx>
        <c:axId val="96771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70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040244969378E-2"/>
          <c:y val="5.0925925925925923E-2"/>
          <c:w val="0.86612751531058618"/>
          <c:h val="0.84260061242344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DPPH!$AF$34:$AF$41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cat>
          <c:val>
            <c:numRef>
              <c:f>DPPH!$AG$34:$AG$41</c:f>
              <c:numCache>
                <c:formatCode>0.00</c:formatCode>
                <c:ptCount val="8"/>
                <c:pt idx="0">
                  <c:v>72.83671933784801</c:v>
                </c:pt>
                <c:pt idx="1">
                  <c:v>42.412841735640832</c:v>
                </c:pt>
                <c:pt idx="2">
                  <c:v>22.146977677451705</c:v>
                </c:pt>
                <c:pt idx="3">
                  <c:v>12.239779282668662</c:v>
                </c:pt>
                <c:pt idx="4">
                  <c:v>6.4208678204163538</c:v>
                </c:pt>
                <c:pt idx="5">
                  <c:v>3.8374717832957117</c:v>
                </c:pt>
                <c:pt idx="6">
                  <c:v>0.71482317531977735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B-4D62-9BFB-C64A3959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722320"/>
        <c:axId val="967723280"/>
      </c:barChart>
      <c:catAx>
        <c:axId val="96772232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723280"/>
        <c:crosses val="autoZero"/>
        <c:auto val="1"/>
        <c:lblAlgn val="ctr"/>
        <c:lblOffset val="100"/>
        <c:noMultiLvlLbl val="0"/>
      </c:catAx>
      <c:valAx>
        <c:axId val="9677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72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0314960629921"/>
          <c:y val="5.5555555555555552E-2"/>
          <c:w val="0.85247462817147857"/>
          <c:h val="0.84260061242344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DPPH!$V$33:$V$40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cat>
          <c:val>
            <c:numRef>
              <c:f>DPPH!$W$33:$W$40</c:f>
              <c:numCache>
                <c:formatCode>0.00</c:formatCode>
                <c:ptCount val="8"/>
                <c:pt idx="0">
                  <c:v>95.936794582392778</c:v>
                </c:pt>
                <c:pt idx="1">
                  <c:v>95.911713067469279</c:v>
                </c:pt>
                <c:pt idx="2">
                  <c:v>95.05894156007021</c:v>
                </c:pt>
                <c:pt idx="3">
                  <c:v>86.782041635314769</c:v>
                </c:pt>
                <c:pt idx="4">
                  <c:v>59.543516428392273</c:v>
                </c:pt>
                <c:pt idx="5">
                  <c:v>34.161023325808877</c:v>
                </c:pt>
                <c:pt idx="6">
                  <c:v>17.707549535991969</c:v>
                </c:pt>
                <c:pt idx="7">
                  <c:v>16.077251065964372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F89-9C5C-28832109E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687280"/>
        <c:axId val="967688240"/>
      </c:barChart>
      <c:catAx>
        <c:axId val="96768728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88240"/>
        <c:crosses val="autoZero"/>
        <c:auto val="1"/>
        <c:lblAlgn val="ctr"/>
        <c:lblOffset val="100"/>
        <c:noMultiLvlLbl val="0"/>
      </c:catAx>
      <c:valAx>
        <c:axId val="96768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8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125797547300328E-2"/>
                  <c:y val="-1.377313668923941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[2]trolox!$A$55:$A$61</c:f>
              <c:numCache>
                <c:formatCode>General</c:formatCode>
                <c:ptCount val="7"/>
                <c:pt idx="0">
                  <c:v>40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</c:numCache>
            </c:numRef>
          </c:xVal>
          <c:yVal>
            <c:numRef>
              <c:f>[2]trolox!$B$55:$B$61</c:f>
              <c:numCache>
                <c:formatCode>General</c:formatCode>
                <c:ptCount val="7"/>
                <c:pt idx="0">
                  <c:v>87.868284228769483</c:v>
                </c:pt>
                <c:pt idx="1">
                  <c:v>78.856152512998264</c:v>
                </c:pt>
                <c:pt idx="2">
                  <c:v>63.951473136915084</c:v>
                </c:pt>
                <c:pt idx="3">
                  <c:v>51.646447140381277</c:v>
                </c:pt>
                <c:pt idx="4">
                  <c:v>41.421143847486988</c:v>
                </c:pt>
                <c:pt idx="5">
                  <c:v>26.343154246100514</c:v>
                </c:pt>
                <c:pt idx="6">
                  <c:v>16.117850953206236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E7-4077-AF0A-0104AE8DC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632736"/>
        <c:axId val="581635688"/>
      </c:scatterChart>
      <c:valAx>
        <c:axId val="58163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81635688"/>
        <c:crosses val="autoZero"/>
        <c:crossBetween val="midCat"/>
      </c:valAx>
      <c:valAx>
        <c:axId val="58163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81632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530193930615268"/>
                  <c:y val="-2.238679649673151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[2]trolox!$A$64:$A$70</c:f>
              <c:numCache>
                <c:formatCode>General</c:formatCode>
                <c:ptCount val="7"/>
                <c:pt idx="0">
                  <c:v>40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</c:numCache>
            </c:numRef>
          </c:xVal>
          <c:yVal>
            <c:numRef>
              <c:f>[2]trolox!$B$64:$B$70</c:f>
              <c:numCache>
                <c:formatCode>General</c:formatCode>
                <c:ptCount val="7"/>
                <c:pt idx="0">
                  <c:v>87.175043327556338</c:v>
                </c:pt>
                <c:pt idx="1">
                  <c:v>77.469670710571918</c:v>
                </c:pt>
                <c:pt idx="2">
                  <c:v>62.911611785095324</c:v>
                </c:pt>
                <c:pt idx="3">
                  <c:v>50.779896013864821</c:v>
                </c:pt>
                <c:pt idx="4">
                  <c:v>40.381282495667243</c:v>
                </c:pt>
                <c:pt idx="5">
                  <c:v>25.129982668977462</c:v>
                </c:pt>
                <c:pt idx="6">
                  <c:v>15.424610051993062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D0-48A6-B3C4-C37223D5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774752"/>
        <c:axId val="551776392"/>
      </c:scatterChart>
      <c:valAx>
        <c:axId val="55177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51776392"/>
        <c:crosses val="autoZero"/>
        <c:crossBetween val="midCat"/>
      </c:valAx>
      <c:valAx>
        <c:axId val="55177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51774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019093544430817"/>
                  <c:y val="2.416819736615496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[2]trolox!$A$73:$A$79</c:f>
              <c:numCache>
                <c:formatCode>General</c:formatCode>
                <c:ptCount val="7"/>
                <c:pt idx="0">
                  <c:v>40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</c:numCache>
            </c:numRef>
          </c:xVal>
          <c:yVal>
            <c:numRef>
              <c:f>[2]trolox!$B$73:$B$79</c:f>
              <c:numCache>
                <c:formatCode>General</c:formatCode>
                <c:ptCount val="7"/>
                <c:pt idx="0">
                  <c:v>85.788561525129978</c:v>
                </c:pt>
                <c:pt idx="1">
                  <c:v>77.123050259965325</c:v>
                </c:pt>
                <c:pt idx="2">
                  <c:v>62.738301559792035</c:v>
                </c:pt>
                <c:pt idx="3">
                  <c:v>51.993067590987863</c:v>
                </c:pt>
                <c:pt idx="4">
                  <c:v>40.034662045060657</c:v>
                </c:pt>
                <c:pt idx="5">
                  <c:v>25.476603119584052</c:v>
                </c:pt>
                <c:pt idx="6">
                  <c:v>15.424610051993062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9B-4184-8C1C-208576FDC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638968"/>
        <c:axId val="581641264"/>
      </c:scatterChart>
      <c:valAx>
        <c:axId val="581638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81641264"/>
        <c:crosses val="autoZero"/>
        <c:crossBetween val="midCat"/>
      </c:valAx>
      <c:valAx>
        <c:axId val="58164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81638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ABTS!$A$30:$A$36</c:f>
              <c:numCache>
                <c:formatCode>General</c:formatCode>
                <c:ptCount val="7"/>
                <c:pt idx="0">
                  <c:v>40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</c:numCache>
            </c:numRef>
          </c:cat>
          <c:val>
            <c:numRef>
              <c:f>ABTS!$B$30:$B$36</c:f>
              <c:numCache>
                <c:formatCode>0.00</c:formatCode>
                <c:ptCount val="7"/>
                <c:pt idx="0">
                  <c:v>86.943963027151938</c:v>
                </c:pt>
                <c:pt idx="1">
                  <c:v>77.816291161178512</c:v>
                </c:pt>
                <c:pt idx="2">
                  <c:v>63.200462160600814</c:v>
                </c:pt>
                <c:pt idx="3">
                  <c:v>51.473136915077987</c:v>
                </c:pt>
                <c:pt idx="4">
                  <c:v>40.612362796071629</c:v>
                </c:pt>
                <c:pt idx="5">
                  <c:v>25.649913344887342</c:v>
                </c:pt>
                <c:pt idx="6">
                  <c:v>15.655690352397455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0-4EE3-8A9D-E28175324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6501776"/>
        <c:axId val="706486896"/>
      </c:barChart>
      <c:catAx>
        <c:axId val="70650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06486896"/>
        <c:crosses val="autoZero"/>
        <c:auto val="1"/>
        <c:lblAlgn val="ctr"/>
        <c:lblOffset val="100"/>
        <c:noMultiLvlLbl val="0"/>
      </c:catAx>
      <c:valAx>
        <c:axId val="7064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0650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ABTS!$I$49:$I$56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ABTS!$J$49:$J$56</c:f>
              <c:numCache>
                <c:formatCode>0.00</c:formatCode>
                <c:ptCount val="8"/>
                <c:pt idx="0">
                  <c:v>87.175043327556338</c:v>
                </c:pt>
                <c:pt idx="1">
                  <c:v>77.469670710571918</c:v>
                </c:pt>
                <c:pt idx="2">
                  <c:v>62.911611785095324</c:v>
                </c:pt>
                <c:pt idx="3">
                  <c:v>50.779896013864821</c:v>
                </c:pt>
                <c:pt idx="4">
                  <c:v>40.381282495667243</c:v>
                </c:pt>
                <c:pt idx="5">
                  <c:v>25.129982668977462</c:v>
                </c:pt>
                <c:pt idx="6">
                  <c:v>15.424610051993062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CA-4122-A178-60F69D49A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705040"/>
        <c:axId val="967706960"/>
      </c:scatterChart>
      <c:valAx>
        <c:axId val="96770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706960"/>
        <c:crosses val="autoZero"/>
        <c:crossBetween val="midCat"/>
      </c:valAx>
      <c:valAx>
        <c:axId val="96770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70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ABTS!$I$62:$I$69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ABTS!$J$62:$J$69</c:f>
              <c:numCache>
                <c:formatCode>0.00</c:formatCode>
                <c:ptCount val="8"/>
                <c:pt idx="0">
                  <c:v>100</c:v>
                </c:pt>
                <c:pt idx="1">
                  <c:v>99.480069324090124</c:v>
                </c:pt>
                <c:pt idx="2">
                  <c:v>98.786828422876951</c:v>
                </c:pt>
                <c:pt idx="3">
                  <c:v>93.934142114384741</c:v>
                </c:pt>
                <c:pt idx="4">
                  <c:v>59.792027729636047</c:v>
                </c:pt>
                <c:pt idx="5">
                  <c:v>36.741767764298089</c:v>
                </c:pt>
                <c:pt idx="6">
                  <c:v>15.25129982668977</c:v>
                </c:pt>
                <c:pt idx="7">
                  <c:v>6.7590987868284103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82-4F60-A5E9-5A9946B94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715120"/>
        <c:axId val="967722800"/>
      </c:scatterChart>
      <c:valAx>
        <c:axId val="96771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722800"/>
        <c:crosses val="autoZero"/>
        <c:crossBetween val="midCat"/>
      </c:valAx>
      <c:valAx>
        <c:axId val="96772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71512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ABTS!$I$75:$I$82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ABTS!$J$75:$J$82</c:f>
              <c:numCache>
                <c:formatCode>0.00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98.266897746967075</c:v>
                </c:pt>
                <c:pt idx="3">
                  <c:v>92.720970537261692</c:v>
                </c:pt>
                <c:pt idx="4">
                  <c:v>61.525129982668979</c:v>
                </c:pt>
                <c:pt idx="5">
                  <c:v>35.875216637781627</c:v>
                </c:pt>
                <c:pt idx="6">
                  <c:v>13.171577123050254</c:v>
                </c:pt>
                <c:pt idx="7">
                  <c:v>6.4124783362218247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23-4748-9165-181F5E01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690160"/>
        <c:axId val="967693520"/>
      </c:scatterChart>
      <c:valAx>
        <c:axId val="96769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93520"/>
        <c:crosses val="autoZero"/>
        <c:crossBetween val="midCat"/>
      </c:valAx>
      <c:valAx>
        <c:axId val="9676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9016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ABTS!$Q$50:$Q$57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ABTS!$R$50:$R$57</c:f>
              <c:numCache>
                <c:formatCode>0.00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99.653379549393421</c:v>
                </c:pt>
                <c:pt idx="3">
                  <c:v>94.280762564991321</c:v>
                </c:pt>
                <c:pt idx="4">
                  <c:v>63.778162911611794</c:v>
                </c:pt>
                <c:pt idx="5">
                  <c:v>38.301559792027732</c:v>
                </c:pt>
                <c:pt idx="6">
                  <c:v>21.490467937608308</c:v>
                </c:pt>
                <c:pt idx="7">
                  <c:v>12.824956672443669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6-45AC-A023-61B457196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496976"/>
        <c:axId val="706495056"/>
      </c:scatterChart>
      <c:valAx>
        <c:axId val="70649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06495056"/>
        <c:crosses val="autoZero"/>
        <c:crossBetween val="midCat"/>
      </c:valAx>
      <c:valAx>
        <c:axId val="70649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0649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ABTS!$Q$63:$Q$70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ABTS!$R$63:$R$70</c:f>
              <c:numCache>
                <c:formatCode>0.00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96.187175043327557</c:v>
                </c:pt>
                <c:pt idx="4">
                  <c:v>62.391681109185448</c:v>
                </c:pt>
                <c:pt idx="5">
                  <c:v>38.994800693240897</c:v>
                </c:pt>
                <c:pt idx="6">
                  <c:v>21.837088388214898</c:v>
                </c:pt>
                <c:pt idx="7">
                  <c:v>14.558058925476598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16-4087-AC5D-C114FFB4F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684880"/>
        <c:axId val="967672400"/>
      </c:scatterChart>
      <c:valAx>
        <c:axId val="96768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72400"/>
        <c:crosses val="autoZero"/>
        <c:crossBetween val="midCat"/>
      </c:valAx>
      <c:valAx>
        <c:axId val="96767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7684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ABTS!$Q$75:$Q$82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ABTS!$R$75:$R$82</c:f>
              <c:numCache>
                <c:formatCode>0.00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95.493934142114384</c:v>
                </c:pt>
                <c:pt idx="4">
                  <c:v>63.431542461005208</c:v>
                </c:pt>
                <c:pt idx="5">
                  <c:v>36.568457538994799</c:v>
                </c:pt>
                <c:pt idx="6">
                  <c:v>22.876949740034654</c:v>
                </c:pt>
                <c:pt idx="7">
                  <c:v>13.864818024263425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D2-46D4-B0BB-64887DB93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499376"/>
        <c:axId val="706501296"/>
      </c:scatterChart>
      <c:valAx>
        <c:axId val="70649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06501296"/>
        <c:crosses val="autoZero"/>
        <c:crossBetween val="midCat"/>
      </c:valAx>
      <c:valAx>
        <c:axId val="7065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0649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ABTS!$Y$50:$Y$57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ABTS!$Z$50:$Z$57</c:f>
              <c:numCache>
                <c:formatCode>0.00</c:formatCode>
                <c:ptCount val="8"/>
                <c:pt idx="0">
                  <c:v>83.419988445984984</c:v>
                </c:pt>
                <c:pt idx="1">
                  <c:v>52.686308492201029</c:v>
                </c:pt>
                <c:pt idx="2">
                  <c:v>27.556325823223567</c:v>
                </c:pt>
                <c:pt idx="3">
                  <c:v>15.077989601386477</c:v>
                </c:pt>
                <c:pt idx="4">
                  <c:v>9.705372616984393</c:v>
                </c:pt>
                <c:pt idx="5">
                  <c:v>2.5996533795493768</c:v>
                </c:pt>
                <c:pt idx="6">
                  <c:v>2.5996533795493768</c:v>
                </c:pt>
                <c:pt idx="7">
                  <c:v>2.9462738301559628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4-497E-BAD3-09A556907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769152"/>
        <c:axId val="1229775392"/>
      </c:scatterChart>
      <c:valAx>
        <c:axId val="122976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29775392"/>
        <c:crosses val="autoZero"/>
        <c:crossBetween val="midCat"/>
      </c:valAx>
      <c:valAx>
        <c:axId val="122977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29769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ABTS!$Y$63:$Y$70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ABTS!$Z$63:$Z$70</c:f>
              <c:numCache>
                <c:formatCode>0.00</c:formatCode>
                <c:ptCount val="8"/>
                <c:pt idx="0">
                  <c:v>84.575389948006944</c:v>
                </c:pt>
                <c:pt idx="1">
                  <c:v>51.646447140381277</c:v>
                </c:pt>
                <c:pt idx="2">
                  <c:v>28.422876949740033</c:v>
                </c:pt>
                <c:pt idx="3">
                  <c:v>14.384748700173306</c:v>
                </c:pt>
                <c:pt idx="4">
                  <c:v>9.5320623916810998</c:v>
                </c:pt>
                <c:pt idx="5">
                  <c:v>3.119584055459256</c:v>
                </c:pt>
                <c:pt idx="6">
                  <c:v>2.77296360485267</c:v>
                </c:pt>
                <c:pt idx="7">
                  <c:v>2.0797227036395167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C5-4DFA-96E4-97F923402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771072"/>
        <c:axId val="1229760512"/>
      </c:scatterChart>
      <c:valAx>
        <c:axId val="122977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29760512"/>
        <c:crosses val="autoZero"/>
        <c:crossBetween val="midCat"/>
      </c:valAx>
      <c:valAx>
        <c:axId val="122976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29771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ABTS!$Y$75:$Y$82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ABTS!$Z$75:$Z$82</c:f>
              <c:numCache>
                <c:formatCode>0.00</c:formatCode>
                <c:ptCount val="8"/>
                <c:pt idx="0">
                  <c:v>82.668977469670708</c:v>
                </c:pt>
                <c:pt idx="1">
                  <c:v>50.606585788561532</c:v>
                </c:pt>
                <c:pt idx="2">
                  <c:v>27.383015597920274</c:v>
                </c:pt>
                <c:pt idx="3">
                  <c:v>14.904679376083186</c:v>
                </c:pt>
                <c:pt idx="4">
                  <c:v>8.4922010398613406</c:v>
                </c:pt>
                <c:pt idx="5">
                  <c:v>3.9861351819757211</c:v>
                </c:pt>
                <c:pt idx="6">
                  <c:v>3.8128249566724284</c:v>
                </c:pt>
                <c:pt idx="7">
                  <c:v>0.86655112651646526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1-44DD-8C55-90FFDBE6E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769152"/>
        <c:axId val="1229784992"/>
      </c:scatterChart>
      <c:valAx>
        <c:axId val="122976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29784992"/>
        <c:crosses val="autoZero"/>
        <c:crossBetween val="midCat"/>
      </c:valAx>
      <c:valAx>
        <c:axId val="12297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29769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ABTS!$AO$50:$AO$57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ABTS!$AP$50:$AP$57</c:f>
              <c:numCache>
                <c:formatCode>0.00</c:formatCode>
                <c:ptCount val="8"/>
                <c:pt idx="0">
                  <c:v>100</c:v>
                </c:pt>
                <c:pt idx="1">
                  <c:v>99.13344887348353</c:v>
                </c:pt>
                <c:pt idx="2">
                  <c:v>83.015597920277301</c:v>
                </c:pt>
                <c:pt idx="3">
                  <c:v>64.47140381282496</c:v>
                </c:pt>
                <c:pt idx="4">
                  <c:v>30.675909878682834</c:v>
                </c:pt>
                <c:pt idx="5">
                  <c:v>15.597920277296357</c:v>
                </c:pt>
                <c:pt idx="6">
                  <c:v>7.4523396880415831</c:v>
                </c:pt>
                <c:pt idx="7">
                  <c:v>2.4263431542461031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EE-4130-98B8-EE415B9B9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815712"/>
        <c:axId val="1229795072"/>
      </c:scatterChart>
      <c:valAx>
        <c:axId val="12298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29795072"/>
        <c:crosses val="autoZero"/>
        <c:crossBetween val="midCat"/>
      </c:valAx>
      <c:valAx>
        <c:axId val="122979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298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ABTS!$AO$63:$AO$70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ABTS!$AP$63:$AP$70</c:f>
              <c:numCache>
                <c:formatCode>0.00</c:formatCode>
                <c:ptCount val="8"/>
                <c:pt idx="0">
                  <c:v>100</c:v>
                </c:pt>
                <c:pt idx="1">
                  <c:v>99.306759098786827</c:v>
                </c:pt>
                <c:pt idx="2">
                  <c:v>81.975736568457535</c:v>
                </c:pt>
                <c:pt idx="3">
                  <c:v>62.738301559792035</c:v>
                </c:pt>
                <c:pt idx="4">
                  <c:v>29.982668977469661</c:v>
                </c:pt>
                <c:pt idx="5">
                  <c:v>16.117850953206236</c:v>
                </c:pt>
                <c:pt idx="6">
                  <c:v>8.1455805892547541</c:v>
                </c:pt>
                <c:pt idx="7">
                  <c:v>4.1594454072790148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AB-4133-A981-71C667C6D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816672"/>
        <c:axId val="1229789792"/>
      </c:scatterChart>
      <c:valAx>
        <c:axId val="122981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29789792"/>
        <c:crosses val="autoZero"/>
        <c:crossBetween val="midCat"/>
      </c:valAx>
      <c:valAx>
        <c:axId val="122978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2981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ABTS!$AO$75:$AO$82</c:f>
              <c:numCache>
                <c:formatCode>0.00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7.8125</c:v>
                </c:pt>
              </c:numCache>
            </c:numRef>
          </c:xVal>
          <c:yVal>
            <c:numRef>
              <c:f>ABTS!$AP$75:$AP$82</c:f>
              <c:numCache>
                <c:formatCode>0.00</c:formatCode>
                <c:ptCount val="8"/>
                <c:pt idx="0">
                  <c:v>100</c:v>
                </c:pt>
                <c:pt idx="1">
                  <c:v>99.826689774696703</c:v>
                </c:pt>
                <c:pt idx="2">
                  <c:v>82.668977469670708</c:v>
                </c:pt>
                <c:pt idx="3">
                  <c:v>61.871750433275565</c:v>
                </c:pt>
                <c:pt idx="4">
                  <c:v>28.942807625649912</c:v>
                </c:pt>
                <c:pt idx="5">
                  <c:v>15.25129982668977</c:v>
                </c:pt>
                <c:pt idx="6">
                  <c:v>9.1854419410745116</c:v>
                </c:pt>
                <c:pt idx="7">
                  <c:v>1.9064124783362237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19-4132-B74B-EEC9C68A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805632"/>
        <c:axId val="1229806112"/>
      </c:scatterChart>
      <c:valAx>
        <c:axId val="122980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29806112"/>
        <c:crosses val="autoZero"/>
        <c:crossBetween val="midCat"/>
      </c:valAx>
      <c:valAx>
        <c:axId val="12298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2980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843941382327208"/>
                  <c:y val="3.21598862642169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FRAP!$B$10:$B$14</c:f>
              <c:numCache>
                <c:formatCode>General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</c:numCache>
            </c:numRef>
          </c:xVal>
          <c:yVal>
            <c:numRef>
              <c:f>FRAP!$C$10:$C$14</c:f>
              <c:numCache>
                <c:formatCode>General</c:formatCode>
                <c:ptCount val="5"/>
                <c:pt idx="0">
                  <c:v>0.13533333333333333</c:v>
                </c:pt>
                <c:pt idx="1">
                  <c:v>0.26733333333333337</c:v>
                </c:pt>
                <c:pt idx="2">
                  <c:v>0.41033333333333338</c:v>
                </c:pt>
                <c:pt idx="3">
                  <c:v>0.52366666666666661</c:v>
                </c:pt>
                <c:pt idx="4">
                  <c:v>0.67233333333333334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46-452A-A3E0-328CF9F41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137183"/>
        <c:axId val="1011137663"/>
      </c:scatterChart>
      <c:valAx>
        <c:axId val="101113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FeSO4.7H2O </a:t>
                </a:r>
                <a:r>
                  <a:rPr lang="th-TH"/>
                  <a:t>(</a:t>
                </a:r>
                <a:r>
                  <a:rPr lang="en-US"/>
                  <a:t>mM</a:t>
                </a:r>
                <a:r>
                  <a:rPr lang="th-TH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11137663"/>
        <c:crosses val="autoZero"/>
        <c:crossBetween val="midCat"/>
      </c:valAx>
      <c:valAx>
        <c:axId val="101113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11137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[3]MTTHenna!$R$16:$R$20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[3]MTTHenna!$S$16:$S$20</c:f>
              <c:numCache>
                <c:formatCode>General</c:formatCode>
                <c:ptCount val="5"/>
                <c:pt idx="0">
                  <c:v>0.54565955402864275</c:v>
                </c:pt>
                <c:pt idx="1">
                  <c:v>1.1542093737025054</c:v>
                </c:pt>
                <c:pt idx="2">
                  <c:v>2.2999999999999998</c:v>
                </c:pt>
                <c:pt idx="3">
                  <c:v>7.8258692696587957</c:v>
                </c:pt>
                <c:pt idx="4">
                  <c:v>80.8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1C-4F72-AE02-324621FA2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[3]MTTHenna!$R$32:$R$36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[3]MTTHenna!$S$32:$S$36</c:f>
              <c:numCache>
                <c:formatCode>General</c:formatCode>
                <c:ptCount val="5"/>
                <c:pt idx="0">
                  <c:v>0.44796593749236885</c:v>
                </c:pt>
                <c:pt idx="1">
                  <c:v>1.1511564481857488</c:v>
                </c:pt>
                <c:pt idx="2">
                  <c:v>1.3058380077015124</c:v>
                </c:pt>
                <c:pt idx="3">
                  <c:v>24.723812004917239</c:v>
                </c:pt>
                <c:pt idx="4">
                  <c:v>91.803709100974487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E4-4E01-8F96-86259F525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[3]MTTHenna!$R$60:$R$64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[3]MTTHenna!$S$60:$S$64</c:f>
              <c:numCache>
                <c:formatCode>General</c:formatCode>
                <c:ptCount val="5"/>
                <c:pt idx="0">
                  <c:v>9.894267848341011E-2</c:v>
                </c:pt>
                <c:pt idx="1">
                  <c:v>39.768433057244238</c:v>
                </c:pt>
                <c:pt idx="2">
                  <c:v>74.609303269578234</c:v>
                </c:pt>
                <c:pt idx="3">
                  <c:v>106.02045056973579</c:v>
                </c:pt>
                <c:pt idx="4">
                  <c:v>106.14135634827834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EE-4F83-A0A3-9A2EEB0C0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[3]MTTHenna!$R$77:$R$81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[3]MTTHenna!$S$77:$S$81</c:f>
              <c:numCache>
                <c:formatCode>General</c:formatCode>
                <c:ptCount val="5"/>
                <c:pt idx="0">
                  <c:v>88.748320753075902</c:v>
                </c:pt>
                <c:pt idx="1">
                  <c:v>109.4988837236273</c:v>
                </c:pt>
                <c:pt idx="2">
                  <c:v>111.05717654563215</c:v>
                </c:pt>
                <c:pt idx="3">
                  <c:v>105.96739119929653</c:v>
                </c:pt>
                <c:pt idx="4">
                  <c:v>96.127052547139812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08-48F4-B867-270954FB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[3]MTTHenna!$AT$16:$AT$20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[3]MTTHenna!$AU$16:$AU$20</c:f>
              <c:numCache>
                <c:formatCode>General</c:formatCode>
                <c:ptCount val="5"/>
                <c:pt idx="0">
                  <c:v>0.92983528412912175</c:v>
                </c:pt>
                <c:pt idx="1">
                  <c:v>4.7122395067474301</c:v>
                </c:pt>
                <c:pt idx="2">
                  <c:v>4.9529839887274134</c:v>
                </c:pt>
                <c:pt idx="3">
                  <c:v>21.173316080064037</c:v>
                </c:pt>
                <c:pt idx="4">
                  <c:v>82.83037155051818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0-4575-8C27-D6F4D3C4E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[3]MTTHenna!$AT$32:$AT$36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[3]MTTHenna!$AU$32:$AU$36</c:f>
              <c:numCache>
                <c:formatCode>General</c:formatCode>
                <c:ptCount val="5"/>
                <c:pt idx="0">
                  <c:v>0.77542105166304476</c:v>
                </c:pt>
                <c:pt idx="1">
                  <c:v>2.9641280545031137</c:v>
                </c:pt>
                <c:pt idx="2">
                  <c:v>2.8912861679135871</c:v>
                </c:pt>
                <c:pt idx="3">
                  <c:v>33.785447162284584</c:v>
                </c:pt>
                <c:pt idx="4">
                  <c:v>90.601198594074859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C-43AF-B636-4AB52C3E6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[3]MTTHenna!$AT$60:$AT$64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[3]MTTHenna!$AU$60:$AU$64</c:f>
              <c:numCache>
                <c:formatCode>General</c:formatCode>
                <c:ptCount val="5"/>
                <c:pt idx="0">
                  <c:v>4.5473521746830992</c:v>
                </c:pt>
                <c:pt idx="1">
                  <c:v>46.452276733378895</c:v>
                </c:pt>
                <c:pt idx="2">
                  <c:v>72.506726041376695</c:v>
                </c:pt>
                <c:pt idx="3">
                  <c:v>92.604728048646834</c:v>
                </c:pt>
                <c:pt idx="4">
                  <c:v>93.376430601590684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62-4ED5-A4C0-787B7CC69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[3]MTTHenna!$AT$77:$AT$81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[3]MTTHenna!$AU$77:$AU$81</c:f>
              <c:numCache>
                <c:formatCode>General</c:formatCode>
                <c:ptCount val="5"/>
                <c:pt idx="0">
                  <c:v>99.432819708355353</c:v>
                </c:pt>
                <c:pt idx="1">
                  <c:v>107.45936964973986</c:v>
                </c:pt>
                <c:pt idx="2">
                  <c:v>110.49304624311588</c:v>
                </c:pt>
                <c:pt idx="3">
                  <c:v>104.86425625585107</c:v>
                </c:pt>
                <c:pt idx="4">
                  <c:v>98.452799635655239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31-401C-A7B9-3C3EC14EE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[4]Sheet1!$W$18:$W$22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[4]Sheet1!$X$18:$X$22</c:f>
              <c:numCache>
                <c:formatCode>General</c:formatCode>
                <c:ptCount val="5"/>
                <c:pt idx="0">
                  <c:v>0.8526636873093566</c:v>
                </c:pt>
                <c:pt idx="1">
                  <c:v>2.0254900569861229</c:v>
                </c:pt>
                <c:pt idx="2">
                  <c:v>2.7088505828663325</c:v>
                </c:pt>
                <c:pt idx="3">
                  <c:v>88.880849353290259</c:v>
                </c:pt>
                <c:pt idx="4">
                  <c:v>98.677259937102548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A8-4733-B4C1-34A3B809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[4]Sheet1!$W$37:$W$41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[4]Sheet1!$X$37:$X$41</c:f>
              <c:numCache>
                <c:formatCode>General</c:formatCode>
                <c:ptCount val="5"/>
                <c:pt idx="0">
                  <c:v>0.80064316284788861</c:v>
                </c:pt>
                <c:pt idx="1">
                  <c:v>1.4166134638575598</c:v>
                </c:pt>
                <c:pt idx="2">
                  <c:v>5.4541155328556981</c:v>
                </c:pt>
                <c:pt idx="3">
                  <c:v>83.095930576245379</c:v>
                </c:pt>
                <c:pt idx="4">
                  <c:v>84.022447644494804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A9-4F52-9258-0BDF50E94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[4]Sheet1!$W$68:$W$72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[4]Sheet1!$X$68:$X$72</c:f>
              <c:numCache>
                <c:formatCode>General</c:formatCode>
                <c:ptCount val="5"/>
                <c:pt idx="0">
                  <c:v>3.2941026709253389</c:v>
                </c:pt>
                <c:pt idx="1">
                  <c:v>12.72566310234691</c:v>
                </c:pt>
                <c:pt idx="2">
                  <c:v>53.739642642225668</c:v>
                </c:pt>
                <c:pt idx="3">
                  <c:v>93.48180808221089</c:v>
                </c:pt>
                <c:pt idx="4">
                  <c:v>98.233462944961431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D7-4140-9991-33C2984E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[3]MTTHenna!$BW$77:$BW$81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[3]MTTHenna!$BX$77:$BX$81</c:f>
              <c:numCache>
                <c:formatCode>General</c:formatCode>
                <c:ptCount val="5"/>
                <c:pt idx="0">
                  <c:v>83.129079294542379</c:v>
                </c:pt>
                <c:pt idx="1">
                  <c:v>98.977572559366848</c:v>
                </c:pt>
                <c:pt idx="2">
                  <c:v>108.0075683932787</c:v>
                </c:pt>
                <c:pt idx="3">
                  <c:v>118.29288756191266</c:v>
                </c:pt>
                <c:pt idx="4">
                  <c:v>99.041221126695461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DE-487D-8B6B-EAB138C49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[3]MTTHenna!$CZ$16:$CZ$20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[3]MTTHenna!$DA$16:$DA$20</c:f>
              <c:numCache>
                <c:formatCode>General</c:formatCode>
                <c:ptCount val="5"/>
                <c:pt idx="0">
                  <c:v>0.77621868095708357</c:v>
                </c:pt>
                <c:pt idx="1">
                  <c:v>1.3649931838480727</c:v>
                </c:pt>
                <c:pt idx="2">
                  <c:v>1.5800545292154411</c:v>
                </c:pt>
                <c:pt idx="3">
                  <c:v>49.717364734640206</c:v>
                </c:pt>
                <c:pt idx="4">
                  <c:v>98.831264983782361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66-4326-B7CA-6E22FE299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[3]MTTHenna!$CZ$32:$CZ$36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[3]MTTHenna!$DA$32:$DA$36</c:f>
              <c:numCache>
                <c:formatCode>General</c:formatCode>
                <c:ptCount val="5"/>
                <c:pt idx="0">
                  <c:v>0.64606543505852321</c:v>
                </c:pt>
                <c:pt idx="1">
                  <c:v>1.1087998871809353</c:v>
                </c:pt>
                <c:pt idx="2">
                  <c:v>2.4790814647675443</c:v>
                </c:pt>
                <c:pt idx="3">
                  <c:v>82.652305739670084</c:v>
                </c:pt>
                <c:pt idx="4">
                  <c:v>103.16187185634382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6-4C74-9160-C08BB6B0F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[3]MTTHenna!$CZ$60:$CZ$64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[3]MTTHenna!$DA$60:$DA$64</c:f>
              <c:numCache>
                <c:formatCode>General</c:formatCode>
                <c:ptCount val="5"/>
                <c:pt idx="0">
                  <c:v>3.0537061695517034</c:v>
                </c:pt>
                <c:pt idx="1">
                  <c:v>10.609722016734901</c:v>
                </c:pt>
                <c:pt idx="2">
                  <c:v>48.76091137742273</c:v>
                </c:pt>
                <c:pt idx="3">
                  <c:v>94.750702766681158</c:v>
                </c:pt>
                <c:pt idx="4">
                  <c:v>98.630961187552487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4F-4FEA-A691-998E07106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[3]MTTHenna!$CZ$107:$CZ$111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[3]MTTHenna!$DA$107:$DA$111</c:f>
              <c:numCache>
                <c:formatCode>General</c:formatCode>
                <c:ptCount val="5"/>
                <c:pt idx="0">
                  <c:v>0.27897847927190011</c:v>
                </c:pt>
                <c:pt idx="1">
                  <c:v>69.166970260894104</c:v>
                </c:pt>
                <c:pt idx="2">
                  <c:v>84.324937722157188</c:v>
                </c:pt>
                <c:pt idx="3">
                  <c:v>96.971278345034136</c:v>
                </c:pt>
                <c:pt idx="4">
                  <c:v>94.403363495830106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88-446A-B041-A0D63B97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[3]MTTHenna!$BW$107:$BW$111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[3]MTTHenna!$BX$107:$BX$111</c:f>
              <c:numCache>
                <c:formatCode>General</c:formatCode>
                <c:ptCount val="5"/>
                <c:pt idx="0">
                  <c:v>1.6636343736430961</c:v>
                </c:pt>
                <c:pt idx="1">
                  <c:v>64.507458723135585</c:v>
                </c:pt>
                <c:pt idx="2">
                  <c:v>87.453304481693195</c:v>
                </c:pt>
                <c:pt idx="3">
                  <c:v>97.580983754804251</c:v>
                </c:pt>
                <c:pt idx="4">
                  <c:v>96.329490036495173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D0D-B549-B80062683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[5]Sheet1!$W$18:$W$22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[5]Sheet1!$X$18:$X$22</c:f>
              <c:numCache>
                <c:formatCode>General</c:formatCode>
                <c:ptCount val="5"/>
                <c:pt idx="0">
                  <c:v>0.95077292124594137</c:v>
                </c:pt>
                <c:pt idx="1">
                  <c:v>1.4892182247777515</c:v>
                </c:pt>
                <c:pt idx="2">
                  <c:v>2.714361458435218</c:v>
                </c:pt>
                <c:pt idx="3">
                  <c:v>33.143213066821822</c:v>
                </c:pt>
                <c:pt idx="4">
                  <c:v>96.208233168436621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90-4DF4-B894-4B42FB92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[3]MTTHenna!$EB$32:$EB$36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[3]MTTHenna!$EC$32:$EC$36</c:f>
              <c:numCache>
                <c:formatCode>General</c:formatCode>
                <c:ptCount val="5"/>
                <c:pt idx="0">
                  <c:v>0.68824222831934045</c:v>
                </c:pt>
                <c:pt idx="1">
                  <c:v>1.3570949348735175</c:v>
                </c:pt>
                <c:pt idx="2">
                  <c:v>2.7905468359903884</c:v>
                </c:pt>
                <c:pt idx="3">
                  <c:v>55.199909401172505</c:v>
                </c:pt>
                <c:pt idx="4">
                  <c:v>93.825895821643854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17-4D5D-B89A-C4A60B4E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[5]Sheet1!$W$68:$W$72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[5]Sheet1!$X$68:$X$72</c:f>
              <c:numCache>
                <c:formatCode>General</c:formatCode>
                <c:ptCount val="5"/>
                <c:pt idx="0">
                  <c:v>1.4190696212321554</c:v>
                </c:pt>
                <c:pt idx="1">
                  <c:v>16.868167234660437</c:v>
                </c:pt>
                <c:pt idx="2">
                  <c:v>47.74041604087563</c:v>
                </c:pt>
                <c:pt idx="3">
                  <c:v>85.447550807582232</c:v>
                </c:pt>
                <c:pt idx="4">
                  <c:v>108.22252049517738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91-40EC-9D40-41A58269D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6296296297"/>
          <c:y val="0.14017015002063504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[3]MTTHenna!$EB$107:$EB$111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[3]MTTHenna!$EC$107:$EC$111</c:f>
              <c:numCache>
                <c:formatCode>General</c:formatCode>
                <c:ptCount val="5"/>
                <c:pt idx="0">
                  <c:v>8.0208477788563659</c:v>
                </c:pt>
                <c:pt idx="1">
                  <c:v>66.860178893357386</c:v>
                </c:pt>
                <c:pt idx="2">
                  <c:v>91.126230758563324</c:v>
                </c:pt>
                <c:pt idx="3">
                  <c:v>95.807620302315684</c:v>
                </c:pt>
                <c:pt idx="4">
                  <c:v>98.467445569269159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5E-4E2F-B15F-264C361BD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[3]MTTHenna!$FE$107:$FE$111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[3]MTTHenna!$FF$107:$FF$111</c:f>
              <c:numCache>
                <c:formatCode>General</c:formatCode>
                <c:ptCount val="5"/>
                <c:pt idx="0">
                  <c:v>-0.23159035511117221</c:v>
                </c:pt>
                <c:pt idx="1">
                  <c:v>2.7907084876523895</c:v>
                </c:pt>
                <c:pt idx="2">
                  <c:v>53.844310477719944</c:v>
                </c:pt>
                <c:pt idx="3">
                  <c:v>83.244661350520161</c:v>
                </c:pt>
                <c:pt idx="4">
                  <c:v>85.276218442460987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9-40CE-9EA7-F0AE33684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[3]MTTHenna!$GG$107:$GG$111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[3]MTTHenna!$GH$107:$GH$111</c:f>
              <c:numCache>
                <c:formatCode>General</c:formatCode>
                <c:ptCount val="5"/>
                <c:pt idx="0">
                  <c:v>0.95326586694600401</c:v>
                </c:pt>
                <c:pt idx="1">
                  <c:v>3.103775225021884</c:v>
                </c:pt>
                <c:pt idx="2">
                  <c:v>20.535757331381525</c:v>
                </c:pt>
                <c:pt idx="3">
                  <c:v>92.199923349145479</c:v>
                </c:pt>
                <c:pt idx="4">
                  <c:v>93.889164033315424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7A-4411-A111-4ABA6EFC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[3]MTTHenna!$HK$107:$HK$111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[3]MTTHenna!$HL$107:$HL$111</c:f>
              <c:numCache>
                <c:formatCode>General</c:formatCode>
                <c:ptCount val="5"/>
                <c:pt idx="0">
                  <c:v>-0.16408970652050331</c:v>
                </c:pt>
                <c:pt idx="1">
                  <c:v>8.0015118027936865</c:v>
                </c:pt>
                <c:pt idx="2">
                  <c:v>23.969799198785978</c:v>
                </c:pt>
                <c:pt idx="3">
                  <c:v>96.74578745691025</c:v>
                </c:pt>
                <c:pt idx="4">
                  <c:v>102.56488024043678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4-492E-8019-D3000893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[6]MTT!$R$19:$R$23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[6]MTT!$S$19:$S$23</c:f>
              <c:numCache>
                <c:formatCode>General</c:formatCode>
                <c:ptCount val="5"/>
                <c:pt idx="0">
                  <c:v>0.33693288408948807</c:v>
                </c:pt>
                <c:pt idx="1">
                  <c:v>9.333320888879205E-4</c:v>
                </c:pt>
                <c:pt idx="2">
                  <c:v>32.583556555257928</c:v>
                </c:pt>
                <c:pt idx="3">
                  <c:v>93.838141549144495</c:v>
                </c:pt>
                <c:pt idx="4">
                  <c:v>109.55732059023913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88-4E43-AB25-72DC6DB6C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[6]MTT!$R$32:$R$36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[6]MTT!$S$32:$S$36</c:f>
              <c:numCache>
                <c:formatCode>General</c:formatCode>
                <c:ptCount val="5"/>
                <c:pt idx="0">
                  <c:v>0.318266242311673</c:v>
                </c:pt>
                <c:pt idx="1">
                  <c:v>7.9333227555692137E-2</c:v>
                </c:pt>
                <c:pt idx="2">
                  <c:v>59.120521172638469</c:v>
                </c:pt>
                <c:pt idx="3">
                  <c:v>103.5214619713839</c:v>
                </c:pt>
                <c:pt idx="4">
                  <c:v>117.63810981585368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01-4996-8317-D99BE3F22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[6]MTT!$R$57:$R$61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[6]MTT!$S$57:$S$61</c:f>
              <c:numCache>
                <c:formatCode>General</c:formatCode>
                <c:ptCount val="5"/>
                <c:pt idx="0">
                  <c:v>35.150401219348211</c:v>
                </c:pt>
                <c:pt idx="1">
                  <c:v>86.782624288340131</c:v>
                </c:pt>
                <c:pt idx="2">
                  <c:v>101.98861343972743</c:v>
                </c:pt>
                <c:pt idx="3">
                  <c:v>113.4469000762093</c:v>
                </c:pt>
                <c:pt idx="4">
                  <c:v>114.16775003362197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02-4751-8EC4-597D070E7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[6]MTT!$R$69:$R$73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[6]MTT!$S$69:$S$73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F8-4C26-BE7F-8D678ED3A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[6]MTT!$AS$19:$AS$23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[6]MTT!$AT$19:$AT$23</c:f>
              <c:numCache>
                <c:formatCode>General</c:formatCode>
                <c:ptCount val="5"/>
                <c:pt idx="0">
                  <c:v>0.96792391356813023</c:v>
                </c:pt>
                <c:pt idx="1">
                  <c:v>0.4694061429054085</c:v>
                </c:pt>
                <c:pt idx="2">
                  <c:v>50.728444322880726</c:v>
                </c:pt>
                <c:pt idx="3">
                  <c:v>88.87523530642143</c:v>
                </c:pt>
                <c:pt idx="4">
                  <c:v>97.889281289720728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2D-4366-A436-F6950C3F7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[6]MTT!$AS$32:$AS$36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[6]MTT!$AT$32:$AT$36</c:f>
              <c:numCache>
                <c:formatCode>General</c:formatCode>
                <c:ptCount val="5"/>
                <c:pt idx="0">
                  <c:v>0.4926813580544383</c:v>
                </c:pt>
                <c:pt idx="1">
                  <c:v>-0.16846133605668057</c:v>
                </c:pt>
                <c:pt idx="2">
                  <c:v>68.139283550370649</c:v>
                </c:pt>
                <c:pt idx="3">
                  <c:v>98.210539368638138</c:v>
                </c:pt>
                <c:pt idx="4">
                  <c:v>104.85039605048418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73-47D9-8966-DF88C6804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[6]MTT!$AS$57:$AS$61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[6]MTT!$AT$57:$AT$61</c:f>
              <c:numCache>
                <c:formatCode>General</c:formatCode>
                <c:ptCount val="5"/>
                <c:pt idx="0">
                  <c:v>19.073240698912127</c:v>
                </c:pt>
                <c:pt idx="1">
                  <c:v>81.854663882847078</c:v>
                </c:pt>
                <c:pt idx="2">
                  <c:v>111.28060558078937</c:v>
                </c:pt>
                <c:pt idx="3">
                  <c:v>119.91111349458774</c:v>
                </c:pt>
                <c:pt idx="4">
                  <c:v>117.82302141402198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93-46CA-871D-30CAB5F0E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[6]MTT!$AS$69:$AS$73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[6]MTT!$AT$69:$AT$73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1C-471D-8075-EFC33241B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[6]MTT!$BV$19:$BV$23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[6]MTT!$BW$19:$BW$23</c:f>
              <c:numCache>
                <c:formatCode>General</c:formatCode>
                <c:ptCount val="5"/>
                <c:pt idx="0">
                  <c:v>1.2960806633810766</c:v>
                </c:pt>
                <c:pt idx="1">
                  <c:v>0.72833188188825204</c:v>
                </c:pt>
                <c:pt idx="2">
                  <c:v>1.1530018819861028</c:v>
                </c:pt>
                <c:pt idx="3">
                  <c:v>77.739724910385647</c:v>
                </c:pt>
                <c:pt idx="4">
                  <c:v>95.050735344481907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10-4416-91AC-6A9643C3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[6]MTT!$BV$57:$BV$61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[6]MTT!$BW$57:$BW$61</c:f>
              <c:numCache>
                <c:formatCode>General</c:formatCode>
                <c:ptCount val="5"/>
                <c:pt idx="0">
                  <c:v>21.263181241458533</c:v>
                </c:pt>
                <c:pt idx="1">
                  <c:v>72.406235016683581</c:v>
                </c:pt>
                <c:pt idx="2">
                  <c:v>97.385151916106594</c:v>
                </c:pt>
                <c:pt idx="3">
                  <c:v>97.088846922012436</c:v>
                </c:pt>
                <c:pt idx="4">
                  <c:v>106.8527053233064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4-4EE0-8CDE-E361328B8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[6]MTT!$BV$88:$BV$92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[6]MTT!$BW$88:$BW$92</c:f>
              <c:numCache>
                <c:formatCode>General</c:formatCode>
                <c:ptCount val="5"/>
                <c:pt idx="0">
                  <c:v>0.969385656980289</c:v>
                </c:pt>
                <c:pt idx="1">
                  <c:v>98.998089641069342</c:v>
                </c:pt>
                <c:pt idx="2">
                  <c:v>121.64126375290168</c:v>
                </c:pt>
                <c:pt idx="3">
                  <c:v>126.54314756868507</c:v>
                </c:pt>
                <c:pt idx="4">
                  <c:v>139.11338410177612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26-46D0-BF1F-3DB0BD3FF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[6]MTT!$CY$19:$CY$23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[6]MTT!$CZ$19:$CZ$23</c:f>
              <c:numCache>
                <c:formatCode>General</c:formatCode>
                <c:ptCount val="5"/>
                <c:pt idx="0">
                  <c:v>1.1683753868948579</c:v>
                </c:pt>
                <c:pt idx="1">
                  <c:v>0.74982787233463688</c:v>
                </c:pt>
                <c:pt idx="2">
                  <c:v>1.2290647765060918</c:v>
                </c:pt>
                <c:pt idx="3">
                  <c:v>78.927179010679154</c:v>
                </c:pt>
                <c:pt idx="4">
                  <c:v>89.19048725208917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FE-4FF1-9477-4301E00FA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[6]MTT!$CY$57:$CY$61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[6]MTT!$CZ$57:$CZ$61</c:f>
              <c:numCache>
                <c:formatCode>General</c:formatCode>
                <c:ptCount val="5"/>
                <c:pt idx="0">
                  <c:v>16.997842387562443</c:v>
                </c:pt>
                <c:pt idx="1">
                  <c:v>63.958873521219353</c:v>
                </c:pt>
                <c:pt idx="2">
                  <c:v>94.203116923340829</c:v>
                </c:pt>
                <c:pt idx="3">
                  <c:v>95.697331550320825</c:v>
                </c:pt>
                <c:pt idx="4">
                  <c:v>101.45026713795129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51-4147-9C95-1048A9CC3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[6]MTT!$CY$88:$CY$92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[6]MTT!$CZ$88:$CZ$92</c:f>
              <c:numCache>
                <c:formatCode>General</c:formatCode>
                <c:ptCount val="5"/>
                <c:pt idx="0">
                  <c:v>0.61775429625757905</c:v>
                </c:pt>
                <c:pt idx="1">
                  <c:v>61.895705946436109</c:v>
                </c:pt>
                <c:pt idx="2">
                  <c:v>76.169335625510328</c:v>
                </c:pt>
                <c:pt idx="3">
                  <c:v>87.31116302794041</c:v>
                </c:pt>
                <c:pt idx="4">
                  <c:v>94.5046525735562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DF-48AE-86A7-907C160A5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[6]MTT!$EA$32:$EA$36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[6]MTT!$EB$32:$EB$36</c:f>
              <c:numCache>
                <c:formatCode>General</c:formatCode>
                <c:ptCount val="5"/>
                <c:pt idx="0">
                  <c:v>0.85947807277099575</c:v>
                </c:pt>
                <c:pt idx="1">
                  <c:v>0.35912217579435313</c:v>
                </c:pt>
                <c:pt idx="2">
                  <c:v>44.584178072996089</c:v>
                </c:pt>
                <c:pt idx="3">
                  <c:v>78.096472457174201</c:v>
                </c:pt>
                <c:pt idx="4">
                  <c:v>89.626184416887895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28-49E7-AF56-BA6713A4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[6]MTT!$EA$57:$EA$61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[6]MTT!$EB$57:$EB$61</c:f>
              <c:numCache>
                <c:formatCode>General</c:formatCode>
                <c:ptCount val="5"/>
                <c:pt idx="0">
                  <c:v>25.130676819293633</c:v>
                </c:pt>
                <c:pt idx="1">
                  <c:v>70.046150349784213</c:v>
                </c:pt>
                <c:pt idx="2">
                  <c:v>98.958635695754182</c:v>
                </c:pt>
                <c:pt idx="3">
                  <c:v>101.64050130095551</c:v>
                </c:pt>
                <c:pt idx="4">
                  <c:v>103.65872592632611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50-46A1-9FDA-C36C9B41B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[6]MTT!$EA$88:$EA$92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[6]MTT!$EB$88:$EB$92</c:f>
              <c:numCache>
                <c:formatCode>General</c:formatCode>
                <c:ptCount val="5"/>
                <c:pt idx="0">
                  <c:v>0.30066897425841072</c:v>
                </c:pt>
                <c:pt idx="1">
                  <c:v>55.512359256796429</c:v>
                </c:pt>
                <c:pt idx="2">
                  <c:v>79.495399025809746</c:v>
                </c:pt>
                <c:pt idx="3">
                  <c:v>86.986546626426104</c:v>
                </c:pt>
                <c:pt idx="4">
                  <c:v>98.533599331593891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BF-4487-BE06-21C9B5E92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[6]MTT!$FC$32:$FC$36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[6]MTT!$FD$32:$FD$36</c:f>
              <c:numCache>
                <c:formatCode>General</c:formatCode>
                <c:ptCount val="5"/>
                <c:pt idx="0">
                  <c:v>0.82214225657475182</c:v>
                </c:pt>
                <c:pt idx="1">
                  <c:v>0.39991676407207566</c:v>
                </c:pt>
                <c:pt idx="2">
                  <c:v>8.1077464716121597</c:v>
                </c:pt>
                <c:pt idx="3">
                  <c:v>81.916010449483068</c:v>
                </c:pt>
                <c:pt idx="4">
                  <c:v>84.777104870707916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0C-429E-8DA3-0BFA4371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[6]MTT!$FC$69:$FC$73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[6]MTT!$FD$69:$FD$73</c:f>
              <c:numCache>
                <c:formatCode>General</c:formatCode>
                <c:ptCount val="5"/>
                <c:pt idx="0">
                  <c:v>102.70763745139541</c:v>
                </c:pt>
                <c:pt idx="1">
                  <c:v>104.87621680929594</c:v>
                </c:pt>
                <c:pt idx="2">
                  <c:v>101.69995519541457</c:v>
                </c:pt>
                <c:pt idx="3">
                  <c:v>99.325125083365677</c:v>
                </c:pt>
                <c:pt idx="4">
                  <c:v>92.646529234758404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0C-42C9-A8FD-A21DE9DB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[6]MTT!$FC$88:$FC$92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[6]MTT!$FD$88:$FD$92</c:f>
              <c:numCache>
                <c:formatCode>General</c:formatCode>
                <c:ptCount val="5"/>
                <c:pt idx="0">
                  <c:v>0.72754701318603554</c:v>
                </c:pt>
                <c:pt idx="1">
                  <c:v>53.849653587050199</c:v>
                </c:pt>
                <c:pt idx="2">
                  <c:v>86.464752083266816</c:v>
                </c:pt>
                <c:pt idx="3">
                  <c:v>84.895118291242284</c:v>
                </c:pt>
                <c:pt idx="4">
                  <c:v>106.98732479805881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C-4458-817B-A7DD4411F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[7]MTT_Henna!$S$16:$S$20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[7]MTT_Henna!$T$16:$T$20</c:f>
              <c:numCache>
                <c:formatCode>General</c:formatCode>
                <c:ptCount val="5"/>
                <c:pt idx="0">
                  <c:v>1.7940713059878575</c:v>
                </c:pt>
                <c:pt idx="1">
                  <c:v>2.4629676270580929</c:v>
                </c:pt>
                <c:pt idx="2">
                  <c:v>21.714530044690726</c:v>
                </c:pt>
                <c:pt idx="3">
                  <c:v>70.135126428433452</c:v>
                </c:pt>
                <c:pt idx="4">
                  <c:v>90.503077977379476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9A-4CDD-80B5-2737A80E7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[7]MTT_Henna!$S$32:$S$36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[7]MTT_Henna!$T$32:$T$36</c:f>
              <c:numCache>
                <c:formatCode>General</c:formatCode>
                <c:ptCount val="5"/>
                <c:pt idx="0">
                  <c:v>2.1544865449533153</c:v>
                </c:pt>
                <c:pt idx="1">
                  <c:v>3.2771233943852622</c:v>
                </c:pt>
                <c:pt idx="2">
                  <c:v>31.369597432187891</c:v>
                </c:pt>
                <c:pt idx="3">
                  <c:v>67.929291450192864</c:v>
                </c:pt>
                <c:pt idx="4">
                  <c:v>88.516303615671617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79-45C3-862B-8AE4EB090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[7]MTT_Henna!$S$60:$S$64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[7]MTT_Henna!$T$60:$T$64</c:f>
              <c:numCache>
                <c:formatCode>General</c:formatCode>
                <c:ptCount val="5"/>
                <c:pt idx="0">
                  <c:v>8.9028977258667155</c:v>
                </c:pt>
                <c:pt idx="1">
                  <c:v>24.47415307713251</c:v>
                </c:pt>
                <c:pt idx="2">
                  <c:v>75.448310278554658</c:v>
                </c:pt>
                <c:pt idx="3">
                  <c:v>93.140481552052677</c:v>
                </c:pt>
                <c:pt idx="4">
                  <c:v>94.445819207641662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D-4EC2-A7CA-56B15C790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[7]MTT_Henna!$S$77:$S$81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[7]MTT_Henna!$T$77:$T$81</c:f>
              <c:numCache>
                <c:formatCode>General</c:formatCode>
                <c:ptCount val="5"/>
                <c:pt idx="0">
                  <c:v>85.140390817681819</c:v>
                </c:pt>
                <c:pt idx="1">
                  <c:v>92.803320877978933</c:v>
                </c:pt>
                <c:pt idx="2">
                  <c:v>92.830128760321216</c:v>
                </c:pt>
                <c:pt idx="3">
                  <c:v>92.650722163107574</c:v>
                </c:pt>
                <c:pt idx="4">
                  <c:v>95.644956406258999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DC-48E6-96F3-302F62D89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[7]MTT_Henna!$S$94:$S$98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[7]MTT_Henna!$T$94:$T$98</c:f>
              <c:numCache>
                <c:formatCode>General</c:formatCode>
                <c:ptCount val="5"/>
                <c:pt idx="0">
                  <c:v>2.0648255837931946</c:v>
                </c:pt>
                <c:pt idx="1">
                  <c:v>24.588602113286029</c:v>
                </c:pt>
                <c:pt idx="2">
                  <c:v>66.16659655374373</c:v>
                </c:pt>
                <c:pt idx="3">
                  <c:v>83.519545008372248</c:v>
                </c:pt>
                <c:pt idx="4">
                  <c:v>90.229764173121353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9B-4E9F-A4F7-33309327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[7]MTT_Henna!$AV$16:$AV$20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[7]MTT_Henna!$AW$16:$AW$20</c:f>
              <c:numCache>
                <c:formatCode>General</c:formatCode>
                <c:ptCount val="5"/>
                <c:pt idx="0">
                  <c:v>2.5124654910135775</c:v>
                </c:pt>
                <c:pt idx="1">
                  <c:v>2.1987154205870763</c:v>
                </c:pt>
                <c:pt idx="2">
                  <c:v>31.678545270156086</c:v>
                </c:pt>
                <c:pt idx="3">
                  <c:v>70.549749281649724</c:v>
                </c:pt>
                <c:pt idx="4">
                  <c:v>104.23826694461667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F5-45ED-8CF3-2A4FF6C29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[7]MTT_Henna!$AV$32:$AV$36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[7]MTT_Henna!$AW$32:$AW$36</c:f>
              <c:numCache>
                <c:formatCode>General</c:formatCode>
                <c:ptCount val="5"/>
                <c:pt idx="0">
                  <c:v>3.5399177418446128</c:v>
                </c:pt>
                <c:pt idx="1">
                  <c:v>8.5244239112062488</c:v>
                </c:pt>
                <c:pt idx="2">
                  <c:v>44.373063271170238</c:v>
                </c:pt>
                <c:pt idx="3">
                  <c:v>81.688404980562183</c:v>
                </c:pt>
                <c:pt idx="4">
                  <c:v>99.70716660093521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C6-459D-950C-712EFC319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[7]MTT_Henna!$AV$60:$AV$64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[7]MTT_Henna!$AW$60:$AW$64</c:f>
              <c:numCache>
                <c:formatCode>General</c:formatCode>
                <c:ptCount val="5"/>
                <c:pt idx="0">
                  <c:v>53.717934149598058</c:v>
                </c:pt>
                <c:pt idx="1">
                  <c:v>71.213885969148478</c:v>
                </c:pt>
                <c:pt idx="2">
                  <c:v>88.862532314422964</c:v>
                </c:pt>
                <c:pt idx="3">
                  <c:v>102.82697934717734</c:v>
                </c:pt>
                <c:pt idx="4">
                  <c:v>104.14618902872068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2-42B3-B2A4-2EA502926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[7]MTT_Henna!$S$77:$S$81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[7]MTT_Henna!$T$77:$T$81</c:f>
              <c:numCache>
                <c:formatCode>General</c:formatCode>
                <c:ptCount val="5"/>
                <c:pt idx="0">
                  <c:v>85.140390817681819</c:v>
                </c:pt>
                <c:pt idx="1">
                  <c:v>92.803320877978933</c:v>
                </c:pt>
                <c:pt idx="2">
                  <c:v>92.830128760321216</c:v>
                </c:pt>
                <c:pt idx="3">
                  <c:v>92.650722163107574</c:v>
                </c:pt>
                <c:pt idx="4">
                  <c:v>95.644956406258999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28-4092-973C-D23D84C3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[7]MTT_Henna!$AV$94:$AV$98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[7]MTT_Henna!$AW$94:$AW$98</c:f>
              <c:numCache>
                <c:formatCode>General</c:formatCode>
                <c:ptCount val="5"/>
                <c:pt idx="0">
                  <c:v>5.0616459759665995</c:v>
                </c:pt>
                <c:pt idx="1">
                  <c:v>41.425432989593126</c:v>
                </c:pt>
                <c:pt idx="2">
                  <c:v>72.889974716627421</c:v>
                </c:pt>
                <c:pt idx="3">
                  <c:v>86.533053038266019</c:v>
                </c:pt>
                <c:pt idx="4">
                  <c:v>91.779116123595031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4-4922-A028-E64B2C078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[7]MTT_Henna!$BZ$16:$BZ$20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[7]MTT_Henna!$CA$16:$CA$20</c:f>
              <c:numCache>
                <c:formatCode>General</c:formatCode>
                <c:ptCount val="5"/>
                <c:pt idx="0">
                  <c:v>0.72536618605496106</c:v>
                </c:pt>
                <c:pt idx="1">
                  <c:v>1.4307535017631994</c:v>
                </c:pt>
                <c:pt idx="2">
                  <c:v>2.7520227940263706</c:v>
                </c:pt>
                <c:pt idx="3">
                  <c:v>26.730929369099236</c:v>
                </c:pt>
                <c:pt idx="4">
                  <c:v>80.088897981494569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E1-4AD8-B3C6-2F266F69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[7]MTT_Henna!$BZ$32:$BZ$36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[7]MTT_Henna!$CA$32:$CA$36</c:f>
              <c:numCache>
                <c:formatCode>General</c:formatCode>
                <c:ptCount val="5"/>
                <c:pt idx="0">
                  <c:v>1.0876497016755096</c:v>
                </c:pt>
                <c:pt idx="1">
                  <c:v>1.8036924149020017</c:v>
                </c:pt>
                <c:pt idx="2">
                  <c:v>3.2187292053257841</c:v>
                </c:pt>
                <c:pt idx="3">
                  <c:v>33.103709516814988</c:v>
                </c:pt>
                <c:pt idx="4">
                  <c:v>77.536397505997655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D-4C56-8811-DD2A98693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[7]MTT_Henna!$BZ$60:$BZ$64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[7]MTT_Henna!$CA$60:$CA$64</c:f>
              <c:numCache>
                <c:formatCode>General</c:formatCode>
                <c:ptCount val="5"/>
                <c:pt idx="0">
                  <c:v>53.039790126052409</c:v>
                </c:pt>
                <c:pt idx="1">
                  <c:v>73.798663607528326</c:v>
                </c:pt>
                <c:pt idx="2">
                  <c:v>94.135229755299349</c:v>
                </c:pt>
                <c:pt idx="3">
                  <c:v>96.232141061618435</c:v>
                </c:pt>
                <c:pt idx="4">
                  <c:v>96.727575206354686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31-42DA-B13B-72BEFA4CB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[7]MTT_Henna!$BZ$77:$BZ$81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[7]MTT_Henna!$CA$77:$CA$81</c:f>
              <c:numCache>
                <c:formatCode>General</c:formatCode>
                <c:ptCount val="5"/>
                <c:pt idx="0">
                  <c:v>93.685499867457807</c:v>
                </c:pt>
                <c:pt idx="1">
                  <c:v>96.937205397977564</c:v>
                </c:pt>
                <c:pt idx="2">
                  <c:v>96.342440668257339</c:v>
                </c:pt>
                <c:pt idx="3">
                  <c:v>100.54479474218221</c:v>
                </c:pt>
                <c:pt idx="4">
                  <c:v>103.08717020569978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D8-45AB-9440-A55784E20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[7]MTT_Henna!$BZ$94:$BZ$98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[7]MTT_Henna!$CA$94:$CA$98</c:f>
              <c:numCache>
                <c:formatCode>General</c:formatCode>
                <c:ptCount val="5"/>
                <c:pt idx="0">
                  <c:v>0.96070347992212057</c:v>
                </c:pt>
                <c:pt idx="1">
                  <c:v>4.314786545885557</c:v>
                </c:pt>
                <c:pt idx="2">
                  <c:v>44.512594569724961</c:v>
                </c:pt>
                <c:pt idx="3">
                  <c:v>84.756716240550759</c:v>
                </c:pt>
                <c:pt idx="4">
                  <c:v>92.973732240087642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E6-4640-9640-23AA57D56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[7]MTT_Henna!$DD$16:$DD$20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[7]MTT_Henna!$DE$16:$DE$20</c:f>
              <c:numCache>
                <c:formatCode>General</c:formatCode>
                <c:ptCount val="5"/>
                <c:pt idx="0">
                  <c:v>0.63104623388594194</c:v>
                </c:pt>
                <c:pt idx="1">
                  <c:v>1.4841108407893375</c:v>
                </c:pt>
                <c:pt idx="2">
                  <c:v>5.1046499776209044</c:v>
                </c:pt>
                <c:pt idx="3">
                  <c:v>34.168671922430924</c:v>
                </c:pt>
                <c:pt idx="4">
                  <c:v>86.021705508803194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8E-40B6-A056-7E1945FCF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[7]MTT_Henna!$DD$32:$DD$36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[7]MTT_Henna!$DE$32:$DE$36</c:f>
              <c:numCache>
                <c:formatCode>General</c:formatCode>
                <c:ptCount val="5"/>
                <c:pt idx="0">
                  <c:v>0.30311490447891892</c:v>
                </c:pt>
                <c:pt idx="1">
                  <c:v>1.9782235871255927</c:v>
                </c:pt>
                <c:pt idx="2">
                  <c:v>19.915845730467009</c:v>
                </c:pt>
                <c:pt idx="3">
                  <c:v>52.607054068785814</c:v>
                </c:pt>
                <c:pt idx="4">
                  <c:v>91.463592975179139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00-472D-A433-9DC74C43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[7]MTT_Henna!$DD$60:$DD$64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[7]MTT_Henna!$DE$60:$DE$64</c:f>
              <c:numCache>
                <c:formatCode>General</c:formatCode>
                <c:ptCount val="5"/>
                <c:pt idx="0">
                  <c:v>37.29509831292625</c:v>
                </c:pt>
                <c:pt idx="1">
                  <c:v>62.113738993250806</c:v>
                </c:pt>
                <c:pt idx="2">
                  <c:v>79.314623521539318</c:v>
                </c:pt>
                <c:pt idx="3">
                  <c:v>95.172762201039646</c:v>
                </c:pt>
                <c:pt idx="4">
                  <c:v>99.475753023393906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B9-4623-A730-1E023B78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[7]MTT_Henna!$EH$60:$EH$64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[7]MTT_Henna!$EI$60:$EI$64</c:f>
              <c:numCache>
                <c:formatCode>General</c:formatCode>
                <c:ptCount val="5"/>
                <c:pt idx="0">
                  <c:v>43.076575090320922</c:v>
                </c:pt>
                <c:pt idx="1">
                  <c:v>64.992228565262494</c:v>
                </c:pt>
                <c:pt idx="2">
                  <c:v>77.133928071169422</c:v>
                </c:pt>
                <c:pt idx="3">
                  <c:v>91.657899160186901</c:v>
                </c:pt>
                <c:pt idx="4">
                  <c:v>98.059735252431679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8-4773-A536-940D47D40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[7]MTT_Henna!$EH$94:$EH$98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[7]MTT_Henna!$EI$94:$EI$98</c:f>
              <c:numCache>
                <c:formatCode>General</c:formatCode>
                <c:ptCount val="5"/>
                <c:pt idx="0">
                  <c:v>1.9263612461687583</c:v>
                </c:pt>
                <c:pt idx="1">
                  <c:v>31.356130925329893</c:v>
                </c:pt>
                <c:pt idx="2">
                  <c:v>70.526652182123513</c:v>
                </c:pt>
                <c:pt idx="3">
                  <c:v>87.300085288642819</c:v>
                </c:pt>
                <c:pt idx="4">
                  <c:v>95.301861616583054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1F-4070-94F9-7475208EB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[7]MTT_Henna!$FL$60:$FL$64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[7]MTT_Henna!$FM$60:$FM$64</c:f>
              <c:numCache>
                <c:formatCode>General</c:formatCode>
                <c:ptCount val="5"/>
                <c:pt idx="0">
                  <c:v>46.797762009299397</c:v>
                </c:pt>
                <c:pt idx="1">
                  <c:v>68.655277706950727</c:v>
                </c:pt>
                <c:pt idx="2">
                  <c:v>79.150782446822888</c:v>
                </c:pt>
                <c:pt idx="3">
                  <c:v>93.87102324434008</c:v>
                </c:pt>
                <c:pt idx="4">
                  <c:v>96.420790344881965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A1-4570-AFB2-EE8400B0E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[7]MTT_Henna!$FL$94:$FL$98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[7]MTT_Henna!$FM$94:$FM$98</c:f>
              <c:numCache>
                <c:formatCode>General</c:formatCode>
                <c:ptCount val="5"/>
                <c:pt idx="0">
                  <c:v>2.3613330928674934</c:v>
                </c:pt>
                <c:pt idx="1">
                  <c:v>32.668320905809949</c:v>
                </c:pt>
                <c:pt idx="2">
                  <c:v>72.044602267427067</c:v>
                </c:pt>
                <c:pt idx="3">
                  <c:v>84.903305783410602</c:v>
                </c:pt>
                <c:pt idx="4">
                  <c:v>95.738779470021626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B-4EE1-8136-5683FEE31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[7]MTT_Henna!$EH$16:$EH$20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[7]MTT_Henna!$EI$16:$EI$20</c:f>
              <c:numCache>
                <c:formatCode>General</c:formatCode>
                <c:ptCount val="5"/>
                <c:pt idx="0">
                  <c:v>0.76168361026202813</c:v>
                </c:pt>
                <c:pt idx="1">
                  <c:v>2.0197429719875584</c:v>
                </c:pt>
                <c:pt idx="2">
                  <c:v>11.18464057373734</c:v>
                </c:pt>
                <c:pt idx="3">
                  <c:v>48.330334742359867</c:v>
                </c:pt>
                <c:pt idx="4">
                  <c:v>97.842882133585789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5-4CA6-B7CE-C2CFFBE8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[7]MTT_Henna!$FL$32:$FL$36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[7]MTT_Henna!$FM$32:$FM$36</c:f>
              <c:numCache>
                <c:formatCode>General</c:formatCode>
                <c:ptCount val="5"/>
                <c:pt idx="0">
                  <c:v>1.5637535059297647</c:v>
                </c:pt>
                <c:pt idx="1">
                  <c:v>4.3964825651900865</c:v>
                </c:pt>
                <c:pt idx="2">
                  <c:v>25.184858114789257</c:v>
                </c:pt>
                <c:pt idx="3">
                  <c:v>62.112948463609897</c:v>
                </c:pt>
                <c:pt idx="4">
                  <c:v>96.422863326264192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DB-4349-89B4-46F06B026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[8]MTT_SW480!$S$16:$S$20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[8]MTT_SW480!$T$16:$T$20</c:f>
              <c:numCache>
                <c:formatCode>General</c:formatCode>
                <c:ptCount val="5"/>
                <c:pt idx="0">
                  <c:v>1.3612452733154885</c:v>
                </c:pt>
                <c:pt idx="1">
                  <c:v>0.49215325520807768</c:v>
                </c:pt>
                <c:pt idx="2">
                  <c:v>5.3620585520851624E-2</c:v>
                </c:pt>
                <c:pt idx="3">
                  <c:v>15.402264024573764</c:v>
                </c:pt>
                <c:pt idx="4">
                  <c:v>51.695227767888625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9-486C-9670-C397DE8DD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[8]MTT_SW480!$S$32:$S$36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[8]MTT_SW480!$T$32:$T$36</c:f>
              <c:numCache>
                <c:formatCode>General</c:formatCode>
                <c:ptCount val="5"/>
                <c:pt idx="0">
                  <c:v>1.1172616425440509</c:v>
                </c:pt>
                <c:pt idx="1">
                  <c:v>0.3544805746638422</c:v>
                </c:pt>
                <c:pt idx="2">
                  <c:v>0.31727174208432513</c:v>
                </c:pt>
                <c:pt idx="3">
                  <c:v>22.751540013780552</c:v>
                </c:pt>
                <c:pt idx="4">
                  <c:v>63.107176720028093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D-4BA7-9C18-8407AC3D9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[8]MTT_SW480!$S$60:$S$64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[8]MTT_SW480!$T$60:$T$64</c:f>
              <c:numCache>
                <c:formatCode>General</c:formatCode>
                <c:ptCount val="5"/>
                <c:pt idx="0">
                  <c:v>-4.4887198470249648E-2</c:v>
                </c:pt>
                <c:pt idx="1">
                  <c:v>43.507665237258813</c:v>
                </c:pt>
                <c:pt idx="2">
                  <c:v>80.779750487026135</c:v>
                </c:pt>
                <c:pt idx="3">
                  <c:v>95.841649933716653</c:v>
                </c:pt>
                <c:pt idx="4">
                  <c:v>99.012930505639176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9F-41DC-86D5-E13CFA01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[8]MTT_SW480!$S$77:$S$81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[8]MTT_SW480!$T$77:$T$81</c:f>
              <c:numCache>
                <c:formatCode>General</c:formatCode>
                <c:ptCount val="5"/>
                <c:pt idx="0">
                  <c:v>94.936424764566738</c:v>
                </c:pt>
                <c:pt idx="1">
                  <c:v>94.412740782413593</c:v>
                </c:pt>
                <c:pt idx="2">
                  <c:v>93.416244976374443</c:v>
                </c:pt>
                <c:pt idx="3">
                  <c:v>95.358364430187024</c:v>
                </c:pt>
                <c:pt idx="4">
                  <c:v>97.901972343500873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18-4F62-BD55-534AFB722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[8]MTT_SW480!$S$94:$S$98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[8]MTT_SW480!$T$94:$T$98</c:f>
              <c:numCache>
                <c:formatCode>General</c:formatCode>
                <c:ptCount val="5"/>
                <c:pt idx="0">
                  <c:v>-0.10174431653255908</c:v>
                </c:pt>
                <c:pt idx="1">
                  <c:v>-0.40099230633418631</c:v>
                </c:pt>
                <c:pt idx="2">
                  <c:v>33.749188289827686</c:v>
                </c:pt>
                <c:pt idx="3">
                  <c:v>81.452310344105342</c:v>
                </c:pt>
                <c:pt idx="4">
                  <c:v>95.944890490198219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12-4207-8576-C9A19BD01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[8]MTT_SW480!$AV$16:$AV$20</c:f>
              <c:numCache>
                <c:formatCode>General</c:formatCode>
                <c:ptCount val="5"/>
                <c:pt idx="0">
                  <c:v>500</c:v>
                </c:pt>
                <c:pt idx="1">
                  <c:v>250</c:v>
                </c:pt>
                <c:pt idx="2">
                  <c:v>125</c:v>
                </c:pt>
                <c:pt idx="3">
                  <c:v>62.5</c:v>
                </c:pt>
                <c:pt idx="4">
                  <c:v>31.25</c:v>
                </c:pt>
              </c:numCache>
            </c:numRef>
          </c:xVal>
          <c:yVal>
            <c:numRef>
              <c:f>[8]MTT_SW480!$AW$16:$AW$20</c:f>
              <c:numCache>
                <c:formatCode>General</c:formatCode>
                <c:ptCount val="5"/>
                <c:pt idx="0">
                  <c:v>0.78117769271467508</c:v>
                </c:pt>
                <c:pt idx="1">
                  <c:v>4.6816787239244784</c:v>
                </c:pt>
                <c:pt idx="2">
                  <c:v>36.972014360960756</c:v>
                </c:pt>
                <c:pt idx="3">
                  <c:v>83.417759463577568</c:v>
                </c:pt>
                <c:pt idx="4">
                  <c:v>97.66710364729154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459-A8C0-29B00D872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[8]MTT_SW480!$AV$32:$AV$36</c:f>
              <c:numCache>
                <c:formatCode>General</c:formatCode>
                <c:ptCount val="5"/>
                <c:pt idx="0">
                  <c:v>500</c:v>
                </c:pt>
                <c:pt idx="1">
                  <c:v>250</c:v>
                </c:pt>
                <c:pt idx="2">
                  <c:v>125</c:v>
                </c:pt>
                <c:pt idx="3">
                  <c:v>62.5</c:v>
                </c:pt>
                <c:pt idx="4">
                  <c:v>31.25</c:v>
                </c:pt>
              </c:numCache>
            </c:numRef>
          </c:xVal>
          <c:yVal>
            <c:numRef>
              <c:f>[8]MTT_SW480!$AW$32:$AW$36</c:f>
              <c:numCache>
                <c:formatCode>General</c:formatCode>
                <c:ptCount val="5"/>
                <c:pt idx="0">
                  <c:v>0.56107575512692853</c:v>
                </c:pt>
                <c:pt idx="1">
                  <c:v>12.046160625605214</c:v>
                </c:pt>
                <c:pt idx="2">
                  <c:v>41.580341121166128</c:v>
                </c:pt>
                <c:pt idx="3">
                  <c:v>86.9883838669884</c:v>
                </c:pt>
                <c:pt idx="4">
                  <c:v>94.898792248175582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A8-46E4-8801-00775B474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[8]MTT_SW480!$AV$60:$AV$64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[8]MTT_SW480!$AW$60:$AW$64</c:f>
              <c:numCache>
                <c:formatCode>General</c:formatCode>
                <c:ptCount val="5"/>
                <c:pt idx="0">
                  <c:v>0.99748697138855213</c:v>
                </c:pt>
                <c:pt idx="1">
                  <c:v>70.188168166930936</c:v>
                </c:pt>
                <c:pt idx="2">
                  <c:v>92.134683914557101</c:v>
                </c:pt>
                <c:pt idx="3">
                  <c:v>97.505767606649158</c:v>
                </c:pt>
                <c:pt idx="4">
                  <c:v>97.841782190454424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65-44AE-BE18-37AD8D5DA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[8]MTT_SW480!$AV$77:$AV$81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[8]MTT_SW480!$AW$77:$AW$81</c:f>
              <c:numCache>
                <c:formatCode>General</c:formatCode>
                <c:ptCount val="5"/>
                <c:pt idx="0">
                  <c:v>97.375738974601987</c:v>
                </c:pt>
                <c:pt idx="1">
                  <c:v>96.249682438324101</c:v>
                </c:pt>
                <c:pt idx="2">
                  <c:v>94.457604658029041</c:v>
                </c:pt>
                <c:pt idx="3">
                  <c:v>95.829127786818333</c:v>
                </c:pt>
                <c:pt idx="4">
                  <c:v>97.501047095254677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BF-48C7-B83B-17CE6F235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[8]MTT_SW480!$AV$94:$AV$98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[8]MTT_SW480!$AW$94:$AW$98</c:f>
              <c:numCache>
                <c:formatCode>General</c:formatCode>
                <c:ptCount val="5"/>
                <c:pt idx="0">
                  <c:v>0.30743403299895122</c:v>
                </c:pt>
                <c:pt idx="1">
                  <c:v>10.658228108842984</c:v>
                </c:pt>
                <c:pt idx="2">
                  <c:v>82.727562980204809</c:v>
                </c:pt>
                <c:pt idx="3">
                  <c:v>97.59030767434983</c:v>
                </c:pt>
                <c:pt idx="4">
                  <c:v>100.98735932876052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C-4049-A035-3B5B01831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[8]MTT_SW480!$BZ$16:$BZ$20</c:f>
              <c:numCache>
                <c:formatCode>General</c:formatCode>
                <c:ptCount val="5"/>
                <c:pt idx="0">
                  <c:v>500</c:v>
                </c:pt>
                <c:pt idx="1">
                  <c:v>250</c:v>
                </c:pt>
                <c:pt idx="2">
                  <c:v>125</c:v>
                </c:pt>
                <c:pt idx="3">
                  <c:v>62.5</c:v>
                </c:pt>
                <c:pt idx="4">
                  <c:v>31.25</c:v>
                </c:pt>
              </c:numCache>
            </c:numRef>
          </c:xVal>
          <c:yVal>
            <c:numRef>
              <c:f>[8]MTT_SW480!$CA$16:$CA$20</c:f>
              <c:numCache>
                <c:formatCode>General</c:formatCode>
                <c:ptCount val="5"/>
                <c:pt idx="0">
                  <c:v>0.61941315573112432</c:v>
                </c:pt>
                <c:pt idx="1">
                  <c:v>0.22979512452669348</c:v>
                </c:pt>
                <c:pt idx="2">
                  <c:v>11.245330547166867</c:v>
                </c:pt>
                <c:pt idx="3">
                  <c:v>33.930323573799299</c:v>
                </c:pt>
                <c:pt idx="4">
                  <c:v>91.532407473669167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44-47F9-969F-5DBF494F3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[8]MTT_SW480!$BZ$32:$BZ$36</c:f>
              <c:numCache>
                <c:formatCode>General</c:formatCode>
                <c:ptCount val="5"/>
                <c:pt idx="0">
                  <c:v>500</c:v>
                </c:pt>
                <c:pt idx="1">
                  <c:v>250</c:v>
                </c:pt>
                <c:pt idx="2">
                  <c:v>125</c:v>
                </c:pt>
                <c:pt idx="3">
                  <c:v>62.5</c:v>
                </c:pt>
                <c:pt idx="4">
                  <c:v>31.25</c:v>
                </c:pt>
              </c:numCache>
            </c:numRef>
          </c:xVal>
          <c:yVal>
            <c:numRef>
              <c:f>[8]MTT_SW480!$CA$32:$CA$36</c:f>
              <c:numCache>
                <c:formatCode>General</c:formatCode>
                <c:ptCount val="5"/>
                <c:pt idx="0">
                  <c:v>0.40631594682747557</c:v>
                </c:pt>
                <c:pt idx="1">
                  <c:v>0.11423494656401956</c:v>
                </c:pt>
                <c:pt idx="2">
                  <c:v>17.889298650437372</c:v>
                </c:pt>
                <c:pt idx="3">
                  <c:v>39.714269508598989</c:v>
                </c:pt>
                <c:pt idx="4">
                  <c:v>94.697590146215632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D3-4938-9456-68B47D7AA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[8]MTT_SW480!$BZ$60:$BZ$64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[8]MTT_SW480!$CA$60:$CA$64</c:f>
              <c:numCache>
                <c:formatCode>General</c:formatCode>
                <c:ptCount val="5"/>
                <c:pt idx="0">
                  <c:v>1.1875107706286934</c:v>
                </c:pt>
                <c:pt idx="1">
                  <c:v>55.432313452711206</c:v>
                </c:pt>
                <c:pt idx="2">
                  <c:v>80.381006094217724</c:v>
                </c:pt>
                <c:pt idx="3">
                  <c:v>98.035437326691024</c:v>
                </c:pt>
                <c:pt idx="4">
                  <c:v>108.2232770910687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C5-4908-8AB2-C260F9879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[8]MTT_SW480!$BZ$77:$BZ$81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[8]MTT_SW480!$CA$77:$CA$81</c:f>
              <c:numCache>
                <c:formatCode>General</c:formatCode>
                <c:ptCount val="5"/>
                <c:pt idx="0">
                  <c:v>94.317285749348571</c:v>
                </c:pt>
                <c:pt idx="1">
                  <c:v>92.978333411665403</c:v>
                </c:pt>
                <c:pt idx="2">
                  <c:v>95.060916064817221</c:v>
                </c:pt>
                <c:pt idx="3">
                  <c:v>99.19265978390878</c:v>
                </c:pt>
                <c:pt idx="4">
                  <c:v>100.81569561289473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2F-450F-B2FC-DC1779DD9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8795593488688"/>
          <c:y val="0.14450887445368166"/>
          <c:w val="0.74931979803489823"/>
          <c:h val="0.65896046750878834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[8]MTT_SW480!$BZ$94:$BZ$98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[8]MTT_SW480!$CA$94:$CA$98</c:f>
              <c:numCache>
                <c:formatCode>General</c:formatCode>
                <c:ptCount val="5"/>
                <c:pt idx="0">
                  <c:v>0.31698286621443084</c:v>
                </c:pt>
                <c:pt idx="1">
                  <c:v>0.2125404061767307</c:v>
                </c:pt>
                <c:pt idx="2">
                  <c:v>44.52538735097378</c:v>
                </c:pt>
                <c:pt idx="3">
                  <c:v>89.771949888507692</c:v>
                </c:pt>
                <c:pt idx="4">
                  <c:v>109.29433451875552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25-4429-AC8A-2DF1C03EA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35"/>
        <c:axId val="1"/>
      </c:scatterChart>
      <c:valAx>
        <c:axId val="2060638735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uM</a:t>
                </a:r>
              </a:p>
            </c:rich>
          </c:tx>
          <c:layout>
            <c:manualLayout>
              <c:xMode val="edge"/>
              <c:yMode val="edge"/>
              <c:x val="0.47960401688919319"/>
              <c:y val="0.86090561354249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viability</a:t>
                </a:r>
              </a:p>
            </c:rich>
          </c:tx>
          <c:layout>
            <c:manualLayout>
              <c:xMode val="edge"/>
              <c:yMode val="edge"/>
              <c:x val="2.0266461257560198E-2"/>
              <c:y val="0.341545436665378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38735"/>
        <c:crossesAt val="0.1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[8]MTT_SW480!$DD$16:$DD$20</c:f>
              <c:numCache>
                <c:formatCode>General</c:formatCode>
                <c:ptCount val="5"/>
                <c:pt idx="0">
                  <c:v>500</c:v>
                </c:pt>
                <c:pt idx="1">
                  <c:v>250</c:v>
                </c:pt>
                <c:pt idx="2">
                  <c:v>125</c:v>
                </c:pt>
                <c:pt idx="3">
                  <c:v>62.5</c:v>
                </c:pt>
                <c:pt idx="4">
                  <c:v>31.25</c:v>
                </c:pt>
              </c:numCache>
            </c:numRef>
          </c:xVal>
          <c:yVal>
            <c:numRef>
              <c:f>[8]MTT_SW480!$DE$16:$DE$20</c:f>
              <c:numCache>
                <c:formatCode>General</c:formatCode>
                <c:ptCount val="5"/>
                <c:pt idx="0">
                  <c:v>0.59762121680694846</c:v>
                </c:pt>
                <c:pt idx="1">
                  <c:v>0.17636094649827216</c:v>
                </c:pt>
                <c:pt idx="2">
                  <c:v>11.797126403156115</c:v>
                </c:pt>
                <c:pt idx="3">
                  <c:v>40.320960205949589</c:v>
                </c:pt>
                <c:pt idx="4">
                  <c:v>90.91883217291759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F8-4C30-BBDF-A1CFE2FA1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[8]MTT_SW480!$DD$60:$DD$64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[8]MTT_SW480!$DE$60:$DE$64</c:f>
              <c:numCache>
                <c:formatCode>General</c:formatCode>
                <c:ptCount val="5"/>
                <c:pt idx="0">
                  <c:v>1.5588676936766603</c:v>
                </c:pt>
                <c:pt idx="1">
                  <c:v>52.708692508759256</c:v>
                </c:pt>
                <c:pt idx="2">
                  <c:v>73.793448640231375</c:v>
                </c:pt>
                <c:pt idx="3">
                  <c:v>91.200711862521416</c:v>
                </c:pt>
                <c:pt idx="4">
                  <c:v>101.14454146043032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92-48A8-BD90-50B6ACC41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[8]MTT_SW480!$DD$77:$DD$81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[8]MTT_SW480!$DE$77:$DE$81</c:f>
              <c:numCache>
                <c:formatCode>General</c:formatCode>
                <c:ptCount val="5"/>
                <c:pt idx="0">
                  <c:v>92.43812913631038</c:v>
                </c:pt>
                <c:pt idx="1">
                  <c:v>95.889920842370657</c:v>
                </c:pt>
                <c:pt idx="2">
                  <c:v>97.493465324509017</c:v>
                </c:pt>
                <c:pt idx="3">
                  <c:v>99.460356302022149</c:v>
                </c:pt>
                <c:pt idx="4">
                  <c:v>104.25986689653858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5-4CA3-83C6-1FCC634A6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[8]MTT_SW480!$DD$32:$DD$36</c:f>
              <c:numCache>
                <c:formatCode>General</c:formatCode>
                <c:ptCount val="5"/>
                <c:pt idx="0">
                  <c:v>500</c:v>
                </c:pt>
                <c:pt idx="1">
                  <c:v>250</c:v>
                </c:pt>
                <c:pt idx="2">
                  <c:v>125</c:v>
                </c:pt>
                <c:pt idx="3">
                  <c:v>62.5</c:v>
                </c:pt>
                <c:pt idx="4">
                  <c:v>31.25</c:v>
                </c:pt>
              </c:numCache>
            </c:numRef>
          </c:xVal>
          <c:yVal>
            <c:numRef>
              <c:f>[8]MTT_SW480!$DE$32:$DE$36</c:f>
              <c:numCache>
                <c:formatCode>General</c:formatCode>
                <c:ptCount val="5"/>
                <c:pt idx="0">
                  <c:v>0.57204470039535205</c:v>
                </c:pt>
                <c:pt idx="1">
                  <c:v>-0.15212176427813265</c:v>
                </c:pt>
                <c:pt idx="2">
                  <c:v>20.518718499511102</c:v>
                </c:pt>
                <c:pt idx="3">
                  <c:v>46.250198510544188</c:v>
                </c:pt>
                <c:pt idx="4">
                  <c:v>99.178542472898087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F-43E3-B4D1-FA30B5095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898022331682"/>
          <c:y val="0.18679564797267229"/>
          <c:w val="0.7884080287817844"/>
          <c:h val="0.6185207556450942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[8]MTT_SW480!$DD$94:$DD$98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</c:numCache>
            </c:numRef>
          </c:xVal>
          <c:yVal>
            <c:numRef>
              <c:f>[8]MTT_SW480!$DE$94:$DE$98</c:f>
              <c:numCache>
                <c:formatCode>General</c:formatCode>
                <c:ptCount val="5"/>
                <c:pt idx="0">
                  <c:v>0.56615316167065566</c:v>
                </c:pt>
                <c:pt idx="1">
                  <c:v>-1.77965630387628E-2</c:v>
                </c:pt>
                <c:pt idx="2">
                  <c:v>42.728250190015373</c:v>
                </c:pt>
                <c:pt idx="3">
                  <c:v>89.071612628144536</c:v>
                </c:pt>
                <c:pt idx="4">
                  <c:v>105.19604026472388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9-48A5-B89D-9FFF8DF5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43311"/>
        <c:axId val="1"/>
      </c:scatterChart>
      <c:valAx>
        <c:axId val="2060643311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/>
                  <a:t>uM</a:t>
                </a:r>
              </a:p>
            </c:rich>
          </c:tx>
          <c:layout>
            <c:manualLayout>
              <c:xMode val="edge"/>
              <c:yMode val="edge"/>
              <c:x val="0.46638926698714084"/>
              <c:y val="0.8756840421332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% viability</a:t>
                </a:r>
              </a:p>
            </c:rich>
          </c:tx>
          <c:layout>
            <c:manualLayout>
              <c:xMode val="edge"/>
              <c:yMode val="edge"/>
              <c:x val="2.4496459277382452E-2"/>
              <c:y val="0.40182549740649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060643311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9090059602201"/>
          <c:y val="5.9709051311299326E-2"/>
          <c:w val="0.83436353246682637"/>
          <c:h val="0.775239747010380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2114108801415708E-3"/>
                  <c:y val="-5.3763440860215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99-4815-9E4E-88F466C6F27F}"/>
                </c:ext>
              </c:extLst>
            </c:dLbl>
            <c:dLbl>
              <c:idx val="2"/>
              <c:layout>
                <c:manualLayout>
                  <c:x val="-8.1084128914413046E-17"/>
                  <c:y val="-6.451612903225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9-4815-9E4E-88F466C6F27F}"/>
                </c:ext>
              </c:extLst>
            </c:dLbl>
            <c:dLbl>
              <c:idx val="3"/>
              <c:layout>
                <c:manualLayout>
                  <c:x val="2.2114108801415304E-3"/>
                  <c:y val="-5.3763440860215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99-4815-9E4E-88F466C6F27F}"/>
                </c:ext>
              </c:extLst>
            </c:dLbl>
            <c:dLbl>
              <c:idx val="5"/>
              <c:layout>
                <c:manualLayout>
                  <c:x val="2.2114108801415304E-3"/>
                  <c:y val="-6.45161290322580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99-4815-9E4E-88F466C6F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[9]เทียบร้อยแต่ละซ้ำ!$P$70:$P$75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8.814153390995644</c:v>
                  </c:pt>
                  <c:pt idx="2">
                    <c:v>5.6964228541544673</c:v>
                  </c:pt>
                  <c:pt idx="3">
                    <c:v>7.8310940061611545</c:v>
                  </c:pt>
                  <c:pt idx="4">
                    <c:v>1.3850030084203186</c:v>
                  </c:pt>
                  <c:pt idx="5">
                    <c:v>10.163864094591879</c:v>
                  </c:pt>
                </c:numCache>
              </c:numRef>
            </c:plus>
            <c:minus>
              <c:numRef>
                <c:f>[9]เทียบร้อยแต่ละซ้ำ!$P$70:$P$75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8.814153390995644</c:v>
                  </c:pt>
                  <c:pt idx="2">
                    <c:v>5.6964228541544673</c:v>
                  </c:pt>
                  <c:pt idx="3">
                    <c:v>7.8310940061611545</c:v>
                  </c:pt>
                  <c:pt idx="4">
                    <c:v>1.3850030084203186</c:v>
                  </c:pt>
                  <c:pt idx="5">
                    <c:v>10.163864094591879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Migration!$F$10:$F$15</c:f>
              <c:strCache>
                <c:ptCount val="6"/>
                <c:pt idx="0">
                  <c:v>DMSO 0.5%</c:v>
                </c:pt>
                <c:pt idx="1">
                  <c:v>HenE</c:v>
                </c:pt>
                <c:pt idx="2">
                  <c:v>HenM</c:v>
                </c:pt>
                <c:pt idx="3">
                  <c:v>HenC</c:v>
                </c:pt>
                <c:pt idx="4">
                  <c:v>HenH</c:v>
                </c:pt>
                <c:pt idx="5">
                  <c:v>HenW</c:v>
                </c:pt>
              </c:strCache>
            </c:strRef>
          </c:cat>
          <c:val>
            <c:numRef>
              <c:f>Migration!$G$10:$G$15</c:f>
              <c:numCache>
                <c:formatCode>General</c:formatCode>
                <c:ptCount val="6"/>
                <c:pt idx="0">
                  <c:v>100</c:v>
                </c:pt>
                <c:pt idx="1">
                  <c:v>114.69999999999999</c:v>
                </c:pt>
                <c:pt idx="2">
                  <c:v>96.833333333333329</c:v>
                </c:pt>
                <c:pt idx="3">
                  <c:v>25.74666666666667</c:v>
                </c:pt>
                <c:pt idx="4">
                  <c:v>52.763333333333328</c:v>
                </c:pt>
                <c:pt idx="5">
                  <c:v>72.076666666666668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9-4815-9E4E-88F466C6F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774805832"/>
        <c:axId val="774808712"/>
      </c:barChart>
      <c:catAx>
        <c:axId val="774805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Extracts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74808712"/>
        <c:crosses val="autoZero"/>
        <c:auto val="1"/>
        <c:lblAlgn val="ctr"/>
        <c:lblOffset val="100"/>
        <c:noMultiLvlLbl val="0"/>
      </c:catAx>
      <c:valAx>
        <c:axId val="774808712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 of migration cells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74805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n-lt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18" Type="http://schemas.openxmlformats.org/officeDocument/2006/relationships/chart" Target="../charts/chart27.xml"/><Relationship Id="rId3" Type="http://schemas.openxmlformats.org/officeDocument/2006/relationships/chart" Target="../charts/chart12.xml"/><Relationship Id="rId21" Type="http://schemas.openxmlformats.org/officeDocument/2006/relationships/chart" Target="../charts/chart30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17" Type="http://schemas.openxmlformats.org/officeDocument/2006/relationships/chart" Target="../charts/chart26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20" Type="http://schemas.openxmlformats.org/officeDocument/2006/relationships/chart" Target="../charts/chart29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23" Type="http://schemas.openxmlformats.org/officeDocument/2006/relationships/chart" Target="../charts/chart32.xml"/><Relationship Id="rId10" Type="http://schemas.openxmlformats.org/officeDocument/2006/relationships/chart" Target="../charts/chart19.xml"/><Relationship Id="rId19" Type="http://schemas.openxmlformats.org/officeDocument/2006/relationships/chart" Target="../charts/chart28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Relationship Id="rId22" Type="http://schemas.openxmlformats.org/officeDocument/2006/relationships/chart" Target="../charts/chart3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13" Type="http://schemas.openxmlformats.org/officeDocument/2006/relationships/chart" Target="../charts/chart62.xml"/><Relationship Id="rId18" Type="http://schemas.openxmlformats.org/officeDocument/2006/relationships/chart" Target="../charts/chart67.xml"/><Relationship Id="rId3" Type="http://schemas.openxmlformats.org/officeDocument/2006/relationships/chart" Target="../charts/chart52.xml"/><Relationship Id="rId21" Type="http://schemas.openxmlformats.org/officeDocument/2006/relationships/chart" Target="../charts/chart70.xml"/><Relationship Id="rId7" Type="http://schemas.openxmlformats.org/officeDocument/2006/relationships/chart" Target="../charts/chart56.xml"/><Relationship Id="rId12" Type="http://schemas.openxmlformats.org/officeDocument/2006/relationships/chart" Target="../charts/chart61.xml"/><Relationship Id="rId17" Type="http://schemas.openxmlformats.org/officeDocument/2006/relationships/chart" Target="../charts/chart66.xml"/><Relationship Id="rId2" Type="http://schemas.openxmlformats.org/officeDocument/2006/relationships/chart" Target="../charts/chart51.xml"/><Relationship Id="rId16" Type="http://schemas.openxmlformats.org/officeDocument/2006/relationships/chart" Target="../charts/chart65.xml"/><Relationship Id="rId20" Type="http://schemas.openxmlformats.org/officeDocument/2006/relationships/chart" Target="../charts/chart69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11" Type="http://schemas.openxmlformats.org/officeDocument/2006/relationships/chart" Target="../charts/chart60.xml"/><Relationship Id="rId24" Type="http://schemas.openxmlformats.org/officeDocument/2006/relationships/chart" Target="../charts/chart73.xml"/><Relationship Id="rId5" Type="http://schemas.openxmlformats.org/officeDocument/2006/relationships/chart" Target="../charts/chart54.xml"/><Relationship Id="rId15" Type="http://schemas.openxmlformats.org/officeDocument/2006/relationships/chart" Target="../charts/chart64.xml"/><Relationship Id="rId23" Type="http://schemas.openxmlformats.org/officeDocument/2006/relationships/chart" Target="../charts/chart72.xml"/><Relationship Id="rId10" Type="http://schemas.openxmlformats.org/officeDocument/2006/relationships/chart" Target="../charts/chart59.xml"/><Relationship Id="rId19" Type="http://schemas.openxmlformats.org/officeDocument/2006/relationships/chart" Target="../charts/chart68.xml"/><Relationship Id="rId4" Type="http://schemas.openxmlformats.org/officeDocument/2006/relationships/chart" Target="../charts/chart53.xml"/><Relationship Id="rId9" Type="http://schemas.openxmlformats.org/officeDocument/2006/relationships/chart" Target="../charts/chart58.xml"/><Relationship Id="rId14" Type="http://schemas.openxmlformats.org/officeDocument/2006/relationships/chart" Target="../charts/chart63.xml"/><Relationship Id="rId22" Type="http://schemas.openxmlformats.org/officeDocument/2006/relationships/chart" Target="../charts/chart7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13" Type="http://schemas.openxmlformats.org/officeDocument/2006/relationships/chart" Target="../charts/chart86.xml"/><Relationship Id="rId18" Type="http://schemas.openxmlformats.org/officeDocument/2006/relationships/chart" Target="../charts/chart91.xml"/><Relationship Id="rId3" Type="http://schemas.openxmlformats.org/officeDocument/2006/relationships/chart" Target="../charts/chart76.xml"/><Relationship Id="rId7" Type="http://schemas.openxmlformats.org/officeDocument/2006/relationships/chart" Target="../charts/chart80.xml"/><Relationship Id="rId12" Type="http://schemas.openxmlformats.org/officeDocument/2006/relationships/chart" Target="../charts/chart85.xml"/><Relationship Id="rId17" Type="http://schemas.openxmlformats.org/officeDocument/2006/relationships/chart" Target="../charts/chart90.xml"/><Relationship Id="rId2" Type="http://schemas.openxmlformats.org/officeDocument/2006/relationships/chart" Target="../charts/chart75.xml"/><Relationship Id="rId16" Type="http://schemas.openxmlformats.org/officeDocument/2006/relationships/chart" Target="../charts/chart89.xml"/><Relationship Id="rId20" Type="http://schemas.openxmlformats.org/officeDocument/2006/relationships/chart" Target="../charts/chart93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11" Type="http://schemas.openxmlformats.org/officeDocument/2006/relationships/chart" Target="../charts/chart84.xml"/><Relationship Id="rId5" Type="http://schemas.openxmlformats.org/officeDocument/2006/relationships/chart" Target="../charts/chart78.xml"/><Relationship Id="rId15" Type="http://schemas.openxmlformats.org/officeDocument/2006/relationships/chart" Target="../charts/chart88.xml"/><Relationship Id="rId10" Type="http://schemas.openxmlformats.org/officeDocument/2006/relationships/chart" Target="../charts/chart83.xml"/><Relationship Id="rId19" Type="http://schemas.openxmlformats.org/officeDocument/2006/relationships/chart" Target="../charts/chart92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Relationship Id="rId14" Type="http://schemas.openxmlformats.org/officeDocument/2006/relationships/chart" Target="../charts/chart87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1.xml"/><Relationship Id="rId13" Type="http://schemas.openxmlformats.org/officeDocument/2006/relationships/chart" Target="../charts/chart106.xml"/><Relationship Id="rId18" Type="http://schemas.openxmlformats.org/officeDocument/2006/relationships/chart" Target="../charts/chart111.xml"/><Relationship Id="rId3" Type="http://schemas.openxmlformats.org/officeDocument/2006/relationships/chart" Target="../charts/chart96.xml"/><Relationship Id="rId21" Type="http://schemas.openxmlformats.org/officeDocument/2006/relationships/chart" Target="../charts/chart114.xml"/><Relationship Id="rId7" Type="http://schemas.openxmlformats.org/officeDocument/2006/relationships/chart" Target="../charts/chart100.xml"/><Relationship Id="rId12" Type="http://schemas.openxmlformats.org/officeDocument/2006/relationships/chart" Target="../charts/chart105.xml"/><Relationship Id="rId17" Type="http://schemas.openxmlformats.org/officeDocument/2006/relationships/chart" Target="../charts/chart110.xml"/><Relationship Id="rId2" Type="http://schemas.openxmlformats.org/officeDocument/2006/relationships/chart" Target="../charts/chart95.xml"/><Relationship Id="rId16" Type="http://schemas.openxmlformats.org/officeDocument/2006/relationships/chart" Target="../charts/chart109.xml"/><Relationship Id="rId20" Type="http://schemas.openxmlformats.org/officeDocument/2006/relationships/chart" Target="../charts/chart113.xml"/><Relationship Id="rId1" Type="http://schemas.openxmlformats.org/officeDocument/2006/relationships/chart" Target="../charts/chart94.xml"/><Relationship Id="rId6" Type="http://schemas.openxmlformats.org/officeDocument/2006/relationships/chart" Target="../charts/chart99.xml"/><Relationship Id="rId11" Type="http://schemas.openxmlformats.org/officeDocument/2006/relationships/chart" Target="../charts/chart104.xml"/><Relationship Id="rId24" Type="http://schemas.openxmlformats.org/officeDocument/2006/relationships/chart" Target="../charts/chart117.xml"/><Relationship Id="rId5" Type="http://schemas.openxmlformats.org/officeDocument/2006/relationships/chart" Target="../charts/chart98.xml"/><Relationship Id="rId15" Type="http://schemas.openxmlformats.org/officeDocument/2006/relationships/chart" Target="../charts/chart108.xml"/><Relationship Id="rId23" Type="http://schemas.openxmlformats.org/officeDocument/2006/relationships/chart" Target="../charts/chart116.xml"/><Relationship Id="rId10" Type="http://schemas.openxmlformats.org/officeDocument/2006/relationships/chart" Target="../charts/chart103.xml"/><Relationship Id="rId19" Type="http://schemas.openxmlformats.org/officeDocument/2006/relationships/chart" Target="../charts/chart112.xml"/><Relationship Id="rId4" Type="http://schemas.openxmlformats.org/officeDocument/2006/relationships/chart" Target="../charts/chart97.xml"/><Relationship Id="rId9" Type="http://schemas.openxmlformats.org/officeDocument/2006/relationships/chart" Target="../charts/chart102.xml"/><Relationship Id="rId14" Type="http://schemas.openxmlformats.org/officeDocument/2006/relationships/chart" Target="../charts/chart107.xml"/><Relationship Id="rId22" Type="http://schemas.openxmlformats.org/officeDocument/2006/relationships/chart" Target="../charts/chart115.xml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5.xml"/><Relationship Id="rId13" Type="http://schemas.openxmlformats.org/officeDocument/2006/relationships/chart" Target="../charts/chart130.xml"/><Relationship Id="rId18" Type="http://schemas.openxmlformats.org/officeDocument/2006/relationships/chart" Target="../charts/chart135.xml"/><Relationship Id="rId3" Type="http://schemas.openxmlformats.org/officeDocument/2006/relationships/chart" Target="../charts/chart120.xml"/><Relationship Id="rId7" Type="http://schemas.openxmlformats.org/officeDocument/2006/relationships/chart" Target="../charts/chart124.xml"/><Relationship Id="rId12" Type="http://schemas.openxmlformats.org/officeDocument/2006/relationships/chart" Target="../charts/chart129.xml"/><Relationship Id="rId17" Type="http://schemas.openxmlformats.org/officeDocument/2006/relationships/chart" Target="../charts/chart134.xml"/><Relationship Id="rId2" Type="http://schemas.openxmlformats.org/officeDocument/2006/relationships/chart" Target="../charts/chart119.xml"/><Relationship Id="rId16" Type="http://schemas.openxmlformats.org/officeDocument/2006/relationships/chart" Target="../charts/chart133.xml"/><Relationship Id="rId20" Type="http://schemas.openxmlformats.org/officeDocument/2006/relationships/chart" Target="../charts/chart137.xml"/><Relationship Id="rId1" Type="http://schemas.openxmlformats.org/officeDocument/2006/relationships/chart" Target="../charts/chart118.xml"/><Relationship Id="rId6" Type="http://schemas.openxmlformats.org/officeDocument/2006/relationships/chart" Target="../charts/chart123.xml"/><Relationship Id="rId11" Type="http://schemas.openxmlformats.org/officeDocument/2006/relationships/chart" Target="../charts/chart128.xml"/><Relationship Id="rId5" Type="http://schemas.openxmlformats.org/officeDocument/2006/relationships/chart" Target="../charts/chart122.xml"/><Relationship Id="rId15" Type="http://schemas.openxmlformats.org/officeDocument/2006/relationships/chart" Target="../charts/chart132.xml"/><Relationship Id="rId10" Type="http://schemas.openxmlformats.org/officeDocument/2006/relationships/chart" Target="../charts/chart127.xml"/><Relationship Id="rId19" Type="http://schemas.openxmlformats.org/officeDocument/2006/relationships/chart" Target="../charts/chart136.xml"/><Relationship Id="rId4" Type="http://schemas.openxmlformats.org/officeDocument/2006/relationships/chart" Target="../charts/chart121.xml"/><Relationship Id="rId9" Type="http://schemas.openxmlformats.org/officeDocument/2006/relationships/chart" Target="../charts/chart126.xml"/><Relationship Id="rId14" Type="http://schemas.openxmlformats.org/officeDocument/2006/relationships/chart" Target="../charts/chart1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232410</xdr:colOff>
      <xdr:row>9</xdr:row>
      <xdr:rowOff>83820</xdr:rowOff>
    </xdr:from>
    <xdr:to>
      <xdr:col>7</xdr:col>
      <xdr:colOff>281940</xdr:colOff>
      <xdr:row>24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2B819A-5D19-908A-FFDA-64B3A38A2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148590</xdr:colOff>
      <xdr:row>9</xdr:row>
      <xdr:rowOff>106680</xdr:rowOff>
    </xdr:from>
    <xdr:to>
      <xdr:col>9</xdr:col>
      <xdr:colOff>106680</xdr:colOff>
      <xdr:row>25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0FB9E-91CC-F7DC-9F84-C80D43ED1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8</xdr:row>
      <xdr:rowOff>38100</xdr:rowOff>
    </xdr:from>
    <xdr:to>
      <xdr:col>3</xdr:col>
      <xdr:colOff>491490</xdr:colOff>
      <xdr:row>20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F03C61-8F65-F560-FFAB-740061109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240030</xdr:colOff>
      <xdr:row>8</xdr:row>
      <xdr:rowOff>60960</xdr:rowOff>
    </xdr:from>
    <xdr:to>
      <xdr:col>8</xdr:col>
      <xdr:colOff>538710</xdr:colOff>
      <xdr:row>20</xdr:row>
      <xdr:rowOff>117840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69C473-995B-571A-00E3-78B33772EF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666750</xdr:colOff>
      <xdr:row>8</xdr:row>
      <xdr:rowOff>53340</xdr:rowOff>
    </xdr:from>
    <xdr:to>
      <xdr:col>14</xdr:col>
      <xdr:colOff>96750</xdr:colOff>
      <xdr:row>20</xdr:row>
      <xdr:rowOff>110220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C02033-B2B6-2444-F074-DFBB7CAD66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34290</xdr:colOff>
      <xdr:row>8</xdr:row>
      <xdr:rowOff>38100</xdr:rowOff>
    </xdr:from>
    <xdr:to>
      <xdr:col>19</xdr:col>
      <xdr:colOff>660630</xdr:colOff>
      <xdr:row>20</xdr:row>
      <xdr:rowOff>94980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7867AE-F3BC-3CB1-0641-B1E94DE18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598170</xdr:colOff>
      <xdr:row>8</xdr:row>
      <xdr:rowOff>15240</xdr:rowOff>
    </xdr:from>
    <xdr:to>
      <xdr:col>26</xdr:col>
      <xdr:colOff>28170</xdr:colOff>
      <xdr:row>20</xdr:row>
      <xdr:rowOff>72120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CC3C05-FC1E-7DB8-34D9-0C4E23775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651510</xdr:colOff>
      <xdr:row>8</xdr:row>
      <xdr:rowOff>15240</xdr:rowOff>
    </xdr:from>
    <xdr:to>
      <xdr:col>32</xdr:col>
      <xdr:colOff>66270</xdr:colOff>
      <xdr:row>20</xdr:row>
      <xdr:rowOff>72120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29A12DF-7F4C-28AE-E62B-2A0E9CA37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407670</xdr:colOff>
      <xdr:row>6</xdr:row>
      <xdr:rowOff>152400</xdr:rowOff>
    </xdr:from>
    <xdr:to>
      <xdr:col>42</xdr:col>
      <xdr:colOff>294870</xdr:colOff>
      <xdr:row>19</xdr:row>
      <xdr:rowOff>34020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8BE7B1C-3EFC-396B-9C4C-A472AA82B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324690</xdr:colOff>
      <xdr:row>31</xdr:row>
      <xdr:rowOff>38100</xdr:rowOff>
    </xdr:from>
    <xdr:to>
      <xdr:col>6</xdr:col>
      <xdr:colOff>358139</xdr:colOff>
      <xdr:row>43</xdr:row>
      <xdr:rowOff>94980</xdr:rowOff>
    </xdr:to>
    <xdr:graphicFrame macro="">
      <xdr:nvGraphicFramePr>
        <xdr:cNvPr id="2" name="แผนภูมิ 2">
          <a:extLst>
            <a:ext uri="{FF2B5EF4-FFF2-40B4-BE49-F238E27FC236}">
              <a16:creationId xmlns:a16="http://schemas.microsoft.com/office/drawing/2014/main" id="{556F4AEC-DEDC-4B63-AB85-57A4916E5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136770</xdr:colOff>
      <xdr:row>50</xdr:row>
      <xdr:rowOff>78156</xdr:rowOff>
    </xdr:from>
    <xdr:to>
      <xdr:col>5</xdr:col>
      <xdr:colOff>195384</xdr:colOff>
      <xdr:row>63</xdr:row>
      <xdr:rowOff>146540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B269FF62-5965-42B7-B73F-05AD2DA1B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166077</xdr:colOff>
      <xdr:row>66</xdr:row>
      <xdr:rowOff>107462</xdr:rowOff>
    </xdr:from>
    <xdr:to>
      <xdr:col>5</xdr:col>
      <xdr:colOff>224691</xdr:colOff>
      <xdr:row>80</xdr:row>
      <xdr:rowOff>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B2C5C0E8-CB7A-4BF3-81E7-052CCE5D9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136769</xdr:colOff>
      <xdr:row>83</xdr:row>
      <xdr:rowOff>78153</xdr:rowOff>
    </xdr:from>
    <xdr:to>
      <xdr:col>5</xdr:col>
      <xdr:colOff>195383</xdr:colOff>
      <xdr:row>96</xdr:row>
      <xdr:rowOff>146537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6A6B6E-504F-429B-8623-106A4B20F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470585</xdr:colOff>
      <xdr:row>67</xdr:row>
      <xdr:rowOff>152666</xdr:rowOff>
    </xdr:from>
    <xdr:to>
      <xdr:col>10</xdr:col>
      <xdr:colOff>361134</xdr:colOff>
      <xdr:row>80</xdr:row>
      <xdr:rowOff>26666</xdr:rowOff>
    </xdr:to>
    <xdr:graphicFrame macro="">
      <xdr:nvGraphicFramePr>
        <xdr:cNvPr id="6" name="แผนภูมิ 11">
          <a:extLst>
            <a:ext uri="{FF2B5EF4-FFF2-40B4-BE49-F238E27FC236}">
              <a16:creationId xmlns:a16="http://schemas.microsoft.com/office/drawing/2014/main" id="{0DE87D31-A3A3-4E29-8273-88107AF45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492770</xdr:colOff>
      <xdr:row>83</xdr:row>
      <xdr:rowOff>129949</xdr:rowOff>
    </xdr:from>
    <xdr:to>
      <xdr:col>10</xdr:col>
      <xdr:colOff>383319</xdr:colOff>
      <xdr:row>96</xdr:row>
      <xdr:rowOff>3949</xdr:rowOff>
    </xdr:to>
    <xdr:graphicFrame macro="">
      <xdr:nvGraphicFramePr>
        <xdr:cNvPr id="7" name="แผนภูมิ 13">
          <a:extLst>
            <a:ext uri="{FF2B5EF4-FFF2-40B4-BE49-F238E27FC236}">
              <a16:creationId xmlns:a16="http://schemas.microsoft.com/office/drawing/2014/main" id="{D693561E-8326-4B3E-8E47-BA739518A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595352</xdr:colOff>
      <xdr:row>50</xdr:row>
      <xdr:rowOff>153606</xdr:rowOff>
    </xdr:from>
    <xdr:to>
      <xdr:col>10</xdr:col>
      <xdr:colOff>485901</xdr:colOff>
      <xdr:row>63</xdr:row>
      <xdr:rowOff>27606</xdr:rowOff>
    </xdr:to>
    <xdr:graphicFrame macro="">
      <xdr:nvGraphicFramePr>
        <xdr:cNvPr id="8" name="แผนภูมิ 3">
          <a:extLst>
            <a:ext uri="{FF2B5EF4-FFF2-40B4-BE49-F238E27FC236}">
              <a16:creationId xmlns:a16="http://schemas.microsoft.com/office/drawing/2014/main" id="{20D81618-0795-48E6-83FC-6F14E7331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459489</xdr:colOff>
      <xdr:row>32</xdr:row>
      <xdr:rowOff>82764</xdr:rowOff>
    </xdr:from>
    <xdr:to>
      <xdr:col>19</xdr:col>
      <xdr:colOff>157248</xdr:colOff>
      <xdr:row>45</xdr:row>
      <xdr:rowOff>175837</xdr:rowOff>
    </xdr:to>
    <xdr:graphicFrame macro="">
      <xdr:nvGraphicFramePr>
        <xdr:cNvPr id="10" name="แผนภูมิ 2">
          <a:extLst>
            <a:ext uri="{FF2B5EF4-FFF2-40B4-BE49-F238E27FC236}">
              <a16:creationId xmlns:a16="http://schemas.microsoft.com/office/drawing/2014/main" id="{D1942A46-EA98-4A97-B42B-E15272DB2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100483</xdr:colOff>
      <xdr:row>52</xdr:row>
      <xdr:rowOff>14236</xdr:rowOff>
    </xdr:from>
    <xdr:to>
      <xdr:col>17</xdr:col>
      <xdr:colOff>58022</xdr:colOff>
      <xdr:row>64</xdr:row>
      <xdr:rowOff>64082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6D11D8B-EBB5-3F26-7CB7-A714CC50F9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142351</xdr:colOff>
      <xdr:row>65</xdr:row>
      <xdr:rowOff>123092</xdr:rowOff>
    </xdr:from>
    <xdr:to>
      <xdr:col>17</xdr:col>
      <xdr:colOff>99890</xdr:colOff>
      <xdr:row>77</xdr:row>
      <xdr:rowOff>172938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E50D5C4-A737-FB48-36EE-7A75E0E1F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133977</xdr:colOff>
      <xdr:row>79</xdr:row>
      <xdr:rowOff>39356</xdr:rowOff>
    </xdr:from>
    <xdr:to>
      <xdr:col>17</xdr:col>
      <xdr:colOff>91516</xdr:colOff>
      <xdr:row>91</xdr:row>
      <xdr:rowOff>89202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A831454-3F8B-AE54-DF5C-384199873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145676</xdr:colOff>
      <xdr:row>52</xdr:row>
      <xdr:rowOff>118782</xdr:rowOff>
    </xdr:from>
    <xdr:to>
      <xdr:col>26</xdr:col>
      <xdr:colOff>23911</xdr:colOff>
      <xdr:row>64</xdr:row>
      <xdr:rowOff>127252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F1C243F-E73A-58E4-FEA5-7E3F7F3DA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156882</xdr:colOff>
      <xdr:row>65</xdr:row>
      <xdr:rowOff>107576</xdr:rowOff>
    </xdr:from>
    <xdr:to>
      <xdr:col>26</xdr:col>
      <xdr:colOff>35117</xdr:colOff>
      <xdr:row>77</xdr:row>
      <xdr:rowOff>116047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6313820-E874-469D-87BC-3F6A7DB1F8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134470</xdr:colOff>
      <xdr:row>79</xdr:row>
      <xdr:rowOff>40341</xdr:rowOff>
    </xdr:from>
    <xdr:to>
      <xdr:col>26</xdr:col>
      <xdr:colOff>12705</xdr:colOff>
      <xdr:row>91</xdr:row>
      <xdr:rowOff>48811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5FE0F42-3025-9F33-6512-2DA6A4F70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33</xdr:col>
      <xdr:colOff>145677</xdr:colOff>
      <xdr:row>52</xdr:row>
      <xdr:rowOff>152400</xdr:rowOff>
    </xdr:from>
    <xdr:to>
      <xdr:col>35</xdr:col>
      <xdr:colOff>942795</xdr:colOff>
      <xdr:row>64</xdr:row>
      <xdr:rowOff>160870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57E96E8-CEB5-7E00-A1C7-45A5AA15F1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33</xdr:col>
      <xdr:colOff>156882</xdr:colOff>
      <xdr:row>65</xdr:row>
      <xdr:rowOff>62753</xdr:rowOff>
    </xdr:from>
    <xdr:to>
      <xdr:col>35</xdr:col>
      <xdr:colOff>954000</xdr:colOff>
      <xdr:row>77</xdr:row>
      <xdr:rowOff>71224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C20655C-0F97-4BE5-B536-3802CC375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33</xdr:col>
      <xdr:colOff>179294</xdr:colOff>
      <xdr:row>78</xdr:row>
      <xdr:rowOff>163606</xdr:rowOff>
    </xdr:from>
    <xdr:to>
      <xdr:col>35</xdr:col>
      <xdr:colOff>976412</xdr:colOff>
      <xdr:row>90</xdr:row>
      <xdr:rowOff>172076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14419C94-C702-8738-5E8A-EAF0AAF526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53</xdr:col>
      <xdr:colOff>354854</xdr:colOff>
      <xdr:row>50</xdr:row>
      <xdr:rowOff>103842</xdr:rowOff>
    </xdr:from>
    <xdr:to>
      <xdr:col>56</xdr:col>
      <xdr:colOff>367560</xdr:colOff>
      <xdr:row>63</xdr:row>
      <xdr:rowOff>30136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73D5B6F2-70A5-7EBE-6E3B-622A4BC806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53</xdr:col>
      <xdr:colOff>369796</xdr:colOff>
      <xdr:row>64</xdr:row>
      <xdr:rowOff>171076</xdr:rowOff>
    </xdr:from>
    <xdr:to>
      <xdr:col>56</xdr:col>
      <xdr:colOff>382502</xdr:colOff>
      <xdr:row>77</xdr:row>
      <xdr:rowOff>97370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FDEA6A4-39DF-DB68-BD04-5F9DE310B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53</xdr:col>
      <xdr:colOff>354854</xdr:colOff>
      <xdr:row>78</xdr:row>
      <xdr:rowOff>118783</xdr:rowOff>
    </xdr:from>
    <xdr:to>
      <xdr:col>56</xdr:col>
      <xdr:colOff>367560</xdr:colOff>
      <xdr:row>91</xdr:row>
      <xdr:rowOff>45077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276B2D34-6B97-4CB5-241F-4C3D3666B0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53</xdr:col>
      <xdr:colOff>320040</xdr:colOff>
      <xdr:row>30</xdr:row>
      <xdr:rowOff>53340</xdr:rowOff>
    </xdr:from>
    <xdr:to>
      <xdr:col>58</xdr:col>
      <xdr:colOff>320040</xdr:colOff>
      <xdr:row>45</xdr:row>
      <xdr:rowOff>53340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860D5A19-FDD0-D219-A615-D00F21FCDC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33</xdr:col>
      <xdr:colOff>548640</xdr:colOff>
      <xdr:row>31</xdr:row>
      <xdr:rowOff>114300</xdr:rowOff>
    </xdr:from>
    <xdr:to>
      <xdr:col>38</xdr:col>
      <xdr:colOff>121920</xdr:colOff>
      <xdr:row>46</xdr:row>
      <xdr:rowOff>114300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3906B671-8916-C08D-DAA2-2346B94FC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23</xdr:col>
      <xdr:colOff>243840</xdr:colOff>
      <xdr:row>30</xdr:row>
      <xdr:rowOff>144780</xdr:rowOff>
    </xdr:from>
    <xdr:to>
      <xdr:col>28</xdr:col>
      <xdr:colOff>106680</xdr:colOff>
      <xdr:row>45</xdr:row>
      <xdr:rowOff>144780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FBD44BC-4378-237B-C132-4D284B2C9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27940</xdr:colOff>
      <xdr:row>45</xdr:row>
      <xdr:rowOff>48162</xdr:rowOff>
    </xdr:from>
    <xdr:to>
      <xdr:col>6</xdr:col>
      <xdr:colOff>585700</xdr:colOff>
      <xdr:row>57</xdr:row>
      <xdr:rowOff>105042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DA6016F6-7430-4501-BC18-FBF434088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45330</xdr:colOff>
      <xdr:row>58</xdr:row>
      <xdr:rowOff>143605</xdr:rowOff>
    </xdr:from>
    <xdr:to>
      <xdr:col>6</xdr:col>
      <xdr:colOff>603090</xdr:colOff>
      <xdr:row>71</xdr:row>
      <xdr:rowOff>25225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7BC6750B-3AAD-459B-9380-191E4D6DC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93199</xdr:colOff>
      <xdr:row>72</xdr:row>
      <xdr:rowOff>132665</xdr:rowOff>
    </xdr:from>
    <xdr:to>
      <xdr:col>6</xdr:col>
      <xdr:colOff>650959</xdr:colOff>
      <xdr:row>85</xdr:row>
      <xdr:rowOff>14285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185A2832-46DB-40D2-95F3-13CDDCDFD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140970</xdr:colOff>
      <xdr:row>27</xdr:row>
      <xdr:rowOff>38100</xdr:rowOff>
    </xdr:from>
    <xdr:to>
      <xdr:col>7</xdr:col>
      <xdr:colOff>28170</xdr:colOff>
      <xdr:row>39</xdr:row>
      <xdr:rowOff>94980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B8297B-EF5D-C545-F1C9-9D6A4E4013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240030</xdr:colOff>
      <xdr:row>46</xdr:row>
      <xdr:rowOff>99060</xdr:rowOff>
    </xdr:from>
    <xdr:to>
      <xdr:col>14</xdr:col>
      <xdr:colOff>272010</xdr:colOff>
      <xdr:row>58</xdr:row>
      <xdr:rowOff>155940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1F54CBF-B2B8-45EA-0DBF-268CD84AF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255270</xdr:colOff>
      <xdr:row>59</xdr:row>
      <xdr:rowOff>83820</xdr:rowOff>
    </xdr:from>
    <xdr:to>
      <xdr:col>14</xdr:col>
      <xdr:colOff>287250</xdr:colOff>
      <xdr:row>71</xdr:row>
      <xdr:rowOff>140700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BBCF3A-C5FE-9935-85AA-902DD7C1D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293370</xdr:colOff>
      <xdr:row>72</xdr:row>
      <xdr:rowOff>114300</xdr:rowOff>
    </xdr:from>
    <xdr:to>
      <xdr:col>14</xdr:col>
      <xdr:colOff>325350</xdr:colOff>
      <xdr:row>84</xdr:row>
      <xdr:rowOff>171180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E0D32B0-FD92-F9EB-02BB-8AC4029B5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316230</xdr:colOff>
      <xdr:row>47</xdr:row>
      <xdr:rowOff>38100</xdr:rowOff>
    </xdr:from>
    <xdr:to>
      <xdr:col>22</xdr:col>
      <xdr:colOff>256770</xdr:colOff>
      <xdr:row>59</xdr:row>
      <xdr:rowOff>94980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33B3C9E-B110-A204-C5AA-F403D4DE85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308610</xdr:colOff>
      <xdr:row>60</xdr:row>
      <xdr:rowOff>30480</xdr:rowOff>
    </xdr:from>
    <xdr:to>
      <xdr:col>22</xdr:col>
      <xdr:colOff>249150</xdr:colOff>
      <xdr:row>72</xdr:row>
      <xdr:rowOff>87360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60CF481-02F7-C4DB-2774-ACEC568A4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300990</xdr:colOff>
      <xdr:row>72</xdr:row>
      <xdr:rowOff>160020</xdr:rowOff>
    </xdr:from>
    <xdr:to>
      <xdr:col>22</xdr:col>
      <xdr:colOff>241530</xdr:colOff>
      <xdr:row>85</xdr:row>
      <xdr:rowOff>41640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704DF51-939F-1F47-C32D-EF420D8B7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140970</xdr:colOff>
      <xdr:row>46</xdr:row>
      <xdr:rowOff>99060</xdr:rowOff>
    </xdr:from>
    <xdr:to>
      <xdr:col>30</xdr:col>
      <xdr:colOff>256770</xdr:colOff>
      <xdr:row>58</xdr:row>
      <xdr:rowOff>155940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A5BFC87-7458-BEDA-7439-5144D844E8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133350</xdr:colOff>
      <xdr:row>60</xdr:row>
      <xdr:rowOff>7620</xdr:rowOff>
    </xdr:from>
    <xdr:to>
      <xdr:col>30</xdr:col>
      <xdr:colOff>249150</xdr:colOff>
      <xdr:row>72</xdr:row>
      <xdr:rowOff>64500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312CCD0-D119-FCD3-BA32-FCA2000128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133350</xdr:colOff>
      <xdr:row>73</xdr:row>
      <xdr:rowOff>38100</xdr:rowOff>
    </xdr:from>
    <xdr:to>
      <xdr:col>30</xdr:col>
      <xdr:colOff>249150</xdr:colOff>
      <xdr:row>85</xdr:row>
      <xdr:rowOff>94980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846AE17-F539-CBAE-47B5-B37C2275F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42</xdr:col>
      <xdr:colOff>224790</xdr:colOff>
      <xdr:row>47</xdr:row>
      <xdr:rowOff>0</xdr:rowOff>
    </xdr:from>
    <xdr:to>
      <xdr:col>46</xdr:col>
      <xdr:colOff>211050</xdr:colOff>
      <xdr:row>59</xdr:row>
      <xdr:rowOff>56880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92DECEB-9ECA-0FC4-3741-3D03D3C33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42</xdr:col>
      <xdr:colOff>232410</xdr:colOff>
      <xdr:row>60</xdr:row>
      <xdr:rowOff>38100</xdr:rowOff>
    </xdr:from>
    <xdr:to>
      <xdr:col>46</xdr:col>
      <xdr:colOff>218670</xdr:colOff>
      <xdr:row>72</xdr:row>
      <xdr:rowOff>94980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37791C02-DE26-22F2-73C4-AFD98895A8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42</xdr:col>
      <xdr:colOff>224790</xdr:colOff>
      <xdr:row>73</xdr:row>
      <xdr:rowOff>0</xdr:rowOff>
    </xdr:from>
    <xdr:to>
      <xdr:col>46</xdr:col>
      <xdr:colOff>211050</xdr:colOff>
      <xdr:row>85</xdr:row>
      <xdr:rowOff>56880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B9ECAD7D-9EAD-F261-64B2-92D8F73CC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7</xdr:row>
      <xdr:rowOff>167640</xdr:rowOff>
    </xdr:from>
    <xdr:to>
      <xdr:col>8</xdr:col>
      <xdr:colOff>172950</xdr:colOff>
      <xdr:row>20</xdr:row>
      <xdr:rowOff>49260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0981B5-03B8-0746-B9F6-D90AC0DB7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114300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4CE44C7-D9D4-41A4-8F13-35A529A5F21A}"/>
            </a:ext>
          </a:extLst>
        </xdr:cNvPr>
        <xdr:cNvSpPr txBox="1"/>
      </xdr:nvSpPr>
      <xdr:spPr>
        <a:xfrm>
          <a:off x="0" y="4876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192</xdr:row>
      <xdr:rowOff>90487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986C08D1-9002-4FD4-AB6C-F464ECC1C479}"/>
            </a:ext>
          </a:extLst>
        </xdr:cNvPr>
        <xdr:cNvSpPr txBox="1"/>
      </xdr:nvSpPr>
      <xdr:spPr>
        <a:xfrm>
          <a:off x="0" y="5614987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306</xdr:row>
      <xdr:rowOff>99646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D23DF3FA-2E36-4587-B0A1-1593C53D5AFB}"/>
            </a:ext>
          </a:extLst>
        </xdr:cNvPr>
        <xdr:cNvSpPr txBox="1"/>
      </xdr:nvSpPr>
      <xdr:spPr>
        <a:xfrm>
          <a:off x="0" y="637090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108226</xdr:colOff>
      <xdr:row>22</xdr:row>
      <xdr:rowOff>37155</xdr:rowOff>
    </xdr:from>
    <xdr:to>
      <xdr:col>25</xdr:col>
      <xdr:colOff>161026</xdr:colOff>
      <xdr:row>39</xdr:row>
      <xdr:rowOff>141298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AC8E7046-DE36-43A2-96B4-1B5A81AC2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92604</xdr:colOff>
      <xdr:row>40</xdr:row>
      <xdr:rowOff>109483</xdr:rowOff>
    </xdr:from>
    <xdr:to>
      <xdr:col>25</xdr:col>
      <xdr:colOff>144241</xdr:colOff>
      <xdr:row>58</xdr:row>
      <xdr:rowOff>16636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1144023E-7D69-48D2-99D4-E919C2579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83983</xdr:colOff>
      <xdr:row>65</xdr:row>
      <xdr:rowOff>139291</xdr:rowOff>
    </xdr:from>
    <xdr:to>
      <xdr:col>25</xdr:col>
      <xdr:colOff>126950</xdr:colOff>
      <xdr:row>82</xdr:row>
      <xdr:rowOff>94194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D4B9C98C-3F5F-4683-91A9-2520135F9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145142</xdr:colOff>
      <xdr:row>85</xdr:row>
      <xdr:rowOff>123370</xdr:rowOff>
    </xdr:from>
    <xdr:to>
      <xdr:col>25</xdr:col>
      <xdr:colOff>197942</xdr:colOff>
      <xdr:row>103</xdr:row>
      <xdr:rowOff>64227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095EF153-B574-4F51-94AF-1240E711A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13691</xdr:colOff>
      <xdr:row>74</xdr:row>
      <xdr:rowOff>107059</xdr:rowOff>
    </xdr:from>
    <xdr:to>
      <xdr:col>24</xdr:col>
      <xdr:colOff>69793</xdr:colOff>
      <xdr:row>74</xdr:row>
      <xdr:rowOff>108878</xdr:rowOff>
    </xdr:to>
    <xdr:cxnSp macro="">
      <xdr:nvCxnSpPr>
        <xdr:cNvPr id="6" name="ตัวเชื่อมต่อตรง 11">
          <a:extLst>
            <a:ext uri="{FF2B5EF4-FFF2-40B4-BE49-F238E27FC236}">
              <a16:creationId xmlns:a16="http://schemas.microsoft.com/office/drawing/2014/main" id="{8FF3D902-BA61-4114-86C0-3AEE705E6DFC}"/>
            </a:ext>
          </a:extLst>
        </xdr:cNvPr>
        <xdr:cNvCxnSpPr/>
      </xdr:nvCxnSpPr>
      <xdr:spPr>
        <a:xfrm flipV="1">
          <a:off x="12975311" y="10150219"/>
          <a:ext cx="2951702" cy="181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322312</xdr:colOff>
      <xdr:row>21</xdr:row>
      <xdr:rowOff>120613</xdr:rowOff>
    </xdr:from>
    <xdr:to>
      <xdr:col>54</xdr:col>
      <xdr:colOff>408979</xdr:colOff>
      <xdr:row>38</xdr:row>
      <xdr:rowOff>121946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8D0BD64-8450-41A7-A276-85B267120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400498</xdr:colOff>
      <xdr:row>40</xdr:row>
      <xdr:rowOff>7296</xdr:rowOff>
    </xdr:from>
    <xdr:to>
      <xdr:col>54</xdr:col>
      <xdr:colOff>434248</xdr:colOff>
      <xdr:row>57</xdr:row>
      <xdr:rowOff>111439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AA338B1C-EF81-41B7-BDA7-5761F15A6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197464</xdr:colOff>
      <xdr:row>65</xdr:row>
      <xdr:rowOff>13520</xdr:rowOff>
    </xdr:from>
    <xdr:to>
      <xdr:col>54</xdr:col>
      <xdr:colOff>215852</xdr:colOff>
      <xdr:row>81</xdr:row>
      <xdr:rowOff>140487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0B0DB6A-6ED2-4611-9604-56403C745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177799</xdr:colOff>
      <xdr:row>84</xdr:row>
      <xdr:rowOff>47171</xdr:rowOff>
    </xdr:from>
    <xdr:to>
      <xdr:col>54</xdr:col>
      <xdr:colOff>230599</xdr:colOff>
      <xdr:row>101</xdr:row>
      <xdr:rowOff>151314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51E5C0C-D177-461F-9719-286AA517E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481898</xdr:colOff>
      <xdr:row>48</xdr:row>
      <xdr:rowOff>153031</xdr:rowOff>
    </xdr:from>
    <xdr:to>
      <xdr:col>52</xdr:col>
      <xdr:colOff>209360</xdr:colOff>
      <xdr:row>48</xdr:row>
      <xdr:rowOff>165627</xdr:rowOff>
    </xdr:to>
    <xdr:cxnSp macro="">
      <xdr:nvCxnSpPr>
        <xdr:cNvPr id="11" name="ตัวเชื่อมต่อตรง 12">
          <a:extLst>
            <a:ext uri="{FF2B5EF4-FFF2-40B4-BE49-F238E27FC236}">
              <a16:creationId xmlns:a16="http://schemas.microsoft.com/office/drawing/2014/main" id="{1DF63D35-5F1B-4825-8C8C-EBE61A176CC3}"/>
            </a:ext>
          </a:extLst>
        </xdr:cNvPr>
        <xdr:cNvCxnSpPr/>
      </xdr:nvCxnSpPr>
      <xdr:spPr>
        <a:xfrm>
          <a:off x="31129538" y="5852791"/>
          <a:ext cx="2165862" cy="1259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198320</xdr:colOff>
      <xdr:row>48</xdr:row>
      <xdr:rowOff>163651</xdr:rowOff>
    </xdr:from>
    <xdr:to>
      <xdr:col>52</xdr:col>
      <xdr:colOff>209865</xdr:colOff>
      <xdr:row>54</xdr:row>
      <xdr:rowOff>57768</xdr:rowOff>
    </xdr:to>
    <xdr:cxnSp macro="">
      <xdr:nvCxnSpPr>
        <xdr:cNvPr id="12" name="ตัวเชื่อมต่อตรง 13">
          <a:extLst>
            <a:ext uri="{FF2B5EF4-FFF2-40B4-BE49-F238E27FC236}">
              <a16:creationId xmlns:a16="http://schemas.microsoft.com/office/drawing/2014/main" id="{B3516A83-3B82-462B-BABA-EA01D5C07990}"/>
            </a:ext>
          </a:extLst>
        </xdr:cNvPr>
        <xdr:cNvCxnSpPr/>
      </xdr:nvCxnSpPr>
      <xdr:spPr>
        <a:xfrm>
          <a:off x="33284360" y="5863411"/>
          <a:ext cx="11545" cy="89995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277090</xdr:colOff>
      <xdr:row>73</xdr:row>
      <xdr:rowOff>146242</xdr:rowOff>
    </xdr:from>
    <xdr:to>
      <xdr:col>53</xdr:col>
      <xdr:colOff>229667</xdr:colOff>
      <xdr:row>73</xdr:row>
      <xdr:rowOff>155431</xdr:rowOff>
    </xdr:to>
    <xdr:cxnSp macro="">
      <xdr:nvCxnSpPr>
        <xdr:cNvPr id="13" name="ตัวเชื่อมต่อตรง 14">
          <a:extLst>
            <a:ext uri="{FF2B5EF4-FFF2-40B4-BE49-F238E27FC236}">
              <a16:creationId xmlns:a16="http://schemas.microsoft.com/office/drawing/2014/main" id="{4ED117B4-5197-42E4-AEAE-41992F7980A4}"/>
            </a:ext>
          </a:extLst>
        </xdr:cNvPr>
        <xdr:cNvCxnSpPr/>
      </xdr:nvCxnSpPr>
      <xdr:spPr>
        <a:xfrm>
          <a:off x="30924730" y="10021762"/>
          <a:ext cx="3000577" cy="918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400736</xdr:colOff>
      <xdr:row>21</xdr:row>
      <xdr:rowOff>35751</xdr:rowOff>
    </xdr:from>
    <xdr:to>
      <xdr:col>83</xdr:col>
      <xdr:colOff>419123</xdr:colOff>
      <xdr:row>37</xdr:row>
      <xdr:rowOff>162719</xdr:rowOff>
    </xdr:to>
    <xdr:graphicFrame macro="">
      <xdr:nvGraphicFramePr>
        <xdr:cNvPr id="14" name="Chart 8">
          <a:extLst>
            <a:ext uri="{FF2B5EF4-FFF2-40B4-BE49-F238E27FC236}">
              <a16:creationId xmlns:a16="http://schemas.microsoft.com/office/drawing/2014/main" id="{FF8E45C2-9BE8-4A59-8BD6-5EAA01AF3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76</xdr:col>
      <xdr:colOff>421665</xdr:colOff>
      <xdr:row>39</xdr:row>
      <xdr:rowOff>166047</xdr:rowOff>
    </xdr:from>
    <xdr:to>
      <xdr:col>83</xdr:col>
      <xdr:colOff>508332</xdr:colOff>
      <xdr:row>56</xdr:row>
      <xdr:rowOff>167380</xdr:rowOff>
    </xdr:to>
    <xdr:graphicFrame macro="">
      <xdr:nvGraphicFramePr>
        <xdr:cNvPr id="15" name="Chart 9">
          <a:extLst>
            <a:ext uri="{FF2B5EF4-FFF2-40B4-BE49-F238E27FC236}">
              <a16:creationId xmlns:a16="http://schemas.microsoft.com/office/drawing/2014/main" id="{1FA51EB9-36FE-4494-92BE-6CE42F6BD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76</xdr:col>
      <xdr:colOff>311281</xdr:colOff>
      <xdr:row>64</xdr:row>
      <xdr:rowOff>147407</xdr:rowOff>
    </xdr:from>
    <xdr:to>
      <xdr:col>83</xdr:col>
      <xdr:colOff>400867</xdr:colOff>
      <xdr:row>81</xdr:row>
      <xdr:rowOff>137062</xdr:rowOff>
    </xdr:to>
    <xdr:graphicFrame macro="">
      <xdr:nvGraphicFramePr>
        <xdr:cNvPr id="16" name="Chart 8">
          <a:extLst>
            <a:ext uri="{FF2B5EF4-FFF2-40B4-BE49-F238E27FC236}">
              <a16:creationId xmlns:a16="http://schemas.microsoft.com/office/drawing/2014/main" id="{5315B12B-8650-46BE-8F32-8ED1C0DAE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76</xdr:col>
      <xdr:colOff>308426</xdr:colOff>
      <xdr:row>84</xdr:row>
      <xdr:rowOff>145142</xdr:rowOff>
    </xdr:from>
    <xdr:to>
      <xdr:col>83</xdr:col>
      <xdr:colOff>361226</xdr:colOff>
      <xdr:row>102</xdr:row>
      <xdr:rowOff>85999</xdr:rowOff>
    </xdr:to>
    <xdr:graphicFrame macro="">
      <xdr:nvGraphicFramePr>
        <xdr:cNvPr id="17" name="Chart 8">
          <a:extLst>
            <a:ext uri="{FF2B5EF4-FFF2-40B4-BE49-F238E27FC236}">
              <a16:creationId xmlns:a16="http://schemas.microsoft.com/office/drawing/2014/main" id="{6AAB226F-0E75-4ED7-BD04-70C76A943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77</xdr:col>
      <xdr:colOff>528480</xdr:colOff>
      <xdr:row>48</xdr:row>
      <xdr:rowOff>108943</xdr:rowOff>
    </xdr:from>
    <xdr:to>
      <xdr:col>81</xdr:col>
      <xdr:colOff>504507</xdr:colOff>
      <xdr:row>48</xdr:row>
      <xdr:rowOff>109297</xdr:rowOff>
    </xdr:to>
    <xdr:cxnSp macro="">
      <xdr:nvCxnSpPr>
        <xdr:cNvPr id="18" name="ตัวเชื่อมต่อตรง 20">
          <a:extLst>
            <a:ext uri="{FF2B5EF4-FFF2-40B4-BE49-F238E27FC236}">
              <a16:creationId xmlns:a16="http://schemas.microsoft.com/office/drawing/2014/main" id="{F393E080-9ACA-4AD2-8BF8-78FDFF184BA6}"/>
            </a:ext>
          </a:extLst>
        </xdr:cNvPr>
        <xdr:cNvCxnSpPr/>
      </xdr:nvCxnSpPr>
      <xdr:spPr>
        <a:xfrm flipV="1">
          <a:off x="49037400" y="5808703"/>
          <a:ext cx="2414427" cy="35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498914</xdr:colOff>
      <xdr:row>48</xdr:row>
      <xdr:rowOff>93695</xdr:rowOff>
    </xdr:from>
    <xdr:to>
      <xdr:col>81</xdr:col>
      <xdr:colOff>498914</xdr:colOff>
      <xdr:row>53</xdr:row>
      <xdr:rowOff>118488</xdr:rowOff>
    </xdr:to>
    <xdr:cxnSp macro="">
      <xdr:nvCxnSpPr>
        <xdr:cNvPr id="19" name="ตัวเชื่อมต่อตรง 21">
          <a:extLst>
            <a:ext uri="{FF2B5EF4-FFF2-40B4-BE49-F238E27FC236}">
              <a16:creationId xmlns:a16="http://schemas.microsoft.com/office/drawing/2014/main" id="{A68D38CA-BBA4-4DAC-920D-5E52850AFBCD}"/>
            </a:ext>
          </a:extLst>
        </xdr:cNvPr>
        <xdr:cNvCxnSpPr/>
      </xdr:nvCxnSpPr>
      <xdr:spPr>
        <a:xfrm>
          <a:off x="51446234" y="5793455"/>
          <a:ext cx="0" cy="86299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392773</xdr:colOff>
      <xdr:row>73</xdr:row>
      <xdr:rowOff>133114</xdr:rowOff>
    </xdr:from>
    <xdr:to>
      <xdr:col>82</xdr:col>
      <xdr:colOff>137832</xdr:colOff>
      <xdr:row>73</xdr:row>
      <xdr:rowOff>133114</xdr:rowOff>
    </xdr:to>
    <xdr:cxnSp macro="">
      <xdr:nvCxnSpPr>
        <xdr:cNvPr id="20" name="ตัวเชื่อมต่อตรง 22">
          <a:extLst>
            <a:ext uri="{FF2B5EF4-FFF2-40B4-BE49-F238E27FC236}">
              <a16:creationId xmlns:a16="http://schemas.microsoft.com/office/drawing/2014/main" id="{FFF2BED6-FB7D-4DFA-9777-85CA1FF12430}"/>
            </a:ext>
          </a:extLst>
        </xdr:cNvPr>
        <xdr:cNvCxnSpPr/>
      </xdr:nvCxnSpPr>
      <xdr:spPr>
        <a:xfrm>
          <a:off x="48901693" y="10008634"/>
          <a:ext cx="2793059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40318</xdr:colOff>
      <xdr:row>31</xdr:row>
      <xdr:rowOff>79860</xdr:rowOff>
    </xdr:from>
    <xdr:to>
      <xdr:col>23</xdr:col>
      <xdr:colOff>50194</xdr:colOff>
      <xdr:row>36</xdr:row>
      <xdr:rowOff>97194</xdr:rowOff>
    </xdr:to>
    <xdr:cxnSp macro="">
      <xdr:nvCxnSpPr>
        <xdr:cNvPr id="21" name="ตัวเชื่อมต่อตรง 24">
          <a:extLst>
            <a:ext uri="{FF2B5EF4-FFF2-40B4-BE49-F238E27FC236}">
              <a16:creationId xmlns:a16="http://schemas.microsoft.com/office/drawing/2014/main" id="{459361DF-AE8A-4716-899F-A3F03B95C7F6}"/>
            </a:ext>
          </a:extLst>
        </xdr:cNvPr>
        <xdr:cNvCxnSpPr/>
      </xdr:nvCxnSpPr>
      <xdr:spPr>
        <a:xfrm>
          <a:off x="15135538" y="2929740"/>
          <a:ext cx="9876" cy="85553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362705</xdr:colOff>
      <xdr:row>21</xdr:row>
      <xdr:rowOff>4909</xdr:rowOff>
    </xdr:from>
    <xdr:to>
      <xdr:col>112</xdr:col>
      <xdr:colOff>455762</xdr:colOff>
      <xdr:row>36</xdr:row>
      <xdr:rowOff>124456</xdr:rowOff>
    </xdr:to>
    <xdr:graphicFrame macro="">
      <xdr:nvGraphicFramePr>
        <xdr:cNvPr id="22" name="Chart 8">
          <a:extLst>
            <a:ext uri="{FF2B5EF4-FFF2-40B4-BE49-F238E27FC236}">
              <a16:creationId xmlns:a16="http://schemas.microsoft.com/office/drawing/2014/main" id="{3C12AE9B-9A37-4B06-B103-E011F93D7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105</xdr:col>
      <xdr:colOff>336999</xdr:colOff>
      <xdr:row>39</xdr:row>
      <xdr:rowOff>8809</xdr:rowOff>
    </xdr:from>
    <xdr:to>
      <xdr:col>112</xdr:col>
      <xdr:colOff>423666</xdr:colOff>
      <xdr:row>54</xdr:row>
      <xdr:rowOff>34333</xdr:rowOff>
    </xdr:to>
    <xdr:graphicFrame macro="">
      <xdr:nvGraphicFramePr>
        <xdr:cNvPr id="23" name="Chart 9">
          <a:extLst>
            <a:ext uri="{FF2B5EF4-FFF2-40B4-BE49-F238E27FC236}">
              <a16:creationId xmlns:a16="http://schemas.microsoft.com/office/drawing/2014/main" id="{98E4329C-82FB-45EC-9691-C02D200F1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106</xdr:col>
      <xdr:colOff>417577</xdr:colOff>
      <xdr:row>46</xdr:row>
      <xdr:rowOff>106995</xdr:rowOff>
    </xdr:from>
    <xdr:to>
      <xdr:col>110</xdr:col>
      <xdr:colOff>391177</xdr:colOff>
      <xdr:row>46</xdr:row>
      <xdr:rowOff>106995</xdr:rowOff>
    </xdr:to>
    <xdr:cxnSp macro="">
      <xdr:nvCxnSpPr>
        <xdr:cNvPr id="24" name="ตัวเชื่อมต่อตรง 1216">
          <a:extLst>
            <a:ext uri="{FF2B5EF4-FFF2-40B4-BE49-F238E27FC236}">
              <a16:creationId xmlns:a16="http://schemas.microsoft.com/office/drawing/2014/main" id="{41247781-8F0B-4C97-B7C5-5A934A06C02C}"/>
            </a:ext>
          </a:extLst>
        </xdr:cNvPr>
        <xdr:cNvCxnSpPr/>
      </xdr:nvCxnSpPr>
      <xdr:spPr>
        <a:xfrm>
          <a:off x="66604897" y="5471475"/>
          <a:ext cx="2412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405936</xdr:colOff>
      <xdr:row>46</xdr:row>
      <xdr:rowOff>117735</xdr:rowOff>
    </xdr:from>
    <xdr:to>
      <xdr:col>110</xdr:col>
      <xdr:colOff>405936</xdr:colOff>
      <xdr:row>51</xdr:row>
      <xdr:rowOff>29957</xdr:rowOff>
    </xdr:to>
    <xdr:cxnSp macro="">
      <xdr:nvCxnSpPr>
        <xdr:cNvPr id="25" name="ตัวเชื่อมต่อตรง 1217">
          <a:extLst>
            <a:ext uri="{FF2B5EF4-FFF2-40B4-BE49-F238E27FC236}">
              <a16:creationId xmlns:a16="http://schemas.microsoft.com/office/drawing/2014/main" id="{B48AC4AB-C893-4F05-A3C0-09B1921B139C}"/>
            </a:ext>
          </a:extLst>
        </xdr:cNvPr>
        <xdr:cNvCxnSpPr/>
      </xdr:nvCxnSpPr>
      <xdr:spPr>
        <a:xfrm>
          <a:off x="69031656" y="5482215"/>
          <a:ext cx="0" cy="75042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313764</xdr:colOff>
      <xdr:row>66</xdr:row>
      <xdr:rowOff>67235</xdr:rowOff>
    </xdr:from>
    <xdr:to>
      <xdr:col>112</xdr:col>
      <xdr:colOff>397941</xdr:colOff>
      <xdr:row>82</xdr:row>
      <xdr:rowOff>156970</xdr:rowOff>
    </xdr:to>
    <xdr:graphicFrame macro="">
      <xdr:nvGraphicFramePr>
        <xdr:cNvPr id="26" name="Chart 8">
          <a:extLst>
            <a:ext uri="{FF2B5EF4-FFF2-40B4-BE49-F238E27FC236}">
              <a16:creationId xmlns:a16="http://schemas.microsoft.com/office/drawing/2014/main" id="{523B8C84-416B-417B-99E2-68C4FC36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105</xdr:col>
      <xdr:colOff>267606</xdr:colOff>
      <xdr:row>114</xdr:row>
      <xdr:rowOff>30843</xdr:rowOff>
    </xdr:from>
    <xdr:to>
      <xdr:col>112</xdr:col>
      <xdr:colOff>320406</xdr:colOff>
      <xdr:row>129</xdr:row>
      <xdr:rowOff>12522</xdr:rowOff>
    </xdr:to>
    <xdr:graphicFrame macro="">
      <xdr:nvGraphicFramePr>
        <xdr:cNvPr id="27" name="Chart 8">
          <a:extLst>
            <a:ext uri="{FF2B5EF4-FFF2-40B4-BE49-F238E27FC236}">
              <a16:creationId xmlns:a16="http://schemas.microsoft.com/office/drawing/2014/main" id="{FDDFC086-CD16-441F-9903-DD59D28C7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76</xdr:col>
      <xdr:colOff>80818</xdr:colOff>
      <xdr:row>113</xdr:row>
      <xdr:rowOff>150091</xdr:rowOff>
    </xdr:from>
    <xdr:to>
      <xdr:col>83</xdr:col>
      <xdr:colOff>117454</xdr:colOff>
      <xdr:row>128</xdr:row>
      <xdr:rowOff>155273</xdr:rowOff>
    </xdr:to>
    <xdr:graphicFrame macro="">
      <xdr:nvGraphicFramePr>
        <xdr:cNvPr id="28" name="Chart 9">
          <a:extLst>
            <a:ext uri="{FF2B5EF4-FFF2-40B4-BE49-F238E27FC236}">
              <a16:creationId xmlns:a16="http://schemas.microsoft.com/office/drawing/2014/main" id="{37149973-FECB-4C4A-A63B-4380CDF9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77</xdr:col>
      <xdr:colOff>167663</xdr:colOff>
      <xdr:row>121</xdr:row>
      <xdr:rowOff>131887</xdr:rowOff>
    </xdr:from>
    <xdr:to>
      <xdr:col>82</xdr:col>
      <xdr:colOff>362254</xdr:colOff>
      <xdr:row>121</xdr:row>
      <xdr:rowOff>131887</xdr:rowOff>
    </xdr:to>
    <xdr:cxnSp macro="">
      <xdr:nvCxnSpPr>
        <xdr:cNvPr id="29" name="ตัวเชื่อมต่อตรง 1227">
          <a:extLst>
            <a:ext uri="{FF2B5EF4-FFF2-40B4-BE49-F238E27FC236}">
              <a16:creationId xmlns:a16="http://schemas.microsoft.com/office/drawing/2014/main" id="{00E9392C-52A5-4F95-A5CF-8239A9664B3A}"/>
            </a:ext>
          </a:extLst>
        </xdr:cNvPr>
        <xdr:cNvCxnSpPr/>
      </xdr:nvCxnSpPr>
      <xdr:spPr>
        <a:xfrm flipV="1">
          <a:off x="48676583" y="18153187"/>
          <a:ext cx="3242591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93138</xdr:colOff>
      <xdr:row>121</xdr:row>
      <xdr:rowOff>129682</xdr:rowOff>
    </xdr:from>
    <xdr:to>
      <xdr:col>82</xdr:col>
      <xdr:colOff>96353</xdr:colOff>
      <xdr:row>125</xdr:row>
      <xdr:rowOff>189522</xdr:rowOff>
    </xdr:to>
    <xdr:cxnSp macro="">
      <xdr:nvCxnSpPr>
        <xdr:cNvPr id="30" name="ตัวเชื่อมต่อตรง 1231">
          <a:extLst>
            <a:ext uri="{FF2B5EF4-FFF2-40B4-BE49-F238E27FC236}">
              <a16:creationId xmlns:a16="http://schemas.microsoft.com/office/drawing/2014/main" id="{14ED0826-4B5E-4A94-9CC3-033BFD99B743}"/>
            </a:ext>
          </a:extLst>
        </xdr:cNvPr>
        <xdr:cNvCxnSpPr/>
      </xdr:nvCxnSpPr>
      <xdr:spPr>
        <a:xfrm flipH="1">
          <a:off x="51650058" y="18150982"/>
          <a:ext cx="3215" cy="85232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350099</xdr:colOff>
      <xdr:row>122</xdr:row>
      <xdr:rowOff>49496</xdr:rowOff>
    </xdr:from>
    <xdr:to>
      <xdr:col>112</xdr:col>
      <xdr:colOff>85507</xdr:colOff>
      <xdr:row>122</xdr:row>
      <xdr:rowOff>49496</xdr:rowOff>
    </xdr:to>
    <xdr:cxnSp macro="">
      <xdr:nvCxnSpPr>
        <xdr:cNvPr id="31" name="ตัวเชื่อมต่อตรง 1233">
          <a:extLst>
            <a:ext uri="{FF2B5EF4-FFF2-40B4-BE49-F238E27FC236}">
              <a16:creationId xmlns:a16="http://schemas.microsoft.com/office/drawing/2014/main" id="{C05B3CF6-C6C3-40BE-AA87-98B07CDE2D8C}"/>
            </a:ext>
          </a:extLst>
        </xdr:cNvPr>
        <xdr:cNvCxnSpPr/>
      </xdr:nvCxnSpPr>
      <xdr:spPr>
        <a:xfrm>
          <a:off x="66537419" y="18268916"/>
          <a:ext cx="3393008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451701</xdr:colOff>
      <xdr:row>122</xdr:row>
      <xdr:rowOff>50365</xdr:rowOff>
    </xdr:from>
    <xdr:to>
      <xdr:col>111</xdr:col>
      <xdr:colOff>451701</xdr:colOff>
      <xdr:row>126</xdr:row>
      <xdr:rowOff>82582</xdr:rowOff>
    </xdr:to>
    <xdr:cxnSp macro="">
      <xdr:nvCxnSpPr>
        <xdr:cNvPr id="32" name="ตัวเชื่อมต่อตรง 1235">
          <a:extLst>
            <a:ext uri="{FF2B5EF4-FFF2-40B4-BE49-F238E27FC236}">
              <a16:creationId xmlns:a16="http://schemas.microsoft.com/office/drawing/2014/main" id="{74978258-01EB-451F-9B16-930398880343}"/>
            </a:ext>
          </a:extLst>
        </xdr:cNvPr>
        <xdr:cNvCxnSpPr/>
      </xdr:nvCxnSpPr>
      <xdr:spPr>
        <a:xfrm flipH="1">
          <a:off x="69687021" y="18269785"/>
          <a:ext cx="0" cy="82469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171726</xdr:colOff>
      <xdr:row>19</xdr:row>
      <xdr:rowOff>124241</xdr:rowOff>
    </xdr:from>
    <xdr:to>
      <xdr:col>140</xdr:col>
      <xdr:colOff>255902</xdr:colOff>
      <xdr:row>36</xdr:row>
      <xdr:rowOff>146741</xdr:rowOff>
    </xdr:to>
    <xdr:graphicFrame macro="">
      <xdr:nvGraphicFramePr>
        <xdr:cNvPr id="33" name="Chart 8">
          <a:extLst>
            <a:ext uri="{FF2B5EF4-FFF2-40B4-BE49-F238E27FC236}">
              <a16:creationId xmlns:a16="http://schemas.microsoft.com/office/drawing/2014/main" id="{AD0AB04E-307E-4FB2-AC44-24B3E8DE1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133</xdr:col>
      <xdr:colOff>237213</xdr:colOff>
      <xdr:row>41</xdr:row>
      <xdr:rowOff>7297</xdr:rowOff>
    </xdr:from>
    <xdr:to>
      <xdr:col>140</xdr:col>
      <xdr:colOff>321389</xdr:colOff>
      <xdr:row>58</xdr:row>
      <xdr:rowOff>29797</xdr:rowOff>
    </xdr:to>
    <xdr:graphicFrame macro="">
      <xdr:nvGraphicFramePr>
        <xdr:cNvPr id="34" name="Chart 9">
          <a:extLst>
            <a:ext uri="{FF2B5EF4-FFF2-40B4-BE49-F238E27FC236}">
              <a16:creationId xmlns:a16="http://schemas.microsoft.com/office/drawing/2014/main" id="{183071C8-098B-484E-A8F7-CE9490A70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133</xdr:col>
      <xdr:colOff>204693</xdr:colOff>
      <xdr:row>65</xdr:row>
      <xdr:rowOff>105335</xdr:rowOff>
    </xdr:from>
    <xdr:to>
      <xdr:col>140</xdr:col>
      <xdr:colOff>288869</xdr:colOff>
      <xdr:row>82</xdr:row>
      <xdr:rowOff>127835</xdr:rowOff>
    </xdr:to>
    <xdr:graphicFrame macro="">
      <xdr:nvGraphicFramePr>
        <xdr:cNvPr id="35" name="Chart 8">
          <a:extLst>
            <a:ext uri="{FF2B5EF4-FFF2-40B4-BE49-F238E27FC236}">
              <a16:creationId xmlns:a16="http://schemas.microsoft.com/office/drawing/2014/main" id="{DC27BD85-1CFB-45FC-B375-B1BA88AB2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134</xdr:col>
      <xdr:colOff>292013</xdr:colOff>
      <xdr:row>74</xdr:row>
      <xdr:rowOff>110849</xdr:rowOff>
    </xdr:from>
    <xdr:to>
      <xdr:col>138</xdr:col>
      <xdr:colOff>559619</xdr:colOff>
      <xdr:row>74</xdr:row>
      <xdr:rowOff>114698</xdr:rowOff>
    </xdr:to>
    <xdr:cxnSp macro="">
      <xdr:nvCxnSpPr>
        <xdr:cNvPr id="36" name="ตัวเชื่อมต่อตรง 1236">
          <a:extLst>
            <a:ext uri="{FF2B5EF4-FFF2-40B4-BE49-F238E27FC236}">
              <a16:creationId xmlns:a16="http://schemas.microsoft.com/office/drawing/2014/main" id="{AB9B7CB3-BE79-4DEF-AE89-4B20F1107A91}"/>
            </a:ext>
          </a:extLst>
        </xdr:cNvPr>
        <xdr:cNvCxnSpPr/>
      </xdr:nvCxnSpPr>
      <xdr:spPr>
        <a:xfrm>
          <a:off x="83548133" y="10154009"/>
          <a:ext cx="2706006" cy="3849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484863</xdr:colOff>
      <xdr:row>114</xdr:row>
      <xdr:rowOff>110711</xdr:rowOff>
    </xdr:from>
    <xdr:to>
      <xdr:col>140</xdr:col>
      <xdr:colOff>537663</xdr:colOff>
      <xdr:row>129</xdr:row>
      <xdr:rowOff>133211</xdr:rowOff>
    </xdr:to>
    <xdr:graphicFrame macro="">
      <xdr:nvGraphicFramePr>
        <xdr:cNvPr id="37" name="Chart 9">
          <a:extLst>
            <a:ext uri="{FF2B5EF4-FFF2-40B4-BE49-F238E27FC236}">
              <a16:creationId xmlns:a16="http://schemas.microsoft.com/office/drawing/2014/main" id="{D4D415E2-30BB-4A6F-80C8-01B244F65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134</xdr:col>
      <xdr:colOff>572752</xdr:colOff>
      <xdr:row>122</xdr:row>
      <xdr:rowOff>87357</xdr:rowOff>
    </xdr:from>
    <xdr:to>
      <xdr:col>140</xdr:col>
      <xdr:colOff>164161</xdr:colOff>
      <xdr:row>122</xdr:row>
      <xdr:rowOff>87357</xdr:rowOff>
    </xdr:to>
    <xdr:cxnSp macro="">
      <xdr:nvCxnSpPr>
        <xdr:cNvPr id="38" name="ตัวเชื่อมต่อตรง 1226">
          <a:extLst>
            <a:ext uri="{FF2B5EF4-FFF2-40B4-BE49-F238E27FC236}">
              <a16:creationId xmlns:a16="http://schemas.microsoft.com/office/drawing/2014/main" id="{BE4F74D4-2FC6-42AA-97B1-3BBCB129202A}"/>
            </a:ext>
          </a:extLst>
        </xdr:cNvPr>
        <xdr:cNvCxnSpPr/>
      </xdr:nvCxnSpPr>
      <xdr:spPr>
        <a:xfrm>
          <a:off x="83828872" y="18306777"/>
          <a:ext cx="3249009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534469</xdr:colOff>
      <xdr:row>122</xdr:row>
      <xdr:rowOff>80819</xdr:rowOff>
    </xdr:from>
    <xdr:to>
      <xdr:col>139</xdr:col>
      <xdr:colOff>534469</xdr:colOff>
      <xdr:row>126</xdr:row>
      <xdr:rowOff>155925</xdr:rowOff>
    </xdr:to>
    <xdr:cxnSp macro="">
      <xdr:nvCxnSpPr>
        <xdr:cNvPr id="39" name="ตัวเชื่อมต่อตรง 1228">
          <a:extLst>
            <a:ext uri="{FF2B5EF4-FFF2-40B4-BE49-F238E27FC236}">
              <a16:creationId xmlns:a16="http://schemas.microsoft.com/office/drawing/2014/main" id="{623FA021-FDF8-4D53-80BE-926DFBA839F4}"/>
            </a:ext>
          </a:extLst>
        </xdr:cNvPr>
        <xdr:cNvCxnSpPr/>
      </xdr:nvCxnSpPr>
      <xdr:spPr>
        <a:xfrm>
          <a:off x="86838589" y="18300239"/>
          <a:ext cx="0" cy="867586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162</xdr:col>
      <xdr:colOff>96762</xdr:colOff>
      <xdr:row>114</xdr:row>
      <xdr:rowOff>96762</xdr:rowOff>
    </xdr:from>
    <xdr:to>
      <xdr:col>169</xdr:col>
      <xdr:colOff>593985</xdr:colOff>
      <xdr:row>129</xdr:row>
      <xdr:rowOff>107056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273283A3-6F5C-4D48-AB80-DB1A855C1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190</xdr:col>
      <xdr:colOff>254000</xdr:colOff>
      <xdr:row>112</xdr:row>
      <xdr:rowOff>48381</xdr:rowOff>
    </xdr:from>
    <xdr:to>
      <xdr:col>198</xdr:col>
      <xdr:colOff>146461</xdr:colOff>
      <xdr:row>127</xdr:row>
      <xdr:rowOff>107055</xdr:rowOff>
    </xdr:to>
    <xdr:graphicFrame macro="">
      <xdr:nvGraphicFramePr>
        <xdr:cNvPr id="41" name="Chart 9">
          <a:extLst>
            <a:ext uri="{FF2B5EF4-FFF2-40B4-BE49-F238E27FC236}">
              <a16:creationId xmlns:a16="http://schemas.microsoft.com/office/drawing/2014/main" id="{D528EFB1-1DDC-4122-B8C7-36CFB9033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220</xdr:col>
      <xdr:colOff>110613</xdr:colOff>
      <xdr:row>114</xdr:row>
      <xdr:rowOff>122903</xdr:rowOff>
    </xdr:from>
    <xdr:to>
      <xdr:col>228</xdr:col>
      <xdr:colOff>3074</xdr:colOff>
      <xdr:row>129</xdr:row>
      <xdr:rowOff>132415</xdr:rowOff>
    </xdr:to>
    <xdr:graphicFrame macro="">
      <xdr:nvGraphicFramePr>
        <xdr:cNvPr id="42" name="Chart 9">
          <a:extLst>
            <a:ext uri="{FF2B5EF4-FFF2-40B4-BE49-F238E27FC236}">
              <a16:creationId xmlns:a16="http://schemas.microsoft.com/office/drawing/2014/main" id="{04741D82-1FF2-4418-8FE9-1D08131D0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0.84317</cdr:x>
      <cdr:y>0.5282</cdr:y>
    </cdr:from>
    <cdr:to>
      <cdr:x>0.8446</cdr:x>
      <cdr:y>0.81036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4542752" y="1851506"/>
          <a:ext cx="7697" cy="98906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0.66289</cdr:x>
      <cdr:y>0.52472</cdr:y>
    </cdr:from>
    <cdr:to>
      <cdr:x>0.66367</cdr:x>
      <cdr:y>0.81276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2888935" y="1490124"/>
          <a:ext cx="3400" cy="81799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0.85487</cdr:x>
      <cdr:y>0.52143</cdr:y>
    </cdr:from>
    <cdr:to>
      <cdr:x>0.8563</cdr:x>
      <cdr:y>0.80359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3654423" y="1482956"/>
          <a:ext cx="6113" cy="80246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0.74631</cdr:x>
      <cdr:y>0.53088</cdr:y>
    </cdr:from>
    <cdr:to>
      <cdr:x>0.74709</cdr:x>
      <cdr:y>0.80608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201532" y="1485676"/>
          <a:ext cx="3347" cy="77015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0.79368</cdr:x>
      <cdr:y>0.5282</cdr:y>
    </cdr:from>
    <cdr:to>
      <cdr:x>0.79511</cdr:x>
      <cdr:y>0.81036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3474502" y="1466380"/>
          <a:ext cx="6260" cy="78332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0.71105</cdr:x>
      <cdr:y>0.52962</cdr:y>
    </cdr:from>
    <cdr:to>
      <cdr:x>0.71183</cdr:x>
      <cdr:y>0.80482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096242" y="1484598"/>
          <a:ext cx="3397" cy="77141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0.78778</cdr:x>
      <cdr:y>0.52328</cdr:y>
    </cdr:from>
    <cdr:to>
      <cdr:x>0.78921</cdr:x>
      <cdr:y>0.80544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3443631" y="1515215"/>
          <a:ext cx="6251" cy="81702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0.68989</cdr:x>
      <cdr:y>0.5251</cdr:y>
    </cdr:from>
    <cdr:to>
      <cdr:x>0.69067</cdr:x>
      <cdr:y>0.8003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004923" y="1502324"/>
          <a:ext cx="3398" cy="78735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0.78437</cdr:x>
      <cdr:y>0.5243</cdr:y>
    </cdr:from>
    <cdr:to>
      <cdr:x>0.7858</cdr:x>
      <cdr:y>0.80646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3404835" y="1513425"/>
          <a:ext cx="6208" cy="81447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298726</xdr:colOff>
      <xdr:row>21</xdr:row>
      <xdr:rowOff>9940</xdr:rowOff>
    </xdr:from>
    <xdr:to>
      <xdr:col>25</xdr:col>
      <xdr:colOff>618226</xdr:colOff>
      <xdr:row>37</xdr:row>
      <xdr:rowOff>119031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7A34866A-DD95-4C70-AC7A-4BC583758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285704</xdr:colOff>
      <xdr:row>38</xdr:row>
      <xdr:rowOff>49519</xdr:rowOff>
    </xdr:from>
    <xdr:to>
      <xdr:col>25</xdr:col>
      <xdr:colOff>608090</xdr:colOff>
      <xdr:row>54</xdr:row>
      <xdr:rowOff>158610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C9BF1DCF-FDD0-41CC-A9FF-B74D5395D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296079</xdr:colOff>
      <xdr:row>46</xdr:row>
      <xdr:rowOff>111931</xdr:rowOff>
    </xdr:from>
    <xdr:to>
      <xdr:col>24</xdr:col>
      <xdr:colOff>296079</xdr:colOff>
      <xdr:row>51</xdr:row>
      <xdr:rowOff>137308</xdr:rowOff>
    </xdr:to>
    <xdr:cxnSp macro="">
      <xdr:nvCxnSpPr>
        <xdr:cNvPr id="4" name="ตัวเชื่อมต่อตรง 5">
          <a:extLst>
            <a:ext uri="{FF2B5EF4-FFF2-40B4-BE49-F238E27FC236}">
              <a16:creationId xmlns:a16="http://schemas.microsoft.com/office/drawing/2014/main" id="{4F77A43C-D6FC-4538-84BE-B310C8AC3E67}"/>
            </a:ext>
          </a:extLst>
        </xdr:cNvPr>
        <xdr:cNvCxnSpPr/>
      </xdr:nvCxnSpPr>
      <xdr:spPr>
        <a:xfrm>
          <a:off x="16389519" y="6246031"/>
          <a:ext cx="0" cy="90167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330199</xdr:colOff>
      <xdr:row>60</xdr:row>
      <xdr:rowOff>19050</xdr:rowOff>
    </xdr:from>
    <xdr:to>
      <xdr:col>25</xdr:col>
      <xdr:colOff>649699</xdr:colOff>
      <xdr:row>74</xdr:row>
      <xdr:rowOff>155850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33780855-C84F-41BB-BD63-CD08B8064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330199</xdr:colOff>
      <xdr:row>75</xdr:row>
      <xdr:rowOff>177800</xdr:rowOff>
    </xdr:from>
    <xdr:to>
      <xdr:col>25</xdr:col>
      <xdr:colOff>649699</xdr:colOff>
      <xdr:row>90</xdr:row>
      <xdr:rowOff>47900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F7B6E66-D5A5-47AE-B36A-46B001119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298726</xdr:colOff>
      <xdr:row>21</xdr:row>
      <xdr:rowOff>9940</xdr:rowOff>
    </xdr:from>
    <xdr:to>
      <xdr:col>52</xdr:col>
      <xdr:colOff>618226</xdr:colOff>
      <xdr:row>37</xdr:row>
      <xdr:rowOff>119031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478AC6F-AE65-4EBD-AA97-5CCA947D1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389613</xdr:colOff>
      <xdr:row>38</xdr:row>
      <xdr:rowOff>72610</xdr:rowOff>
    </xdr:from>
    <xdr:to>
      <xdr:col>53</xdr:col>
      <xdr:colOff>42363</xdr:colOff>
      <xdr:row>55</xdr:row>
      <xdr:rowOff>8519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93A27006-0CE8-4139-93AB-0088981F5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424672</xdr:colOff>
      <xdr:row>46</xdr:row>
      <xdr:rowOff>56081</xdr:rowOff>
    </xdr:from>
    <xdr:to>
      <xdr:col>51</xdr:col>
      <xdr:colOff>424672</xdr:colOff>
      <xdr:row>51</xdr:row>
      <xdr:rowOff>153458</xdr:rowOff>
    </xdr:to>
    <xdr:cxnSp macro="">
      <xdr:nvCxnSpPr>
        <xdr:cNvPr id="9" name="ตัวเชื่อมต่อตรง 13">
          <a:extLst>
            <a:ext uri="{FF2B5EF4-FFF2-40B4-BE49-F238E27FC236}">
              <a16:creationId xmlns:a16="http://schemas.microsoft.com/office/drawing/2014/main" id="{9AB39674-B034-497A-811E-6B7A2C8935F2}"/>
            </a:ext>
          </a:extLst>
        </xdr:cNvPr>
        <xdr:cNvCxnSpPr/>
      </xdr:nvCxnSpPr>
      <xdr:spPr>
        <a:xfrm>
          <a:off x="34623232" y="6190181"/>
          <a:ext cx="0" cy="97367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434108</xdr:colOff>
      <xdr:row>57</xdr:row>
      <xdr:rowOff>169140</xdr:rowOff>
    </xdr:from>
    <xdr:to>
      <xdr:col>53</xdr:col>
      <xdr:colOff>83972</xdr:colOff>
      <xdr:row>74</xdr:row>
      <xdr:rowOff>105049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33785DE9-035C-4CE7-A156-478CEC208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491835</xdr:colOff>
      <xdr:row>76</xdr:row>
      <xdr:rowOff>39254</xdr:rowOff>
    </xdr:from>
    <xdr:to>
      <xdr:col>53</xdr:col>
      <xdr:colOff>141699</xdr:colOff>
      <xdr:row>92</xdr:row>
      <xdr:rowOff>148345</xdr:rowOff>
    </xdr:to>
    <xdr:graphicFrame macro="">
      <xdr:nvGraphicFramePr>
        <xdr:cNvPr id="11" name="Chart 8">
          <a:extLst>
            <a:ext uri="{FF2B5EF4-FFF2-40B4-BE49-F238E27FC236}">
              <a16:creationId xmlns:a16="http://schemas.microsoft.com/office/drawing/2014/main" id="{0924D3E0-8EAE-48A3-91AB-CFFA95D14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75</xdr:col>
      <xdr:colOff>298726</xdr:colOff>
      <xdr:row>21</xdr:row>
      <xdr:rowOff>9940</xdr:rowOff>
    </xdr:from>
    <xdr:to>
      <xdr:col>81</xdr:col>
      <xdr:colOff>618226</xdr:colOff>
      <xdr:row>37</xdr:row>
      <xdr:rowOff>119031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C2DCDAC6-C1D8-41AB-90FA-84567F780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75</xdr:col>
      <xdr:colOff>434108</xdr:colOff>
      <xdr:row>57</xdr:row>
      <xdr:rowOff>169140</xdr:rowOff>
    </xdr:from>
    <xdr:to>
      <xdr:col>82</xdr:col>
      <xdr:colOff>83972</xdr:colOff>
      <xdr:row>74</xdr:row>
      <xdr:rowOff>105049</xdr:rowOff>
    </xdr:to>
    <xdr:graphicFrame macro="">
      <xdr:nvGraphicFramePr>
        <xdr:cNvPr id="13" name="Chart 8">
          <a:extLst>
            <a:ext uri="{FF2B5EF4-FFF2-40B4-BE49-F238E27FC236}">
              <a16:creationId xmlns:a16="http://schemas.microsoft.com/office/drawing/2014/main" id="{3146BA79-25D6-43CB-A86D-07A5CE9B3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649986</xdr:colOff>
      <xdr:row>92</xdr:row>
      <xdr:rowOff>154273</xdr:rowOff>
    </xdr:from>
    <xdr:to>
      <xdr:col>82</xdr:col>
      <xdr:colOff>299850</xdr:colOff>
      <xdr:row>109</xdr:row>
      <xdr:rowOff>101291</xdr:rowOff>
    </xdr:to>
    <xdr:graphicFrame macro="">
      <xdr:nvGraphicFramePr>
        <xdr:cNvPr id="14" name="Chart 8">
          <a:extLst>
            <a:ext uri="{FF2B5EF4-FFF2-40B4-BE49-F238E27FC236}">
              <a16:creationId xmlns:a16="http://schemas.microsoft.com/office/drawing/2014/main" id="{77127C0E-0121-4606-9A02-56FBF41FE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104</xdr:col>
      <xdr:colOff>298726</xdr:colOff>
      <xdr:row>21</xdr:row>
      <xdr:rowOff>9940</xdr:rowOff>
    </xdr:from>
    <xdr:to>
      <xdr:col>110</xdr:col>
      <xdr:colOff>618226</xdr:colOff>
      <xdr:row>37</xdr:row>
      <xdr:rowOff>119031</xdr:rowOff>
    </xdr:to>
    <xdr:graphicFrame macro="">
      <xdr:nvGraphicFramePr>
        <xdr:cNvPr id="15" name="Chart 8">
          <a:extLst>
            <a:ext uri="{FF2B5EF4-FFF2-40B4-BE49-F238E27FC236}">
              <a16:creationId xmlns:a16="http://schemas.microsoft.com/office/drawing/2014/main" id="{EC40612A-CB75-4008-B592-E9F478EBB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104</xdr:col>
      <xdr:colOff>434108</xdr:colOff>
      <xdr:row>57</xdr:row>
      <xdr:rowOff>169140</xdr:rowOff>
    </xdr:from>
    <xdr:to>
      <xdr:col>111</xdr:col>
      <xdr:colOff>83972</xdr:colOff>
      <xdr:row>74</xdr:row>
      <xdr:rowOff>105049</xdr:rowOff>
    </xdr:to>
    <xdr:graphicFrame macro="">
      <xdr:nvGraphicFramePr>
        <xdr:cNvPr id="16" name="Chart 8">
          <a:extLst>
            <a:ext uri="{FF2B5EF4-FFF2-40B4-BE49-F238E27FC236}">
              <a16:creationId xmlns:a16="http://schemas.microsoft.com/office/drawing/2014/main" id="{75F89147-4471-421A-B7FB-B54D44301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104</xdr:col>
      <xdr:colOff>649986</xdr:colOff>
      <xdr:row>92</xdr:row>
      <xdr:rowOff>154273</xdr:rowOff>
    </xdr:from>
    <xdr:to>
      <xdr:col>111</xdr:col>
      <xdr:colOff>299850</xdr:colOff>
      <xdr:row>109</xdr:row>
      <xdr:rowOff>101291</xdr:rowOff>
    </xdr:to>
    <xdr:graphicFrame macro="">
      <xdr:nvGraphicFramePr>
        <xdr:cNvPr id="17" name="Chart 8">
          <a:extLst>
            <a:ext uri="{FF2B5EF4-FFF2-40B4-BE49-F238E27FC236}">
              <a16:creationId xmlns:a16="http://schemas.microsoft.com/office/drawing/2014/main" id="{E9D869CF-59D6-42A1-9EA7-A78536A69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132</xdr:col>
      <xdr:colOff>413745</xdr:colOff>
      <xdr:row>34</xdr:row>
      <xdr:rowOff>168091</xdr:rowOff>
    </xdr:from>
    <xdr:to>
      <xdr:col>139</xdr:col>
      <xdr:colOff>57509</xdr:colOff>
      <xdr:row>51</xdr:row>
      <xdr:rowOff>104654</xdr:rowOff>
    </xdr:to>
    <xdr:graphicFrame macro="">
      <xdr:nvGraphicFramePr>
        <xdr:cNvPr id="18" name="Chart 8">
          <a:extLst>
            <a:ext uri="{FF2B5EF4-FFF2-40B4-BE49-F238E27FC236}">
              <a16:creationId xmlns:a16="http://schemas.microsoft.com/office/drawing/2014/main" id="{C980C548-BB86-4166-B9C7-C96833686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132</xdr:col>
      <xdr:colOff>434108</xdr:colOff>
      <xdr:row>57</xdr:row>
      <xdr:rowOff>169140</xdr:rowOff>
    </xdr:from>
    <xdr:to>
      <xdr:col>139</xdr:col>
      <xdr:colOff>83972</xdr:colOff>
      <xdr:row>74</xdr:row>
      <xdr:rowOff>105049</xdr:rowOff>
    </xdr:to>
    <xdr:graphicFrame macro="">
      <xdr:nvGraphicFramePr>
        <xdr:cNvPr id="19" name="Chart 8">
          <a:extLst>
            <a:ext uri="{FF2B5EF4-FFF2-40B4-BE49-F238E27FC236}">
              <a16:creationId xmlns:a16="http://schemas.microsoft.com/office/drawing/2014/main" id="{46EC69D0-4003-4FB8-B152-DC4E2ED11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132</xdr:col>
      <xdr:colOff>649986</xdr:colOff>
      <xdr:row>92</xdr:row>
      <xdr:rowOff>154273</xdr:rowOff>
    </xdr:from>
    <xdr:to>
      <xdr:col>139</xdr:col>
      <xdr:colOff>299850</xdr:colOff>
      <xdr:row>109</xdr:row>
      <xdr:rowOff>101291</xdr:rowOff>
    </xdr:to>
    <xdr:graphicFrame macro="">
      <xdr:nvGraphicFramePr>
        <xdr:cNvPr id="20" name="Chart 8">
          <a:extLst>
            <a:ext uri="{FF2B5EF4-FFF2-40B4-BE49-F238E27FC236}">
              <a16:creationId xmlns:a16="http://schemas.microsoft.com/office/drawing/2014/main" id="{908FB47D-0550-4CC1-9A78-57E50B7B2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161</xdr:col>
      <xdr:colOff>54311</xdr:colOff>
      <xdr:row>35</xdr:row>
      <xdr:rowOff>168091</xdr:rowOff>
    </xdr:from>
    <xdr:to>
      <xdr:col>167</xdr:col>
      <xdr:colOff>373811</xdr:colOff>
      <xdr:row>52</xdr:row>
      <xdr:rowOff>104654</xdr:rowOff>
    </xdr:to>
    <xdr:graphicFrame macro="">
      <xdr:nvGraphicFramePr>
        <xdr:cNvPr id="21" name="Chart 8">
          <a:extLst>
            <a:ext uri="{FF2B5EF4-FFF2-40B4-BE49-F238E27FC236}">
              <a16:creationId xmlns:a16="http://schemas.microsoft.com/office/drawing/2014/main" id="{8A8FEB42-2AAE-4E67-9022-A3749F5C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161</xdr:col>
      <xdr:colOff>2787</xdr:colOff>
      <xdr:row>71</xdr:row>
      <xdr:rowOff>25367</xdr:rowOff>
    </xdr:from>
    <xdr:to>
      <xdr:col>167</xdr:col>
      <xdr:colOff>328387</xdr:colOff>
      <xdr:row>87</xdr:row>
      <xdr:rowOff>133804</xdr:rowOff>
    </xdr:to>
    <xdr:graphicFrame macro="">
      <xdr:nvGraphicFramePr>
        <xdr:cNvPr id="22" name="Chart 8">
          <a:extLst>
            <a:ext uri="{FF2B5EF4-FFF2-40B4-BE49-F238E27FC236}">
              <a16:creationId xmlns:a16="http://schemas.microsoft.com/office/drawing/2014/main" id="{533BB183-11CA-4BC2-989B-A11863F47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160</xdr:col>
      <xdr:colOff>649986</xdr:colOff>
      <xdr:row>92</xdr:row>
      <xdr:rowOff>154273</xdr:rowOff>
    </xdr:from>
    <xdr:to>
      <xdr:col>167</xdr:col>
      <xdr:colOff>299850</xdr:colOff>
      <xdr:row>109</xdr:row>
      <xdr:rowOff>101291</xdr:rowOff>
    </xdr:to>
    <xdr:graphicFrame macro="">
      <xdr:nvGraphicFramePr>
        <xdr:cNvPr id="23" name="Chart 8">
          <a:extLst>
            <a:ext uri="{FF2B5EF4-FFF2-40B4-BE49-F238E27FC236}">
              <a16:creationId xmlns:a16="http://schemas.microsoft.com/office/drawing/2014/main" id="{2724ECA5-B3AC-48EA-A5FC-71D5E4FD5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0.76883</cdr:x>
      <cdr:y>0.52469</cdr:y>
    </cdr:from>
    <cdr:to>
      <cdr:x>0.76883</cdr:x>
      <cdr:y>0.80447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340702" y="1525727"/>
          <a:ext cx="0" cy="81356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0.92381</cdr:x>
      <cdr:y>0.52205</cdr:y>
    </cdr:from>
    <cdr:to>
      <cdr:x>0.92381</cdr:x>
      <cdr:y>0.81242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4011475" y="1359190"/>
          <a:ext cx="0" cy="75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0.78876</cdr:x>
      <cdr:y>0.52245</cdr:y>
    </cdr:from>
    <cdr:to>
      <cdr:x>0.78876</cdr:x>
      <cdr:y>0.80223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430669" y="1546114"/>
          <a:ext cx="0" cy="82796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0.90744</cdr:x>
      <cdr:y>0.5228</cdr:y>
    </cdr:from>
    <cdr:to>
      <cdr:x>0.90887</cdr:x>
      <cdr:y>0.80496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3938552" y="1568944"/>
          <a:ext cx="6207" cy="84677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0.73643</cdr:x>
      <cdr:y>0.52388</cdr:y>
    </cdr:from>
    <cdr:to>
      <cdr:x>0.73643</cdr:x>
      <cdr:y>0.80366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199672" y="1515091"/>
          <a:ext cx="0" cy="80913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0.90215</cdr:x>
      <cdr:y>0.52159</cdr:y>
    </cdr:from>
    <cdr:to>
      <cdr:x>0.90215</cdr:x>
      <cdr:y>0.80375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3919977" y="1519067"/>
          <a:ext cx="0" cy="82176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0.90587</cdr:x>
      <cdr:y>0.52365</cdr:y>
    </cdr:from>
    <cdr:to>
      <cdr:x>0.90587</cdr:x>
      <cdr:y>0.80525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F91A93F6-AD29-E147-2D6A-024EF1D3D41C}"/>
            </a:ext>
          </a:extLst>
        </cdr:cNvPr>
        <cdr:cNvCxnSpPr/>
      </cdr:nvCxnSpPr>
      <cdr:spPr>
        <a:xfrm xmlns:a="http://schemas.openxmlformats.org/drawingml/2006/main" flipH="1">
          <a:off x="3937194" y="1539735"/>
          <a:ext cx="0" cy="82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0.73915</cdr:x>
      <cdr:y>0.52518</cdr:y>
    </cdr:from>
    <cdr:to>
      <cdr:x>0.73915</cdr:x>
      <cdr:y>0.80496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193131" y="1524658"/>
          <a:ext cx="0" cy="81222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0.88881</cdr:x>
      <cdr:y>0.5228</cdr:y>
    </cdr:from>
    <cdr:to>
      <cdr:x>0.89024</cdr:x>
      <cdr:y>0.80496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3855038" y="1505664"/>
          <a:ext cx="6202" cy="81262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0.88147</cdr:x>
      <cdr:y>0.52542</cdr:y>
    </cdr:from>
    <cdr:to>
      <cdr:x>0.88147</cdr:x>
      <cdr:y>0.80921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F29FFBF8-72D8-1AA2-E55C-EF3C402B7EB3}"/>
            </a:ext>
          </a:extLst>
        </cdr:cNvPr>
        <cdr:cNvCxnSpPr/>
      </cdr:nvCxnSpPr>
      <cdr:spPr>
        <a:xfrm xmlns:a="http://schemas.openxmlformats.org/drawingml/2006/main" flipH="1">
          <a:off x="3827481" y="1533012"/>
          <a:ext cx="0" cy="82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0.77744</cdr:x>
      <cdr:y>0.52518</cdr:y>
    </cdr:from>
    <cdr:to>
      <cdr:x>0.77744</cdr:x>
      <cdr:y>0.80496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374105" y="1519591"/>
          <a:ext cx="0" cy="80953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0.90225</cdr:x>
      <cdr:y>0.5228</cdr:y>
    </cdr:from>
    <cdr:to>
      <cdr:x>0.90368</cdr:x>
      <cdr:y>0.80496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3926318" y="1521626"/>
          <a:ext cx="6223" cy="82123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0.87553</cdr:x>
      <cdr:y>0.52346</cdr:y>
    </cdr:from>
    <cdr:to>
      <cdr:x>0.87553</cdr:x>
      <cdr:y>0.80725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979E992B-6BB1-5FA4-D4FF-FFC0F9D2C82F}"/>
            </a:ext>
          </a:extLst>
        </cdr:cNvPr>
        <cdr:cNvCxnSpPr/>
      </cdr:nvCxnSpPr>
      <cdr:spPr>
        <a:xfrm xmlns:a="http://schemas.openxmlformats.org/drawingml/2006/main">
          <a:off x="3801698" y="1527283"/>
          <a:ext cx="0" cy="82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0.7465</cdr:x>
      <cdr:y>0.53065</cdr:y>
    </cdr:from>
    <cdr:to>
      <cdr:x>0.7465</cdr:x>
      <cdr:y>0.81043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224880" y="1541627"/>
          <a:ext cx="0" cy="81281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0.90744</cdr:x>
      <cdr:y>0.5228</cdr:y>
    </cdr:from>
    <cdr:to>
      <cdr:x>0.90887</cdr:x>
      <cdr:y>0.80496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3938552" y="1568944"/>
          <a:ext cx="6207" cy="84677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0.87355</cdr:x>
      <cdr:y>0.52641</cdr:y>
    </cdr:from>
    <cdr:to>
      <cdr:x>0.87355</cdr:x>
      <cdr:y>0.80426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663198AD-10E9-DD64-0089-F4E59E51E1D2}"/>
            </a:ext>
          </a:extLst>
        </cdr:cNvPr>
        <cdr:cNvCxnSpPr/>
      </cdr:nvCxnSpPr>
      <cdr:spPr>
        <a:xfrm xmlns:a="http://schemas.openxmlformats.org/drawingml/2006/main">
          <a:off x="3793105" y="1535878"/>
          <a:ext cx="0" cy="81069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400736</xdr:colOff>
      <xdr:row>20</xdr:row>
      <xdr:rowOff>35751</xdr:rowOff>
    </xdr:from>
    <xdr:to>
      <xdr:col>27</xdr:col>
      <xdr:colOff>419123</xdr:colOff>
      <xdr:row>36</xdr:row>
      <xdr:rowOff>162719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34CB4D52-81C1-4241-8B54-0B8B1FF3D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421665</xdr:colOff>
      <xdr:row>38</xdr:row>
      <xdr:rowOff>166047</xdr:rowOff>
    </xdr:from>
    <xdr:to>
      <xdr:col>27</xdr:col>
      <xdr:colOff>508332</xdr:colOff>
      <xdr:row>55</xdr:row>
      <xdr:rowOff>167380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2A781242-968C-45D7-8DC3-8327E3C9C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311281</xdr:colOff>
      <xdr:row>63</xdr:row>
      <xdr:rowOff>147407</xdr:rowOff>
    </xdr:from>
    <xdr:to>
      <xdr:col>27</xdr:col>
      <xdr:colOff>400867</xdr:colOff>
      <xdr:row>80</xdr:row>
      <xdr:rowOff>137062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9E619DF-3DF9-4BA6-BD1B-FF62DFA14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308426</xdr:colOff>
      <xdr:row>83</xdr:row>
      <xdr:rowOff>145142</xdr:rowOff>
    </xdr:from>
    <xdr:to>
      <xdr:col>27</xdr:col>
      <xdr:colOff>361226</xdr:colOff>
      <xdr:row>100</xdr:row>
      <xdr:rowOff>21316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33C7760A-4E79-497B-84AA-D6C7D2148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523105</xdr:colOff>
      <xdr:row>47</xdr:row>
      <xdr:rowOff>93696</xdr:rowOff>
    </xdr:from>
    <xdr:to>
      <xdr:col>25</xdr:col>
      <xdr:colOff>523105</xdr:colOff>
      <xdr:row>52</xdr:row>
      <xdr:rowOff>118489</xdr:rowOff>
    </xdr:to>
    <xdr:cxnSp macro="">
      <xdr:nvCxnSpPr>
        <xdr:cNvPr id="6" name="ตัวเชื่อมต่อตรง 7">
          <a:extLst>
            <a:ext uri="{FF2B5EF4-FFF2-40B4-BE49-F238E27FC236}">
              <a16:creationId xmlns:a16="http://schemas.microsoft.com/office/drawing/2014/main" id="{ABD9F9B9-227C-43A8-A74D-64F24073CB70}"/>
            </a:ext>
          </a:extLst>
        </xdr:cNvPr>
        <xdr:cNvCxnSpPr/>
      </xdr:nvCxnSpPr>
      <xdr:spPr>
        <a:xfrm>
          <a:off x="17287105" y="6052536"/>
          <a:ext cx="0" cy="90109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356905</xdr:colOff>
      <xdr:row>101</xdr:row>
      <xdr:rowOff>116960</xdr:rowOff>
    </xdr:from>
    <xdr:to>
      <xdr:col>27</xdr:col>
      <xdr:colOff>393541</xdr:colOff>
      <xdr:row>117</xdr:row>
      <xdr:rowOff>169829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8794C28-AC7F-440C-AC49-236E2C7FF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74323</xdr:colOff>
      <xdr:row>109</xdr:row>
      <xdr:rowOff>157905</xdr:rowOff>
    </xdr:from>
    <xdr:to>
      <xdr:col>26</xdr:col>
      <xdr:colOff>74323</xdr:colOff>
      <xdr:row>114</xdr:row>
      <xdr:rowOff>139787</xdr:rowOff>
    </xdr:to>
    <xdr:cxnSp macro="">
      <xdr:nvCxnSpPr>
        <xdr:cNvPr id="8" name="ตัวเชื่อมต่อตรง 11">
          <a:extLst>
            <a:ext uri="{FF2B5EF4-FFF2-40B4-BE49-F238E27FC236}">
              <a16:creationId xmlns:a16="http://schemas.microsoft.com/office/drawing/2014/main" id="{35163F2A-5798-413F-B550-EACFB379F45F}"/>
            </a:ext>
          </a:extLst>
        </xdr:cNvPr>
        <xdr:cNvCxnSpPr/>
      </xdr:nvCxnSpPr>
      <xdr:spPr>
        <a:xfrm flipH="1">
          <a:off x="17508883" y="16982865"/>
          <a:ext cx="0" cy="85818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400736</xdr:colOff>
      <xdr:row>20</xdr:row>
      <xdr:rowOff>35751</xdr:rowOff>
    </xdr:from>
    <xdr:to>
      <xdr:col>56</xdr:col>
      <xdr:colOff>419123</xdr:colOff>
      <xdr:row>36</xdr:row>
      <xdr:rowOff>162719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7C02C19-023B-494A-A8BB-03DAC4485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421665</xdr:colOff>
      <xdr:row>38</xdr:row>
      <xdr:rowOff>166047</xdr:rowOff>
    </xdr:from>
    <xdr:to>
      <xdr:col>56</xdr:col>
      <xdr:colOff>508332</xdr:colOff>
      <xdr:row>55</xdr:row>
      <xdr:rowOff>167380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02D499-42AC-4420-B604-A545E32AE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311281</xdr:colOff>
      <xdr:row>63</xdr:row>
      <xdr:rowOff>147407</xdr:rowOff>
    </xdr:from>
    <xdr:to>
      <xdr:col>56</xdr:col>
      <xdr:colOff>400867</xdr:colOff>
      <xdr:row>80</xdr:row>
      <xdr:rowOff>137062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0FE9BE5-9F90-4483-BD76-D45129929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308426</xdr:colOff>
      <xdr:row>83</xdr:row>
      <xdr:rowOff>145142</xdr:rowOff>
    </xdr:from>
    <xdr:to>
      <xdr:col>56</xdr:col>
      <xdr:colOff>361226</xdr:colOff>
      <xdr:row>100</xdr:row>
      <xdr:rowOff>21316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EE4B698-8F9F-41A7-909B-416CE5761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54</xdr:col>
      <xdr:colOff>655471</xdr:colOff>
      <xdr:row>47</xdr:row>
      <xdr:rowOff>97273</xdr:rowOff>
    </xdr:from>
    <xdr:to>
      <xdr:col>54</xdr:col>
      <xdr:colOff>655471</xdr:colOff>
      <xdr:row>52</xdr:row>
      <xdr:rowOff>122066</xdr:rowOff>
    </xdr:to>
    <xdr:cxnSp macro="">
      <xdr:nvCxnSpPr>
        <xdr:cNvPr id="13" name="ตัวเชื่อมต่อตรง 12">
          <a:extLst>
            <a:ext uri="{FF2B5EF4-FFF2-40B4-BE49-F238E27FC236}">
              <a16:creationId xmlns:a16="http://schemas.microsoft.com/office/drawing/2014/main" id="{A7BC439B-1DAD-472A-A9A3-D5BEED77ED51}"/>
            </a:ext>
          </a:extLst>
        </xdr:cNvPr>
        <xdr:cNvCxnSpPr/>
      </xdr:nvCxnSpPr>
      <xdr:spPr>
        <a:xfrm>
          <a:off x="36865711" y="6056113"/>
          <a:ext cx="0" cy="90109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356905</xdr:colOff>
      <xdr:row>101</xdr:row>
      <xdr:rowOff>116960</xdr:rowOff>
    </xdr:from>
    <xdr:to>
      <xdr:col>56</xdr:col>
      <xdr:colOff>393541</xdr:colOff>
      <xdr:row>117</xdr:row>
      <xdr:rowOff>169829</xdr:rowOff>
    </xdr:to>
    <xdr:graphicFrame macro="">
      <xdr:nvGraphicFramePr>
        <xdr:cNvPr id="14" name="Chart 9">
          <a:extLst>
            <a:ext uri="{FF2B5EF4-FFF2-40B4-BE49-F238E27FC236}">
              <a16:creationId xmlns:a16="http://schemas.microsoft.com/office/drawing/2014/main" id="{DCC09133-4028-4F11-A8AF-C6FE406DD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181380</xdr:colOff>
      <xdr:row>109</xdr:row>
      <xdr:rowOff>161054</xdr:rowOff>
    </xdr:from>
    <xdr:to>
      <xdr:col>55</xdr:col>
      <xdr:colOff>181380</xdr:colOff>
      <xdr:row>114</xdr:row>
      <xdr:rowOff>142936</xdr:rowOff>
    </xdr:to>
    <xdr:cxnSp macro="">
      <xdr:nvCxnSpPr>
        <xdr:cNvPr id="15" name="ตัวเชื่อมต่อตรง 14">
          <a:extLst>
            <a:ext uri="{FF2B5EF4-FFF2-40B4-BE49-F238E27FC236}">
              <a16:creationId xmlns:a16="http://schemas.microsoft.com/office/drawing/2014/main" id="{8258AFCD-FC91-4D4D-8AAA-86D67EE2C41A}"/>
            </a:ext>
          </a:extLst>
        </xdr:cNvPr>
        <xdr:cNvCxnSpPr/>
      </xdr:nvCxnSpPr>
      <xdr:spPr>
        <a:xfrm flipH="1">
          <a:off x="37062180" y="16986014"/>
          <a:ext cx="0" cy="85818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400736</xdr:colOff>
      <xdr:row>20</xdr:row>
      <xdr:rowOff>35751</xdr:rowOff>
    </xdr:from>
    <xdr:to>
      <xdr:col>86</xdr:col>
      <xdr:colOff>419123</xdr:colOff>
      <xdr:row>36</xdr:row>
      <xdr:rowOff>162719</xdr:rowOff>
    </xdr:to>
    <xdr:graphicFrame macro="">
      <xdr:nvGraphicFramePr>
        <xdr:cNvPr id="16" name="Chart 8">
          <a:extLst>
            <a:ext uri="{FF2B5EF4-FFF2-40B4-BE49-F238E27FC236}">
              <a16:creationId xmlns:a16="http://schemas.microsoft.com/office/drawing/2014/main" id="{E81937A4-C2ED-40C2-AA52-F6E3C009D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79</xdr:col>
      <xdr:colOff>421665</xdr:colOff>
      <xdr:row>38</xdr:row>
      <xdr:rowOff>166047</xdr:rowOff>
    </xdr:from>
    <xdr:to>
      <xdr:col>86</xdr:col>
      <xdr:colOff>508332</xdr:colOff>
      <xdr:row>55</xdr:row>
      <xdr:rowOff>167380</xdr:rowOff>
    </xdr:to>
    <xdr:graphicFrame macro="">
      <xdr:nvGraphicFramePr>
        <xdr:cNvPr id="17" name="Chart 9">
          <a:extLst>
            <a:ext uri="{FF2B5EF4-FFF2-40B4-BE49-F238E27FC236}">
              <a16:creationId xmlns:a16="http://schemas.microsoft.com/office/drawing/2014/main" id="{6FDF93D1-8C49-46A8-B2F0-4D2DBA096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79</xdr:col>
      <xdr:colOff>311281</xdr:colOff>
      <xdr:row>63</xdr:row>
      <xdr:rowOff>147407</xdr:rowOff>
    </xdr:from>
    <xdr:to>
      <xdr:col>86</xdr:col>
      <xdr:colOff>400867</xdr:colOff>
      <xdr:row>80</xdr:row>
      <xdr:rowOff>137062</xdr:rowOff>
    </xdr:to>
    <xdr:graphicFrame macro="">
      <xdr:nvGraphicFramePr>
        <xdr:cNvPr id="18" name="Chart 8">
          <a:extLst>
            <a:ext uri="{FF2B5EF4-FFF2-40B4-BE49-F238E27FC236}">
              <a16:creationId xmlns:a16="http://schemas.microsoft.com/office/drawing/2014/main" id="{24D25197-E9DF-48B6-84A1-4E0D6DB8C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79</xdr:col>
      <xdr:colOff>308426</xdr:colOff>
      <xdr:row>83</xdr:row>
      <xdr:rowOff>145142</xdr:rowOff>
    </xdr:from>
    <xdr:to>
      <xdr:col>86</xdr:col>
      <xdr:colOff>361226</xdr:colOff>
      <xdr:row>100</xdr:row>
      <xdr:rowOff>21316</xdr:rowOff>
    </xdr:to>
    <xdr:graphicFrame macro="">
      <xdr:nvGraphicFramePr>
        <xdr:cNvPr id="19" name="Chart 8">
          <a:extLst>
            <a:ext uri="{FF2B5EF4-FFF2-40B4-BE49-F238E27FC236}">
              <a16:creationId xmlns:a16="http://schemas.microsoft.com/office/drawing/2014/main" id="{D2F9BBB9-CBFA-49C1-8A43-DB0167890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84</xdr:col>
      <xdr:colOff>221447</xdr:colOff>
      <xdr:row>47</xdr:row>
      <xdr:rowOff>85228</xdr:rowOff>
    </xdr:from>
    <xdr:to>
      <xdr:col>84</xdr:col>
      <xdr:colOff>221447</xdr:colOff>
      <xdr:row>52</xdr:row>
      <xdr:rowOff>110021</xdr:rowOff>
    </xdr:to>
    <xdr:cxnSp macro="">
      <xdr:nvCxnSpPr>
        <xdr:cNvPr id="20" name="ตัวเชื่อมต่อตรง 19">
          <a:extLst>
            <a:ext uri="{FF2B5EF4-FFF2-40B4-BE49-F238E27FC236}">
              <a16:creationId xmlns:a16="http://schemas.microsoft.com/office/drawing/2014/main" id="{45BE1FA6-0BDC-4130-B572-64864E446EC5}"/>
            </a:ext>
          </a:extLst>
        </xdr:cNvPr>
        <xdr:cNvCxnSpPr/>
      </xdr:nvCxnSpPr>
      <xdr:spPr>
        <a:xfrm>
          <a:off x="56548487" y="6044068"/>
          <a:ext cx="0" cy="90109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356905</xdr:colOff>
      <xdr:row>101</xdr:row>
      <xdr:rowOff>116960</xdr:rowOff>
    </xdr:from>
    <xdr:to>
      <xdr:col>86</xdr:col>
      <xdr:colOff>393541</xdr:colOff>
      <xdr:row>117</xdr:row>
      <xdr:rowOff>169829</xdr:rowOff>
    </xdr:to>
    <xdr:graphicFrame macro="">
      <xdr:nvGraphicFramePr>
        <xdr:cNvPr id="21" name="Chart 9">
          <a:extLst>
            <a:ext uri="{FF2B5EF4-FFF2-40B4-BE49-F238E27FC236}">
              <a16:creationId xmlns:a16="http://schemas.microsoft.com/office/drawing/2014/main" id="{8755A084-DB63-439B-90E3-67BEF1CDB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84</xdr:col>
      <xdr:colOff>552856</xdr:colOff>
      <xdr:row>109</xdr:row>
      <xdr:rowOff>156291</xdr:rowOff>
    </xdr:from>
    <xdr:to>
      <xdr:col>84</xdr:col>
      <xdr:colOff>552856</xdr:colOff>
      <xdr:row>114</xdr:row>
      <xdr:rowOff>138173</xdr:rowOff>
    </xdr:to>
    <xdr:cxnSp macro="">
      <xdr:nvCxnSpPr>
        <xdr:cNvPr id="22" name="ตัวเชื่อมต่อตรง 21">
          <a:extLst>
            <a:ext uri="{FF2B5EF4-FFF2-40B4-BE49-F238E27FC236}">
              <a16:creationId xmlns:a16="http://schemas.microsoft.com/office/drawing/2014/main" id="{EDE10D6B-4DA6-4F7E-985A-7F205B8BEB77}"/>
            </a:ext>
          </a:extLst>
        </xdr:cNvPr>
        <xdr:cNvCxnSpPr/>
      </xdr:nvCxnSpPr>
      <xdr:spPr>
        <a:xfrm flipH="1">
          <a:off x="56879896" y="16981251"/>
          <a:ext cx="0" cy="85818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400736</xdr:colOff>
      <xdr:row>20</xdr:row>
      <xdr:rowOff>35751</xdr:rowOff>
    </xdr:from>
    <xdr:to>
      <xdr:col>116</xdr:col>
      <xdr:colOff>419123</xdr:colOff>
      <xdr:row>36</xdr:row>
      <xdr:rowOff>162719</xdr:rowOff>
    </xdr:to>
    <xdr:graphicFrame macro="">
      <xdr:nvGraphicFramePr>
        <xdr:cNvPr id="23" name="Chart 8">
          <a:extLst>
            <a:ext uri="{FF2B5EF4-FFF2-40B4-BE49-F238E27FC236}">
              <a16:creationId xmlns:a16="http://schemas.microsoft.com/office/drawing/2014/main" id="{34767E92-B71F-4763-93D4-511EE1F94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109</xdr:col>
      <xdr:colOff>421665</xdr:colOff>
      <xdr:row>38</xdr:row>
      <xdr:rowOff>166047</xdr:rowOff>
    </xdr:from>
    <xdr:to>
      <xdr:col>116</xdr:col>
      <xdr:colOff>508332</xdr:colOff>
      <xdr:row>55</xdr:row>
      <xdr:rowOff>167380</xdr:rowOff>
    </xdr:to>
    <xdr:graphicFrame macro="">
      <xdr:nvGraphicFramePr>
        <xdr:cNvPr id="24" name="Chart 9">
          <a:extLst>
            <a:ext uri="{FF2B5EF4-FFF2-40B4-BE49-F238E27FC236}">
              <a16:creationId xmlns:a16="http://schemas.microsoft.com/office/drawing/2014/main" id="{C943653C-B71F-4AFC-B686-D76E077D9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109</xdr:col>
      <xdr:colOff>311281</xdr:colOff>
      <xdr:row>63</xdr:row>
      <xdr:rowOff>147407</xdr:rowOff>
    </xdr:from>
    <xdr:to>
      <xdr:col>116</xdr:col>
      <xdr:colOff>400867</xdr:colOff>
      <xdr:row>80</xdr:row>
      <xdr:rowOff>137062</xdr:rowOff>
    </xdr:to>
    <xdr:graphicFrame macro="">
      <xdr:nvGraphicFramePr>
        <xdr:cNvPr id="25" name="Chart 8">
          <a:extLst>
            <a:ext uri="{FF2B5EF4-FFF2-40B4-BE49-F238E27FC236}">
              <a16:creationId xmlns:a16="http://schemas.microsoft.com/office/drawing/2014/main" id="{0BB1E3FF-E567-4F89-AD34-352550A36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114</xdr:col>
      <xdr:colOff>378171</xdr:colOff>
      <xdr:row>47</xdr:row>
      <xdr:rowOff>101441</xdr:rowOff>
    </xdr:from>
    <xdr:to>
      <xdr:col>114</xdr:col>
      <xdr:colOff>378171</xdr:colOff>
      <xdr:row>52</xdr:row>
      <xdr:rowOff>126234</xdr:rowOff>
    </xdr:to>
    <xdr:cxnSp macro="">
      <xdr:nvCxnSpPr>
        <xdr:cNvPr id="26" name="ตัวเชื่อมต่อตรง 26">
          <a:extLst>
            <a:ext uri="{FF2B5EF4-FFF2-40B4-BE49-F238E27FC236}">
              <a16:creationId xmlns:a16="http://schemas.microsoft.com/office/drawing/2014/main" id="{D1995E78-7839-4905-9792-874D833D8317}"/>
            </a:ext>
          </a:extLst>
        </xdr:cNvPr>
        <xdr:cNvCxnSpPr/>
      </xdr:nvCxnSpPr>
      <xdr:spPr>
        <a:xfrm>
          <a:off x="76822011" y="6060281"/>
          <a:ext cx="0" cy="90109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311281</xdr:colOff>
      <xdr:row>63</xdr:row>
      <xdr:rowOff>147407</xdr:rowOff>
    </xdr:from>
    <xdr:to>
      <xdr:col>146</xdr:col>
      <xdr:colOff>400867</xdr:colOff>
      <xdr:row>80</xdr:row>
      <xdr:rowOff>137062</xdr:rowOff>
    </xdr:to>
    <xdr:graphicFrame macro="">
      <xdr:nvGraphicFramePr>
        <xdr:cNvPr id="27" name="Chart 8">
          <a:extLst>
            <a:ext uri="{FF2B5EF4-FFF2-40B4-BE49-F238E27FC236}">
              <a16:creationId xmlns:a16="http://schemas.microsoft.com/office/drawing/2014/main" id="{3F5C3AD3-DA2E-482A-901F-CEAF273CA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139</xdr:col>
      <xdr:colOff>356905</xdr:colOff>
      <xdr:row>101</xdr:row>
      <xdr:rowOff>116960</xdr:rowOff>
    </xdr:from>
    <xdr:to>
      <xdr:col>146</xdr:col>
      <xdr:colOff>393541</xdr:colOff>
      <xdr:row>117</xdr:row>
      <xdr:rowOff>169829</xdr:rowOff>
    </xdr:to>
    <xdr:graphicFrame macro="">
      <xdr:nvGraphicFramePr>
        <xdr:cNvPr id="28" name="Chart 9">
          <a:extLst>
            <a:ext uri="{FF2B5EF4-FFF2-40B4-BE49-F238E27FC236}">
              <a16:creationId xmlns:a16="http://schemas.microsoft.com/office/drawing/2014/main" id="{A0DD9542-CDE0-4D90-AE77-58EE3BE0A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145</xdr:col>
      <xdr:colOff>127158</xdr:colOff>
      <xdr:row>109</xdr:row>
      <xdr:rowOff>164805</xdr:rowOff>
    </xdr:from>
    <xdr:to>
      <xdr:col>145</xdr:col>
      <xdr:colOff>127158</xdr:colOff>
      <xdr:row>114</xdr:row>
      <xdr:rowOff>146687</xdr:rowOff>
    </xdr:to>
    <xdr:cxnSp macro="">
      <xdr:nvCxnSpPr>
        <xdr:cNvPr id="29" name="ตัวเชื่อมต่อตรง 34">
          <a:extLst>
            <a:ext uri="{FF2B5EF4-FFF2-40B4-BE49-F238E27FC236}">
              <a16:creationId xmlns:a16="http://schemas.microsoft.com/office/drawing/2014/main" id="{D4C7FCC0-0AB7-440F-BF7B-8353E797ADFB}"/>
            </a:ext>
          </a:extLst>
        </xdr:cNvPr>
        <xdr:cNvCxnSpPr/>
      </xdr:nvCxnSpPr>
      <xdr:spPr>
        <a:xfrm flipH="1">
          <a:off x="97358358" y="16989765"/>
          <a:ext cx="0" cy="85818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169</xdr:col>
      <xdr:colOff>311281</xdr:colOff>
      <xdr:row>63</xdr:row>
      <xdr:rowOff>147407</xdr:rowOff>
    </xdr:from>
    <xdr:to>
      <xdr:col>176</xdr:col>
      <xdr:colOff>400867</xdr:colOff>
      <xdr:row>80</xdr:row>
      <xdr:rowOff>137062</xdr:rowOff>
    </xdr:to>
    <xdr:graphicFrame macro="">
      <xdr:nvGraphicFramePr>
        <xdr:cNvPr id="30" name="Chart 8">
          <a:extLst>
            <a:ext uri="{FF2B5EF4-FFF2-40B4-BE49-F238E27FC236}">
              <a16:creationId xmlns:a16="http://schemas.microsoft.com/office/drawing/2014/main" id="{980AEFF7-A13C-4357-93FF-0A978FBC3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169</xdr:col>
      <xdr:colOff>356905</xdr:colOff>
      <xdr:row>101</xdr:row>
      <xdr:rowOff>116960</xdr:rowOff>
    </xdr:from>
    <xdr:to>
      <xdr:col>176</xdr:col>
      <xdr:colOff>393541</xdr:colOff>
      <xdr:row>117</xdr:row>
      <xdr:rowOff>169829</xdr:rowOff>
    </xdr:to>
    <xdr:graphicFrame macro="">
      <xdr:nvGraphicFramePr>
        <xdr:cNvPr id="31" name="Chart 9">
          <a:extLst>
            <a:ext uri="{FF2B5EF4-FFF2-40B4-BE49-F238E27FC236}">
              <a16:creationId xmlns:a16="http://schemas.microsoft.com/office/drawing/2014/main" id="{B78A8520-6AB3-435C-A93B-CD22CE58F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175</xdr:col>
      <xdr:colOff>130517</xdr:colOff>
      <xdr:row>109</xdr:row>
      <xdr:rowOff>159901</xdr:rowOff>
    </xdr:from>
    <xdr:to>
      <xdr:col>175</xdr:col>
      <xdr:colOff>130517</xdr:colOff>
      <xdr:row>114</xdr:row>
      <xdr:rowOff>141205</xdr:rowOff>
    </xdr:to>
    <xdr:cxnSp macro="">
      <xdr:nvCxnSpPr>
        <xdr:cNvPr id="32" name="ตัวเชื่อมต่อตรง 40">
          <a:extLst>
            <a:ext uri="{FF2B5EF4-FFF2-40B4-BE49-F238E27FC236}">
              <a16:creationId xmlns:a16="http://schemas.microsoft.com/office/drawing/2014/main" id="{0F57AE56-66BE-4CC9-8F72-7400A8D063C1}"/>
            </a:ext>
          </a:extLst>
        </xdr:cNvPr>
        <xdr:cNvCxnSpPr/>
      </xdr:nvCxnSpPr>
      <xdr:spPr>
        <a:xfrm flipH="1">
          <a:off x="117478517" y="16984861"/>
          <a:ext cx="0" cy="85760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185854</xdr:colOff>
      <xdr:row>21</xdr:row>
      <xdr:rowOff>65049</xdr:rowOff>
    </xdr:from>
    <xdr:to>
      <xdr:col>146</xdr:col>
      <xdr:colOff>275440</xdr:colOff>
      <xdr:row>38</xdr:row>
      <xdr:rowOff>54704</xdr:rowOff>
    </xdr:to>
    <xdr:graphicFrame macro="">
      <xdr:nvGraphicFramePr>
        <xdr:cNvPr id="33" name="Chart 8">
          <a:extLst>
            <a:ext uri="{FF2B5EF4-FFF2-40B4-BE49-F238E27FC236}">
              <a16:creationId xmlns:a16="http://schemas.microsoft.com/office/drawing/2014/main" id="{A1FE81CD-869B-4037-9BFE-EE38A9DAF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169</xdr:col>
      <xdr:colOff>159489</xdr:colOff>
      <xdr:row>37</xdr:row>
      <xdr:rowOff>53164</xdr:rowOff>
    </xdr:from>
    <xdr:to>
      <xdr:col>176</xdr:col>
      <xdr:colOff>249075</xdr:colOff>
      <xdr:row>54</xdr:row>
      <xdr:rowOff>42819</xdr:rowOff>
    </xdr:to>
    <xdr:graphicFrame macro="">
      <xdr:nvGraphicFramePr>
        <xdr:cNvPr id="34" name="Chart 8">
          <a:extLst>
            <a:ext uri="{FF2B5EF4-FFF2-40B4-BE49-F238E27FC236}">
              <a16:creationId xmlns:a16="http://schemas.microsoft.com/office/drawing/2014/main" id="{2EC0B57E-741C-44E2-A678-72A7C034E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0.74206</cdr:x>
      <cdr:y>0.52437</cdr:y>
    </cdr:from>
    <cdr:to>
      <cdr:x>0.74284</cdr:x>
      <cdr:y>0.79957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193682" y="1487282"/>
          <a:ext cx="3357" cy="7805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0.82922</cdr:x>
      <cdr:y>0.52509</cdr:y>
    </cdr:from>
    <cdr:to>
      <cdr:x>0.83065</cdr:x>
      <cdr:y>0.80725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3951271" y="1590114"/>
          <a:ext cx="6814" cy="8544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0.75187</cdr:x>
      <cdr:y>0.52437</cdr:y>
    </cdr:from>
    <cdr:to>
      <cdr:x>0.75265</cdr:x>
      <cdr:y>0.79957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538198" y="1551848"/>
          <a:ext cx="3671" cy="81444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0.83938</cdr:x>
      <cdr:y>0.52837</cdr:y>
    </cdr:from>
    <cdr:to>
      <cdr:x>0.84081</cdr:x>
      <cdr:y>0.81053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4035839" y="1574033"/>
          <a:ext cx="6876" cy="84056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0.6754</cdr:x>
      <cdr:y>0.52413</cdr:y>
    </cdr:from>
    <cdr:to>
      <cdr:x>0.67618</cdr:x>
      <cdr:y>0.79933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187180" y="1544272"/>
          <a:ext cx="3681" cy="81084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0.83938</cdr:x>
      <cdr:y>0.52837</cdr:y>
    </cdr:from>
    <cdr:to>
      <cdr:x>0.84081</cdr:x>
      <cdr:y>0.81053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4035839" y="1574033"/>
          <a:ext cx="6876" cy="84056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0.68632</cdr:x>
      <cdr:y>0.53407</cdr:y>
    </cdr:from>
    <cdr:to>
      <cdr:x>0.6871</cdr:x>
      <cdr:y>0.80927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238719" y="1573562"/>
          <a:ext cx="3681" cy="81084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0.90617</cdr:x>
      <cdr:y>0.52336</cdr:y>
    </cdr:from>
    <cdr:to>
      <cdr:x>0.9076</cdr:x>
      <cdr:y>0.80552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4338082" y="1564604"/>
          <a:ext cx="6846" cy="84352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0.92068</cdr:x>
      <cdr:y>0.52272</cdr:y>
    </cdr:from>
    <cdr:to>
      <cdr:x>0.92211</cdr:x>
      <cdr:y>0.80488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4407530" y="1562691"/>
          <a:ext cx="6847" cy="843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0.93473</cdr:x>
      <cdr:y>0.52285</cdr:y>
    </cdr:from>
    <cdr:to>
      <cdr:x>0.93616</cdr:x>
      <cdr:y>0.80501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4474763" y="1563063"/>
          <a:ext cx="6846" cy="84352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0.70734</cdr:x>
      <cdr:y>0.5242</cdr:y>
    </cdr:from>
    <cdr:to>
      <cdr:x>0.70877</cdr:x>
      <cdr:y>0.80636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3388191" y="1555596"/>
          <a:ext cx="6849" cy="83733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0.73366</cdr:x>
      <cdr:y>0.52285</cdr:y>
    </cdr:from>
    <cdr:to>
      <cdr:x>0.73509</cdr:x>
      <cdr:y>0.80501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3524047" y="1569707"/>
          <a:ext cx="6869" cy="84710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400736</xdr:colOff>
      <xdr:row>20</xdr:row>
      <xdr:rowOff>35751</xdr:rowOff>
    </xdr:from>
    <xdr:to>
      <xdr:col>27</xdr:col>
      <xdr:colOff>419123</xdr:colOff>
      <xdr:row>36</xdr:row>
      <xdr:rowOff>162719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1D27FA94-90A2-4850-A96D-EB45DA8B7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421665</xdr:colOff>
      <xdr:row>38</xdr:row>
      <xdr:rowOff>166047</xdr:rowOff>
    </xdr:from>
    <xdr:to>
      <xdr:col>27</xdr:col>
      <xdr:colOff>508332</xdr:colOff>
      <xdr:row>55</xdr:row>
      <xdr:rowOff>167380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DA1BEFC1-F319-4E54-90B5-C5F62CB7C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311281</xdr:colOff>
      <xdr:row>63</xdr:row>
      <xdr:rowOff>147407</xdr:rowOff>
    </xdr:from>
    <xdr:to>
      <xdr:col>27</xdr:col>
      <xdr:colOff>400867</xdr:colOff>
      <xdr:row>80</xdr:row>
      <xdr:rowOff>137062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DA123487-FD3D-455F-AFE1-5E2AE3264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308426</xdr:colOff>
      <xdr:row>83</xdr:row>
      <xdr:rowOff>145142</xdr:rowOff>
    </xdr:from>
    <xdr:to>
      <xdr:col>27</xdr:col>
      <xdr:colOff>361226</xdr:colOff>
      <xdr:row>100</xdr:row>
      <xdr:rowOff>21316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30E632DF-3468-4185-8800-288F77ADD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110279</xdr:colOff>
      <xdr:row>47</xdr:row>
      <xdr:rowOff>97761</xdr:rowOff>
    </xdr:from>
    <xdr:to>
      <xdr:col>25</xdr:col>
      <xdr:colOff>110279</xdr:colOff>
      <xdr:row>52</xdr:row>
      <xdr:rowOff>122554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541A4B21-8D21-4F82-9E42-49E57551678A}"/>
            </a:ext>
          </a:extLst>
        </xdr:cNvPr>
        <xdr:cNvCxnSpPr/>
      </xdr:nvCxnSpPr>
      <xdr:spPr>
        <a:xfrm>
          <a:off x="16874279" y="6056601"/>
          <a:ext cx="0" cy="90109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356905</xdr:colOff>
      <xdr:row>101</xdr:row>
      <xdr:rowOff>116960</xdr:rowOff>
    </xdr:from>
    <xdr:to>
      <xdr:col>27</xdr:col>
      <xdr:colOff>393541</xdr:colOff>
      <xdr:row>117</xdr:row>
      <xdr:rowOff>169829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DFC03504-150C-4A72-8D9E-2E324CD4E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479294</xdr:colOff>
      <xdr:row>109</xdr:row>
      <xdr:rowOff>74074</xdr:rowOff>
    </xdr:from>
    <xdr:to>
      <xdr:col>25</xdr:col>
      <xdr:colOff>479294</xdr:colOff>
      <xdr:row>114</xdr:row>
      <xdr:rowOff>122813</xdr:rowOff>
    </xdr:to>
    <xdr:cxnSp macro="">
      <xdr:nvCxnSpPr>
        <xdr:cNvPr id="8" name="ตัวเชื่อมต่อตรง 7">
          <a:extLst>
            <a:ext uri="{FF2B5EF4-FFF2-40B4-BE49-F238E27FC236}">
              <a16:creationId xmlns:a16="http://schemas.microsoft.com/office/drawing/2014/main" id="{E4163165-F7DB-45F6-BFED-C08001165523}"/>
            </a:ext>
          </a:extLst>
        </xdr:cNvPr>
        <xdr:cNvCxnSpPr/>
      </xdr:nvCxnSpPr>
      <xdr:spPr>
        <a:xfrm flipH="1">
          <a:off x="17243294" y="16899034"/>
          <a:ext cx="0" cy="925039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400736</xdr:colOff>
      <xdr:row>20</xdr:row>
      <xdr:rowOff>35751</xdr:rowOff>
    </xdr:from>
    <xdr:to>
      <xdr:col>56</xdr:col>
      <xdr:colOff>419123</xdr:colOff>
      <xdr:row>36</xdr:row>
      <xdr:rowOff>162719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4F778DA-FA8F-42E4-924C-80DD211F0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421665</xdr:colOff>
      <xdr:row>38</xdr:row>
      <xdr:rowOff>166047</xdr:rowOff>
    </xdr:from>
    <xdr:to>
      <xdr:col>56</xdr:col>
      <xdr:colOff>508332</xdr:colOff>
      <xdr:row>55</xdr:row>
      <xdr:rowOff>167380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4D14597-372D-450D-8900-2B25CF23A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311281</xdr:colOff>
      <xdr:row>63</xdr:row>
      <xdr:rowOff>147407</xdr:rowOff>
    </xdr:from>
    <xdr:to>
      <xdr:col>56</xdr:col>
      <xdr:colOff>400867</xdr:colOff>
      <xdr:row>80</xdr:row>
      <xdr:rowOff>137062</xdr:rowOff>
    </xdr:to>
    <xdr:graphicFrame macro="">
      <xdr:nvGraphicFramePr>
        <xdr:cNvPr id="11" name="Chart 8">
          <a:extLst>
            <a:ext uri="{FF2B5EF4-FFF2-40B4-BE49-F238E27FC236}">
              <a16:creationId xmlns:a16="http://schemas.microsoft.com/office/drawing/2014/main" id="{ABF8EE95-5709-447C-9DCE-090A045E2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308426</xdr:colOff>
      <xdr:row>83</xdr:row>
      <xdr:rowOff>145142</xdr:rowOff>
    </xdr:from>
    <xdr:to>
      <xdr:col>56</xdr:col>
      <xdr:colOff>361226</xdr:colOff>
      <xdr:row>100</xdr:row>
      <xdr:rowOff>21316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2061DE28-E8A5-4AC2-A594-0CBAD60CE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54</xdr:col>
      <xdr:colOff>287480</xdr:colOff>
      <xdr:row>47</xdr:row>
      <xdr:rowOff>89052</xdr:rowOff>
    </xdr:from>
    <xdr:to>
      <xdr:col>54</xdr:col>
      <xdr:colOff>287480</xdr:colOff>
      <xdr:row>52</xdr:row>
      <xdr:rowOff>113845</xdr:rowOff>
    </xdr:to>
    <xdr:cxnSp macro="">
      <xdr:nvCxnSpPr>
        <xdr:cNvPr id="13" name="ตัวเชื่อมต่อตรง 12">
          <a:extLst>
            <a:ext uri="{FF2B5EF4-FFF2-40B4-BE49-F238E27FC236}">
              <a16:creationId xmlns:a16="http://schemas.microsoft.com/office/drawing/2014/main" id="{77C8A4DF-5B9F-4AD7-8434-4703628D432E}"/>
            </a:ext>
          </a:extLst>
        </xdr:cNvPr>
        <xdr:cNvCxnSpPr/>
      </xdr:nvCxnSpPr>
      <xdr:spPr>
        <a:xfrm>
          <a:off x="36497720" y="6047892"/>
          <a:ext cx="0" cy="90109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356905</xdr:colOff>
      <xdr:row>101</xdr:row>
      <xdr:rowOff>116960</xdr:rowOff>
    </xdr:from>
    <xdr:to>
      <xdr:col>56</xdr:col>
      <xdr:colOff>393541</xdr:colOff>
      <xdr:row>117</xdr:row>
      <xdr:rowOff>169829</xdr:rowOff>
    </xdr:to>
    <xdr:graphicFrame macro="">
      <xdr:nvGraphicFramePr>
        <xdr:cNvPr id="14" name="Chart 9">
          <a:extLst>
            <a:ext uri="{FF2B5EF4-FFF2-40B4-BE49-F238E27FC236}">
              <a16:creationId xmlns:a16="http://schemas.microsoft.com/office/drawing/2014/main" id="{3F5A15E0-F809-46F4-82AD-41C7E44C2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96901</xdr:colOff>
      <xdr:row>109</xdr:row>
      <xdr:rowOff>157905</xdr:rowOff>
    </xdr:from>
    <xdr:to>
      <xdr:col>55</xdr:col>
      <xdr:colOff>96901</xdr:colOff>
      <xdr:row>114</xdr:row>
      <xdr:rowOff>139787</xdr:rowOff>
    </xdr:to>
    <xdr:cxnSp macro="">
      <xdr:nvCxnSpPr>
        <xdr:cNvPr id="15" name="ตัวเชื่อมต่อตรง 14">
          <a:extLst>
            <a:ext uri="{FF2B5EF4-FFF2-40B4-BE49-F238E27FC236}">
              <a16:creationId xmlns:a16="http://schemas.microsoft.com/office/drawing/2014/main" id="{B299510B-53CB-4B6E-8B91-329A0584B77C}"/>
            </a:ext>
          </a:extLst>
        </xdr:cNvPr>
        <xdr:cNvCxnSpPr/>
      </xdr:nvCxnSpPr>
      <xdr:spPr>
        <a:xfrm flipH="1">
          <a:off x="36977701" y="16982865"/>
          <a:ext cx="0" cy="85818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400736</xdr:colOff>
      <xdr:row>20</xdr:row>
      <xdr:rowOff>35751</xdr:rowOff>
    </xdr:from>
    <xdr:to>
      <xdr:col>86</xdr:col>
      <xdr:colOff>419123</xdr:colOff>
      <xdr:row>36</xdr:row>
      <xdr:rowOff>162719</xdr:rowOff>
    </xdr:to>
    <xdr:graphicFrame macro="">
      <xdr:nvGraphicFramePr>
        <xdr:cNvPr id="16" name="Chart 8">
          <a:extLst>
            <a:ext uri="{FF2B5EF4-FFF2-40B4-BE49-F238E27FC236}">
              <a16:creationId xmlns:a16="http://schemas.microsoft.com/office/drawing/2014/main" id="{5D5E15A3-BA41-413A-B59A-267E25570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79</xdr:col>
      <xdr:colOff>421665</xdr:colOff>
      <xdr:row>38</xdr:row>
      <xdr:rowOff>166047</xdr:rowOff>
    </xdr:from>
    <xdr:to>
      <xdr:col>86</xdr:col>
      <xdr:colOff>508332</xdr:colOff>
      <xdr:row>55</xdr:row>
      <xdr:rowOff>167380</xdr:rowOff>
    </xdr:to>
    <xdr:graphicFrame macro="">
      <xdr:nvGraphicFramePr>
        <xdr:cNvPr id="17" name="Chart 9">
          <a:extLst>
            <a:ext uri="{FF2B5EF4-FFF2-40B4-BE49-F238E27FC236}">
              <a16:creationId xmlns:a16="http://schemas.microsoft.com/office/drawing/2014/main" id="{2AE61066-86B2-42B1-8ED0-E2185EE1C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79</xdr:col>
      <xdr:colOff>311281</xdr:colOff>
      <xdr:row>63</xdr:row>
      <xdr:rowOff>147407</xdr:rowOff>
    </xdr:from>
    <xdr:to>
      <xdr:col>86</xdr:col>
      <xdr:colOff>400867</xdr:colOff>
      <xdr:row>80</xdr:row>
      <xdr:rowOff>137062</xdr:rowOff>
    </xdr:to>
    <xdr:graphicFrame macro="">
      <xdr:nvGraphicFramePr>
        <xdr:cNvPr id="18" name="Chart 8">
          <a:extLst>
            <a:ext uri="{FF2B5EF4-FFF2-40B4-BE49-F238E27FC236}">
              <a16:creationId xmlns:a16="http://schemas.microsoft.com/office/drawing/2014/main" id="{D85C43C8-F024-4EF8-95A3-2422451F5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79</xdr:col>
      <xdr:colOff>308426</xdr:colOff>
      <xdr:row>83</xdr:row>
      <xdr:rowOff>145142</xdr:rowOff>
    </xdr:from>
    <xdr:to>
      <xdr:col>86</xdr:col>
      <xdr:colOff>361226</xdr:colOff>
      <xdr:row>100</xdr:row>
      <xdr:rowOff>21316</xdr:rowOff>
    </xdr:to>
    <xdr:graphicFrame macro="">
      <xdr:nvGraphicFramePr>
        <xdr:cNvPr id="19" name="Chart 8">
          <a:extLst>
            <a:ext uri="{FF2B5EF4-FFF2-40B4-BE49-F238E27FC236}">
              <a16:creationId xmlns:a16="http://schemas.microsoft.com/office/drawing/2014/main" id="{246938D0-B07C-4B30-A185-BA61F610D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83</xdr:col>
      <xdr:colOff>595674</xdr:colOff>
      <xdr:row>47</xdr:row>
      <xdr:rowOff>87639</xdr:rowOff>
    </xdr:from>
    <xdr:to>
      <xdr:col>83</xdr:col>
      <xdr:colOff>595674</xdr:colOff>
      <xdr:row>52</xdr:row>
      <xdr:rowOff>112432</xdr:rowOff>
    </xdr:to>
    <xdr:cxnSp macro="">
      <xdr:nvCxnSpPr>
        <xdr:cNvPr id="20" name="ตัวเชื่อมต่อตรง 19">
          <a:extLst>
            <a:ext uri="{FF2B5EF4-FFF2-40B4-BE49-F238E27FC236}">
              <a16:creationId xmlns:a16="http://schemas.microsoft.com/office/drawing/2014/main" id="{C967ADAF-FE8C-4AF7-A7ED-3106371BF6CD}"/>
            </a:ext>
          </a:extLst>
        </xdr:cNvPr>
        <xdr:cNvCxnSpPr/>
      </xdr:nvCxnSpPr>
      <xdr:spPr>
        <a:xfrm>
          <a:off x="56252154" y="6046479"/>
          <a:ext cx="0" cy="90109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356905</xdr:colOff>
      <xdr:row>101</xdr:row>
      <xdr:rowOff>116960</xdr:rowOff>
    </xdr:from>
    <xdr:to>
      <xdr:col>86</xdr:col>
      <xdr:colOff>393541</xdr:colOff>
      <xdr:row>117</xdr:row>
      <xdr:rowOff>169829</xdr:rowOff>
    </xdr:to>
    <xdr:graphicFrame macro="">
      <xdr:nvGraphicFramePr>
        <xdr:cNvPr id="21" name="Chart 9">
          <a:extLst>
            <a:ext uri="{FF2B5EF4-FFF2-40B4-BE49-F238E27FC236}">
              <a16:creationId xmlns:a16="http://schemas.microsoft.com/office/drawing/2014/main" id="{15F7A8F6-A639-41A0-ACAB-C043402FE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84</xdr:col>
      <xdr:colOff>551021</xdr:colOff>
      <xdr:row>109</xdr:row>
      <xdr:rowOff>150208</xdr:rowOff>
    </xdr:from>
    <xdr:to>
      <xdr:col>84</xdr:col>
      <xdr:colOff>551021</xdr:colOff>
      <xdr:row>114</xdr:row>
      <xdr:rowOff>132090</xdr:rowOff>
    </xdr:to>
    <xdr:cxnSp macro="">
      <xdr:nvCxnSpPr>
        <xdr:cNvPr id="22" name="ตัวเชื่อมต่อตรง 21">
          <a:extLst>
            <a:ext uri="{FF2B5EF4-FFF2-40B4-BE49-F238E27FC236}">
              <a16:creationId xmlns:a16="http://schemas.microsoft.com/office/drawing/2014/main" id="{3BE9887D-BE65-4C47-A3C9-6F8576D80886}"/>
            </a:ext>
          </a:extLst>
        </xdr:cNvPr>
        <xdr:cNvCxnSpPr/>
      </xdr:nvCxnSpPr>
      <xdr:spPr>
        <a:xfrm flipH="1">
          <a:off x="56878061" y="16975168"/>
          <a:ext cx="0" cy="85818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400736</xdr:colOff>
      <xdr:row>20</xdr:row>
      <xdr:rowOff>35751</xdr:rowOff>
    </xdr:from>
    <xdr:to>
      <xdr:col>116</xdr:col>
      <xdr:colOff>419123</xdr:colOff>
      <xdr:row>36</xdr:row>
      <xdr:rowOff>162719</xdr:rowOff>
    </xdr:to>
    <xdr:graphicFrame macro="">
      <xdr:nvGraphicFramePr>
        <xdr:cNvPr id="23" name="Chart 8">
          <a:extLst>
            <a:ext uri="{FF2B5EF4-FFF2-40B4-BE49-F238E27FC236}">
              <a16:creationId xmlns:a16="http://schemas.microsoft.com/office/drawing/2014/main" id="{5BF98CB7-A929-4DC2-A658-437207A28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109</xdr:col>
      <xdr:colOff>311281</xdr:colOff>
      <xdr:row>63</xdr:row>
      <xdr:rowOff>147407</xdr:rowOff>
    </xdr:from>
    <xdr:to>
      <xdr:col>116</xdr:col>
      <xdr:colOff>400867</xdr:colOff>
      <xdr:row>80</xdr:row>
      <xdr:rowOff>137062</xdr:rowOff>
    </xdr:to>
    <xdr:graphicFrame macro="">
      <xdr:nvGraphicFramePr>
        <xdr:cNvPr id="24" name="Chart 8">
          <a:extLst>
            <a:ext uri="{FF2B5EF4-FFF2-40B4-BE49-F238E27FC236}">
              <a16:creationId xmlns:a16="http://schemas.microsoft.com/office/drawing/2014/main" id="{C5D5CE5B-2B66-497E-A395-E6FCA4FE4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109</xdr:col>
      <xdr:colOff>308426</xdr:colOff>
      <xdr:row>83</xdr:row>
      <xdr:rowOff>145142</xdr:rowOff>
    </xdr:from>
    <xdr:to>
      <xdr:col>116</xdr:col>
      <xdr:colOff>361226</xdr:colOff>
      <xdr:row>100</xdr:row>
      <xdr:rowOff>21316</xdr:rowOff>
    </xdr:to>
    <xdr:graphicFrame macro="">
      <xdr:nvGraphicFramePr>
        <xdr:cNvPr id="25" name="Chart 8">
          <a:extLst>
            <a:ext uri="{FF2B5EF4-FFF2-40B4-BE49-F238E27FC236}">
              <a16:creationId xmlns:a16="http://schemas.microsoft.com/office/drawing/2014/main" id="{DAD9433A-ECCB-4DCC-AADC-AF7E93EDE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114</xdr:col>
      <xdr:colOff>287480</xdr:colOff>
      <xdr:row>47</xdr:row>
      <xdr:rowOff>89052</xdr:rowOff>
    </xdr:from>
    <xdr:to>
      <xdr:col>114</xdr:col>
      <xdr:colOff>287480</xdr:colOff>
      <xdr:row>52</xdr:row>
      <xdr:rowOff>113845</xdr:rowOff>
    </xdr:to>
    <xdr:cxnSp macro="">
      <xdr:nvCxnSpPr>
        <xdr:cNvPr id="26" name="ตัวเชื่อมต่อตรง 26">
          <a:extLst>
            <a:ext uri="{FF2B5EF4-FFF2-40B4-BE49-F238E27FC236}">
              <a16:creationId xmlns:a16="http://schemas.microsoft.com/office/drawing/2014/main" id="{E8561DD8-A2FA-4B35-9055-94CAD787881A}"/>
            </a:ext>
          </a:extLst>
        </xdr:cNvPr>
        <xdr:cNvCxnSpPr/>
      </xdr:nvCxnSpPr>
      <xdr:spPr>
        <a:xfrm>
          <a:off x="76731320" y="6047892"/>
          <a:ext cx="0" cy="90109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96901</xdr:colOff>
      <xdr:row>109</xdr:row>
      <xdr:rowOff>157905</xdr:rowOff>
    </xdr:from>
    <xdr:to>
      <xdr:col>115</xdr:col>
      <xdr:colOff>96901</xdr:colOff>
      <xdr:row>114</xdr:row>
      <xdr:rowOff>139787</xdr:rowOff>
    </xdr:to>
    <xdr:cxnSp macro="">
      <xdr:nvCxnSpPr>
        <xdr:cNvPr id="27" name="ตัวเชื่อมต่อตรง 28">
          <a:extLst>
            <a:ext uri="{FF2B5EF4-FFF2-40B4-BE49-F238E27FC236}">
              <a16:creationId xmlns:a16="http://schemas.microsoft.com/office/drawing/2014/main" id="{84211554-C1FB-4605-B83A-057AA329317B}"/>
            </a:ext>
          </a:extLst>
        </xdr:cNvPr>
        <xdr:cNvCxnSpPr/>
      </xdr:nvCxnSpPr>
      <xdr:spPr>
        <a:xfrm flipH="1">
          <a:off x="77211301" y="16982865"/>
          <a:ext cx="0" cy="85818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388620</xdr:colOff>
      <xdr:row>38</xdr:row>
      <xdr:rowOff>167640</xdr:rowOff>
    </xdr:from>
    <xdr:to>
      <xdr:col>116</xdr:col>
      <xdr:colOff>407007</xdr:colOff>
      <xdr:row>55</xdr:row>
      <xdr:rowOff>119348</xdr:rowOff>
    </xdr:to>
    <xdr:graphicFrame macro="">
      <xdr:nvGraphicFramePr>
        <xdr:cNvPr id="28" name="Chart 8">
          <a:extLst>
            <a:ext uri="{FF2B5EF4-FFF2-40B4-BE49-F238E27FC236}">
              <a16:creationId xmlns:a16="http://schemas.microsoft.com/office/drawing/2014/main" id="{D9DEE396-D434-48F6-9BF1-AC353D9BC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109</xdr:col>
      <xdr:colOff>318976</xdr:colOff>
      <xdr:row>101</xdr:row>
      <xdr:rowOff>44301</xdr:rowOff>
    </xdr:from>
    <xdr:to>
      <xdr:col>116</xdr:col>
      <xdr:colOff>371776</xdr:colOff>
      <xdr:row>117</xdr:row>
      <xdr:rowOff>97685</xdr:rowOff>
    </xdr:to>
    <xdr:graphicFrame macro="">
      <xdr:nvGraphicFramePr>
        <xdr:cNvPr id="29" name="Chart 8">
          <a:extLst>
            <a:ext uri="{FF2B5EF4-FFF2-40B4-BE49-F238E27FC236}">
              <a16:creationId xmlns:a16="http://schemas.microsoft.com/office/drawing/2014/main" id="{A271215E-DFB0-41F9-936A-A54A8A3FA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0.63385</cdr:x>
      <cdr:y>0.52437</cdr:y>
    </cdr:from>
    <cdr:to>
      <cdr:x>0.63463</cdr:x>
      <cdr:y>0.79957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2989390" y="1532890"/>
          <a:ext cx="3678" cy="80449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0.85507</cdr:x>
      <cdr:y>0.52349</cdr:y>
    </cdr:from>
    <cdr:to>
      <cdr:x>0.8565</cdr:x>
      <cdr:y>0.80565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4095933" y="1562771"/>
          <a:ext cx="6850" cy="84232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0.68547</cdr:x>
      <cdr:y>0.5257</cdr:y>
    </cdr:from>
    <cdr:to>
      <cdr:x>0.68625</cdr:x>
      <cdr:y>0.8009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3235434" y="1553446"/>
          <a:ext cx="3682" cy="81321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0.89077</cdr:x>
      <cdr:y>0.52478</cdr:y>
    </cdr:from>
    <cdr:to>
      <cdr:x>0.89077</cdr:x>
      <cdr:y>0.80694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4261796" y="1567663"/>
          <a:ext cx="0" cy="84289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0.61113</cdr:x>
      <cdr:y>0.52405</cdr:y>
    </cdr:from>
    <cdr:to>
      <cdr:x>0.61191</cdr:x>
      <cdr:y>0.79925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2877981" y="1516568"/>
          <a:ext cx="3674" cy="79641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0.87531</cdr:x>
      <cdr:y>0.52478</cdr:y>
    </cdr:from>
    <cdr:to>
      <cdr:x>0.87531</cdr:x>
      <cdr:y>0.80694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4175000" y="1573462"/>
          <a:ext cx="0" cy="84600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0.61527</cdr:x>
      <cdr:y>0.52417</cdr:y>
    </cdr:from>
    <cdr:to>
      <cdr:x>0.61605</cdr:x>
      <cdr:y>0.79937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2907053" y="1532642"/>
          <a:ext cx="3685" cy="80467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0.87179</cdr:x>
      <cdr:y>0.52478</cdr:y>
    </cdr:from>
    <cdr:to>
      <cdr:x>0.87179</cdr:x>
      <cdr:y>0.80694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2E11B36C-47CA-F4C0-1152-9FBD2D263D38}"/>
            </a:ext>
          </a:extLst>
        </cdr:cNvPr>
        <cdr:cNvCxnSpPr/>
      </cdr:nvCxnSpPr>
      <cdr:spPr>
        <a:xfrm xmlns:a="http://schemas.openxmlformats.org/drawingml/2006/main">
          <a:off x="4173611" y="1553746"/>
          <a:ext cx="0" cy="83540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0.62286</cdr:x>
      <cdr:y>0.5234</cdr:y>
    </cdr:from>
    <cdr:to>
      <cdr:x>0.62364</cdr:x>
      <cdr:y>0.7986</cdr:y>
    </cdr:to>
    <cdr:cxnSp macro="">
      <cdr:nvCxnSpPr>
        <cdr:cNvPr id="3" name="ตัวเชื่อมต่อตรง 2">
          <a:extLst xmlns:a="http://schemas.openxmlformats.org/drawingml/2006/main">
            <a:ext uri="{FF2B5EF4-FFF2-40B4-BE49-F238E27FC236}">
              <a16:creationId xmlns:a16="http://schemas.microsoft.com/office/drawing/2014/main" id="{D7639D62-90FD-57C1-5929-0EA00183A7B4}"/>
            </a:ext>
          </a:extLst>
        </cdr:cNvPr>
        <cdr:cNvCxnSpPr/>
      </cdr:nvCxnSpPr>
      <cdr:spPr>
        <a:xfrm xmlns:a="http://schemas.openxmlformats.org/drawingml/2006/main" flipH="1">
          <a:off x="2938609" y="1527880"/>
          <a:ext cx="3680" cy="80334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556260</xdr:colOff>
      <xdr:row>17</xdr:row>
      <xdr:rowOff>76200</xdr:rowOff>
    </xdr:from>
    <xdr:to>
      <xdr:col>11</xdr:col>
      <xdr:colOff>264160</xdr:colOff>
      <xdr:row>37</xdr:row>
      <xdr:rowOff>114300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8C4FB02D-F35F-4AB7-BB17-DEB55F40E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esis%20&#3611;.&#3650;&#3607;\&#3612;&#3621;%20antioxidants\DPPH.xlsx" TargetMode="External"/><Relationship Id="rId1" Type="http://schemas.openxmlformats.org/officeDocument/2006/relationships/externalLinkPath" Target="/thesis%20&#3611;.&#3650;&#3607;/&#3612;&#3621;%20antioxidants/DPPH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esis%20&#3611;.&#3650;&#3607;\&#3612;&#3621;%20antioxidants\ABTS%20.xlsx" TargetMode="External"/><Relationship Id="rId1" Type="http://schemas.openxmlformats.org/officeDocument/2006/relationships/externalLinkPath" Target="/thesis%20&#3611;.&#3650;&#3607;/&#3612;&#3621;%20antioxidants/ABTS%20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esis%20&#3611;.&#3650;&#3607;\Anticancer\MTT\A549_Henna-\MTT_A549_72h.xlsx" TargetMode="External"/><Relationship Id="rId1" Type="http://schemas.openxmlformats.org/officeDocument/2006/relationships/externalLinkPath" Target="/thesis%20&#3611;.&#3650;&#3607;/Anticancer/MTT/A549_Henna-/MTT_A549_72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esis%20&#3611;.&#3650;&#3607;/Anticancer/MTTHenEMCH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esis%20&#3611;.&#3650;&#3607;\Anticancer\MTTHenEMCH5.xlsx" TargetMode="External"/><Relationship Id="rId1" Type="http://schemas.openxmlformats.org/officeDocument/2006/relationships/externalLinkPath" Target="/thesis%20&#3611;.&#3650;&#3607;/Anticancer/MTTHenEMCH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esis%20&#3611;.&#3650;&#3607;\Anticancer\MTT\A549RTeto_MTT.xlsx" TargetMode="External"/><Relationship Id="rId1" Type="http://schemas.openxmlformats.org/officeDocument/2006/relationships/externalLinkPath" Target="/thesis%20&#3611;.&#3650;&#3607;/Anticancer/MTT/A549RTeto_MTT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esis%20&#3611;.&#3650;&#3607;\Anticancer\MTT\MDA_MTT.xlsx" TargetMode="External"/><Relationship Id="rId1" Type="http://schemas.openxmlformats.org/officeDocument/2006/relationships/externalLinkPath" Target="/thesis%20&#3611;.&#3650;&#3607;/Anticancer/MTT/MDA_MTT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esis%20&#3611;.&#3650;&#3607;\Anticancer\MTT\SW480_MTT.xlsx" TargetMode="External"/><Relationship Id="rId1" Type="http://schemas.openxmlformats.org/officeDocument/2006/relationships/externalLinkPath" Target="/thesis%20&#3611;.&#3650;&#3607;/Anticancer/MTT/SW480_MTT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esis%20&#3611;.&#3650;&#3607;\Anticancer\wound%20healing\A549%20&#3605;&#3633;&#3604;%20control.xlsx" TargetMode="External"/><Relationship Id="rId1" Type="http://schemas.openxmlformats.org/officeDocument/2006/relationships/externalLinkPath" Target="/thesis%20&#3611;.&#3650;&#3607;/Anticancer/wound%20healing/A549%20&#3605;&#3633;&#3604;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corbic acid"/>
      <sheetName val="HenE"/>
      <sheetName val="HenM"/>
      <sheetName val="HenC"/>
      <sheetName val="HenH"/>
      <sheetName val="HenW"/>
      <sheetName val="รวม"/>
    </sheetNames>
    <sheetDataSet>
      <sheetData sheetId="0">
        <row r="36">
          <cell r="A36">
            <v>30</v>
          </cell>
          <cell r="B36">
            <v>85.501066098081026</v>
          </cell>
        </row>
        <row r="37">
          <cell r="A37">
            <v>25</v>
          </cell>
          <cell r="B37">
            <v>70.174338392073238</v>
          </cell>
        </row>
        <row r="38">
          <cell r="A38">
            <v>20</v>
          </cell>
          <cell r="B38">
            <v>51.260504201680668</v>
          </cell>
        </row>
        <row r="39">
          <cell r="A39">
            <v>15</v>
          </cell>
          <cell r="B39">
            <v>33.27480245829674</v>
          </cell>
        </row>
        <row r="40">
          <cell r="A40">
            <v>10</v>
          </cell>
          <cell r="B40">
            <v>18.374513984698343</v>
          </cell>
        </row>
        <row r="41">
          <cell r="A41">
            <v>5</v>
          </cell>
          <cell r="B41">
            <v>3.0728709394205289</v>
          </cell>
        </row>
        <row r="61">
          <cell r="A61">
            <v>40</v>
          </cell>
          <cell r="B61">
            <v>98.068481123792807</v>
          </cell>
        </row>
        <row r="62">
          <cell r="A62">
            <v>35</v>
          </cell>
          <cell r="B62">
            <v>93.302395585099717</v>
          </cell>
        </row>
        <row r="63">
          <cell r="A63">
            <v>30</v>
          </cell>
          <cell r="B63">
            <v>85.852251348300513</v>
          </cell>
        </row>
        <row r="64">
          <cell r="A64">
            <v>25</v>
          </cell>
          <cell r="B64">
            <v>69.221121284334615</v>
          </cell>
        </row>
        <row r="65">
          <cell r="A65">
            <v>20</v>
          </cell>
          <cell r="B65">
            <v>51.611689451900155</v>
          </cell>
        </row>
        <row r="66">
          <cell r="A66">
            <v>15</v>
          </cell>
          <cell r="B66">
            <v>33.927003637275796</v>
          </cell>
        </row>
        <row r="67">
          <cell r="A67">
            <v>10</v>
          </cell>
          <cell r="B67">
            <v>18.499937288348161</v>
          </cell>
        </row>
        <row r="68">
          <cell r="A68">
            <v>5</v>
          </cell>
          <cell r="B68">
            <v>2.4708390819013961</v>
          </cell>
        </row>
        <row r="75">
          <cell r="A75">
            <v>40</v>
          </cell>
          <cell r="B75">
            <v>97.968142480872956</v>
          </cell>
        </row>
        <row r="76">
          <cell r="A76">
            <v>35</v>
          </cell>
          <cell r="B76">
            <v>94.280697353568286</v>
          </cell>
        </row>
        <row r="77">
          <cell r="A77">
            <v>30</v>
          </cell>
          <cell r="B77">
            <v>85.701743383920743</v>
          </cell>
        </row>
        <row r="78">
          <cell r="A78">
            <v>25</v>
          </cell>
          <cell r="B78">
            <v>70.500438981562766</v>
          </cell>
        </row>
        <row r="79">
          <cell r="A79">
            <v>20</v>
          </cell>
          <cell r="B79">
            <v>51.837451398469824</v>
          </cell>
        </row>
        <row r="80">
          <cell r="A80">
            <v>15</v>
          </cell>
          <cell r="B80">
            <v>33.625987708516227</v>
          </cell>
        </row>
        <row r="81">
          <cell r="A81">
            <v>10</v>
          </cell>
          <cell r="B81">
            <v>17.897905430829038</v>
          </cell>
        </row>
        <row r="82">
          <cell r="A82">
            <v>5</v>
          </cell>
          <cell r="B82">
            <v>2.6966010284710773</v>
          </cell>
        </row>
        <row r="92">
          <cell r="A92">
            <v>40</v>
          </cell>
          <cell r="B92">
            <v>98.419666374012294</v>
          </cell>
        </row>
        <row r="93">
          <cell r="A93">
            <v>35</v>
          </cell>
          <cell r="B93">
            <v>93.227141602909811</v>
          </cell>
        </row>
        <row r="94">
          <cell r="A94">
            <v>30</v>
          </cell>
          <cell r="B94">
            <v>84.949203562021822</v>
          </cell>
        </row>
        <row r="95">
          <cell r="A95">
            <v>25</v>
          </cell>
          <cell r="B95">
            <v>70.801454910322335</v>
          </cell>
        </row>
        <row r="96">
          <cell r="A96">
            <v>20</v>
          </cell>
          <cell r="B96">
            <v>50.33237175467201</v>
          </cell>
        </row>
        <row r="97">
          <cell r="A97">
            <v>15</v>
          </cell>
          <cell r="B97">
            <v>32.271416029098191</v>
          </cell>
        </row>
        <row r="98">
          <cell r="A98">
            <v>10</v>
          </cell>
          <cell r="B98">
            <v>18.72569923491783</v>
          </cell>
        </row>
        <row r="99">
          <cell r="A99">
            <v>5</v>
          </cell>
          <cell r="B99">
            <v>4.0511727078891147</v>
          </cell>
        </row>
      </sheetData>
      <sheetData sheetId="1">
        <row r="35">
          <cell r="A35">
            <v>1000</v>
          </cell>
          <cell r="B35">
            <v>98.494920356202172</v>
          </cell>
        </row>
        <row r="36">
          <cell r="A36">
            <v>500</v>
          </cell>
          <cell r="B36">
            <v>97.466449266273671</v>
          </cell>
        </row>
        <row r="37">
          <cell r="A37">
            <v>250</v>
          </cell>
          <cell r="B37">
            <v>94.80747522889753</v>
          </cell>
        </row>
        <row r="38">
          <cell r="A38">
            <v>125</v>
          </cell>
          <cell r="B38">
            <v>86.228521259249945</v>
          </cell>
        </row>
        <row r="39">
          <cell r="A39">
            <v>62.5</v>
          </cell>
          <cell r="B39">
            <v>62.147246958484878</v>
          </cell>
        </row>
        <row r="40">
          <cell r="A40">
            <v>31.25</v>
          </cell>
          <cell r="B40">
            <v>35.833437852753029</v>
          </cell>
        </row>
        <row r="41">
          <cell r="A41">
            <v>15.625</v>
          </cell>
          <cell r="B41">
            <v>16.568418412140961</v>
          </cell>
        </row>
        <row r="42">
          <cell r="A42">
            <v>7.8125</v>
          </cell>
          <cell r="B42">
            <v>9.8958986579706387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olox"/>
      <sheetName val="HenE"/>
      <sheetName val="HenM"/>
      <sheetName val="HenC"/>
      <sheetName val="HenH"/>
      <sheetName val="HenW"/>
      <sheetName val="รวม"/>
    </sheetNames>
    <sheetDataSet>
      <sheetData sheetId="0">
        <row r="55">
          <cell r="A55">
            <v>40</v>
          </cell>
          <cell r="B55">
            <v>87.868284228769483</v>
          </cell>
        </row>
        <row r="56">
          <cell r="A56">
            <v>35</v>
          </cell>
          <cell r="B56">
            <v>78.856152512998264</v>
          </cell>
        </row>
        <row r="57">
          <cell r="A57">
            <v>30</v>
          </cell>
          <cell r="B57">
            <v>63.951473136915084</v>
          </cell>
        </row>
        <row r="58">
          <cell r="A58">
            <v>25</v>
          </cell>
          <cell r="B58">
            <v>51.646447140381277</v>
          </cell>
        </row>
        <row r="59">
          <cell r="A59">
            <v>20</v>
          </cell>
          <cell r="B59">
            <v>41.421143847486988</v>
          </cell>
        </row>
        <row r="60">
          <cell r="A60">
            <v>15</v>
          </cell>
          <cell r="B60">
            <v>26.343154246100514</v>
          </cell>
        </row>
        <row r="61">
          <cell r="A61">
            <v>10</v>
          </cell>
          <cell r="B61">
            <v>16.117850953206236</v>
          </cell>
        </row>
        <row r="64">
          <cell r="A64">
            <v>40</v>
          </cell>
          <cell r="B64">
            <v>87.175043327556338</v>
          </cell>
        </row>
        <row r="65">
          <cell r="A65">
            <v>35</v>
          </cell>
          <cell r="B65">
            <v>77.469670710571918</v>
          </cell>
        </row>
        <row r="66">
          <cell r="A66">
            <v>30</v>
          </cell>
          <cell r="B66">
            <v>62.911611785095324</v>
          </cell>
        </row>
        <row r="67">
          <cell r="A67">
            <v>25</v>
          </cell>
          <cell r="B67">
            <v>50.779896013864821</v>
          </cell>
        </row>
        <row r="68">
          <cell r="A68">
            <v>20</v>
          </cell>
          <cell r="B68">
            <v>40.381282495667243</v>
          </cell>
        </row>
        <row r="69">
          <cell r="A69">
            <v>15</v>
          </cell>
          <cell r="B69">
            <v>25.129982668977462</v>
          </cell>
        </row>
        <row r="70">
          <cell r="A70">
            <v>10</v>
          </cell>
          <cell r="B70">
            <v>15.424610051993062</v>
          </cell>
        </row>
        <row r="73">
          <cell r="A73">
            <v>40</v>
          </cell>
          <cell r="B73">
            <v>85.788561525129978</v>
          </cell>
        </row>
        <row r="74">
          <cell r="A74">
            <v>35</v>
          </cell>
          <cell r="B74">
            <v>77.123050259965325</v>
          </cell>
        </row>
        <row r="75">
          <cell r="A75">
            <v>30</v>
          </cell>
          <cell r="B75">
            <v>62.738301559792035</v>
          </cell>
        </row>
        <row r="76">
          <cell r="A76">
            <v>25</v>
          </cell>
          <cell r="B76">
            <v>51.993067590987863</v>
          </cell>
        </row>
        <row r="77">
          <cell r="A77">
            <v>20</v>
          </cell>
          <cell r="B77">
            <v>40.034662045060657</v>
          </cell>
        </row>
        <row r="78">
          <cell r="A78">
            <v>15</v>
          </cell>
          <cell r="B78">
            <v>25.476603119584052</v>
          </cell>
        </row>
        <row r="79">
          <cell r="A79">
            <v>10</v>
          </cell>
          <cell r="B79">
            <v>15.424610051993062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TTHenna"/>
      <sheetName val="IC50"/>
      <sheetName val="Sheet2"/>
    </sheetNames>
    <sheetDataSet>
      <sheetData sheetId="0">
        <row r="16">
          <cell r="R16">
            <v>1000</v>
          </cell>
          <cell r="S16">
            <v>0.54565955402864275</v>
          </cell>
          <cell r="AT16">
            <v>1000</v>
          </cell>
          <cell r="AU16">
            <v>0.92983528412912175</v>
          </cell>
          <cell r="CZ16">
            <v>1000</v>
          </cell>
          <cell r="DA16">
            <v>0.77621868095708357</v>
          </cell>
        </row>
        <row r="17">
          <cell r="R17">
            <v>500</v>
          </cell>
          <cell r="S17">
            <v>1.1542093737025054</v>
          </cell>
          <cell r="AT17">
            <v>500</v>
          </cell>
          <cell r="AU17">
            <v>4.7122395067474301</v>
          </cell>
          <cell r="CZ17">
            <v>500</v>
          </cell>
          <cell r="DA17">
            <v>1.3649931838480727</v>
          </cell>
        </row>
        <row r="18">
          <cell r="R18">
            <v>250</v>
          </cell>
          <cell r="S18">
            <v>2.2999999999999998</v>
          </cell>
          <cell r="AT18">
            <v>250</v>
          </cell>
          <cell r="AU18">
            <v>4.9529839887274134</v>
          </cell>
          <cell r="CZ18">
            <v>250</v>
          </cell>
          <cell r="DA18">
            <v>1.5800545292154411</v>
          </cell>
        </row>
        <row r="19">
          <cell r="R19">
            <v>125</v>
          </cell>
          <cell r="S19">
            <v>7.8258692696587957</v>
          </cell>
          <cell r="AT19">
            <v>125</v>
          </cell>
          <cell r="AU19">
            <v>21.173316080064037</v>
          </cell>
          <cell r="CZ19">
            <v>125</v>
          </cell>
          <cell r="DA19">
            <v>49.717364734640206</v>
          </cell>
        </row>
        <row r="20">
          <cell r="R20">
            <v>62.5</v>
          </cell>
          <cell r="S20">
            <v>80.8</v>
          </cell>
          <cell r="AT20">
            <v>62.5</v>
          </cell>
          <cell r="AU20">
            <v>82.83037155051818</v>
          </cell>
          <cell r="CZ20">
            <v>62.5</v>
          </cell>
          <cell r="DA20">
            <v>98.831264983782361</v>
          </cell>
        </row>
        <row r="32">
          <cell r="R32">
            <v>1000</v>
          </cell>
          <cell r="S32">
            <v>0.44796593749236885</v>
          </cell>
          <cell r="AT32">
            <v>1000</v>
          </cell>
          <cell r="AU32">
            <v>0.77542105166304476</v>
          </cell>
          <cell r="CZ32">
            <v>1000</v>
          </cell>
          <cell r="DA32">
            <v>0.64606543505852321</v>
          </cell>
          <cell r="EB32">
            <v>1000</v>
          </cell>
          <cell r="EC32">
            <v>0.68824222831934045</v>
          </cell>
        </row>
        <row r="33">
          <cell r="R33">
            <v>500</v>
          </cell>
          <cell r="S33">
            <v>1.1511564481857488</v>
          </cell>
          <cell r="AT33">
            <v>500</v>
          </cell>
          <cell r="AU33">
            <v>2.9641280545031137</v>
          </cell>
          <cell r="CZ33">
            <v>500</v>
          </cell>
          <cell r="DA33">
            <v>1.1087998871809353</v>
          </cell>
          <cell r="EB33">
            <v>500</v>
          </cell>
          <cell r="EC33">
            <v>1.3570949348735175</v>
          </cell>
        </row>
        <row r="34">
          <cell r="R34">
            <v>250</v>
          </cell>
          <cell r="S34">
            <v>1.3058380077015124</v>
          </cell>
          <cell r="AT34">
            <v>250</v>
          </cell>
          <cell r="AU34">
            <v>2.8912861679135871</v>
          </cell>
          <cell r="CZ34">
            <v>250</v>
          </cell>
          <cell r="DA34">
            <v>2.4790814647675443</v>
          </cell>
          <cell r="EB34">
            <v>250</v>
          </cell>
          <cell r="EC34">
            <v>2.7905468359903884</v>
          </cell>
        </row>
        <row r="35">
          <cell r="R35">
            <v>125</v>
          </cell>
          <cell r="S35">
            <v>24.723812004917239</v>
          </cell>
          <cell r="AT35">
            <v>125</v>
          </cell>
          <cell r="AU35">
            <v>33.785447162284584</v>
          </cell>
          <cell r="CZ35">
            <v>125</v>
          </cell>
          <cell r="DA35">
            <v>82.652305739670084</v>
          </cell>
          <cell r="EB35">
            <v>125</v>
          </cell>
          <cell r="EC35">
            <v>55.199909401172505</v>
          </cell>
        </row>
        <row r="36">
          <cell r="R36">
            <v>62.5</v>
          </cell>
          <cell r="S36">
            <v>91.803709100974487</v>
          </cell>
          <cell r="AT36">
            <v>62.5</v>
          </cell>
          <cell r="AU36">
            <v>90.601198594074859</v>
          </cell>
          <cell r="CZ36">
            <v>62.5</v>
          </cell>
          <cell r="DA36">
            <v>103.16187185634382</v>
          </cell>
          <cell r="EB36">
            <v>62.5</v>
          </cell>
          <cell r="EC36">
            <v>93.825895821643854</v>
          </cell>
        </row>
        <row r="60">
          <cell r="R60">
            <v>1000</v>
          </cell>
          <cell r="S60">
            <v>9.894267848341011E-2</v>
          </cell>
          <cell r="AT60">
            <v>1000</v>
          </cell>
          <cell r="AU60">
            <v>4.5473521746830992</v>
          </cell>
          <cell r="CZ60">
            <v>1000</v>
          </cell>
          <cell r="DA60">
            <v>3.0537061695517034</v>
          </cell>
        </row>
        <row r="61">
          <cell r="R61">
            <v>500</v>
          </cell>
          <cell r="S61">
            <v>39.768433057244238</v>
          </cell>
          <cell r="AT61">
            <v>500</v>
          </cell>
          <cell r="AU61">
            <v>46.452276733378895</v>
          </cell>
          <cell r="CZ61">
            <v>500</v>
          </cell>
          <cell r="DA61">
            <v>10.609722016734901</v>
          </cell>
        </row>
        <row r="62">
          <cell r="R62">
            <v>250</v>
          </cell>
          <cell r="S62">
            <v>74.609303269578234</v>
          </cell>
          <cell r="AT62">
            <v>250</v>
          </cell>
          <cell r="AU62">
            <v>72.506726041376695</v>
          </cell>
          <cell r="CZ62">
            <v>250</v>
          </cell>
          <cell r="DA62">
            <v>48.76091137742273</v>
          </cell>
        </row>
        <row r="63">
          <cell r="R63">
            <v>125</v>
          </cell>
          <cell r="S63">
            <v>106.02045056973579</v>
          </cell>
          <cell r="AT63">
            <v>125</v>
          </cell>
          <cell r="AU63">
            <v>92.604728048646834</v>
          </cell>
          <cell r="CZ63">
            <v>125</v>
          </cell>
          <cell r="DA63">
            <v>94.750702766681158</v>
          </cell>
        </row>
        <row r="64">
          <cell r="R64">
            <v>62.5</v>
          </cell>
          <cell r="S64">
            <v>106.14135634827834</v>
          </cell>
          <cell r="AT64">
            <v>62.5</v>
          </cell>
          <cell r="AU64">
            <v>93.376430601590684</v>
          </cell>
          <cell r="CZ64">
            <v>62.5</v>
          </cell>
          <cell r="DA64">
            <v>98.630961187552487</v>
          </cell>
        </row>
        <row r="77">
          <cell r="R77">
            <v>1000</v>
          </cell>
          <cell r="S77">
            <v>88.748320753075902</v>
          </cell>
          <cell r="AT77">
            <v>1000</v>
          </cell>
          <cell r="AU77">
            <v>99.432819708355353</v>
          </cell>
          <cell r="BW77">
            <v>1000</v>
          </cell>
          <cell r="BX77">
            <v>83.129079294542379</v>
          </cell>
        </row>
        <row r="78">
          <cell r="R78">
            <v>500</v>
          </cell>
          <cell r="S78">
            <v>109.4988837236273</v>
          </cell>
          <cell r="AT78">
            <v>500</v>
          </cell>
          <cell r="AU78">
            <v>107.45936964973986</v>
          </cell>
          <cell r="BW78">
            <v>500</v>
          </cell>
          <cell r="BX78">
            <v>98.977572559366848</v>
          </cell>
        </row>
        <row r="79">
          <cell r="R79">
            <v>250</v>
          </cell>
          <cell r="S79">
            <v>111.05717654563215</v>
          </cell>
          <cell r="AT79">
            <v>250</v>
          </cell>
          <cell r="AU79">
            <v>110.49304624311588</v>
          </cell>
          <cell r="BW79">
            <v>250</v>
          </cell>
          <cell r="BX79">
            <v>108.0075683932787</v>
          </cell>
        </row>
        <row r="80">
          <cell r="R80">
            <v>125</v>
          </cell>
          <cell r="S80">
            <v>105.96739119929653</v>
          </cell>
          <cell r="AT80">
            <v>125</v>
          </cell>
          <cell r="AU80">
            <v>104.86425625585107</v>
          </cell>
          <cell r="BW80">
            <v>125</v>
          </cell>
          <cell r="BX80">
            <v>118.29288756191266</v>
          </cell>
        </row>
        <row r="81">
          <cell r="R81">
            <v>62.5</v>
          </cell>
          <cell r="S81">
            <v>96.127052547139812</v>
          </cell>
          <cell r="AT81">
            <v>62.5</v>
          </cell>
          <cell r="AU81">
            <v>98.452799635655239</v>
          </cell>
          <cell r="BW81">
            <v>62.5</v>
          </cell>
          <cell r="BX81">
            <v>99.041221126695461</v>
          </cell>
        </row>
        <row r="107">
          <cell r="BW107">
            <v>1000</v>
          </cell>
          <cell r="BX107">
            <v>1.6636343736430961</v>
          </cell>
          <cell r="CZ107">
            <v>1000</v>
          </cell>
          <cell r="DA107">
            <v>0.27897847927190011</v>
          </cell>
          <cell r="EB107">
            <v>1000</v>
          </cell>
          <cell r="EC107">
            <v>8.0208477788563659</v>
          </cell>
          <cell r="FE107">
            <v>1000</v>
          </cell>
          <cell r="FF107">
            <v>-0.23159035511117221</v>
          </cell>
          <cell r="GG107">
            <v>1000</v>
          </cell>
          <cell r="GH107">
            <v>0.95326586694600401</v>
          </cell>
          <cell r="HK107">
            <v>1000</v>
          </cell>
          <cell r="HL107">
            <v>-0.16408970652050331</v>
          </cell>
        </row>
        <row r="108">
          <cell r="BW108">
            <v>500</v>
          </cell>
          <cell r="BX108">
            <v>64.507458723135585</v>
          </cell>
          <cell r="CZ108">
            <v>500</v>
          </cell>
          <cell r="DA108">
            <v>69.166970260894104</v>
          </cell>
          <cell r="EB108">
            <v>500</v>
          </cell>
          <cell r="EC108">
            <v>66.860178893357386</v>
          </cell>
          <cell r="FE108">
            <v>500</v>
          </cell>
          <cell r="FF108">
            <v>2.7907084876523895</v>
          </cell>
          <cell r="GG108">
            <v>500</v>
          </cell>
          <cell r="GH108">
            <v>3.103775225021884</v>
          </cell>
          <cell r="HK108">
            <v>500</v>
          </cell>
          <cell r="HL108">
            <v>8.0015118027936865</v>
          </cell>
        </row>
        <row r="109">
          <cell r="BW109">
            <v>250</v>
          </cell>
          <cell r="BX109">
            <v>87.453304481693195</v>
          </cell>
          <cell r="CZ109">
            <v>250</v>
          </cell>
          <cell r="DA109">
            <v>84.324937722157188</v>
          </cell>
          <cell r="EB109">
            <v>250</v>
          </cell>
          <cell r="EC109">
            <v>91.126230758563324</v>
          </cell>
          <cell r="FE109">
            <v>250</v>
          </cell>
          <cell r="FF109">
            <v>53.844310477719944</v>
          </cell>
          <cell r="GG109">
            <v>250</v>
          </cell>
          <cell r="GH109">
            <v>20.535757331381525</v>
          </cell>
          <cell r="HK109">
            <v>250</v>
          </cell>
          <cell r="HL109">
            <v>23.969799198785978</v>
          </cell>
        </row>
        <row r="110">
          <cell r="BW110">
            <v>125</v>
          </cell>
          <cell r="BX110">
            <v>97.580983754804251</v>
          </cell>
          <cell r="CZ110">
            <v>125</v>
          </cell>
          <cell r="DA110">
            <v>96.971278345034136</v>
          </cell>
          <cell r="EB110">
            <v>125</v>
          </cell>
          <cell r="EC110">
            <v>95.807620302315684</v>
          </cell>
          <cell r="FE110">
            <v>125</v>
          </cell>
          <cell r="FF110">
            <v>83.244661350520161</v>
          </cell>
          <cell r="GG110">
            <v>125</v>
          </cell>
          <cell r="GH110">
            <v>92.199923349145479</v>
          </cell>
          <cell r="HK110">
            <v>125</v>
          </cell>
          <cell r="HL110">
            <v>96.74578745691025</v>
          </cell>
        </row>
        <row r="111">
          <cell r="BW111">
            <v>62.5</v>
          </cell>
          <cell r="BX111">
            <v>96.329490036495173</v>
          </cell>
          <cell r="CZ111">
            <v>62.5</v>
          </cell>
          <cell r="DA111">
            <v>94.403363495830106</v>
          </cell>
          <cell r="EB111">
            <v>62.5</v>
          </cell>
          <cell r="EC111">
            <v>98.467445569269159</v>
          </cell>
          <cell r="FE111">
            <v>62.5</v>
          </cell>
          <cell r="FF111">
            <v>85.276218442460987</v>
          </cell>
          <cell r="GG111">
            <v>62.5</v>
          </cell>
          <cell r="GH111">
            <v>93.889164033315424</v>
          </cell>
          <cell r="HK111">
            <v>62.5</v>
          </cell>
          <cell r="HL111">
            <v>102.56488024043678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8">
          <cell r="W18">
            <v>1000</v>
          </cell>
          <cell r="X18">
            <v>0.8526636873093566</v>
          </cell>
        </row>
        <row r="19">
          <cell r="W19">
            <v>500</v>
          </cell>
          <cell r="X19">
            <v>2.0254900569861229</v>
          </cell>
        </row>
        <row r="20">
          <cell r="W20">
            <v>250</v>
          </cell>
          <cell r="X20">
            <v>2.7088505828663325</v>
          </cell>
        </row>
        <row r="21">
          <cell r="W21">
            <v>125</v>
          </cell>
          <cell r="X21">
            <v>88.880849353290259</v>
          </cell>
        </row>
        <row r="22">
          <cell r="W22">
            <v>62.5</v>
          </cell>
          <cell r="X22">
            <v>98.677259937102548</v>
          </cell>
        </row>
        <row r="37">
          <cell r="W37">
            <v>1000</v>
          </cell>
          <cell r="X37">
            <v>0.80064316284788861</v>
          </cell>
        </row>
        <row r="38">
          <cell r="W38">
            <v>500</v>
          </cell>
          <cell r="X38">
            <v>1.4166134638575598</v>
          </cell>
        </row>
        <row r="39">
          <cell r="W39">
            <v>250</v>
          </cell>
          <cell r="X39">
            <v>5.4541155328556981</v>
          </cell>
        </row>
        <row r="40">
          <cell r="W40">
            <v>125</v>
          </cell>
          <cell r="X40">
            <v>83.095930576245379</v>
          </cell>
        </row>
        <row r="41">
          <cell r="W41">
            <v>62.5</v>
          </cell>
          <cell r="X41">
            <v>84.022447644494804</v>
          </cell>
        </row>
        <row r="68">
          <cell r="W68">
            <v>1000</v>
          </cell>
          <cell r="X68">
            <v>3.2941026709253389</v>
          </cell>
        </row>
        <row r="69">
          <cell r="W69">
            <v>500</v>
          </cell>
          <cell r="X69">
            <v>12.72566310234691</v>
          </cell>
        </row>
        <row r="70">
          <cell r="W70">
            <v>250</v>
          </cell>
          <cell r="X70">
            <v>53.739642642225668</v>
          </cell>
        </row>
        <row r="71">
          <cell r="W71">
            <v>125</v>
          </cell>
          <cell r="X71">
            <v>93.48180808221089</v>
          </cell>
        </row>
        <row r="72">
          <cell r="W72">
            <v>62.5</v>
          </cell>
          <cell r="X72">
            <v>98.233462944961431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8">
          <cell r="W18">
            <v>1000</v>
          </cell>
          <cell r="X18">
            <v>0.95077292124594137</v>
          </cell>
        </row>
        <row r="19">
          <cell r="W19">
            <v>500</v>
          </cell>
          <cell r="X19">
            <v>1.4892182247777515</v>
          </cell>
        </row>
        <row r="20">
          <cell r="W20">
            <v>250</v>
          </cell>
          <cell r="X20">
            <v>2.714361458435218</v>
          </cell>
        </row>
        <row r="21">
          <cell r="W21">
            <v>125</v>
          </cell>
          <cell r="X21">
            <v>33.143213066821822</v>
          </cell>
        </row>
        <row r="22">
          <cell r="W22">
            <v>62.5</v>
          </cell>
          <cell r="X22">
            <v>96.208233168436621</v>
          </cell>
        </row>
        <row r="68">
          <cell r="W68">
            <v>1000</v>
          </cell>
          <cell r="X68">
            <v>1.4190696212321554</v>
          </cell>
        </row>
        <row r="69">
          <cell r="W69">
            <v>500</v>
          </cell>
          <cell r="X69">
            <v>16.868167234660437</v>
          </cell>
        </row>
        <row r="70">
          <cell r="W70">
            <v>250</v>
          </cell>
          <cell r="X70">
            <v>47.74041604087563</v>
          </cell>
        </row>
        <row r="71">
          <cell r="W71">
            <v>125</v>
          </cell>
          <cell r="X71">
            <v>85.447550807582232</v>
          </cell>
        </row>
        <row r="72">
          <cell r="W72">
            <v>62.5</v>
          </cell>
          <cell r="X72">
            <v>108.22252049517738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TT"/>
      <sheetName val="IC50"/>
      <sheetName val="1,2"/>
      <sheetName val="3 rd"/>
    </sheetNames>
    <sheetDataSet>
      <sheetData sheetId="0">
        <row r="19">
          <cell r="R19">
            <v>1000</v>
          </cell>
          <cell r="S19">
            <v>0.33693288408948807</v>
          </cell>
          <cell r="AS19">
            <v>1000</v>
          </cell>
          <cell r="AT19">
            <v>0.96792391356813023</v>
          </cell>
          <cell r="BV19">
            <v>1000</v>
          </cell>
          <cell r="BW19">
            <v>1.2960806633810766</v>
          </cell>
          <cell r="CY19">
            <v>1000</v>
          </cell>
          <cell r="CZ19">
            <v>1.1683753868948579</v>
          </cell>
        </row>
        <row r="20">
          <cell r="R20">
            <v>500</v>
          </cell>
          <cell r="S20">
            <v>9.333320888879205E-4</v>
          </cell>
          <cell r="AS20">
            <v>500</v>
          </cell>
          <cell r="AT20">
            <v>0.4694061429054085</v>
          </cell>
          <cell r="BV20">
            <v>500</v>
          </cell>
          <cell r="BW20">
            <v>0.72833188188825204</v>
          </cell>
          <cell r="CY20">
            <v>500</v>
          </cell>
          <cell r="CZ20">
            <v>0.74982787233463688</v>
          </cell>
        </row>
        <row r="21">
          <cell r="R21">
            <v>250</v>
          </cell>
          <cell r="S21">
            <v>32.583556555257928</v>
          </cell>
          <cell r="AS21">
            <v>250</v>
          </cell>
          <cell r="AT21">
            <v>50.728444322880726</v>
          </cell>
          <cell r="BV21">
            <v>250</v>
          </cell>
          <cell r="BW21">
            <v>1.1530018819861028</v>
          </cell>
          <cell r="CY21">
            <v>250</v>
          </cell>
          <cell r="CZ21">
            <v>1.2290647765060918</v>
          </cell>
        </row>
        <row r="22">
          <cell r="R22">
            <v>125</v>
          </cell>
          <cell r="S22">
            <v>93.838141549144495</v>
          </cell>
          <cell r="AS22">
            <v>125</v>
          </cell>
          <cell r="AT22">
            <v>88.87523530642143</v>
          </cell>
          <cell r="BV22">
            <v>125</v>
          </cell>
          <cell r="BW22">
            <v>77.739724910385647</v>
          </cell>
          <cell r="CY22">
            <v>125</v>
          </cell>
          <cell r="CZ22">
            <v>78.927179010679154</v>
          </cell>
        </row>
        <row r="23">
          <cell r="R23">
            <v>62.5</v>
          </cell>
          <cell r="S23">
            <v>109.55732059023913</v>
          </cell>
          <cell r="AS23">
            <v>62.5</v>
          </cell>
          <cell r="AT23">
            <v>97.889281289720728</v>
          </cell>
          <cell r="BV23">
            <v>62.5</v>
          </cell>
          <cell r="BW23">
            <v>95.050735344481907</v>
          </cell>
          <cell r="CY23">
            <v>62.5</v>
          </cell>
          <cell r="CZ23">
            <v>89.19048725208917</v>
          </cell>
        </row>
        <row r="32">
          <cell r="R32">
            <v>1000</v>
          </cell>
          <cell r="S32">
            <v>0.318266242311673</v>
          </cell>
          <cell r="AS32">
            <v>1000</v>
          </cell>
          <cell r="AT32">
            <v>0.4926813580544383</v>
          </cell>
          <cell r="EA32">
            <v>1000</v>
          </cell>
          <cell r="EB32">
            <v>0.85947807277099575</v>
          </cell>
          <cell r="FC32">
            <v>1000</v>
          </cell>
          <cell r="FD32">
            <v>0.82214225657475182</v>
          </cell>
        </row>
        <row r="33">
          <cell r="R33">
            <v>500</v>
          </cell>
          <cell r="S33">
            <v>7.9333227555692137E-2</v>
          </cell>
          <cell r="AS33">
            <v>500</v>
          </cell>
          <cell r="AT33">
            <v>-0.16846133605668057</v>
          </cell>
          <cell r="EA33">
            <v>500</v>
          </cell>
          <cell r="EB33">
            <v>0.35912217579435313</v>
          </cell>
          <cell r="FC33">
            <v>500</v>
          </cell>
          <cell r="FD33">
            <v>0.39991676407207566</v>
          </cell>
        </row>
        <row r="34">
          <cell r="R34">
            <v>250</v>
          </cell>
          <cell r="S34">
            <v>59.120521172638469</v>
          </cell>
          <cell r="AS34">
            <v>250</v>
          </cell>
          <cell r="AT34">
            <v>68.139283550370649</v>
          </cell>
          <cell r="EA34">
            <v>250</v>
          </cell>
          <cell r="EB34">
            <v>44.584178072996089</v>
          </cell>
          <cell r="FC34">
            <v>250</v>
          </cell>
          <cell r="FD34">
            <v>8.1077464716121597</v>
          </cell>
        </row>
        <row r="35">
          <cell r="R35">
            <v>125</v>
          </cell>
          <cell r="S35">
            <v>103.5214619713839</v>
          </cell>
          <cell r="AS35">
            <v>125</v>
          </cell>
          <cell r="AT35">
            <v>98.210539368638138</v>
          </cell>
          <cell r="EA35">
            <v>125</v>
          </cell>
          <cell r="EB35">
            <v>78.096472457174201</v>
          </cell>
          <cell r="FC35">
            <v>125</v>
          </cell>
          <cell r="FD35">
            <v>81.916010449483068</v>
          </cell>
        </row>
        <row r="36">
          <cell r="R36">
            <v>62.5</v>
          </cell>
          <cell r="S36">
            <v>117.63810981585368</v>
          </cell>
          <cell r="AS36">
            <v>62.5</v>
          </cell>
          <cell r="AT36">
            <v>104.85039605048418</v>
          </cell>
          <cell r="EA36">
            <v>62.5</v>
          </cell>
          <cell r="EB36">
            <v>89.626184416887895</v>
          </cell>
          <cell r="FC36">
            <v>62.5</v>
          </cell>
          <cell r="FD36">
            <v>84.777104870707916</v>
          </cell>
        </row>
        <row r="57">
          <cell r="R57">
            <v>1000</v>
          </cell>
          <cell r="S57">
            <v>35.150401219348211</v>
          </cell>
          <cell r="AS57">
            <v>1000</v>
          </cell>
          <cell r="AT57">
            <v>19.073240698912127</v>
          </cell>
          <cell r="BV57">
            <v>1000</v>
          </cell>
          <cell r="BW57">
            <v>21.263181241458533</v>
          </cell>
          <cell r="CY57">
            <v>1000</v>
          </cell>
          <cell r="CZ57">
            <v>16.997842387562443</v>
          </cell>
          <cell r="EA57">
            <v>1000</v>
          </cell>
          <cell r="EB57">
            <v>25.130676819293633</v>
          </cell>
        </row>
        <row r="58">
          <cell r="R58">
            <v>500</v>
          </cell>
          <cell r="S58">
            <v>86.782624288340131</v>
          </cell>
          <cell r="AS58">
            <v>500</v>
          </cell>
          <cell r="AT58">
            <v>81.854663882847078</v>
          </cell>
          <cell r="BV58">
            <v>500</v>
          </cell>
          <cell r="BW58">
            <v>72.406235016683581</v>
          </cell>
          <cell r="CY58">
            <v>500</v>
          </cell>
          <cell r="CZ58">
            <v>63.958873521219353</v>
          </cell>
          <cell r="EA58">
            <v>500</v>
          </cell>
          <cell r="EB58">
            <v>70.046150349784213</v>
          </cell>
        </row>
        <row r="59">
          <cell r="R59">
            <v>250</v>
          </cell>
          <cell r="S59">
            <v>101.98861343972743</v>
          </cell>
          <cell r="AS59">
            <v>250</v>
          </cell>
          <cell r="AT59">
            <v>111.28060558078937</v>
          </cell>
          <cell r="BV59">
            <v>250</v>
          </cell>
          <cell r="BW59">
            <v>97.385151916106594</v>
          </cell>
          <cell r="CY59">
            <v>250</v>
          </cell>
          <cell r="CZ59">
            <v>94.203116923340829</v>
          </cell>
          <cell r="EA59">
            <v>250</v>
          </cell>
          <cell r="EB59">
            <v>98.958635695754182</v>
          </cell>
        </row>
        <row r="60">
          <cell r="R60">
            <v>125</v>
          </cell>
          <cell r="S60">
            <v>113.4469000762093</v>
          </cell>
          <cell r="AS60">
            <v>125</v>
          </cell>
          <cell r="AT60">
            <v>119.91111349458774</v>
          </cell>
          <cell r="BV60">
            <v>125</v>
          </cell>
          <cell r="BW60">
            <v>97.088846922012436</v>
          </cell>
          <cell r="CY60">
            <v>125</v>
          </cell>
          <cell r="CZ60">
            <v>95.697331550320825</v>
          </cell>
          <cell r="EA60">
            <v>125</v>
          </cell>
          <cell r="EB60">
            <v>101.64050130095551</v>
          </cell>
        </row>
        <row r="61">
          <cell r="R61">
            <v>62.5</v>
          </cell>
          <cell r="S61">
            <v>114.16775003362197</v>
          </cell>
          <cell r="AS61">
            <v>62.5</v>
          </cell>
          <cell r="AT61">
            <v>117.82302141402198</v>
          </cell>
          <cell r="BV61">
            <v>62.5</v>
          </cell>
          <cell r="BW61">
            <v>106.8527053233064</v>
          </cell>
          <cell r="CY61">
            <v>62.5</v>
          </cell>
          <cell r="CZ61">
            <v>101.45026713795129</v>
          </cell>
          <cell r="EA61">
            <v>62.5</v>
          </cell>
          <cell r="EB61">
            <v>103.65872592632611</v>
          </cell>
        </row>
        <row r="69">
          <cell r="R69">
            <v>1000</v>
          </cell>
          <cell r="AS69">
            <v>1000</v>
          </cell>
          <cell r="FC69">
            <v>1000</v>
          </cell>
          <cell r="FD69">
            <v>102.70763745139541</v>
          </cell>
        </row>
        <row r="70">
          <cell r="R70">
            <v>500</v>
          </cell>
          <cell r="AS70">
            <v>500</v>
          </cell>
          <cell r="FC70">
            <v>500</v>
          </cell>
          <cell r="FD70">
            <v>104.87621680929594</v>
          </cell>
        </row>
        <row r="71">
          <cell r="R71">
            <v>250</v>
          </cell>
          <cell r="AS71">
            <v>250</v>
          </cell>
          <cell r="FC71">
            <v>250</v>
          </cell>
          <cell r="FD71">
            <v>101.69995519541457</v>
          </cell>
        </row>
        <row r="72">
          <cell r="R72">
            <v>125</v>
          </cell>
          <cell r="AS72">
            <v>125</v>
          </cell>
          <cell r="FC72">
            <v>125</v>
          </cell>
          <cell r="FD72">
            <v>99.325125083365677</v>
          </cell>
        </row>
        <row r="73">
          <cell r="R73">
            <v>62.5</v>
          </cell>
          <cell r="AS73">
            <v>62.5</v>
          </cell>
          <cell r="FC73">
            <v>62.5</v>
          </cell>
          <cell r="FD73">
            <v>92.646529234758404</v>
          </cell>
        </row>
        <row r="88">
          <cell r="BV88">
            <v>1000</v>
          </cell>
          <cell r="BW88">
            <v>0.969385656980289</v>
          </cell>
          <cell r="CY88">
            <v>1000</v>
          </cell>
          <cell r="CZ88">
            <v>0.61775429625757905</v>
          </cell>
          <cell r="EA88">
            <v>1000</v>
          </cell>
          <cell r="EB88">
            <v>0.30066897425841072</v>
          </cell>
          <cell r="FC88">
            <v>1000</v>
          </cell>
          <cell r="FD88">
            <v>0.72754701318603554</v>
          </cell>
        </row>
        <row r="89">
          <cell r="BV89">
            <v>500</v>
          </cell>
          <cell r="BW89">
            <v>98.998089641069342</v>
          </cell>
          <cell r="CY89">
            <v>500</v>
          </cell>
          <cell r="CZ89">
            <v>61.895705946436109</v>
          </cell>
          <cell r="EA89">
            <v>500</v>
          </cell>
          <cell r="EB89">
            <v>55.512359256796429</v>
          </cell>
          <cell r="FC89">
            <v>500</v>
          </cell>
          <cell r="FD89">
            <v>53.849653587050199</v>
          </cell>
        </row>
        <row r="90">
          <cell r="BV90">
            <v>250</v>
          </cell>
          <cell r="BW90">
            <v>121.64126375290168</v>
          </cell>
          <cell r="CY90">
            <v>250</v>
          </cell>
          <cell r="CZ90">
            <v>76.169335625510328</v>
          </cell>
          <cell r="EA90">
            <v>250</v>
          </cell>
          <cell r="EB90">
            <v>79.495399025809746</v>
          </cell>
          <cell r="FC90">
            <v>250</v>
          </cell>
          <cell r="FD90">
            <v>86.464752083266816</v>
          </cell>
        </row>
        <row r="91">
          <cell r="BV91">
            <v>125</v>
          </cell>
          <cell r="BW91">
            <v>126.54314756868507</v>
          </cell>
          <cell r="CY91">
            <v>125</v>
          </cell>
          <cell r="CZ91">
            <v>87.31116302794041</v>
          </cell>
          <cell r="EA91">
            <v>125</v>
          </cell>
          <cell r="EB91">
            <v>86.986546626426104</v>
          </cell>
          <cell r="FC91">
            <v>125</v>
          </cell>
          <cell r="FD91">
            <v>84.895118291242284</v>
          </cell>
        </row>
        <row r="92">
          <cell r="BV92">
            <v>62.5</v>
          </cell>
          <cell r="BW92">
            <v>139.11338410177612</v>
          </cell>
          <cell r="CY92">
            <v>62.5</v>
          </cell>
          <cell r="CZ92">
            <v>94.5046525735562</v>
          </cell>
          <cell r="EA92">
            <v>62.5</v>
          </cell>
          <cell r="EB92">
            <v>98.533599331593891</v>
          </cell>
          <cell r="FC92">
            <v>62.5</v>
          </cell>
          <cell r="FD92">
            <v>106.98732479805881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TT_Henna"/>
      <sheetName val="IC50"/>
      <sheetName val="1 st"/>
      <sheetName val="2 nd"/>
      <sheetName val="3 rd"/>
      <sheetName val="4th"/>
    </sheetNames>
    <sheetDataSet>
      <sheetData sheetId="0">
        <row r="16">
          <cell r="S16">
            <v>1000</v>
          </cell>
          <cell r="T16">
            <v>1.7940713059878575</v>
          </cell>
          <cell r="AV16">
            <v>1000</v>
          </cell>
          <cell r="AW16">
            <v>2.5124654910135775</v>
          </cell>
          <cell r="BZ16">
            <v>1000</v>
          </cell>
          <cell r="CA16">
            <v>0.72536618605496106</v>
          </cell>
          <cell r="DD16">
            <v>1000</v>
          </cell>
          <cell r="DE16">
            <v>0.63104623388594194</v>
          </cell>
          <cell r="EH16">
            <v>1000</v>
          </cell>
          <cell r="EI16">
            <v>0.76168361026202813</v>
          </cell>
        </row>
        <row r="17">
          <cell r="S17">
            <v>500</v>
          </cell>
          <cell r="T17">
            <v>2.4629676270580929</v>
          </cell>
          <cell r="AV17">
            <v>500</v>
          </cell>
          <cell r="AW17">
            <v>2.1987154205870763</v>
          </cell>
          <cell r="BZ17">
            <v>500</v>
          </cell>
          <cell r="CA17">
            <v>1.4307535017631994</v>
          </cell>
          <cell r="DD17">
            <v>500</v>
          </cell>
          <cell r="DE17">
            <v>1.4841108407893375</v>
          </cell>
          <cell r="EH17">
            <v>500</v>
          </cell>
          <cell r="EI17">
            <v>2.0197429719875584</v>
          </cell>
        </row>
        <row r="18">
          <cell r="S18">
            <v>250</v>
          </cell>
          <cell r="T18">
            <v>21.714530044690726</v>
          </cell>
          <cell r="AV18">
            <v>250</v>
          </cell>
          <cell r="AW18">
            <v>31.678545270156086</v>
          </cell>
          <cell r="BZ18">
            <v>250</v>
          </cell>
          <cell r="CA18">
            <v>2.7520227940263706</v>
          </cell>
          <cell r="DD18">
            <v>250</v>
          </cell>
          <cell r="DE18">
            <v>5.1046499776209044</v>
          </cell>
          <cell r="EH18">
            <v>250</v>
          </cell>
          <cell r="EI18">
            <v>11.18464057373734</v>
          </cell>
        </row>
        <row r="19">
          <cell r="S19">
            <v>125</v>
          </cell>
          <cell r="T19">
            <v>70.135126428433452</v>
          </cell>
          <cell r="AV19">
            <v>125</v>
          </cell>
          <cell r="AW19">
            <v>70.549749281649724</v>
          </cell>
          <cell r="BZ19">
            <v>125</v>
          </cell>
          <cell r="CA19">
            <v>26.730929369099236</v>
          </cell>
          <cell r="DD19">
            <v>125</v>
          </cell>
          <cell r="DE19">
            <v>34.168671922430924</v>
          </cell>
          <cell r="EH19">
            <v>125</v>
          </cell>
          <cell r="EI19">
            <v>48.330334742359867</v>
          </cell>
        </row>
        <row r="20">
          <cell r="S20">
            <v>62.5</v>
          </cell>
          <cell r="T20">
            <v>90.503077977379476</v>
          </cell>
          <cell r="AV20">
            <v>62.5</v>
          </cell>
          <cell r="AW20">
            <v>104.23826694461667</v>
          </cell>
          <cell r="BZ20">
            <v>62.5</v>
          </cell>
          <cell r="CA20">
            <v>80.088897981494569</v>
          </cell>
          <cell r="DD20">
            <v>62.5</v>
          </cell>
          <cell r="DE20">
            <v>86.021705508803194</v>
          </cell>
          <cell r="EH20">
            <v>62.5</v>
          </cell>
          <cell r="EI20">
            <v>97.842882133585789</v>
          </cell>
        </row>
        <row r="32">
          <cell r="S32">
            <v>1000</v>
          </cell>
          <cell r="T32">
            <v>2.1544865449533153</v>
          </cell>
          <cell r="AV32">
            <v>1000</v>
          </cell>
          <cell r="AW32">
            <v>3.5399177418446128</v>
          </cell>
          <cell r="BZ32">
            <v>1000</v>
          </cell>
          <cell r="CA32">
            <v>1.0876497016755096</v>
          </cell>
          <cell r="DD32">
            <v>1000</v>
          </cell>
          <cell r="DE32">
            <v>0.30311490447891892</v>
          </cell>
          <cell r="FL32">
            <v>1000</v>
          </cell>
          <cell r="FM32">
            <v>1.5637535059297647</v>
          </cell>
        </row>
        <row r="33">
          <cell r="S33">
            <v>500</v>
          </cell>
          <cell r="T33">
            <v>3.2771233943852622</v>
          </cell>
          <cell r="AV33">
            <v>500</v>
          </cell>
          <cell r="AW33">
            <v>8.5244239112062488</v>
          </cell>
          <cell r="BZ33">
            <v>500</v>
          </cell>
          <cell r="CA33">
            <v>1.8036924149020017</v>
          </cell>
          <cell r="DD33">
            <v>500</v>
          </cell>
          <cell r="DE33">
            <v>1.9782235871255927</v>
          </cell>
          <cell r="FL33">
            <v>500</v>
          </cell>
          <cell r="FM33">
            <v>4.3964825651900865</v>
          </cell>
        </row>
        <row r="34">
          <cell r="S34">
            <v>250</v>
          </cell>
          <cell r="T34">
            <v>31.369597432187891</v>
          </cell>
          <cell r="AV34">
            <v>250</v>
          </cell>
          <cell r="AW34">
            <v>44.373063271170238</v>
          </cell>
          <cell r="BZ34">
            <v>250</v>
          </cell>
          <cell r="CA34">
            <v>3.2187292053257841</v>
          </cell>
          <cell r="DD34">
            <v>250</v>
          </cell>
          <cell r="DE34">
            <v>19.915845730467009</v>
          </cell>
          <cell r="FL34">
            <v>250</v>
          </cell>
          <cell r="FM34">
            <v>25.184858114789257</v>
          </cell>
        </row>
        <row r="35">
          <cell r="S35">
            <v>125</v>
          </cell>
          <cell r="T35">
            <v>67.929291450192864</v>
          </cell>
          <cell r="AV35">
            <v>125</v>
          </cell>
          <cell r="AW35">
            <v>81.688404980562183</v>
          </cell>
          <cell r="BZ35">
            <v>125</v>
          </cell>
          <cell r="CA35">
            <v>33.103709516814988</v>
          </cell>
          <cell r="DD35">
            <v>125</v>
          </cell>
          <cell r="DE35">
            <v>52.607054068785814</v>
          </cell>
          <cell r="FL35">
            <v>125</v>
          </cell>
          <cell r="FM35">
            <v>62.112948463609897</v>
          </cell>
        </row>
        <row r="36">
          <cell r="S36">
            <v>62.5</v>
          </cell>
          <cell r="T36">
            <v>88.516303615671617</v>
          </cell>
          <cell r="AV36">
            <v>62.5</v>
          </cell>
          <cell r="AW36">
            <v>99.70716660093521</v>
          </cell>
          <cell r="BZ36">
            <v>62.5</v>
          </cell>
          <cell r="CA36">
            <v>77.536397505997655</v>
          </cell>
          <cell r="DD36">
            <v>62.5</v>
          </cell>
          <cell r="DE36">
            <v>91.463592975179139</v>
          </cell>
          <cell r="FL36">
            <v>62.5</v>
          </cell>
          <cell r="FM36">
            <v>96.422863326264192</v>
          </cell>
        </row>
        <row r="60">
          <cell r="S60">
            <v>1000</v>
          </cell>
          <cell r="T60">
            <v>8.9028977258667155</v>
          </cell>
          <cell r="AV60">
            <v>1000</v>
          </cell>
          <cell r="AW60">
            <v>53.717934149598058</v>
          </cell>
          <cell r="BZ60">
            <v>1000</v>
          </cell>
          <cell r="CA60">
            <v>53.039790126052409</v>
          </cell>
          <cell r="DD60">
            <v>1000</v>
          </cell>
          <cell r="DE60">
            <v>37.29509831292625</v>
          </cell>
          <cell r="EH60">
            <v>1000</v>
          </cell>
          <cell r="EI60">
            <v>43.076575090320922</v>
          </cell>
          <cell r="FL60">
            <v>1000</v>
          </cell>
          <cell r="FM60">
            <v>46.797762009299397</v>
          </cell>
        </row>
        <row r="61">
          <cell r="S61">
            <v>500</v>
          </cell>
          <cell r="T61">
            <v>24.47415307713251</v>
          </cell>
          <cell r="AV61">
            <v>500</v>
          </cell>
          <cell r="AW61">
            <v>71.213885969148478</v>
          </cell>
          <cell r="BZ61">
            <v>500</v>
          </cell>
          <cell r="CA61">
            <v>73.798663607528326</v>
          </cell>
          <cell r="DD61">
            <v>500</v>
          </cell>
          <cell r="DE61">
            <v>62.113738993250806</v>
          </cell>
          <cell r="EH61">
            <v>500</v>
          </cell>
          <cell r="EI61">
            <v>64.992228565262494</v>
          </cell>
          <cell r="FL61">
            <v>500</v>
          </cell>
          <cell r="FM61">
            <v>68.655277706950727</v>
          </cell>
        </row>
        <row r="62">
          <cell r="S62">
            <v>250</v>
          </cell>
          <cell r="T62">
            <v>75.448310278554658</v>
          </cell>
          <cell r="AV62">
            <v>250</v>
          </cell>
          <cell r="AW62">
            <v>88.862532314422964</v>
          </cell>
          <cell r="BZ62">
            <v>250</v>
          </cell>
          <cell r="CA62">
            <v>94.135229755299349</v>
          </cell>
          <cell r="DD62">
            <v>250</v>
          </cell>
          <cell r="DE62">
            <v>79.314623521539318</v>
          </cell>
          <cell r="EH62">
            <v>250</v>
          </cell>
          <cell r="EI62">
            <v>77.133928071169422</v>
          </cell>
          <cell r="FL62">
            <v>250</v>
          </cell>
          <cell r="FM62">
            <v>79.150782446822888</v>
          </cell>
        </row>
        <row r="63">
          <cell r="S63">
            <v>125</v>
          </cell>
          <cell r="T63">
            <v>93.140481552052677</v>
          </cell>
          <cell r="AV63">
            <v>125</v>
          </cell>
          <cell r="AW63">
            <v>102.82697934717734</v>
          </cell>
          <cell r="BZ63">
            <v>125</v>
          </cell>
          <cell r="CA63">
            <v>96.232141061618435</v>
          </cell>
          <cell r="DD63">
            <v>125</v>
          </cell>
          <cell r="DE63">
            <v>95.172762201039646</v>
          </cell>
          <cell r="EH63">
            <v>125</v>
          </cell>
          <cell r="EI63">
            <v>91.657899160186901</v>
          </cell>
          <cell r="FL63">
            <v>125</v>
          </cell>
          <cell r="FM63">
            <v>93.87102324434008</v>
          </cell>
        </row>
        <row r="64">
          <cell r="S64">
            <v>62.5</v>
          </cell>
          <cell r="T64">
            <v>94.445819207641662</v>
          </cell>
          <cell r="AV64">
            <v>62.5</v>
          </cell>
          <cell r="AW64">
            <v>104.14618902872068</v>
          </cell>
          <cell r="BZ64">
            <v>62.5</v>
          </cell>
          <cell r="CA64">
            <v>96.727575206354686</v>
          </cell>
          <cell r="DD64">
            <v>62.5</v>
          </cell>
          <cell r="DE64">
            <v>99.475753023393906</v>
          </cell>
          <cell r="EH64">
            <v>62.5</v>
          </cell>
          <cell r="EI64">
            <v>98.059735252431679</v>
          </cell>
          <cell r="FL64">
            <v>62.5</v>
          </cell>
          <cell r="FM64">
            <v>96.420790344881965</v>
          </cell>
        </row>
        <row r="77">
          <cell r="S77">
            <v>1000</v>
          </cell>
          <cell r="T77">
            <v>85.140390817681819</v>
          </cell>
          <cell r="BZ77">
            <v>1000</v>
          </cell>
          <cell r="CA77">
            <v>93.685499867457807</v>
          </cell>
        </row>
        <row r="78">
          <cell r="S78">
            <v>500</v>
          </cell>
          <cell r="T78">
            <v>92.803320877978933</v>
          </cell>
          <cell r="BZ78">
            <v>500</v>
          </cell>
          <cell r="CA78">
            <v>96.937205397977564</v>
          </cell>
        </row>
        <row r="79">
          <cell r="S79">
            <v>250</v>
          </cell>
          <cell r="T79">
            <v>92.830128760321216</v>
          </cell>
          <cell r="BZ79">
            <v>250</v>
          </cell>
          <cell r="CA79">
            <v>96.342440668257339</v>
          </cell>
        </row>
        <row r="80">
          <cell r="S80">
            <v>125</v>
          </cell>
          <cell r="T80">
            <v>92.650722163107574</v>
          </cell>
          <cell r="BZ80">
            <v>125</v>
          </cell>
          <cell r="CA80">
            <v>100.54479474218221</v>
          </cell>
        </row>
        <row r="81">
          <cell r="S81">
            <v>62.5</v>
          </cell>
          <cell r="T81">
            <v>95.644956406258999</v>
          </cell>
          <cell r="BZ81">
            <v>62.5</v>
          </cell>
          <cell r="CA81">
            <v>103.08717020569978</v>
          </cell>
        </row>
        <row r="94">
          <cell r="S94">
            <v>1000</v>
          </cell>
          <cell r="T94">
            <v>2.0648255837931946</v>
          </cell>
          <cell r="AV94">
            <v>1000</v>
          </cell>
          <cell r="AW94">
            <v>5.0616459759665995</v>
          </cell>
          <cell r="BZ94">
            <v>1000</v>
          </cell>
          <cell r="CA94">
            <v>0.96070347992212057</v>
          </cell>
          <cell r="EH94">
            <v>1000</v>
          </cell>
          <cell r="EI94">
            <v>1.9263612461687583</v>
          </cell>
          <cell r="FL94">
            <v>1000</v>
          </cell>
          <cell r="FM94">
            <v>2.3613330928674934</v>
          </cell>
        </row>
        <row r="95">
          <cell r="S95">
            <v>500</v>
          </cell>
          <cell r="T95">
            <v>24.588602113286029</v>
          </cell>
          <cell r="AV95">
            <v>500</v>
          </cell>
          <cell r="AW95">
            <v>41.425432989593126</v>
          </cell>
          <cell r="BZ95">
            <v>500</v>
          </cell>
          <cell r="CA95">
            <v>4.314786545885557</v>
          </cell>
          <cell r="EH95">
            <v>500</v>
          </cell>
          <cell r="EI95">
            <v>31.356130925329893</v>
          </cell>
          <cell r="FL95">
            <v>500</v>
          </cell>
          <cell r="FM95">
            <v>32.668320905809949</v>
          </cell>
        </row>
        <row r="96">
          <cell r="S96">
            <v>250</v>
          </cell>
          <cell r="T96">
            <v>66.16659655374373</v>
          </cell>
          <cell r="AV96">
            <v>250</v>
          </cell>
          <cell r="AW96">
            <v>72.889974716627421</v>
          </cell>
          <cell r="BZ96">
            <v>250</v>
          </cell>
          <cell r="CA96">
            <v>44.512594569724961</v>
          </cell>
          <cell r="EH96">
            <v>250</v>
          </cell>
          <cell r="EI96">
            <v>70.526652182123513</v>
          </cell>
          <cell r="FL96">
            <v>250</v>
          </cell>
          <cell r="FM96">
            <v>72.044602267427067</v>
          </cell>
        </row>
        <row r="97">
          <cell r="S97">
            <v>125</v>
          </cell>
          <cell r="T97">
            <v>83.519545008372248</v>
          </cell>
          <cell r="AV97">
            <v>125</v>
          </cell>
          <cell r="AW97">
            <v>86.533053038266019</v>
          </cell>
          <cell r="BZ97">
            <v>125</v>
          </cell>
          <cell r="CA97">
            <v>84.756716240550759</v>
          </cell>
          <cell r="EH97">
            <v>125</v>
          </cell>
          <cell r="EI97">
            <v>87.300085288642819</v>
          </cell>
          <cell r="FL97">
            <v>125</v>
          </cell>
          <cell r="FM97">
            <v>84.903305783410602</v>
          </cell>
        </row>
        <row r="98">
          <cell r="S98">
            <v>62.5</v>
          </cell>
          <cell r="T98">
            <v>90.229764173121353</v>
          </cell>
          <cell r="AV98">
            <v>62.5</v>
          </cell>
          <cell r="AW98">
            <v>91.779116123595031</v>
          </cell>
          <cell r="BZ98">
            <v>62.5</v>
          </cell>
          <cell r="CA98">
            <v>92.973732240087642</v>
          </cell>
          <cell r="EH98">
            <v>62.5</v>
          </cell>
          <cell r="EI98">
            <v>95.301861616583054</v>
          </cell>
          <cell r="FL98">
            <v>62.5</v>
          </cell>
          <cell r="FM98">
            <v>95.738779470021626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TT_SW480"/>
      <sheetName val="IC50"/>
      <sheetName val="1st"/>
      <sheetName val="2 nd"/>
      <sheetName val="3 rd"/>
      <sheetName val="4 th"/>
    </sheetNames>
    <sheetDataSet>
      <sheetData sheetId="0">
        <row r="16">
          <cell r="S16">
            <v>1000</v>
          </cell>
          <cell r="T16">
            <v>1.3612452733154885</v>
          </cell>
          <cell r="AV16">
            <v>500</v>
          </cell>
          <cell r="AW16">
            <v>0.78117769271467508</v>
          </cell>
          <cell r="BZ16">
            <v>500</v>
          </cell>
          <cell r="CA16">
            <v>0.61941315573112432</v>
          </cell>
          <cell r="DD16">
            <v>500</v>
          </cell>
          <cell r="DE16">
            <v>0.59762121680694846</v>
          </cell>
        </row>
        <row r="17">
          <cell r="S17">
            <v>500</v>
          </cell>
          <cell r="T17">
            <v>0.49215325520807768</v>
          </cell>
          <cell r="AV17">
            <v>250</v>
          </cell>
          <cell r="AW17">
            <v>4.6816787239244784</v>
          </cell>
          <cell r="BZ17">
            <v>250</v>
          </cell>
          <cell r="CA17">
            <v>0.22979512452669348</v>
          </cell>
          <cell r="DD17">
            <v>250</v>
          </cell>
          <cell r="DE17">
            <v>0.17636094649827216</v>
          </cell>
        </row>
        <row r="18">
          <cell r="S18">
            <v>250</v>
          </cell>
          <cell r="T18">
            <v>5.3620585520851624E-2</v>
          </cell>
          <cell r="AV18">
            <v>125</v>
          </cell>
          <cell r="AW18">
            <v>36.972014360960756</v>
          </cell>
          <cell r="BZ18">
            <v>125</v>
          </cell>
          <cell r="CA18">
            <v>11.245330547166867</v>
          </cell>
          <cell r="DD18">
            <v>125</v>
          </cell>
          <cell r="DE18">
            <v>11.797126403156115</v>
          </cell>
        </row>
        <row r="19">
          <cell r="S19">
            <v>125</v>
          </cell>
          <cell r="T19">
            <v>15.402264024573764</v>
          </cell>
          <cell r="AV19">
            <v>62.5</v>
          </cell>
          <cell r="AW19">
            <v>83.417759463577568</v>
          </cell>
          <cell r="BZ19">
            <v>62.5</v>
          </cell>
          <cell r="CA19">
            <v>33.930323573799299</v>
          </cell>
          <cell r="DD19">
            <v>62.5</v>
          </cell>
          <cell r="DE19">
            <v>40.320960205949589</v>
          </cell>
        </row>
        <row r="20">
          <cell r="S20">
            <v>62.5</v>
          </cell>
          <cell r="T20">
            <v>51.695227767888625</v>
          </cell>
          <cell r="AV20">
            <v>31.25</v>
          </cell>
          <cell r="AW20">
            <v>97.66710364729154</v>
          </cell>
          <cell r="BZ20">
            <v>31.25</v>
          </cell>
          <cell r="CA20">
            <v>91.532407473669167</v>
          </cell>
          <cell r="DD20">
            <v>31.25</v>
          </cell>
          <cell r="DE20">
            <v>90.91883217291759</v>
          </cell>
        </row>
        <row r="32">
          <cell r="S32">
            <v>1000</v>
          </cell>
          <cell r="T32">
            <v>1.1172616425440509</v>
          </cell>
          <cell r="AV32">
            <v>500</v>
          </cell>
          <cell r="AW32">
            <v>0.56107575512692853</v>
          </cell>
          <cell r="BZ32">
            <v>500</v>
          </cell>
          <cell r="CA32">
            <v>0.40631594682747557</v>
          </cell>
          <cell r="DD32">
            <v>500</v>
          </cell>
          <cell r="DE32">
            <v>0.57204470039535205</v>
          </cell>
        </row>
        <row r="33">
          <cell r="S33">
            <v>500</v>
          </cell>
          <cell r="T33">
            <v>0.3544805746638422</v>
          </cell>
          <cell r="AV33">
            <v>250</v>
          </cell>
          <cell r="AW33">
            <v>12.046160625605214</v>
          </cell>
          <cell r="BZ33">
            <v>250</v>
          </cell>
          <cell r="CA33">
            <v>0.11423494656401956</v>
          </cell>
          <cell r="DD33">
            <v>250</v>
          </cell>
          <cell r="DE33">
            <v>-0.15212176427813265</v>
          </cell>
        </row>
        <row r="34">
          <cell r="S34">
            <v>250</v>
          </cell>
          <cell r="T34">
            <v>0.31727174208432513</v>
          </cell>
          <cell r="AV34">
            <v>125</v>
          </cell>
          <cell r="AW34">
            <v>41.580341121166128</v>
          </cell>
          <cell r="BZ34">
            <v>125</v>
          </cell>
          <cell r="CA34">
            <v>17.889298650437372</v>
          </cell>
          <cell r="DD34">
            <v>125</v>
          </cell>
          <cell r="DE34">
            <v>20.518718499511102</v>
          </cell>
        </row>
        <row r="35">
          <cell r="S35">
            <v>125</v>
          </cell>
          <cell r="T35">
            <v>22.751540013780552</v>
          </cell>
          <cell r="AV35">
            <v>62.5</v>
          </cell>
          <cell r="AW35">
            <v>86.9883838669884</v>
          </cell>
          <cell r="BZ35">
            <v>62.5</v>
          </cell>
          <cell r="CA35">
            <v>39.714269508598989</v>
          </cell>
          <cell r="DD35">
            <v>62.5</v>
          </cell>
          <cell r="DE35">
            <v>46.250198510544188</v>
          </cell>
        </row>
        <row r="36">
          <cell r="S36">
            <v>62.5</v>
          </cell>
          <cell r="T36">
            <v>63.107176720028093</v>
          </cell>
          <cell r="AV36">
            <v>31.25</v>
          </cell>
          <cell r="AW36">
            <v>94.898792248175582</v>
          </cell>
          <cell r="BZ36">
            <v>31.25</v>
          </cell>
          <cell r="CA36">
            <v>94.697590146215632</v>
          </cell>
          <cell r="DD36">
            <v>31.25</v>
          </cell>
          <cell r="DE36">
            <v>99.178542472898087</v>
          </cell>
        </row>
        <row r="60">
          <cell r="S60">
            <v>1000</v>
          </cell>
          <cell r="T60">
            <v>-4.4887198470249648E-2</v>
          </cell>
          <cell r="AV60">
            <v>1000</v>
          </cell>
          <cell r="AW60">
            <v>0.99748697138855213</v>
          </cell>
          <cell r="BZ60">
            <v>1000</v>
          </cell>
          <cell r="CA60">
            <v>1.1875107706286934</v>
          </cell>
          <cell r="DD60">
            <v>1000</v>
          </cell>
          <cell r="DE60">
            <v>1.5588676936766603</v>
          </cell>
        </row>
        <row r="61">
          <cell r="S61">
            <v>500</v>
          </cell>
          <cell r="T61">
            <v>43.507665237258813</v>
          </cell>
          <cell r="AV61">
            <v>500</v>
          </cell>
          <cell r="AW61">
            <v>70.188168166930936</v>
          </cell>
          <cell r="BZ61">
            <v>500</v>
          </cell>
          <cell r="CA61">
            <v>55.432313452711206</v>
          </cell>
          <cell r="DD61">
            <v>500</v>
          </cell>
          <cell r="DE61">
            <v>52.708692508759256</v>
          </cell>
        </row>
        <row r="62">
          <cell r="S62">
            <v>250</v>
          </cell>
          <cell r="T62">
            <v>80.779750487026135</v>
          </cell>
          <cell r="AV62">
            <v>250</v>
          </cell>
          <cell r="AW62">
            <v>92.134683914557101</v>
          </cell>
          <cell r="BZ62">
            <v>250</v>
          </cell>
          <cell r="CA62">
            <v>80.381006094217724</v>
          </cell>
          <cell r="DD62">
            <v>250</v>
          </cell>
          <cell r="DE62">
            <v>73.793448640231375</v>
          </cell>
        </row>
        <row r="63">
          <cell r="S63">
            <v>125</v>
          </cell>
          <cell r="T63">
            <v>95.841649933716653</v>
          </cell>
          <cell r="AV63">
            <v>125</v>
          </cell>
          <cell r="AW63">
            <v>97.505767606649158</v>
          </cell>
          <cell r="BZ63">
            <v>125</v>
          </cell>
          <cell r="CA63">
            <v>98.035437326691024</v>
          </cell>
          <cell r="DD63">
            <v>125</v>
          </cell>
          <cell r="DE63">
            <v>91.200711862521416</v>
          </cell>
        </row>
        <row r="64">
          <cell r="S64">
            <v>62.5</v>
          </cell>
          <cell r="T64">
            <v>99.012930505639176</v>
          </cell>
          <cell r="AV64">
            <v>62.5</v>
          </cell>
          <cell r="AW64">
            <v>97.841782190454424</v>
          </cell>
          <cell r="BZ64">
            <v>62.5</v>
          </cell>
          <cell r="CA64">
            <v>108.2232770910687</v>
          </cell>
          <cell r="DD64">
            <v>62.5</v>
          </cell>
          <cell r="DE64">
            <v>101.14454146043032</v>
          </cell>
        </row>
        <row r="77">
          <cell r="S77">
            <v>1000</v>
          </cell>
          <cell r="T77">
            <v>94.936424764566738</v>
          </cell>
          <cell r="AV77">
            <v>1000</v>
          </cell>
          <cell r="AW77">
            <v>97.375738974601987</v>
          </cell>
          <cell r="BZ77">
            <v>1000</v>
          </cell>
          <cell r="CA77">
            <v>94.317285749348571</v>
          </cell>
          <cell r="DD77">
            <v>1000</v>
          </cell>
          <cell r="DE77">
            <v>92.43812913631038</v>
          </cell>
        </row>
        <row r="78">
          <cell r="S78">
            <v>500</v>
          </cell>
          <cell r="T78">
            <v>94.412740782413593</v>
          </cell>
          <cell r="AV78">
            <v>500</v>
          </cell>
          <cell r="AW78">
            <v>96.249682438324101</v>
          </cell>
          <cell r="BZ78">
            <v>500</v>
          </cell>
          <cell r="CA78">
            <v>92.978333411665403</v>
          </cell>
          <cell r="DD78">
            <v>500</v>
          </cell>
          <cell r="DE78">
            <v>95.889920842370657</v>
          </cell>
        </row>
        <row r="79">
          <cell r="S79">
            <v>250</v>
          </cell>
          <cell r="T79">
            <v>93.416244976374443</v>
          </cell>
          <cell r="AV79">
            <v>250</v>
          </cell>
          <cell r="AW79">
            <v>94.457604658029041</v>
          </cell>
          <cell r="BZ79">
            <v>250</v>
          </cell>
          <cell r="CA79">
            <v>95.060916064817221</v>
          </cell>
          <cell r="DD79">
            <v>250</v>
          </cell>
          <cell r="DE79">
            <v>97.493465324509017</v>
          </cell>
        </row>
        <row r="80">
          <cell r="S80">
            <v>125</v>
          </cell>
          <cell r="T80">
            <v>95.358364430187024</v>
          </cell>
          <cell r="AV80">
            <v>125</v>
          </cell>
          <cell r="AW80">
            <v>95.829127786818333</v>
          </cell>
          <cell r="BZ80">
            <v>125</v>
          </cell>
          <cell r="CA80">
            <v>99.19265978390878</v>
          </cell>
          <cell r="DD80">
            <v>125</v>
          </cell>
          <cell r="DE80">
            <v>99.460356302022149</v>
          </cell>
        </row>
        <row r="81">
          <cell r="S81">
            <v>62.5</v>
          </cell>
          <cell r="T81">
            <v>97.901972343500873</v>
          </cell>
          <cell r="AV81">
            <v>62.5</v>
          </cell>
          <cell r="AW81">
            <v>97.501047095254677</v>
          </cell>
          <cell r="BZ81">
            <v>62.5</v>
          </cell>
          <cell r="CA81">
            <v>100.81569561289473</v>
          </cell>
          <cell r="DD81">
            <v>62.5</v>
          </cell>
          <cell r="DE81">
            <v>104.25986689653858</v>
          </cell>
        </row>
        <row r="94">
          <cell r="S94">
            <v>1000</v>
          </cell>
          <cell r="T94">
            <v>-0.10174431653255908</v>
          </cell>
          <cell r="AV94">
            <v>1000</v>
          </cell>
          <cell r="AW94">
            <v>0.30743403299895122</v>
          </cell>
          <cell r="BZ94">
            <v>1000</v>
          </cell>
          <cell r="CA94">
            <v>0.31698286621443084</v>
          </cell>
          <cell r="DD94">
            <v>1000</v>
          </cell>
          <cell r="DE94">
            <v>0.56615316167065566</v>
          </cell>
        </row>
        <row r="95">
          <cell r="S95">
            <v>500</v>
          </cell>
          <cell r="T95">
            <v>-0.40099230633418631</v>
          </cell>
          <cell r="AV95">
            <v>500</v>
          </cell>
          <cell r="AW95">
            <v>10.658228108842984</v>
          </cell>
          <cell r="BZ95">
            <v>500</v>
          </cell>
          <cell r="CA95">
            <v>0.2125404061767307</v>
          </cell>
          <cell r="DD95">
            <v>500</v>
          </cell>
          <cell r="DE95">
            <v>-1.77965630387628E-2</v>
          </cell>
        </row>
        <row r="96">
          <cell r="S96">
            <v>250</v>
          </cell>
          <cell r="T96">
            <v>33.749188289827686</v>
          </cell>
          <cell r="AV96">
            <v>250</v>
          </cell>
          <cell r="AW96">
            <v>82.727562980204809</v>
          </cell>
          <cell r="BZ96">
            <v>250</v>
          </cell>
          <cell r="CA96">
            <v>44.52538735097378</v>
          </cell>
          <cell r="DD96">
            <v>250</v>
          </cell>
          <cell r="DE96">
            <v>42.728250190015373</v>
          </cell>
        </row>
        <row r="97">
          <cell r="S97">
            <v>125</v>
          </cell>
          <cell r="T97">
            <v>81.452310344105342</v>
          </cell>
          <cell r="AV97">
            <v>125</v>
          </cell>
          <cell r="AW97">
            <v>97.59030767434983</v>
          </cell>
          <cell r="BZ97">
            <v>125</v>
          </cell>
          <cell r="CA97">
            <v>89.771949888507692</v>
          </cell>
          <cell r="DD97">
            <v>125</v>
          </cell>
          <cell r="DE97">
            <v>89.071612628144536</v>
          </cell>
        </row>
        <row r="98">
          <cell r="S98">
            <v>62.5</v>
          </cell>
          <cell r="T98">
            <v>95.944890490198219</v>
          </cell>
          <cell r="AV98">
            <v>62.5</v>
          </cell>
          <cell r="AW98">
            <v>100.98735932876052</v>
          </cell>
          <cell r="BZ98">
            <v>62.5</v>
          </cell>
          <cell r="CA98">
            <v>109.29433451875552</v>
          </cell>
          <cell r="DD98">
            <v>62.5</v>
          </cell>
          <cell r="DE98">
            <v>105.19604026472388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.1"/>
      <sheetName val="rep.2"/>
      <sheetName val="rep.3"/>
      <sheetName val="rep.4"/>
      <sheetName val="totol"/>
      <sheetName val="เทียบร้อยแต่ละซ้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0">
          <cell r="N70" t="str">
            <v>0.5%DMSO</v>
          </cell>
          <cell r="O70">
            <v>100</v>
          </cell>
          <cell r="P70">
            <v>0</v>
          </cell>
        </row>
        <row r="71">
          <cell r="N71" t="str">
            <v>HenE</v>
          </cell>
          <cell r="O71">
            <v>114.69999999999999</v>
          </cell>
          <cell r="P71">
            <v>8.814153390995644</v>
          </cell>
        </row>
        <row r="72">
          <cell r="N72" t="str">
            <v>HenM</v>
          </cell>
          <cell r="O72">
            <v>96.833333333333329</v>
          </cell>
          <cell r="P72">
            <v>5.6964228541544673</v>
          </cell>
        </row>
        <row r="73">
          <cell r="N73" t="str">
            <v>HenC</v>
          </cell>
          <cell r="O73">
            <v>25.74666666666667</v>
          </cell>
          <cell r="P73">
            <v>7.8310940061611545</v>
          </cell>
        </row>
        <row r="74">
          <cell r="N74" t="str">
            <v>HenH</v>
          </cell>
          <cell r="O74">
            <v>52.763333333333328</v>
          </cell>
          <cell r="P74">
            <v>1.3850030084203186</v>
          </cell>
        </row>
        <row r="75">
          <cell r="N75" t="str">
            <v>HenW</v>
          </cell>
          <cell r="O75">
            <v>72.076666666666668</v>
          </cell>
          <cell r="P75">
            <v>10.163864094591879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D409-90C4-47A4-93E4-C1A5A9EE6EBC}">
  <dimension ref="B2:G12"/>
  <sheetViews>
    <sheetView workbookViewId="0">
      <selection activeCell="E2" sqref="E2"/>
    </sheetView>
  </sheetViews>
  <sheetFormatPr defaultRowHeight="13.8"/>
  <sheetData>
    <row r="2" spans="2:7">
      <c r="B2" s="1"/>
      <c r="C2" s="1" t="s">
        <v>8</v>
      </c>
      <c r="D2" s="1" t="s">
        <v>9</v>
      </c>
      <c r="E2" s="1" t="s">
        <v>10</v>
      </c>
      <c r="F2" s="5" t="s">
        <v>11</v>
      </c>
      <c r="G2" s="6" t="s">
        <v>2</v>
      </c>
    </row>
    <row r="3" spans="2:7">
      <c r="B3" s="12" t="s">
        <v>3</v>
      </c>
      <c r="C3" s="4">
        <v>9.5351999999999997</v>
      </c>
      <c r="D3" s="4">
        <v>8.8987999999999996</v>
      </c>
      <c r="E3" s="4">
        <v>8.6937999999999995</v>
      </c>
      <c r="F3" s="1"/>
      <c r="G3" s="1"/>
    </row>
    <row r="4" spans="2:7">
      <c r="B4" s="8" t="s">
        <v>0</v>
      </c>
      <c r="C4" s="9">
        <f>(C3/50)*100</f>
        <v>19.070399999999999</v>
      </c>
      <c r="D4" s="9">
        <f t="shared" ref="D4:E4" si="0">(D3/50)*100</f>
        <v>17.797599999999999</v>
      </c>
      <c r="E4" s="9">
        <f t="shared" si="0"/>
        <v>17.387599999999999</v>
      </c>
      <c r="F4" s="10">
        <f>AVERAGE(C4:E4)</f>
        <v>18.085199999999997</v>
      </c>
      <c r="G4" s="11">
        <f>STDEV(C4:E4)</f>
        <v>0.87749033043105396</v>
      </c>
    </row>
    <row r="5" spans="2:7">
      <c r="B5" s="14" t="s">
        <v>4</v>
      </c>
      <c r="C5" s="15">
        <v>9.9627999999999997</v>
      </c>
      <c r="D5" s="15">
        <v>9.5355000000000008</v>
      </c>
      <c r="E5" s="15">
        <v>9.8971999999999998</v>
      </c>
      <c r="F5" s="16"/>
      <c r="G5" s="16"/>
    </row>
    <row r="6" spans="2:7">
      <c r="B6" s="8" t="s">
        <v>0</v>
      </c>
      <c r="C6" s="9">
        <f>C5/50*100</f>
        <v>19.925599999999999</v>
      </c>
      <c r="D6" s="9">
        <f t="shared" ref="D6:E6" si="1">D5/50*100</f>
        <v>19.071000000000002</v>
      </c>
      <c r="E6" s="9">
        <f t="shared" si="1"/>
        <v>19.7944</v>
      </c>
      <c r="F6" s="10">
        <f>AVERAGE(C6:E6)</f>
        <v>19.596999999999998</v>
      </c>
      <c r="G6" s="11">
        <f>STDEV(C6:E6)</f>
        <v>0.46022859537408028</v>
      </c>
    </row>
    <row r="7" spans="2:7">
      <c r="B7" s="14" t="s">
        <v>6</v>
      </c>
      <c r="C7" s="15">
        <v>3.2772000000000001</v>
      </c>
      <c r="D7" s="15">
        <v>3.2707000000000002</v>
      </c>
      <c r="E7" s="15">
        <v>4.4394999999999998</v>
      </c>
      <c r="F7" s="13"/>
      <c r="G7" s="13"/>
    </row>
    <row r="8" spans="2:7">
      <c r="B8" s="8" t="s">
        <v>0</v>
      </c>
      <c r="C8" s="7">
        <f>C7/50*100</f>
        <v>6.5544000000000002</v>
      </c>
      <c r="D8" s="7">
        <f t="shared" ref="D8:E8" si="2">D7/50*100</f>
        <v>6.5414000000000003</v>
      </c>
      <c r="E8" s="7">
        <f t="shared" si="2"/>
        <v>8.8789999999999996</v>
      </c>
      <c r="F8" s="10">
        <f>AVERAGE(C8:E8)</f>
        <v>7.324933333333334</v>
      </c>
      <c r="G8" s="11">
        <f>STDEV(C8:E8)</f>
        <v>1.3458769086856792</v>
      </c>
    </row>
    <row r="9" spans="2:7">
      <c r="B9" s="14" t="s">
        <v>5</v>
      </c>
      <c r="C9" s="15">
        <v>2.3654999999999999</v>
      </c>
      <c r="D9" s="15">
        <v>1.8958999999999999</v>
      </c>
      <c r="E9" s="15">
        <v>2.7277</v>
      </c>
      <c r="F9" s="16"/>
      <c r="G9" s="16"/>
    </row>
    <row r="10" spans="2:7">
      <c r="B10" s="8" t="s">
        <v>0</v>
      </c>
      <c r="C10" s="7">
        <f>C9/50*100</f>
        <v>4.7309999999999999</v>
      </c>
      <c r="D10" s="7">
        <f t="shared" ref="D10:E10" si="3">D9/50*100</f>
        <v>3.7917999999999998</v>
      </c>
      <c r="E10" s="7">
        <f t="shared" si="3"/>
        <v>5.4554</v>
      </c>
      <c r="F10" s="10">
        <f>AVERAGE(C10:E10)</f>
        <v>4.6594000000000007</v>
      </c>
      <c r="G10" s="11">
        <f>STDEV(C10:E10)</f>
        <v>0.83410800259917695</v>
      </c>
    </row>
    <row r="11" spans="2:7">
      <c r="B11" s="14" t="s">
        <v>7</v>
      </c>
      <c r="C11" s="15">
        <v>14.007199999999999</v>
      </c>
      <c r="D11" s="15">
        <v>14.813000000000001</v>
      </c>
      <c r="E11" s="15">
        <v>14.41</v>
      </c>
      <c r="F11" s="13"/>
      <c r="G11" s="13"/>
    </row>
    <row r="12" spans="2:7">
      <c r="B12" s="8" t="s">
        <v>0</v>
      </c>
      <c r="C12" s="7">
        <f>C11/50*100</f>
        <v>28.014400000000002</v>
      </c>
      <c r="D12" s="7">
        <f t="shared" ref="D12:E12" si="4">D11/50*100</f>
        <v>29.626000000000001</v>
      </c>
      <c r="E12" s="7">
        <f t="shared" si="4"/>
        <v>28.82</v>
      </c>
      <c r="F12" s="10">
        <f>AVERAGE(C12:E12)</f>
        <v>28.820133333333331</v>
      </c>
      <c r="G12" s="11">
        <f>STDEV(C12:E12)</f>
        <v>0.80580000827335108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DFE7-228F-47BB-A010-C28D4AF1E37A}">
  <dimension ref="A1:H63"/>
  <sheetViews>
    <sheetView topLeftCell="A7" workbookViewId="0">
      <selection activeCell="C27" sqref="C27"/>
    </sheetView>
  </sheetViews>
  <sheetFormatPr defaultRowHeight="13.8"/>
  <cols>
    <col min="1" max="1" width="16.296875" customWidth="1"/>
    <col min="5" max="5" width="11.19921875" customWidth="1"/>
    <col min="6" max="6" width="10.59765625" customWidth="1"/>
    <col min="7" max="7" width="12.296875" customWidth="1"/>
  </cols>
  <sheetData>
    <row r="1" spans="1:5">
      <c r="A1" s="17"/>
    </row>
    <row r="2" spans="1:5">
      <c r="B2" s="69" t="s">
        <v>14</v>
      </c>
      <c r="C2" s="69"/>
      <c r="D2" s="69"/>
    </row>
    <row r="3" spans="1:5">
      <c r="A3" s="1" t="s">
        <v>12</v>
      </c>
      <c r="B3" s="1" t="s">
        <v>8</v>
      </c>
      <c r="C3" s="1" t="s">
        <v>9</v>
      </c>
      <c r="D3" s="1" t="s">
        <v>10</v>
      </c>
      <c r="E3" s="1" t="s">
        <v>11</v>
      </c>
    </row>
    <row r="4" spans="1:5">
      <c r="A4" s="1">
        <v>0</v>
      </c>
      <c r="B4" s="1">
        <v>2.9000000000000001E-2</v>
      </c>
      <c r="C4" s="1">
        <v>3.6999999999999998E-2</v>
      </c>
      <c r="D4" s="1">
        <v>0.03</v>
      </c>
      <c r="E4" s="1">
        <f>AVERAGE(B4:D4)</f>
        <v>3.2000000000000001E-2</v>
      </c>
    </row>
    <row r="5" spans="1:5">
      <c r="A5" s="1">
        <v>10</v>
      </c>
      <c r="B5" s="1">
        <v>0.13100000000000001</v>
      </c>
      <c r="C5" s="1">
        <v>0.13600000000000001</v>
      </c>
      <c r="D5" s="1">
        <v>0.13900000000000001</v>
      </c>
      <c r="E5" s="18">
        <f t="shared" ref="E5:E9" si="0">AVERAGE(B5:D5)</f>
        <v>0.13533333333333333</v>
      </c>
    </row>
    <row r="6" spans="1:5">
      <c r="A6" s="1">
        <v>25</v>
      </c>
      <c r="B6" s="1">
        <v>0.313</v>
      </c>
      <c r="C6" s="1">
        <v>0.28299999999999997</v>
      </c>
      <c r="D6" s="1">
        <v>0.30399999999999999</v>
      </c>
      <c r="E6" s="1">
        <f t="shared" si="0"/>
        <v>0.3</v>
      </c>
    </row>
    <row r="7" spans="1:5">
      <c r="A7" s="1">
        <v>50</v>
      </c>
      <c r="B7" s="18">
        <v>0.58399999999999996</v>
      </c>
      <c r="C7" s="1">
        <v>0.57899999999999996</v>
      </c>
      <c r="D7" s="1">
        <v>0.55500000000000005</v>
      </c>
      <c r="E7" s="18">
        <f t="shared" si="0"/>
        <v>0.57266666666666666</v>
      </c>
    </row>
    <row r="8" spans="1:5">
      <c r="A8" s="1">
        <v>75</v>
      </c>
      <c r="B8" s="18">
        <v>0.83699999999999997</v>
      </c>
      <c r="C8" s="18">
        <v>0.85</v>
      </c>
      <c r="D8" s="1">
        <v>0.80400000000000005</v>
      </c>
      <c r="E8" s="18">
        <f t="shared" si="0"/>
        <v>0.83033333333333326</v>
      </c>
    </row>
    <row r="9" spans="1:5">
      <c r="A9" s="1">
        <v>100</v>
      </c>
      <c r="B9" s="18">
        <v>1.0840000000000001</v>
      </c>
      <c r="C9" s="1">
        <v>1.0720000000000001</v>
      </c>
      <c r="D9" s="1">
        <v>1.0740000000000001</v>
      </c>
      <c r="E9" s="18">
        <f t="shared" si="0"/>
        <v>1.0766666666666669</v>
      </c>
    </row>
    <row r="10" spans="1:5">
      <c r="A10" s="1"/>
      <c r="B10" s="4"/>
      <c r="C10" s="1"/>
      <c r="D10" s="1"/>
      <c r="E10" s="1"/>
    </row>
    <row r="14" spans="1:5">
      <c r="A14">
        <v>10</v>
      </c>
      <c r="B14">
        <v>0.13533333333333333</v>
      </c>
    </row>
    <row r="15" spans="1:5">
      <c r="A15">
        <v>25</v>
      </c>
      <c r="B15">
        <v>0.3</v>
      </c>
    </row>
    <row r="16" spans="1:5">
      <c r="A16">
        <v>50</v>
      </c>
      <c r="B16">
        <v>0.57266666666666666</v>
      </c>
    </row>
    <row r="17" spans="1:8">
      <c r="A17">
        <v>75</v>
      </c>
      <c r="B17">
        <v>0.83033333333333326</v>
      </c>
    </row>
    <row r="18" spans="1:8">
      <c r="A18">
        <v>100</v>
      </c>
      <c r="B18">
        <v>1.0766666666666669</v>
      </c>
    </row>
    <row r="27" spans="1:8">
      <c r="B27" s="1" t="s">
        <v>19</v>
      </c>
      <c r="C27" s="1" t="s">
        <v>18</v>
      </c>
      <c r="D27" s="1" t="s">
        <v>13</v>
      </c>
      <c r="E27" s="1" t="s">
        <v>20</v>
      </c>
      <c r="F27" s="1" t="s">
        <v>15</v>
      </c>
      <c r="G27" s="22" t="s">
        <v>21</v>
      </c>
    </row>
    <row r="28" spans="1:8">
      <c r="A28" s="21" t="s">
        <v>16</v>
      </c>
      <c r="B28" s="1">
        <v>1.37E-2</v>
      </c>
      <c r="C28" s="1">
        <v>1</v>
      </c>
      <c r="D28" s="4">
        <v>2.38</v>
      </c>
      <c r="E28" s="4">
        <f>(D28-0.0381)/0.0105</f>
        <v>223.03809523809522</v>
      </c>
      <c r="F28" s="4">
        <f>E28/1000</f>
        <v>0.22303809523809523</v>
      </c>
      <c r="G28" s="4">
        <f>(F28*10)/B28</f>
        <v>162.8015293708724</v>
      </c>
      <c r="H28" s="4">
        <f>G28</f>
        <v>162.8015293708724</v>
      </c>
    </row>
    <row r="29" spans="1:8">
      <c r="C29" s="1">
        <v>2</v>
      </c>
      <c r="D29" s="4">
        <v>2.4</v>
      </c>
      <c r="E29" s="4">
        <f t="shared" ref="E29:E31" si="1">(D29-0.0381)/0.0105</f>
        <v>224.94285714285712</v>
      </c>
      <c r="F29" s="4">
        <f>E29/1000</f>
        <v>0.22494285714285711</v>
      </c>
      <c r="G29" s="4">
        <f>(F29*10)/B28</f>
        <v>164.19186652763292</v>
      </c>
      <c r="H29" s="4">
        <f>G29</f>
        <v>164.19186652763292</v>
      </c>
    </row>
    <row r="30" spans="1:8">
      <c r="A30" s="1"/>
      <c r="C30" s="1">
        <v>3</v>
      </c>
      <c r="D30" s="4">
        <v>2.37</v>
      </c>
      <c r="E30" s="4">
        <f t="shared" si="1"/>
        <v>222.08571428571429</v>
      </c>
      <c r="F30" s="4">
        <f>E30/1000</f>
        <v>0.22208571428571428</v>
      </c>
      <c r="G30" s="4">
        <f>(F30*10)/B28</f>
        <v>162.10636079249215</v>
      </c>
      <c r="H30" s="4">
        <f>G30</f>
        <v>162.10636079249215</v>
      </c>
    </row>
    <row r="31" spans="1:8">
      <c r="A31" s="1"/>
      <c r="C31" s="1">
        <v>4</v>
      </c>
      <c r="D31" s="4">
        <v>2.2999999999999998</v>
      </c>
      <c r="E31" s="4">
        <f t="shared" si="1"/>
        <v>215.41904761904757</v>
      </c>
      <c r="F31" s="4">
        <f>E31/1000</f>
        <v>0.21541904761904757</v>
      </c>
      <c r="G31" s="4">
        <f>(F31*10)/B28</f>
        <v>157.24018074383034</v>
      </c>
      <c r="H31" s="4"/>
    </row>
    <row r="32" spans="1:8">
      <c r="A32" s="1"/>
      <c r="C32" s="1"/>
      <c r="D32" s="1"/>
      <c r="E32" s="1"/>
      <c r="F32" s="1"/>
      <c r="G32" s="1" t="s">
        <v>11</v>
      </c>
      <c r="H32" s="19">
        <f>AVERAGE(H28:H30)</f>
        <v>163.03325223033252</v>
      </c>
    </row>
    <row r="33" spans="1:8">
      <c r="A33" s="1"/>
      <c r="C33" s="1"/>
      <c r="D33" s="1"/>
      <c r="E33" s="1"/>
      <c r="F33" s="1"/>
      <c r="G33" s="1" t="s">
        <v>2</v>
      </c>
      <c r="H33" s="19">
        <f>STDEV(H28:H30)</f>
        <v>1.0618875437274575</v>
      </c>
    </row>
    <row r="34" spans="1:8">
      <c r="A34" s="8"/>
      <c r="B34" s="7"/>
      <c r="C34" s="8"/>
      <c r="D34" s="8"/>
      <c r="E34" s="8"/>
      <c r="F34" s="8"/>
      <c r="G34" s="8" t="s">
        <v>17</v>
      </c>
      <c r="H34" s="9">
        <f>H33*100/H32</f>
        <v>0.65133187812951698</v>
      </c>
    </row>
    <row r="35" spans="1:8">
      <c r="A35" s="21" t="s">
        <v>4</v>
      </c>
      <c r="B35" s="1">
        <v>1.83E-2</v>
      </c>
      <c r="C35" s="1">
        <v>1</v>
      </c>
      <c r="D35" s="1">
        <v>2.98</v>
      </c>
      <c r="E35" s="1">
        <f>(D35-0.0381)/0.0105</f>
        <v>280.18095238095236</v>
      </c>
      <c r="F35" s="18">
        <f>E35/1000</f>
        <v>0.28018095238095236</v>
      </c>
      <c r="G35" s="1">
        <f>(F35*10)/0.0183</f>
        <v>153.10434556336196</v>
      </c>
      <c r="H35" s="4">
        <f>G35</f>
        <v>153.10434556336196</v>
      </c>
    </row>
    <row r="36" spans="1:8">
      <c r="C36" s="1">
        <v>2</v>
      </c>
      <c r="D36" s="1">
        <v>2.9</v>
      </c>
      <c r="E36" s="1">
        <f t="shared" ref="E36:E38" si="2">(D36-0.0381)/0.0105</f>
        <v>272.56190476190471</v>
      </c>
      <c r="F36" s="18">
        <f>E36/1000</f>
        <v>0.27256190476190473</v>
      </c>
      <c r="G36" s="1">
        <f>(F36*10)/0.0183</f>
        <v>148.94093156388237</v>
      </c>
      <c r="H36" s="4"/>
    </row>
    <row r="37" spans="1:8">
      <c r="A37" s="1"/>
      <c r="C37" s="1">
        <v>3</v>
      </c>
      <c r="D37" s="1">
        <v>2.97</v>
      </c>
      <c r="E37" s="1">
        <f t="shared" si="2"/>
        <v>279.2285714285714</v>
      </c>
      <c r="F37" s="18">
        <f>E37/1000</f>
        <v>0.27922857142857138</v>
      </c>
      <c r="G37" s="1">
        <f>(F37*10)/0.0183</f>
        <v>152.58391881342698</v>
      </c>
      <c r="H37" s="4">
        <f>G37</f>
        <v>152.58391881342698</v>
      </c>
    </row>
    <row r="38" spans="1:8">
      <c r="A38" s="1"/>
      <c r="C38" s="1">
        <v>4</v>
      </c>
      <c r="D38" s="1">
        <v>2.95</v>
      </c>
      <c r="E38" s="1">
        <f t="shared" si="2"/>
        <v>277.32380952380953</v>
      </c>
      <c r="F38" s="18">
        <f>E38/1000</f>
        <v>0.27732380952380953</v>
      </c>
      <c r="G38" s="1">
        <f>(F38*10)/0.0183</f>
        <v>151.54306531355712</v>
      </c>
      <c r="H38" s="4">
        <f>G38</f>
        <v>151.54306531355712</v>
      </c>
    </row>
    <row r="39" spans="1:8">
      <c r="A39" s="1"/>
      <c r="C39" s="1"/>
      <c r="D39" s="1"/>
      <c r="E39" s="1"/>
      <c r="F39" s="1"/>
      <c r="G39" s="1" t="s">
        <v>11</v>
      </c>
      <c r="H39" s="19">
        <f>AVERAGE(H35:H38)</f>
        <v>152.41044323011536</v>
      </c>
    </row>
    <row r="40" spans="1:8">
      <c r="A40" s="1"/>
      <c r="C40" s="1"/>
      <c r="D40" s="1"/>
      <c r="E40" s="1"/>
      <c r="F40" s="1"/>
      <c r="G40" s="1" t="s">
        <v>2</v>
      </c>
      <c r="H40" s="19">
        <f>STDEV(H35:H38)</f>
        <v>0.79496499175224411</v>
      </c>
    </row>
    <row r="41" spans="1:8">
      <c r="A41" s="8"/>
      <c r="B41" s="7"/>
      <c r="C41" s="8"/>
      <c r="D41" s="8"/>
      <c r="E41" s="8"/>
      <c r="F41" s="8"/>
      <c r="G41" s="8" t="s">
        <v>17</v>
      </c>
      <c r="H41" s="9">
        <f>H40*100/H39</f>
        <v>0.52159482966136006</v>
      </c>
    </row>
    <row r="42" spans="1:8">
      <c r="A42" s="21" t="s">
        <v>6</v>
      </c>
      <c r="B42" s="1">
        <v>1.23E-2</v>
      </c>
      <c r="C42" s="1">
        <v>1</v>
      </c>
      <c r="D42" s="1">
        <v>0.34899999999999998</v>
      </c>
      <c r="E42" s="1">
        <f>(D42-0.0381)/0.0105</f>
        <v>29.609523809523804</v>
      </c>
      <c r="F42" s="20">
        <f>E42/1000</f>
        <v>2.9609523809523804E-2</v>
      </c>
      <c r="G42" s="1">
        <f>F42*10/0.0123</f>
        <v>24.072783584978701</v>
      </c>
      <c r="H42" s="1">
        <f>G42</f>
        <v>24.072783584978701</v>
      </c>
    </row>
    <row r="43" spans="1:8">
      <c r="C43" s="1">
        <v>2</v>
      </c>
      <c r="D43" s="1">
        <v>0.34300000000000003</v>
      </c>
      <c r="E43" s="1">
        <f>(D43-0.0381)/0.0105</f>
        <v>29.038095238095238</v>
      </c>
      <c r="F43" s="20">
        <f>E43/1000</f>
        <v>2.9038095238095238E-2</v>
      </c>
      <c r="G43" s="1">
        <f>F43*10/0.0123</f>
        <v>23.608207510646537</v>
      </c>
      <c r="H43" s="1"/>
    </row>
    <row r="44" spans="1:8">
      <c r="A44" s="1"/>
      <c r="C44" s="1">
        <v>3</v>
      </c>
      <c r="D44" s="1">
        <v>0.373</v>
      </c>
      <c r="E44" s="1">
        <f>(D44-0.0381)/0.0105</f>
        <v>31.895238095238092</v>
      </c>
      <c r="F44" s="20">
        <f>E44/1000</f>
        <v>3.1895238095238095E-2</v>
      </c>
      <c r="G44" s="1">
        <f>F44*10/0.0123</f>
        <v>25.931087882307391</v>
      </c>
      <c r="H44" s="1">
        <f>G44</f>
        <v>25.931087882307391</v>
      </c>
    </row>
    <row r="45" spans="1:8">
      <c r="A45" s="1"/>
      <c r="C45" s="1">
        <v>4</v>
      </c>
      <c r="D45" s="1">
        <v>0.36599999999999999</v>
      </c>
      <c r="E45" s="1">
        <f>(D45-0.0381)/0.0105</f>
        <v>31.228571428571424</v>
      </c>
      <c r="F45" s="20">
        <f>E45/1000</f>
        <v>3.1228571428571425E-2</v>
      </c>
      <c r="G45" s="1">
        <f>F45*10/0.0123</f>
        <v>25.389082462253192</v>
      </c>
      <c r="H45" s="1">
        <f>G45</f>
        <v>25.389082462253192</v>
      </c>
    </row>
    <row r="46" spans="1:8">
      <c r="A46" s="1"/>
      <c r="C46" s="1"/>
      <c r="D46" s="1"/>
      <c r="E46" s="1"/>
      <c r="F46" s="1"/>
      <c r="G46" s="1" t="s">
        <v>11</v>
      </c>
      <c r="H46" s="19">
        <f>AVERAGE(H42:H45)</f>
        <v>25.130984643179762</v>
      </c>
    </row>
    <row r="47" spans="1:8">
      <c r="A47" s="1"/>
      <c r="C47" s="1"/>
      <c r="D47" s="1"/>
      <c r="E47" s="1"/>
      <c r="F47" s="1"/>
      <c r="G47" s="1" t="s">
        <v>2</v>
      </c>
      <c r="H47" s="19">
        <f>STDEV(H42:H45)</f>
        <v>0.9556592376602735</v>
      </c>
    </row>
    <row r="48" spans="1:8">
      <c r="A48" s="8"/>
      <c r="B48" s="7"/>
      <c r="C48" s="8"/>
      <c r="D48" s="8"/>
      <c r="E48" s="8"/>
      <c r="F48" s="8"/>
      <c r="G48" s="8" t="s">
        <v>17</v>
      </c>
      <c r="H48" s="8">
        <f>H47*100/H46</f>
        <v>3.8027130700572358</v>
      </c>
    </row>
    <row r="49" spans="1:8">
      <c r="A49" s="21" t="s">
        <v>5</v>
      </c>
      <c r="B49" s="1">
        <v>1.38E-2</v>
      </c>
      <c r="C49" s="1">
        <v>1</v>
      </c>
      <c r="D49" s="1">
        <v>0.22</v>
      </c>
      <c r="E49" s="1">
        <f>(D49-0.0381)/0.0105</f>
        <v>17.323809523809523</v>
      </c>
      <c r="F49" s="18">
        <f>E49/1000</f>
        <v>1.7323809523809523E-2</v>
      </c>
      <c r="G49" s="1">
        <f>(F49*10)/0.0138</f>
        <v>12.553485162180813</v>
      </c>
      <c r="H49" s="4">
        <f>G49</f>
        <v>12.553485162180813</v>
      </c>
    </row>
    <row r="50" spans="1:8">
      <c r="C50" s="1">
        <v>2</v>
      </c>
      <c r="D50" s="1">
        <v>0.217</v>
      </c>
      <c r="E50" s="1">
        <f>(D50-0.0381)/0.0105</f>
        <v>17.038095238095238</v>
      </c>
      <c r="F50" s="18">
        <f>E50/1000</f>
        <v>1.7038095238095238E-2</v>
      </c>
      <c r="G50" s="1">
        <f>(F50*10)/0.0138</f>
        <v>12.346445824706695</v>
      </c>
      <c r="H50" s="4"/>
    </row>
    <row r="51" spans="1:8">
      <c r="A51" s="1"/>
      <c r="C51" s="1">
        <v>3</v>
      </c>
      <c r="D51" s="1">
        <v>0.223</v>
      </c>
      <c r="E51" s="1">
        <f>(D51-0.0381)/0.0105</f>
        <v>17.609523809523811</v>
      </c>
      <c r="F51" s="18">
        <f>E51/1000</f>
        <v>1.7609523809523811E-2</v>
      </c>
      <c r="G51" s="1">
        <f>(F51*10)/0.0138</f>
        <v>12.760524499654936</v>
      </c>
      <c r="H51" s="4">
        <f>G51</f>
        <v>12.760524499654936</v>
      </c>
    </row>
    <row r="52" spans="1:8">
      <c r="A52" s="1"/>
      <c r="C52" s="1">
        <v>4</v>
      </c>
      <c r="D52" s="1">
        <v>0.219</v>
      </c>
      <c r="E52" s="1">
        <f>(D52-0.0381)/0.0105</f>
        <v>17.228571428571428</v>
      </c>
      <c r="F52" s="18">
        <f>E52/1000</f>
        <v>1.7228571428571426E-2</v>
      </c>
      <c r="G52" s="1">
        <f>(F52*10)/0.0138</f>
        <v>12.48447204968944</v>
      </c>
      <c r="H52" s="4">
        <f>G52</f>
        <v>12.48447204968944</v>
      </c>
    </row>
    <row r="53" spans="1:8">
      <c r="A53" s="1"/>
      <c r="C53" s="1"/>
      <c r="D53" s="1"/>
      <c r="E53" s="1"/>
      <c r="F53" s="1"/>
      <c r="G53" s="1" t="s">
        <v>11</v>
      </c>
      <c r="H53" s="19">
        <f>AVERAGE(H49:H52)</f>
        <v>12.599493903841728</v>
      </c>
    </row>
    <row r="54" spans="1:8">
      <c r="A54" s="1"/>
      <c r="C54" s="1"/>
      <c r="D54" s="1"/>
      <c r="E54" s="1"/>
      <c r="F54" s="1"/>
      <c r="G54" s="1" t="s">
        <v>2</v>
      </c>
      <c r="H54" s="19">
        <f>STDEV(H49:H52)</f>
        <v>0.14366224979062489</v>
      </c>
    </row>
    <row r="55" spans="1:8">
      <c r="A55" s="8"/>
      <c r="B55" s="7"/>
      <c r="C55" s="8"/>
      <c r="D55" s="8"/>
      <c r="E55" s="8"/>
      <c r="F55" s="8"/>
      <c r="G55" s="8" t="s">
        <v>17</v>
      </c>
      <c r="H55" s="9">
        <f>H54*100/H53</f>
        <v>1.1402223842246604</v>
      </c>
    </row>
    <row r="56" spans="1:8">
      <c r="A56" s="21" t="s">
        <v>7</v>
      </c>
      <c r="B56" s="1">
        <v>1.5800000000000002E-2</v>
      </c>
      <c r="C56" s="1">
        <v>1</v>
      </c>
      <c r="D56" s="1">
        <v>2.12</v>
      </c>
      <c r="E56" s="1">
        <f>(D56-0.0381)/0.0105</f>
        <v>198.27619047619046</v>
      </c>
      <c r="F56" s="18">
        <f>E56/1000</f>
        <v>0.19827619047619047</v>
      </c>
      <c r="G56" s="1">
        <f>F56*10/0.0158</f>
        <v>125.49125979505725</v>
      </c>
      <c r="H56" s="1">
        <f>G56</f>
        <v>125.49125979505725</v>
      </c>
    </row>
    <row r="57" spans="1:8">
      <c r="C57" s="1">
        <v>2</v>
      </c>
      <c r="D57" s="1">
        <v>2.1</v>
      </c>
      <c r="E57" s="1">
        <f>(D57-0.0381)/0.0105</f>
        <v>196.37142857142857</v>
      </c>
      <c r="F57" s="18">
        <f>E57/1000</f>
        <v>0.19637142857142856</v>
      </c>
      <c r="G57" s="1">
        <f>F57*10/0.0158</f>
        <v>124.28571428571426</v>
      </c>
      <c r="H57" s="1">
        <f>G57</f>
        <v>124.28571428571426</v>
      </c>
    </row>
    <row r="58" spans="1:8">
      <c r="A58" s="1"/>
      <c r="C58" s="1">
        <v>3</v>
      </c>
      <c r="D58" s="1">
        <v>2.1</v>
      </c>
      <c r="E58" s="1">
        <f>(D58-0.0381)/0.0105</f>
        <v>196.37142857142857</v>
      </c>
      <c r="F58" s="18">
        <f>E58/1000</f>
        <v>0.19637142857142856</v>
      </c>
      <c r="G58" s="1">
        <f>F58*10/0.0158</f>
        <v>124.28571428571426</v>
      </c>
      <c r="H58" s="1">
        <f>G58</f>
        <v>124.28571428571426</v>
      </c>
    </row>
    <row r="59" spans="1:8">
      <c r="A59" s="1"/>
      <c r="C59" s="1">
        <v>4</v>
      </c>
      <c r="D59" s="1">
        <v>1.99</v>
      </c>
      <c r="E59" s="1">
        <f>(D59-0.0381)/0.0105</f>
        <v>185.89523809523808</v>
      </c>
      <c r="F59" s="18">
        <f>E59/1000</f>
        <v>0.18589523809523809</v>
      </c>
      <c r="G59" s="1">
        <f>F59*10/0.0158</f>
        <v>117.6552139843279</v>
      </c>
      <c r="H59" s="1"/>
    </row>
    <row r="60" spans="1:8">
      <c r="A60" s="1"/>
      <c r="C60" s="1"/>
      <c r="D60" s="1"/>
      <c r="E60" s="1"/>
      <c r="F60" s="1"/>
      <c r="G60" s="1" t="s">
        <v>11</v>
      </c>
      <c r="H60" s="19">
        <f>AVERAGE(H56:H59)</f>
        <v>124.68756278882859</v>
      </c>
    </row>
    <row r="61" spans="1:8">
      <c r="A61" s="1"/>
      <c r="C61" s="1"/>
      <c r="D61" s="1"/>
      <c r="E61" s="1"/>
      <c r="G61" s="1" t="s">
        <v>2</v>
      </c>
      <c r="H61" s="19">
        <f>STDEV(H56:H59)</f>
        <v>0.69602202433951554</v>
      </c>
    </row>
    <row r="62" spans="1:8">
      <c r="A62" s="8"/>
      <c r="B62" s="7"/>
      <c r="C62" s="8"/>
      <c r="D62" s="8"/>
      <c r="E62" s="8"/>
      <c r="F62" s="7"/>
      <c r="G62" s="8" t="s">
        <v>17</v>
      </c>
      <c r="H62" s="8">
        <f>H61*100/H60</f>
        <v>0.55821287125348795</v>
      </c>
    </row>
    <row r="63" spans="1:8">
      <c r="A63" s="1"/>
      <c r="B63" s="1"/>
      <c r="C63" s="1"/>
      <c r="D63" s="1"/>
      <c r="E63" s="1"/>
      <c r="F63" s="1"/>
      <c r="G63" s="1"/>
    </row>
  </sheetData>
  <mergeCells count="1"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C7BD-F47C-43EB-B5F8-F0CC6BCA9B05}">
  <dimension ref="A2:G63"/>
  <sheetViews>
    <sheetView topLeftCell="A16" workbookViewId="0">
      <selection activeCell="B2" sqref="B2:D3"/>
    </sheetView>
  </sheetViews>
  <sheetFormatPr defaultRowHeight="13.8"/>
  <cols>
    <col min="1" max="1" width="16.296875" customWidth="1"/>
    <col min="6" max="6" width="13.5" customWidth="1"/>
  </cols>
  <sheetData>
    <row r="2" spans="1:5">
      <c r="B2" s="69" t="s">
        <v>14</v>
      </c>
      <c r="C2" s="69"/>
      <c r="D2" s="69"/>
    </row>
    <row r="3" spans="1:5">
      <c r="A3" t="s">
        <v>22</v>
      </c>
      <c r="B3" t="s">
        <v>8</v>
      </c>
      <c r="C3" t="s">
        <v>9</v>
      </c>
      <c r="D3" t="s">
        <v>10</v>
      </c>
      <c r="E3" t="s">
        <v>11</v>
      </c>
    </row>
    <row r="4" spans="1:5">
      <c r="A4">
        <v>0.1</v>
      </c>
      <c r="B4">
        <v>0.11799999999999999</v>
      </c>
      <c r="C4">
        <v>9.5000000000000001E-2</v>
      </c>
      <c r="D4">
        <v>0.122</v>
      </c>
      <c r="E4" s="2">
        <f>AVERAGE(B4:D4)</f>
        <v>0.11166666666666665</v>
      </c>
    </row>
    <row r="5" spans="1:5">
      <c r="A5">
        <v>0.25</v>
      </c>
      <c r="B5">
        <v>0.19900000000000001</v>
      </c>
      <c r="C5">
        <v>0.20100000000000001</v>
      </c>
      <c r="D5">
        <v>0.20300000000000001</v>
      </c>
      <c r="E5" s="2">
        <f t="shared" ref="E5:E9" si="0">AVERAGE(B5:D5)</f>
        <v>0.20099999999999998</v>
      </c>
    </row>
    <row r="6" spans="1:5">
      <c r="A6">
        <v>0.5</v>
      </c>
      <c r="B6">
        <v>0.314</v>
      </c>
      <c r="C6">
        <v>0.32900000000000001</v>
      </c>
      <c r="D6">
        <v>0.32100000000000001</v>
      </c>
      <c r="E6" s="2">
        <f t="shared" si="0"/>
        <v>0.3213333333333333</v>
      </c>
    </row>
    <row r="7" spans="1:5">
      <c r="A7">
        <v>0.75</v>
      </c>
      <c r="B7">
        <v>0.44</v>
      </c>
      <c r="C7">
        <v>0.44700000000000001</v>
      </c>
      <c r="D7">
        <v>0.45700000000000002</v>
      </c>
      <c r="E7" s="2">
        <f t="shared" si="0"/>
        <v>0.44800000000000001</v>
      </c>
    </row>
    <row r="8" spans="1:5">
      <c r="A8">
        <v>1</v>
      </c>
      <c r="B8">
        <v>0.53300000000000003</v>
      </c>
      <c r="C8">
        <v>0.56100000000000005</v>
      </c>
      <c r="D8">
        <v>0.53100000000000003</v>
      </c>
      <c r="E8" s="2">
        <f t="shared" si="0"/>
        <v>0.54166666666666663</v>
      </c>
    </row>
    <row r="9" spans="1:5">
      <c r="A9">
        <v>1.25</v>
      </c>
      <c r="B9">
        <v>0.57799999999999996</v>
      </c>
      <c r="C9">
        <v>0.54800000000000004</v>
      </c>
      <c r="D9">
        <v>0.50700000000000001</v>
      </c>
      <c r="E9" s="2">
        <f t="shared" si="0"/>
        <v>0.54433333333333334</v>
      </c>
    </row>
    <row r="16" spans="1:5">
      <c r="B16" s="2">
        <v>0.1</v>
      </c>
      <c r="C16" s="2">
        <v>0.11166666666666665</v>
      </c>
    </row>
    <row r="17" spans="1:7">
      <c r="B17" s="2">
        <v>0.25</v>
      </c>
      <c r="C17" s="2">
        <v>0.20099999999999998</v>
      </c>
    </row>
    <row r="18" spans="1:7">
      <c r="B18" s="2">
        <v>0.5</v>
      </c>
      <c r="C18" s="2">
        <v>0.3213333333333333</v>
      </c>
    </row>
    <row r="19" spans="1:7">
      <c r="B19" s="2">
        <v>0.75</v>
      </c>
      <c r="C19" s="2">
        <v>0.44800000000000001</v>
      </c>
    </row>
    <row r="20" spans="1:7">
      <c r="B20" s="2">
        <v>1</v>
      </c>
      <c r="C20" s="2">
        <v>0.54166666666666663</v>
      </c>
    </row>
    <row r="28" spans="1:7">
      <c r="B28" s="1" t="s">
        <v>19</v>
      </c>
      <c r="C28" s="1" t="s">
        <v>18</v>
      </c>
      <c r="D28" s="1" t="s">
        <v>13</v>
      </c>
      <c r="E28" s="1" t="s">
        <v>20</v>
      </c>
      <c r="F28" s="22" t="s">
        <v>23</v>
      </c>
    </row>
    <row r="29" spans="1:7">
      <c r="A29" s="21" t="s">
        <v>16</v>
      </c>
      <c r="B29" s="1">
        <v>1.09E-2</v>
      </c>
      <c r="C29" s="1">
        <v>1</v>
      </c>
      <c r="D29" s="4">
        <v>0.317</v>
      </c>
      <c r="E29" s="4">
        <f>(D29-0.0755)/0.4793</f>
        <v>0.50385979553515536</v>
      </c>
      <c r="F29" s="4">
        <f>(E29*10)/B29</f>
        <v>462.25669315151868</v>
      </c>
      <c r="G29" s="4">
        <f>F29</f>
        <v>462.25669315151868</v>
      </c>
    </row>
    <row r="30" spans="1:7">
      <c r="C30" s="1">
        <v>2</v>
      </c>
      <c r="D30" s="4">
        <v>0.316</v>
      </c>
      <c r="E30" s="4">
        <f t="shared" ref="E30:E32" si="1">(D30-0.0755)/0.4793</f>
        <v>0.50177341957020649</v>
      </c>
      <c r="F30" s="4">
        <f>(E30*10)/B29</f>
        <v>460.34258676165734</v>
      </c>
      <c r="G30" s="4">
        <f>F30</f>
        <v>460.34258676165734</v>
      </c>
    </row>
    <row r="31" spans="1:7">
      <c r="A31" s="1"/>
      <c r="C31" s="1">
        <v>3</v>
      </c>
      <c r="D31" s="4">
        <v>0.32100000000000001</v>
      </c>
      <c r="E31" s="4">
        <f t="shared" si="1"/>
        <v>0.51220529939495096</v>
      </c>
      <c r="F31" s="4">
        <f>(E31*10)/B29</f>
        <v>469.91311871096417</v>
      </c>
      <c r="G31" s="4">
        <f>F31</f>
        <v>469.91311871096417</v>
      </c>
    </row>
    <row r="32" spans="1:7">
      <c r="A32" s="1"/>
      <c r="C32" s="1">
        <v>4</v>
      </c>
      <c r="D32" s="4">
        <v>0.311</v>
      </c>
      <c r="E32" s="4">
        <f t="shared" si="1"/>
        <v>0.49134153974546207</v>
      </c>
      <c r="F32" s="4">
        <f>(E32*10)/B29</f>
        <v>450.77205481235052</v>
      </c>
      <c r="G32" s="4"/>
    </row>
    <row r="33" spans="1:7">
      <c r="A33" s="1"/>
      <c r="C33" s="1"/>
      <c r="D33" s="1"/>
      <c r="E33" s="1"/>
      <c r="F33" s="1" t="s">
        <v>11</v>
      </c>
      <c r="G33" s="19">
        <f>AVERAGE(G29:G31)</f>
        <v>464.17079954138006</v>
      </c>
    </row>
    <row r="34" spans="1:7">
      <c r="A34" s="1"/>
      <c r="C34" s="1"/>
      <c r="D34" s="1"/>
      <c r="E34" s="1"/>
      <c r="F34" s="1" t="s">
        <v>2</v>
      </c>
      <c r="G34" s="19">
        <f>STDEV(G29:G31)</f>
        <v>5.0642494904928235</v>
      </c>
    </row>
    <row r="35" spans="1:7">
      <c r="A35" s="8"/>
      <c r="B35" s="7"/>
      <c r="C35" s="8"/>
      <c r="D35" s="8"/>
      <c r="E35" s="8"/>
      <c r="F35" s="8" t="s">
        <v>17</v>
      </c>
      <c r="G35" s="9">
        <f>G34*100/G33</f>
        <v>1.0910314684802473</v>
      </c>
    </row>
    <row r="36" spans="1:7">
      <c r="A36" s="21" t="s">
        <v>4</v>
      </c>
      <c r="B36" s="1">
        <v>1.12E-2</v>
      </c>
      <c r="C36" s="1">
        <v>1</v>
      </c>
      <c r="D36" s="1">
        <v>0.32400000000000001</v>
      </c>
      <c r="E36" s="1">
        <f>(D36-0.0755)/0.4793</f>
        <v>0.51846442728979758</v>
      </c>
      <c r="F36" s="18">
        <f>(E36*10)/0.0112</f>
        <v>462.91466722303358</v>
      </c>
      <c r="G36" s="4">
        <f>F36</f>
        <v>462.91466722303358</v>
      </c>
    </row>
    <row r="37" spans="1:7">
      <c r="C37" s="1">
        <v>2</v>
      </c>
      <c r="D37" s="1">
        <v>0.32600000000000001</v>
      </c>
      <c r="E37" s="1">
        <f t="shared" ref="E37:E39" si="2">(D37-0.0755)/0.4793</f>
        <v>0.52263717921969544</v>
      </c>
      <c r="F37" s="18">
        <f>(E37*10)/0.0112</f>
        <v>466.64033858901382</v>
      </c>
      <c r="G37" s="4">
        <v>466.64033858901382</v>
      </c>
    </row>
    <row r="38" spans="1:7">
      <c r="A38" s="1"/>
      <c r="C38" s="1">
        <v>3</v>
      </c>
      <c r="D38" s="1">
        <v>0.33400000000000002</v>
      </c>
      <c r="E38" s="1">
        <f t="shared" si="2"/>
        <v>0.53932818693928652</v>
      </c>
      <c r="F38" s="18">
        <f t="shared" ref="F38:F39" si="3">(E38*10)/0.0112</f>
        <v>481.54302405293441</v>
      </c>
      <c r="G38" s="4">
        <f>F38</f>
        <v>481.54302405293441</v>
      </c>
    </row>
    <row r="39" spans="1:7">
      <c r="A39" s="1"/>
      <c r="C39" s="1">
        <v>4</v>
      </c>
      <c r="D39" s="1">
        <v>0.30199999999999999</v>
      </c>
      <c r="E39" s="1">
        <f t="shared" si="2"/>
        <v>0.47256415606092211</v>
      </c>
      <c r="F39" s="18">
        <f t="shared" si="3"/>
        <v>421.93228219725188</v>
      </c>
      <c r="G39" s="4"/>
    </row>
    <row r="40" spans="1:7">
      <c r="A40" s="1"/>
      <c r="C40" s="1"/>
      <c r="D40" s="1"/>
      <c r="E40" s="1"/>
      <c r="F40" s="1" t="s">
        <v>11</v>
      </c>
      <c r="G40" s="19">
        <f>AVERAGE(G36:G39)</f>
        <v>470.3660099549939</v>
      </c>
    </row>
    <row r="41" spans="1:7">
      <c r="A41" s="1"/>
      <c r="C41" s="1"/>
      <c r="D41" s="1"/>
      <c r="E41" s="1"/>
      <c r="F41" s="1" t="s">
        <v>2</v>
      </c>
      <c r="G41" s="19">
        <f>STDEV(G36:G39)</f>
        <v>9.8571999011378182</v>
      </c>
    </row>
    <row r="42" spans="1:7">
      <c r="A42" s="8"/>
      <c r="B42" s="7"/>
      <c r="C42" s="8"/>
      <c r="D42" s="8"/>
      <c r="E42" s="8"/>
      <c r="F42" s="8" t="s">
        <v>17</v>
      </c>
      <c r="G42" s="9">
        <f>G41*100/G40</f>
        <v>2.095644602823445</v>
      </c>
    </row>
    <row r="43" spans="1:7">
      <c r="A43" s="21" t="s">
        <v>6</v>
      </c>
      <c r="B43" s="1">
        <v>0.01</v>
      </c>
      <c r="C43" s="1">
        <v>1</v>
      </c>
      <c r="D43" s="1">
        <v>0.13</v>
      </c>
      <c r="E43" s="1">
        <f t="shared" ref="E43:E46" si="4">(D43-0.0755)/0.4793</f>
        <v>0.11370749008971417</v>
      </c>
      <c r="F43" s="1">
        <f>(E43*10)/0.01</f>
        <v>113.70749008971417</v>
      </c>
      <c r="G43" s="1">
        <f>F43</f>
        <v>113.70749008971417</v>
      </c>
    </row>
    <row r="44" spans="1:7">
      <c r="C44" s="1">
        <v>2</v>
      </c>
      <c r="D44" s="1">
        <v>0.123</v>
      </c>
      <c r="E44" s="1">
        <f t="shared" si="4"/>
        <v>9.9102858335071986E-2</v>
      </c>
      <c r="F44" s="1">
        <f t="shared" ref="F44:F46" si="5">(E44*10)/0.01</f>
        <v>99.102858335071986</v>
      </c>
      <c r="G44" s="1">
        <v>99.102858335071986</v>
      </c>
    </row>
    <row r="45" spans="1:7">
      <c r="A45" s="1"/>
      <c r="C45" s="1">
        <v>3</v>
      </c>
      <c r="D45" s="1">
        <v>0.20100000000000001</v>
      </c>
      <c r="E45" s="1">
        <f t="shared" si="4"/>
        <v>0.26184018360108491</v>
      </c>
      <c r="F45" s="1">
        <f t="shared" si="5"/>
        <v>261.8401836010849</v>
      </c>
      <c r="G45" s="1"/>
    </row>
    <row r="46" spans="1:7">
      <c r="A46" s="1"/>
      <c r="C46" s="1">
        <v>4</v>
      </c>
      <c r="D46" s="1">
        <v>0.121</v>
      </c>
      <c r="E46" s="1">
        <f t="shared" si="4"/>
        <v>9.4930106405174214E-2</v>
      </c>
      <c r="F46" s="1">
        <f t="shared" si="5"/>
        <v>94.9301064051742</v>
      </c>
      <c r="G46" s="1">
        <f>F46</f>
        <v>94.9301064051742</v>
      </c>
    </row>
    <row r="47" spans="1:7">
      <c r="A47" s="1"/>
      <c r="C47" s="1"/>
      <c r="D47" s="1"/>
      <c r="E47" s="1"/>
      <c r="F47" s="1" t="s">
        <v>11</v>
      </c>
      <c r="G47" s="19">
        <f>AVERAGE(G43:G46)</f>
        <v>102.58015160998679</v>
      </c>
    </row>
    <row r="48" spans="1:7">
      <c r="A48" s="1"/>
      <c r="C48" s="1"/>
      <c r="D48" s="1"/>
      <c r="E48" s="1"/>
      <c r="F48" s="1" t="s">
        <v>2</v>
      </c>
      <c r="G48" s="19">
        <f>STDEV(G43:G46)</f>
        <v>9.8598281373933059</v>
      </c>
    </row>
    <row r="49" spans="1:7">
      <c r="A49" s="8"/>
      <c r="B49" s="7"/>
      <c r="C49" s="8"/>
      <c r="D49" s="8"/>
      <c r="E49" s="8"/>
      <c r="F49" s="8" t="s">
        <v>17</v>
      </c>
      <c r="G49" s="8">
        <f>G48*100/G47</f>
        <v>9.6118283923781931</v>
      </c>
    </row>
    <row r="50" spans="1:7">
      <c r="A50" s="21" t="s">
        <v>5</v>
      </c>
      <c r="B50" s="1">
        <v>0.01</v>
      </c>
      <c r="C50" s="1">
        <v>1</v>
      </c>
      <c r="D50" s="1">
        <v>0.113</v>
      </c>
      <c r="E50" s="1">
        <f t="shared" ref="E50:E53" si="6">(D50-0.0755)/0.4793</f>
        <v>7.8239098685583153E-2</v>
      </c>
      <c r="F50" s="1">
        <f>(E50*10)/0.01</f>
        <v>78.239098685583144</v>
      </c>
      <c r="G50" s="4">
        <f>F50</f>
        <v>78.239098685583144</v>
      </c>
    </row>
    <row r="51" spans="1:7">
      <c r="C51" s="1">
        <v>2</v>
      </c>
      <c r="D51" s="1">
        <v>0.20599999999999999</v>
      </c>
      <c r="E51" s="1">
        <f t="shared" si="6"/>
        <v>0.27227206342582932</v>
      </c>
      <c r="F51" s="1">
        <f t="shared" ref="F51:F53" si="7">(E51*10)/0.01</f>
        <v>272.27206342582934</v>
      </c>
      <c r="G51" s="4"/>
    </row>
    <row r="52" spans="1:7">
      <c r="A52" s="1"/>
      <c r="C52" s="1">
        <v>3</v>
      </c>
      <c r="D52" s="1">
        <v>0.115</v>
      </c>
      <c r="E52" s="1">
        <f t="shared" si="6"/>
        <v>8.2411850615480925E-2</v>
      </c>
      <c r="F52" s="1">
        <f t="shared" si="7"/>
        <v>82.41185061548093</v>
      </c>
      <c r="G52" s="4">
        <f>F52</f>
        <v>82.41185061548093</v>
      </c>
    </row>
    <row r="53" spans="1:7">
      <c r="A53" s="1"/>
      <c r="C53" s="1">
        <v>4</v>
      </c>
      <c r="D53" s="1">
        <v>0.112</v>
      </c>
      <c r="E53" s="1">
        <f t="shared" si="6"/>
        <v>7.6152722720634267E-2</v>
      </c>
      <c r="F53" s="1">
        <f t="shared" si="7"/>
        <v>76.152722720634273</v>
      </c>
      <c r="G53" s="4">
        <f>F53</f>
        <v>76.152722720634273</v>
      </c>
    </row>
    <row r="54" spans="1:7">
      <c r="A54" s="1"/>
      <c r="C54" s="1"/>
      <c r="D54" s="1"/>
      <c r="E54" s="1"/>
      <c r="F54" s="1" t="s">
        <v>11</v>
      </c>
      <c r="G54" s="19">
        <f>AVERAGE(G50:G53)</f>
        <v>78.934557340566116</v>
      </c>
    </row>
    <row r="55" spans="1:7">
      <c r="A55" s="1"/>
      <c r="C55" s="1"/>
      <c r="D55" s="1"/>
      <c r="E55" s="1"/>
      <c r="F55" s="1" t="s">
        <v>2</v>
      </c>
      <c r="G55" s="19">
        <f>STDEV(G50:G53)</f>
        <v>3.1869919291716018</v>
      </c>
    </row>
    <row r="56" spans="1:7">
      <c r="A56" s="8"/>
      <c r="B56" s="7"/>
      <c r="C56" s="8"/>
      <c r="D56" s="8"/>
      <c r="E56" s="8"/>
      <c r="F56" s="8" t="s">
        <v>17</v>
      </c>
      <c r="G56" s="9">
        <f>G55*100/G54</f>
        <v>4.0375116255117582</v>
      </c>
    </row>
    <row r="57" spans="1:7">
      <c r="A57" s="21" t="s">
        <v>7</v>
      </c>
      <c r="B57" s="1">
        <v>1.0500000000000001E-2</v>
      </c>
      <c r="C57" s="1">
        <v>1</v>
      </c>
      <c r="D57" s="1">
        <v>0.10100000000000001</v>
      </c>
      <c r="E57" s="1">
        <f t="shared" ref="E57:E60" si="8">(D57-0.0755)/0.4793</f>
        <v>5.3202587106196554E-2</v>
      </c>
      <c r="F57" s="1">
        <f>E57*10/0.0105</f>
        <v>50.669130577330044</v>
      </c>
      <c r="G57" s="1">
        <f>F57</f>
        <v>50.669130577330044</v>
      </c>
    </row>
    <row r="58" spans="1:7">
      <c r="C58" s="1">
        <v>2</v>
      </c>
      <c r="D58" s="1">
        <v>6.6000000000000003E-2</v>
      </c>
      <c r="E58" s="1">
        <f t="shared" si="8"/>
        <v>-1.9820571667014383E-2</v>
      </c>
      <c r="F58" s="1">
        <f t="shared" ref="F58:F60" si="9">E58*10/0.0105</f>
        <v>-18.876734920966079</v>
      </c>
      <c r="G58" s="1"/>
    </row>
    <row r="59" spans="1:7">
      <c r="A59" s="1"/>
      <c r="C59" s="1">
        <v>3</v>
      </c>
      <c r="D59" s="1">
        <v>0.10199999999999999</v>
      </c>
      <c r="E59" s="1">
        <f t="shared" si="8"/>
        <v>5.5288963071145412E-2</v>
      </c>
      <c r="F59" s="1">
        <f t="shared" si="9"/>
        <v>52.656155305852771</v>
      </c>
      <c r="G59" s="1">
        <f>F59</f>
        <v>52.656155305852771</v>
      </c>
    </row>
    <row r="60" spans="1:7">
      <c r="A60" s="1"/>
      <c r="C60" s="1">
        <v>4</v>
      </c>
      <c r="D60" s="1">
        <v>0.10100000000000001</v>
      </c>
      <c r="E60" s="1">
        <f t="shared" si="8"/>
        <v>5.3202587106196554E-2</v>
      </c>
      <c r="F60" s="1">
        <f t="shared" si="9"/>
        <v>50.669130577330044</v>
      </c>
      <c r="G60" s="1">
        <v>50.669130577330044</v>
      </c>
    </row>
    <row r="61" spans="1:7">
      <c r="A61" s="1"/>
      <c r="C61" s="1"/>
      <c r="D61" s="1"/>
      <c r="E61" s="1"/>
      <c r="F61" s="1" t="s">
        <v>11</v>
      </c>
      <c r="G61" s="19">
        <f>AVERAGE(G57:G60)</f>
        <v>51.331472153504286</v>
      </c>
    </row>
    <row r="62" spans="1:7">
      <c r="A62" s="1"/>
      <c r="C62" s="1"/>
      <c r="D62" s="1"/>
      <c r="E62" s="1"/>
      <c r="F62" s="1" t="s">
        <v>2</v>
      </c>
      <c r="G62" s="19">
        <f>STDEV(G57:G60)</f>
        <v>1.1472092618990393</v>
      </c>
    </row>
    <row r="63" spans="1:7">
      <c r="A63" s="8"/>
      <c r="B63" s="7"/>
      <c r="C63" s="8"/>
      <c r="D63" s="8"/>
      <c r="E63" s="8"/>
      <c r="F63" s="8" t="s">
        <v>17</v>
      </c>
      <c r="G63" s="8">
        <f>G62*100/G61</f>
        <v>2.2349042678307867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9CF15-BC00-4652-8980-785AF98BEA14}">
  <dimension ref="A2:AM39"/>
  <sheetViews>
    <sheetView topLeftCell="AG24" workbookViewId="0">
      <selection activeCell="AN33" sqref="AN33"/>
    </sheetView>
  </sheetViews>
  <sheetFormatPr defaultRowHeight="13.8"/>
  <cols>
    <col min="1" max="1" width="8" customWidth="1"/>
    <col min="2" max="2" width="18.69921875" customWidth="1"/>
    <col min="3" max="3" width="11.8984375" customWidth="1"/>
    <col min="7" max="7" width="21" customWidth="1"/>
    <col min="12" max="12" width="14.796875" customWidth="1"/>
    <col min="13" max="13" width="14" customWidth="1"/>
    <col min="18" max="18" width="16.69921875" customWidth="1"/>
    <col min="19" max="19" width="13.296875" customWidth="1"/>
    <col min="24" max="24" width="14.796875" customWidth="1"/>
    <col min="25" max="25" width="13.59765625" customWidth="1"/>
    <col min="30" max="30" width="15" customWidth="1"/>
    <col min="31" max="31" width="13" customWidth="1"/>
    <col min="36" max="36" width="16.09765625" customWidth="1"/>
    <col min="37" max="37" width="13.296875" customWidth="1"/>
  </cols>
  <sheetData>
    <row r="2" spans="2:37" ht="15">
      <c r="B2" s="23" t="s">
        <v>25</v>
      </c>
      <c r="C2" t="s">
        <v>24</v>
      </c>
      <c r="G2" t="s">
        <v>33</v>
      </c>
      <c r="H2" t="s">
        <v>24</v>
      </c>
      <c r="L2" s="1" t="s">
        <v>34</v>
      </c>
      <c r="M2" s="1" t="s">
        <v>24</v>
      </c>
      <c r="R2" s="24" t="s">
        <v>35</v>
      </c>
      <c r="S2" s="1" t="s">
        <v>24</v>
      </c>
      <c r="X2" t="s">
        <v>36</v>
      </c>
      <c r="Y2" s="1" t="s">
        <v>24</v>
      </c>
      <c r="AD2" s="1" t="s">
        <v>37</v>
      </c>
      <c r="AE2" s="1" t="s">
        <v>24</v>
      </c>
      <c r="AJ2" s="1" t="s">
        <v>38</v>
      </c>
      <c r="AK2" s="1" t="s">
        <v>24</v>
      </c>
    </row>
    <row r="3" spans="2:37">
      <c r="B3" s="1">
        <v>1</v>
      </c>
      <c r="C3" s="1">
        <v>69314</v>
      </c>
      <c r="G3" s="1">
        <v>2</v>
      </c>
      <c r="H3" s="1">
        <v>61172</v>
      </c>
      <c r="L3" s="1">
        <v>2</v>
      </c>
      <c r="M3" s="1">
        <v>30580</v>
      </c>
      <c r="R3" s="1">
        <v>20</v>
      </c>
      <c r="S3" s="1">
        <v>27095</v>
      </c>
      <c r="X3" s="1">
        <v>2</v>
      </c>
      <c r="Y3" s="1">
        <v>61837</v>
      </c>
      <c r="AD3" s="1">
        <v>1</v>
      </c>
      <c r="AE3" s="1">
        <v>106430</v>
      </c>
      <c r="AJ3" s="1">
        <v>10</v>
      </c>
      <c r="AK3" s="1">
        <v>224</v>
      </c>
    </row>
    <row r="4" spans="2:37">
      <c r="B4" s="1">
        <v>2</v>
      </c>
      <c r="C4" s="1">
        <v>133107</v>
      </c>
      <c r="G4" s="1">
        <v>4</v>
      </c>
      <c r="H4" s="1">
        <v>134020</v>
      </c>
      <c r="L4" s="1">
        <v>4</v>
      </c>
      <c r="M4" s="1">
        <v>68614</v>
      </c>
      <c r="R4" s="1">
        <v>30</v>
      </c>
      <c r="S4" s="1">
        <v>127385</v>
      </c>
      <c r="X4" s="1">
        <v>4</v>
      </c>
      <c r="Y4" s="1">
        <v>147464</v>
      </c>
      <c r="AD4" s="1">
        <v>2</v>
      </c>
      <c r="AE4" s="1">
        <v>230712</v>
      </c>
      <c r="AJ4" s="1">
        <v>20</v>
      </c>
      <c r="AK4" s="1">
        <v>1421</v>
      </c>
    </row>
    <row r="5" spans="2:37">
      <c r="B5" s="1">
        <v>3</v>
      </c>
      <c r="C5" s="1">
        <v>196620</v>
      </c>
      <c r="G5" s="1">
        <v>6</v>
      </c>
      <c r="H5" s="1">
        <v>206611</v>
      </c>
      <c r="L5" s="1">
        <v>6</v>
      </c>
      <c r="M5" s="1">
        <v>106321</v>
      </c>
      <c r="R5" s="1">
        <v>40</v>
      </c>
      <c r="S5" s="1">
        <v>329219</v>
      </c>
      <c r="X5" s="1">
        <v>6</v>
      </c>
      <c r="Y5" s="1">
        <v>286603</v>
      </c>
      <c r="AD5" s="1">
        <v>3</v>
      </c>
      <c r="AE5" s="1">
        <v>353613</v>
      </c>
      <c r="AJ5" s="1">
        <v>30</v>
      </c>
      <c r="AK5" s="1">
        <v>4604</v>
      </c>
    </row>
    <row r="6" spans="2:37">
      <c r="B6" s="1">
        <v>4</v>
      </c>
      <c r="C6" s="1">
        <v>270166</v>
      </c>
      <c r="G6" s="1">
        <v>8</v>
      </c>
      <c r="H6" s="1">
        <v>281480</v>
      </c>
      <c r="L6" s="1">
        <v>8</v>
      </c>
      <c r="M6" s="1">
        <v>147251</v>
      </c>
      <c r="R6" s="1">
        <v>60</v>
      </c>
      <c r="S6" s="1">
        <v>792122</v>
      </c>
      <c r="X6" s="1">
        <v>8</v>
      </c>
      <c r="Y6" s="1">
        <v>391854</v>
      </c>
      <c r="AD6" s="1">
        <v>4</v>
      </c>
      <c r="AE6" s="1">
        <v>481413</v>
      </c>
      <c r="AJ6" s="1">
        <v>40</v>
      </c>
      <c r="AK6" s="1">
        <v>22626</v>
      </c>
    </row>
    <row r="7" spans="2:37">
      <c r="B7" s="1">
        <v>5</v>
      </c>
      <c r="C7" s="1">
        <v>322616</v>
      </c>
      <c r="G7" s="1">
        <v>10</v>
      </c>
      <c r="H7" s="1">
        <v>367096</v>
      </c>
      <c r="L7" s="1">
        <v>10</v>
      </c>
      <c r="M7" s="1">
        <v>188126</v>
      </c>
      <c r="R7" s="1">
        <v>70</v>
      </c>
      <c r="S7" s="1">
        <v>950278</v>
      </c>
      <c r="X7" s="1">
        <v>10</v>
      </c>
      <c r="Y7" s="1">
        <v>465085</v>
      </c>
      <c r="AD7" s="1">
        <v>5</v>
      </c>
      <c r="AE7" s="1">
        <v>603752</v>
      </c>
      <c r="AJ7" s="1">
        <v>50</v>
      </c>
      <c r="AK7" s="1">
        <v>262990</v>
      </c>
    </row>
    <row r="8" spans="2:37">
      <c r="R8" s="1">
        <v>80</v>
      </c>
      <c r="S8" s="1">
        <v>1246140</v>
      </c>
      <c r="AJ8" s="1">
        <v>60</v>
      </c>
      <c r="AK8" s="1">
        <v>539036</v>
      </c>
    </row>
    <row r="9" spans="2:37">
      <c r="AJ9" s="1">
        <v>70</v>
      </c>
      <c r="AK9" s="1">
        <v>312824</v>
      </c>
    </row>
    <row r="10" spans="2:37">
      <c r="AJ10" s="1">
        <v>80</v>
      </c>
      <c r="AK10" s="1">
        <v>895638</v>
      </c>
    </row>
    <row r="11" spans="2:37">
      <c r="AJ11" s="1">
        <v>90</v>
      </c>
      <c r="AK11" s="1">
        <v>937410</v>
      </c>
    </row>
    <row r="12" spans="2:37">
      <c r="AJ12" s="1"/>
      <c r="AK12" s="1"/>
    </row>
    <row r="13" spans="2:37">
      <c r="AJ13" s="1"/>
      <c r="AK13" s="1"/>
    </row>
    <row r="14" spans="2:37">
      <c r="AJ14" s="1">
        <v>40</v>
      </c>
      <c r="AK14" s="1">
        <v>22626</v>
      </c>
    </row>
    <row r="15" spans="2:37">
      <c r="AJ15" s="1">
        <v>50</v>
      </c>
      <c r="AK15" s="1">
        <v>262990</v>
      </c>
    </row>
    <row r="16" spans="2:37">
      <c r="AJ16" s="1">
        <v>60</v>
      </c>
      <c r="AK16" s="1">
        <v>539036</v>
      </c>
    </row>
    <row r="17" spans="1:39">
      <c r="AJ17" s="1">
        <v>80</v>
      </c>
      <c r="AK17" s="1">
        <v>895638</v>
      </c>
    </row>
    <row r="23" spans="1:39">
      <c r="B23" s="1" t="s">
        <v>24</v>
      </c>
      <c r="C23" s="27" t="s">
        <v>32</v>
      </c>
      <c r="D23" s="1" t="s">
        <v>1</v>
      </c>
      <c r="E23" s="1" t="s">
        <v>26</v>
      </c>
      <c r="K23" s="1"/>
      <c r="L23" s="1" t="s">
        <v>24</v>
      </c>
      <c r="M23" s="27" t="s">
        <v>32</v>
      </c>
      <c r="N23" s="1" t="s">
        <v>1</v>
      </c>
      <c r="O23" s="1" t="s">
        <v>26</v>
      </c>
      <c r="Q23" s="1"/>
      <c r="R23" s="1" t="s">
        <v>24</v>
      </c>
      <c r="S23" s="12" t="s">
        <v>32</v>
      </c>
      <c r="T23" s="1" t="s">
        <v>1</v>
      </c>
      <c r="U23" s="1" t="s">
        <v>26</v>
      </c>
      <c r="W23" s="1"/>
      <c r="X23" s="1" t="s">
        <v>24</v>
      </c>
      <c r="Y23" s="12" t="s">
        <v>32</v>
      </c>
      <c r="Z23" s="1" t="s">
        <v>1</v>
      </c>
      <c r="AA23" s="1" t="s">
        <v>26</v>
      </c>
      <c r="AC23" s="1"/>
      <c r="AD23" s="1" t="s">
        <v>24</v>
      </c>
      <c r="AE23" s="12" t="s">
        <v>32</v>
      </c>
      <c r="AF23" s="1" t="s">
        <v>1</v>
      </c>
      <c r="AG23" s="1" t="s">
        <v>26</v>
      </c>
      <c r="AI23" s="1"/>
      <c r="AJ23" s="1" t="s">
        <v>24</v>
      </c>
      <c r="AK23" s="12" t="s">
        <v>32</v>
      </c>
      <c r="AL23" s="1" t="s">
        <v>1</v>
      </c>
      <c r="AM23" s="1" t="s">
        <v>26</v>
      </c>
    </row>
    <row r="24" spans="1:39">
      <c r="A24" s="21" t="s">
        <v>27</v>
      </c>
      <c r="B24" s="1">
        <v>72840</v>
      </c>
      <c r="C24" s="4">
        <f t="shared" ref="C24:C30" si="0">(B24-5265.7)/64366</f>
        <v>1.0498446384737283</v>
      </c>
      <c r="D24" s="4">
        <f>AVERAGE(C24:C26)</f>
        <v>1.0337569524283008</v>
      </c>
      <c r="E24" s="4">
        <f>STDEV(C24:C26)</f>
        <v>1.6087686045427652E-2</v>
      </c>
      <c r="K24" s="21" t="s">
        <v>27</v>
      </c>
      <c r="L24" s="1">
        <v>155542</v>
      </c>
      <c r="M24" s="4">
        <f>(L24+9940.3)/19686</f>
        <v>8.406090622777608</v>
      </c>
      <c r="N24" s="4">
        <f>AVERAGE(M24:M26)</f>
        <v>7.9651173422736958</v>
      </c>
      <c r="O24" s="4">
        <f>STDEV(M24:M26)</f>
        <v>0.71869432747714601</v>
      </c>
      <c r="Q24" s="21" t="s">
        <v>27</v>
      </c>
      <c r="R24" s="1">
        <v>182893</v>
      </c>
      <c r="S24" s="4">
        <f>(R24+450905)/20592</f>
        <v>30.778846153846153</v>
      </c>
      <c r="T24" s="4">
        <f>AVERAGE(S24:S26)</f>
        <v>30.791148666148668</v>
      </c>
      <c r="U24" s="4">
        <f>STDEV(S24:S26)</f>
        <v>6.368885826969467E-2</v>
      </c>
      <c r="W24" s="21" t="s">
        <v>27</v>
      </c>
      <c r="X24" s="1">
        <v>115651</v>
      </c>
      <c r="Y24" s="4">
        <f>(X24+44697)/52544</f>
        <v>3.0516900121802681</v>
      </c>
      <c r="Z24" s="4">
        <f>AVERAGE(Y24:Y26)</f>
        <v>3.0753654080389765</v>
      </c>
      <c r="AA24" s="4">
        <f>STDEV(Y24:Y26)</f>
        <v>2.3609066924618029E-2</v>
      </c>
      <c r="AC24" s="21" t="s">
        <v>27</v>
      </c>
      <c r="AD24" s="1">
        <v>14079</v>
      </c>
      <c r="AE24" s="4">
        <f>(AD24+18420)/124535</f>
        <v>0.26096278154735614</v>
      </c>
      <c r="AF24" s="26">
        <f>AVERAGE(AE25:AE26)</f>
        <v>0.28912353956718995</v>
      </c>
      <c r="AG24" s="4">
        <f>STDEV(AE24:AE26)</f>
        <v>1.7808776993354467E-2</v>
      </c>
      <c r="AI24" s="21" t="s">
        <v>27</v>
      </c>
      <c r="AJ24" s="1">
        <v>388189</v>
      </c>
      <c r="AK24" s="4">
        <f>(AJ24+827112)/21864</f>
        <v>55.58456824002927</v>
      </c>
      <c r="AL24" s="4">
        <f>AVERAGE(AK24:AK26)</f>
        <v>55.707936943529695</v>
      </c>
      <c r="AM24" s="4">
        <f>STDEV(AK24:AK26)</f>
        <v>0.10691621682544468</v>
      </c>
    </row>
    <row r="25" spans="1:39">
      <c r="B25" s="1">
        <v>70769</v>
      </c>
      <c r="C25" s="4">
        <f t="shared" si="0"/>
        <v>1.017669266382873</v>
      </c>
      <c r="D25" s="4"/>
      <c r="E25" s="4"/>
      <c r="K25" s="1"/>
      <c r="L25" s="1">
        <v>154506</v>
      </c>
      <c r="M25" s="4">
        <f t="shared" ref="M25:M26" si="1">(L25+9940.3)/19686</f>
        <v>8.353464390937722</v>
      </c>
      <c r="N25" s="1"/>
      <c r="O25" s="4"/>
      <c r="Q25" s="1"/>
      <c r="R25" s="1">
        <v>184566</v>
      </c>
      <c r="S25" s="4">
        <f t="shared" ref="S25:S26" si="2">(R25+450905)/20592</f>
        <v>30.860091297591296</v>
      </c>
      <c r="T25" s="1"/>
      <c r="U25" s="4"/>
      <c r="W25" s="1"/>
      <c r="X25" s="1">
        <v>118132</v>
      </c>
      <c r="Y25" s="4">
        <f t="shared" ref="Y25:Y26" si="3">(X25+44697)/52544</f>
        <v>3.0989075822168086</v>
      </c>
      <c r="Z25" s="1"/>
      <c r="AA25" s="1"/>
      <c r="AC25" s="1"/>
      <c r="AD25" s="1">
        <v>16681</v>
      </c>
      <c r="AE25" s="4">
        <f t="shared" ref="AE25:AE26" si="4">(AD25+18420)/124535</f>
        <v>0.28185650620307545</v>
      </c>
      <c r="AF25" s="25"/>
      <c r="AG25" s="4"/>
      <c r="AI25" s="1"/>
      <c r="AJ25" s="1">
        <v>392323</v>
      </c>
      <c r="AK25" s="4">
        <f t="shared" ref="AK25:AK26" si="5">(AJ25+827112)/21864</f>
        <v>55.773646176362973</v>
      </c>
      <c r="AL25" s="1"/>
      <c r="AM25" s="4"/>
    </row>
    <row r="26" spans="1:39">
      <c r="B26" s="25">
        <v>71804.5</v>
      </c>
      <c r="C26" s="26">
        <f t="shared" si="0"/>
        <v>1.0337569524283008</v>
      </c>
      <c r="D26" s="4"/>
      <c r="E26" s="4"/>
      <c r="K26" s="1"/>
      <c r="L26" s="1">
        <v>130535</v>
      </c>
      <c r="M26" s="4">
        <f t="shared" si="1"/>
        <v>7.1357970131057602</v>
      </c>
      <c r="N26" s="1"/>
      <c r="O26" s="4"/>
      <c r="Q26" s="1"/>
      <c r="R26" s="1">
        <v>181980</v>
      </c>
      <c r="S26" s="4">
        <f t="shared" si="2"/>
        <v>30.734508547008549</v>
      </c>
      <c r="T26" s="1"/>
      <c r="U26" s="4"/>
      <c r="W26" s="1"/>
      <c r="X26" s="1">
        <v>116902</v>
      </c>
      <c r="Y26" s="4">
        <f t="shared" si="3"/>
        <v>3.0754986297198537</v>
      </c>
      <c r="Z26" s="1"/>
      <c r="AA26" s="1"/>
      <c r="AC26" s="1"/>
      <c r="AD26" s="1">
        <v>18491</v>
      </c>
      <c r="AE26" s="4">
        <f t="shared" si="4"/>
        <v>0.29639057293130444</v>
      </c>
      <c r="AF26" s="25"/>
      <c r="AG26" s="4"/>
      <c r="AI26" s="1"/>
      <c r="AJ26" s="1">
        <v>392147</v>
      </c>
      <c r="AK26" s="4">
        <f t="shared" si="5"/>
        <v>55.765596414196857</v>
      </c>
      <c r="AL26" s="1"/>
      <c r="AM26" s="4"/>
    </row>
    <row r="27" spans="1:39">
      <c r="A27" s="21" t="s">
        <v>28</v>
      </c>
      <c r="B27" s="1">
        <v>122780</v>
      </c>
      <c r="C27" s="4">
        <f t="shared" si="0"/>
        <v>1.8257201006742692</v>
      </c>
      <c r="D27" s="4">
        <f>AVERAGE(C27:C29)</f>
        <v>1.8514376119897669</v>
      </c>
      <c r="E27" s="4">
        <f>STDEV(C27:C29)</f>
        <v>4.690463368474862E-2</v>
      </c>
      <c r="K27" s="21" t="s">
        <v>28</v>
      </c>
      <c r="L27" s="1">
        <v>130483</v>
      </c>
      <c r="M27" s="4">
        <f t="shared" ref="M27:M32" si="6">(L27+9940.3)/19686</f>
        <v>7.1331555420095496</v>
      </c>
      <c r="N27" s="4">
        <f>AVERAGE(M27:M29)</f>
        <v>7.3883284229062953</v>
      </c>
      <c r="O27" s="4">
        <f>STDEV(M27:M29)</f>
        <v>0.2551813475715915</v>
      </c>
      <c r="Q27" s="21" t="s">
        <v>28</v>
      </c>
      <c r="R27" s="1">
        <v>220333</v>
      </c>
      <c r="S27" s="4">
        <f t="shared" ref="S27:S38" si="7">(R27+450905)/20592</f>
        <v>32.597027972027973</v>
      </c>
      <c r="T27" s="4">
        <f>AVERAGE(S27:S29)</f>
        <v>32.524443149443151</v>
      </c>
      <c r="U27" s="4">
        <f>STDEV(S27:S29)</f>
        <v>9.0581459953083254E-2</v>
      </c>
      <c r="W27" s="21" t="s">
        <v>28</v>
      </c>
      <c r="X27" s="1">
        <v>179495</v>
      </c>
      <c r="Y27" s="4">
        <f t="shared" ref="Y27:Y32" si="8">(X27+44697)/52544</f>
        <v>4.2667478684531064</v>
      </c>
      <c r="Z27" s="4">
        <f>AVERAGE(Y27:Y29)</f>
        <v>4.2566357084855868</v>
      </c>
      <c r="AA27" s="4">
        <f>STDEV(Y27:Y29)</f>
        <v>6.3185943563624392E-2</v>
      </c>
      <c r="AC27" s="21" t="s">
        <v>28</v>
      </c>
      <c r="AD27" s="1">
        <v>24810</v>
      </c>
      <c r="AE27" s="4">
        <f>(AD27+18420)/124535</f>
        <v>0.34713132854217688</v>
      </c>
      <c r="AF27" s="26">
        <f>AVERAGE(AE27:AE28)</f>
        <v>0.36783635122656277</v>
      </c>
      <c r="AG27" s="4">
        <f>STDEV(AE27:AE28)</f>
        <v>2.9281323889501165E-2</v>
      </c>
      <c r="AI27" s="21" t="s">
        <v>28</v>
      </c>
      <c r="AJ27" s="1">
        <v>396044</v>
      </c>
      <c r="AK27" s="4">
        <f>(AJ27+827112)/21864</f>
        <v>55.943834613977316</v>
      </c>
      <c r="AL27" s="4">
        <f>AVERAGE(AK27:AK29)</f>
        <v>56.029027930235394</v>
      </c>
      <c r="AM27" s="4">
        <f>STDEV(AK27:AK29)</f>
        <v>0.26786217901405895</v>
      </c>
    </row>
    <row r="28" spans="1:39">
      <c r="B28" s="1">
        <v>127920</v>
      </c>
      <c r="C28" s="4">
        <f t="shared" si="0"/>
        <v>1.905575925177889</v>
      </c>
      <c r="D28" s="4"/>
      <c r="E28" s="4"/>
      <c r="K28" s="1"/>
      <c r="L28" s="1">
        <v>140530</v>
      </c>
      <c r="M28" s="4">
        <f t="shared" si="6"/>
        <v>7.6435182363100678</v>
      </c>
      <c r="N28" s="1"/>
      <c r="O28" s="4"/>
      <c r="Q28" s="1"/>
      <c r="R28" s="1">
        <v>219434</v>
      </c>
      <c r="S28" s="4">
        <f t="shared" si="7"/>
        <v>32.553370240870244</v>
      </c>
      <c r="T28" s="1"/>
      <c r="U28" s="4"/>
      <c r="W28" s="1"/>
      <c r="X28" s="1">
        <v>181986</v>
      </c>
      <c r="Y28" s="4">
        <f t="shared" si="8"/>
        <v>4.3141557551766141</v>
      </c>
      <c r="Z28" s="1"/>
      <c r="AA28" s="1"/>
      <c r="AC28" s="1"/>
      <c r="AD28" s="1">
        <v>29967</v>
      </c>
      <c r="AE28" s="4">
        <f>(AD28+18420)/124535</f>
        <v>0.38854137391094873</v>
      </c>
      <c r="AF28" s="25"/>
      <c r="AG28" s="4"/>
      <c r="AI28" s="1"/>
      <c r="AJ28" s="1">
        <v>393208</v>
      </c>
      <c r="AK28" s="4">
        <f>(AJ28+827112)/21864</f>
        <v>55.814123673618731</v>
      </c>
      <c r="AL28" s="1"/>
      <c r="AM28" s="4"/>
    </row>
    <row r="29" spans="1:39">
      <c r="B29" s="1">
        <v>122606</v>
      </c>
      <c r="C29" s="4">
        <f t="shared" si="0"/>
        <v>1.8230168101171427</v>
      </c>
      <c r="D29" s="4"/>
      <c r="E29" s="4"/>
      <c r="K29" s="1"/>
      <c r="L29" s="25">
        <v>135506</v>
      </c>
      <c r="M29" s="26">
        <f t="shared" si="6"/>
        <v>7.3883114903992677</v>
      </c>
      <c r="N29" s="1"/>
      <c r="O29" s="4"/>
      <c r="Q29" s="1"/>
      <c r="R29" s="1">
        <v>216748</v>
      </c>
      <c r="S29" s="4">
        <f t="shared" si="7"/>
        <v>32.422931235431236</v>
      </c>
      <c r="T29" s="1"/>
      <c r="U29" s="4"/>
      <c r="W29" s="1"/>
      <c r="X29" s="1">
        <v>175410</v>
      </c>
      <c r="Y29" s="4">
        <f t="shared" si="8"/>
        <v>4.18900350182704</v>
      </c>
      <c r="Z29" s="1"/>
      <c r="AA29" s="1"/>
      <c r="AC29" s="1"/>
      <c r="AD29" s="1">
        <v>0</v>
      </c>
      <c r="AE29" s="4">
        <v>0</v>
      </c>
      <c r="AF29" s="25"/>
      <c r="AG29" s="4"/>
      <c r="AI29" s="1"/>
      <c r="AJ29" s="1">
        <v>404468</v>
      </c>
      <c r="AK29" s="4">
        <f>(AJ29+827112)/21864</f>
        <v>56.329125503110134</v>
      </c>
      <c r="AL29" s="1"/>
      <c r="AM29" s="4"/>
    </row>
    <row r="30" spans="1:39">
      <c r="A30" s="21" t="s">
        <v>29</v>
      </c>
      <c r="B30" s="1">
        <v>5997</v>
      </c>
      <c r="C30" s="4">
        <f t="shared" si="0"/>
        <v>1.1361588416244604E-2</v>
      </c>
      <c r="D30" s="4">
        <f>AVERAGE(C30:C32)</f>
        <v>9.0570591098820315E-3</v>
      </c>
      <c r="E30" s="4">
        <f>STDEV(C30:C32)</f>
        <v>2.7901274955781535E-3</v>
      </c>
      <c r="K30" s="21" t="s">
        <v>29</v>
      </c>
      <c r="L30" s="1">
        <v>24222</v>
      </c>
      <c r="M30" s="4">
        <f t="shared" si="6"/>
        <v>1.7353601544244643</v>
      </c>
      <c r="N30" s="26">
        <f>AVERAGE(M30:M32)</f>
        <v>1.7614531477530564</v>
      </c>
      <c r="O30" s="4">
        <f>STDEV(M30:M32)</f>
        <v>0.12097011658049769</v>
      </c>
      <c r="Q30" s="21" t="s">
        <v>29</v>
      </c>
      <c r="R30" s="1">
        <v>35520</v>
      </c>
      <c r="S30" s="4">
        <f t="shared" si="7"/>
        <v>23.622037684537684</v>
      </c>
      <c r="T30" s="4">
        <f>AVERAGE(S30:S32)</f>
        <v>23.626942501942498</v>
      </c>
      <c r="U30" s="4">
        <f>STDEV(S30:S32)</f>
        <v>9.4791557167938703E-3</v>
      </c>
      <c r="W30" s="21" t="s">
        <v>29</v>
      </c>
      <c r="X30" s="1">
        <v>2611</v>
      </c>
      <c r="Y30" s="4">
        <f t="shared" si="8"/>
        <v>0.90035018270401945</v>
      </c>
      <c r="Z30" s="26">
        <f>AVERAGE(Y30:Y32)</f>
        <v>0.90060393828664231</v>
      </c>
      <c r="AA30" s="4">
        <f>STDEV(Y30:Y32)</f>
        <v>1.069561719707159E-3</v>
      </c>
      <c r="AC30" s="21" t="s">
        <v>29</v>
      </c>
      <c r="AD30" s="1">
        <v>10604</v>
      </c>
      <c r="AE30" s="4">
        <f t="shared" ref="AE30:AE38" si="9">(AD30+18420)/124535</f>
        <v>0.23305897940338058</v>
      </c>
      <c r="AF30" s="26">
        <f>AVERAGE(AE30:AE32)</f>
        <v>0.2223096585966462</v>
      </c>
      <c r="AG30" s="4">
        <f>STDEV(AE30:AE32)</f>
        <v>1.3300313416248783E-2</v>
      </c>
      <c r="AI30" s="21" t="s">
        <v>29</v>
      </c>
      <c r="AJ30" s="25">
        <v>2446</v>
      </c>
      <c r="AK30" s="26">
        <f>(AJ30+827112)/21864</f>
        <v>37.941730698865719</v>
      </c>
      <c r="AL30" s="26">
        <v>0</v>
      </c>
      <c r="AM30" s="26">
        <v>0</v>
      </c>
    </row>
    <row r="31" spans="1:39">
      <c r="B31" s="25">
        <v>5649</v>
      </c>
      <c r="C31" s="26">
        <f t="shared" ref="C31:C32" si="10">(B31-5265.7)/64366</f>
        <v>5.9550073019917372E-3</v>
      </c>
      <c r="D31" s="4"/>
      <c r="E31" s="4"/>
      <c r="K31" s="1"/>
      <c r="L31" s="1">
        <v>27332</v>
      </c>
      <c r="M31" s="4">
        <f t="shared" si="6"/>
        <v>1.8933404449862847</v>
      </c>
      <c r="N31" s="1"/>
      <c r="O31" s="4"/>
      <c r="Q31" s="1"/>
      <c r="R31" s="1">
        <v>35846</v>
      </c>
      <c r="S31" s="4">
        <f t="shared" si="7"/>
        <v>23.637869075369075</v>
      </c>
      <c r="T31" s="1"/>
      <c r="U31" s="4"/>
      <c r="W31" s="1"/>
      <c r="X31" s="1">
        <v>2686</v>
      </c>
      <c r="Y31" s="4">
        <f t="shared" si="8"/>
        <v>0.90177755785627289</v>
      </c>
      <c r="Z31" s="1"/>
      <c r="AA31" s="1"/>
      <c r="AC31" s="1"/>
      <c r="AD31" s="1">
        <v>7413</v>
      </c>
      <c r="AE31" s="4">
        <f t="shared" si="9"/>
        <v>0.20743566065764643</v>
      </c>
      <c r="AF31" s="25"/>
      <c r="AG31" s="4"/>
      <c r="AI31" s="1"/>
      <c r="AJ31" s="25">
        <v>2069</v>
      </c>
      <c r="AK31" s="26">
        <f>(AJ31+827112)/21864</f>
        <v>37.924487742407614</v>
      </c>
      <c r="AL31" s="25"/>
      <c r="AM31" s="25"/>
    </row>
    <row r="32" spans="1:39">
      <c r="B32" s="1">
        <v>5900</v>
      </c>
      <c r="C32" s="4">
        <f t="shared" si="10"/>
        <v>9.8545816114097538E-3</v>
      </c>
      <c r="D32" s="4"/>
      <c r="E32" s="4"/>
      <c r="K32" s="1"/>
      <c r="L32" s="1">
        <v>22653</v>
      </c>
      <c r="M32" s="4">
        <f t="shared" si="6"/>
        <v>1.6556588438484201</v>
      </c>
      <c r="N32" s="1"/>
      <c r="O32" s="4"/>
      <c r="Q32" s="1"/>
      <c r="R32" s="1">
        <v>35497</v>
      </c>
      <c r="S32" s="4">
        <f t="shared" si="7"/>
        <v>23.620920745920746</v>
      </c>
      <c r="T32" s="1"/>
      <c r="U32" s="4"/>
      <c r="W32" s="1"/>
      <c r="X32" s="1">
        <v>2576</v>
      </c>
      <c r="Y32" s="4">
        <f t="shared" si="8"/>
        <v>0.8996840742996346</v>
      </c>
      <c r="Z32" s="1"/>
      <c r="AA32" s="1"/>
      <c r="AC32" s="1"/>
      <c r="AD32" s="1">
        <v>9779</v>
      </c>
      <c r="AE32" s="4">
        <f t="shared" si="9"/>
        <v>0.22643433572891156</v>
      </c>
      <c r="AF32" s="25"/>
      <c r="AG32" s="4"/>
      <c r="AI32" s="1"/>
      <c r="AJ32" s="25">
        <v>0</v>
      </c>
      <c r="AK32" s="26">
        <v>0</v>
      </c>
      <c r="AL32" s="25"/>
      <c r="AM32" s="25"/>
    </row>
    <row r="33" spans="1:39">
      <c r="A33" s="21" t="s">
        <v>30</v>
      </c>
      <c r="B33" s="1">
        <v>0</v>
      </c>
      <c r="C33" s="4"/>
      <c r="D33" s="4">
        <v>0</v>
      </c>
      <c r="E33" s="4">
        <v>0</v>
      </c>
      <c r="K33" s="28" t="s">
        <v>30</v>
      </c>
      <c r="L33" s="25">
        <v>0</v>
      </c>
      <c r="M33" s="26">
        <v>0</v>
      </c>
      <c r="N33" s="26">
        <f>AVERAGE(M33:M35)</f>
        <v>0</v>
      </c>
      <c r="O33" s="26">
        <f>STDEV(M33:M35)</f>
        <v>0</v>
      </c>
      <c r="Q33" s="21" t="s">
        <v>30</v>
      </c>
      <c r="R33" s="1">
        <v>1215</v>
      </c>
      <c r="S33" s="4">
        <f t="shared" si="7"/>
        <v>21.956099456099455</v>
      </c>
      <c r="T33" s="4">
        <f>AVERAGE(S33:S35)</f>
        <v>21.963659026159025</v>
      </c>
      <c r="U33" s="4">
        <f>STDEV(S33:S35)</f>
        <v>1.4807702415597387E-2</v>
      </c>
      <c r="W33" s="21" t="s">
        <v>30</v>
      </c>
      <c r="X33" s="1">
        <v>0</v>
      </c>
      <c r="Y33" s="4">
        <v>0</v>
      </c>
      <c r="Z33" s="1"/>
      <c r="AA33" s="1"/>
      <c r="AC33" s="21" t="s">
        <v>30</v>
      </c>
      <c r="AD33" s="1">
        <v>2937</v>
      </c>
      <c r="AE33" s="4">
        <f t="shared" si="9"/>
        <v>0.17149395752198177</v>
      </c>
      <c r="AF33" s="26">
        <f>AVERAGE(AE33:AE35)</f>
        <v>0.17007534695734797</v>
      </c>
      <c r="AG33" s="4">
        <f>STDEV(AE33:AE35)</f>
        <v>6.193651157043868E-3</v>
      </c>
      <c r="AI33" s="21" t="s">
        <v>30</v>
      </c>
      <c r="AJ33" s="25">
        <v>406</v>
      </c>
      <c r="AK33" s="26">
        <f>(AJ33+827112)/21864</f>
        <v>37.848426637394802</v>
      </c>
      <c r="AL33" s="26">
        <v>0</v>
      </c>
      <c r="AM33" s="26">
        <f>STDEV(AK33:AK34)</f>
        <v>1.261304631647655E-3</v>
      </c>
    </row>
    <row r="34" spans="1:39">
      <c r="B34" s="1">
        <v>0</v>
      </c>
      <c r="C34" s="4"/>
      <c r="D34" s="4"/>
      <c r="E34" s="4"/>
      <c r="K34" s="25"/>
      <c r="L34" s="25">
        <v>0</v>
      </c>
      <c r="M34" s="26">
        <v>0</v>
      </c>
      <c r="N34" s="25"/>
      <c r="O34" s="26"/>
      <c r="Q34" s="1"/>
      <c r="R34" s="1">
        <v>1175</v>
      </c>
      <c r="S34" s="4">
        <f t="shared" si="7"/>
        <v>21.954156954156954</v>
      </c>
      <c r="T34" s="1"/>
      <c r="U34" s="4"/>
      <c r="W34" s="1"/>
      <c r="X34" s="1">
        <v>0</v>
      </c>
      <c r="Y34" s="4">
        <v>0</v>
      </c>
      <c r="Z34" s="1"/>
      <c r="AA34" s="1"/>
      <c r="AC34" s="1"/>
      <c r="AD34" s="1">
        <v>1916</v>
      </c>
      <c r="AE34" s="4">
        <f t="shared" si="9"/>
        <v>0.16329545910788132</v>
      </c>
      <c r="AF34" s="25"/>
      <c r="AG34" s="4"/>
      <c r="AI34" s="1"/>
      <c r="AJ34" s="25">
        <v>445</v>
      </c>
      <c r="AK34" s="26">
        <f>(AJ34+827112)/21864</f>
        <v>37.850210391511162</v>
      </c>
      <c r="AL34" s="25"/>
      <c r="AM34" s="25"/>
    </row>
    <row r="35" spans="1:39">
      <c r="B35" s="1">
        <v>0</v>
      </c>
      <c r="C35" s="4"/>
      <c r="D35" s="4"/>
      <c r="E35" s="4"/>
      <c r="K35" s="25"/>
      <c r="L35" s="25">
        <v>0</v>
      </c>
      <c r="M35" s="26">
        <v>0</v>
      </c>
      <c r="N35" s="25"/>
      <c r="O35" s="26"/>
      <c r="Q35" s="1"/>
      <c r="R35" s="1">
        <v>1722</v>
      </c>
      <c r="S35" s="4">
        <f t="shared" si="7"/>
        <v>21.98072066822067</v>
      </c>
      <c r="T35" s="1"/>
      <c r="U35" s="4"/>
      <c r="W35" s="1"/>
      <c r="X35" s="1">
        <v>0</v>
      </c>
      <c r="Y35" s="4">
        <v>0</v>
      </c>
      <c r="Z35" s="1"/>
      <c r="AA35" s="1"/>
      <c r="AC35" s="1"/>
      <c r="AD35" s="1">
        <v>3428</v>
      </c>
      <c r="AE35" s="4">
        <f t="shared" si="9"/>
        <v>0.1754366242421809</v>
      </c>
      <c r="AF35" s="25"/>
      <c r="AG35" s="4"/>
      <c r="AI35" s="1"/>
      <c r="AJ35" s="25">
        <v>0</v>
      </c>
      <c r="AK35" s="26">
        <v>0</v>
      </c>
      <c r="AL35" s="25"/>
      <c r="AM35" s="25"/>
    </row>
    <row r="36" spans="1:39">
      <c r="A36" s="21" t="s">
        <v>31</v>
      </c>
      <c r="B36" s="1">
        <v>150569</v>
      </c>
      <c r="C36" s="4">
        <f>(B36-5265.7)/64366</f>
        <v>2.2574542460305129</v>
      </c>
      <c r="D36" s="4">
        <f>AVERAGE(C36:C38)</f>
        <v>2.5940605288506355</v>
      </c>
      <c r="E36" s="4">
        <f>STDEV(C36:C38)</f>
        <v>0.60425254578613485</v>
      </c>
      <c r="K36" s="28" t="s">
        <v>31</v>
      </c>
      <c r="L36" s="25">
        <v>1356</v>
      </c>
      <c r="M36" s="26">
        <f>(L36+9940.3)/19686</f>
        <v>0.57382403738697552</v>
      </c>
      <c r="N36" s="26">
        <f>AVERAGE(M36:M38)</f>
        <v>0.56503606623996749</v>
      </c>
      <c r="O36" s="26">
        <f>STDEV(M36:M38)</f>
        <v>7.7470799617452386E-3</v>
      </c>
      <c r="Q36" s="21" t="s">
        <v>31</v>
      </c>
      <c r="R36" s="1">
        <v>46144</v>
      </c>
      <c r="S36" s="4">
        <f t="shared" si="7"/>
        <v>24.137966200466199</v>
      </c>
      <c r="T36" s="4">
        <f>AVERAGE(S36:S38)</f>
        <v>24.897597772597774</v>
      </c>
      <c r="U36" s="4">
        <f>STDEV(S36:S38)</f>
        <v>0.66414180533566236</v>
      </c>
      <c r="W36" s="21" t="s">
        <v>31</v>
      </c>
      <c r="X36" s="1">
        <v>2657</v>
      </c>
      <c r="Y36" s="4">
        <f>(X36+44697)/52544</f>
        <v>0.9012256394640682</v>
      </c>
      <c r="Z36" s="26">
        <f>AVERAGE(Y36:Y38)</f>
        <v>0.8842240154283395</v>
      </c>
      <c r="AA36" s="4">
        <f>STDEV(Y36:Y38)</f>
        <v>1.479848189985091E-2</v>
      </c>
      <c r="AC36" s="21" t="s">
        <v>31</v>
      </c>
      <c r="AD36" s="1">
        <v>22885</v>
      </c>
      <c r="AE36" s="4">
        <f t="shared" si="9"/>
        <v>0.33167382663508249</v>
      </c>
      <c r="AF36" s="26">
        <f>AVERAGE(AE36:AE38)</f>
        <v>0.29873529529851045</v>
      </c>
      <c r="AG36" s="4">
        <f>STDEV(AE36:AE38)</f>
        <v>8.290368058834556E-2</v>
      </c>
      <c r="AI36" s="21" t="s">
        <v>31</v>
      </c>
      <c r="AJ36" s="25">
        <v>222</v>
      </c>
      <c r="AK36" s="26">
        <f>(AJ36+827112)/21864</f>
        <v>37.840010976948406</v>
      </c>
      <c r="AL36" s="25">
        <v>0</v>
      </c>
      <c r="AM36" s="25">
        <v>0</v>
      </c>
    </row>
    <row r="37" spans="1:39">
      <c r="B37" s="1">
        <v>217136</v>
      </c>
      <c r="C37" s="4">
        <f>(B37-5265.7)/64366</f>
        <v>3.2916493179628996</v>
      </c>
      <c r="D37" s="1"/>
      <c r="E37" s="1"/>
      <c r="K37" s="25"/>
      <c r="L37" s="25">
        <v>1068</v>
      </c>
      <c r="M37" s="26">
        <f>(L37+9940.3)/19686</f>
        <v>0.55919435131565576</v>
      </c>
      <c r="N37" s="25"/>
      <c r="O37" s="25"/>
      <c r="Q37" s="1"/>
      <c r="R37" s="1">
        <v>67731</v>
      </c>
      <c r="S37" s="4">
        <f t="shared" si="7"/>
        <v>25.186285936285937</v>
      </c>
      <c r="T37" s="1"/>
      <c r="U37" s="1"/>
      <c r="W37" s="1"/>
      <c r="X37" s="1">
        <v>1239</v>
      </c>
      <c r="Y37" s="4">
        <f>(X37+44697)/52544</f>
        <v>0.87423873325213153</v>
      </c>
      <c r="Z37" s="1"/>
      <c r="AA37" s="1"/>
      <c r="AC37" s="1"/>
      <c r="AD37" s="1">
        <v>7038</v>
      </c>
      <c r="AE37" s="4">
        <f t="shared" si="9"/>
        <v>0.20442445898743325</v>
      </c>
      <c r="AF37" s="25"/>
      <c r="AG37" s="1"/>
      <c r="AI37" s="1"/>
      <c r="AJ37" s="25">
        <v>0</v>
      </c>
      <c r="AK37" s="26">
        <v>0</v>
      </c>
      <c r="AL37" s="25"/>
      <c r="AM37" s="25"/>
    </row>
    <row r="38" spans="1:39">
      <c r="B38" s="1">
        <v>149000</v>
      </c>
      <c r="C38" s="4">
        <f>(B38-5265.7)/64366</f>
        <v>2.2330780225584936</v>
      </c>
      <c r="D38" s="1"/>
      <c r="E38" s="1"/>
      <c r="K38" s="25"/>
      <c r="L38" s="25">
        <v>1125</v>
      </c>
      <c r="M38" s="26">
        <f>(L38+9940.3)/19686</f>
        <v>0.5620898100172711</v>
      </c>
      <c r="N38" s="25"/>
      <c r="O38" s="25"/>
      <c r="Q38" s="1"/>
      <c r="R38" s="1">
        <v>71484</v>
      </c>
      <c r="S38" s="4">
        <f t="shared" si="7"/>
        <v>25.368541181041181</v>
      </c>
      <c r="T38" s="1"/>
      <c r="U38" s="1"/>
      <c r="W38" s="1"/>
      <c r="X38" s="1">
        <v>1395</v>
      </c>
      <c r="Y38" s="4">
        <f>(X38+44697)/52544</f>
        <v>0.87720767356881857</v>
      </c>
      <c r="Z38" s="1"/>
      <c r="AA38" s="1"/>
      <c r="AC38" s="1"/>
      <c r="AD38" s="1">
        <v>26426</v>
      </c>
      <c r="AE38" s="4">
        <f t="shared" si="9"/>
        <v>0.36010760027301564</v>
      </c>
      <c r="AF38" s="1"/>
      <c r="AG38" s="1"/>
      <c r="AI38" s="1"/>
      <c r="AJ38" s="25">
        <v>0</v>
      </c>
      <c r="AK38" s="26">
        <v>0</v>
      </c>
      <c r="AL38" s="25"/>
      <c r="AM38" s="25"/>
    </row>
    <row r="39" spans="1:39">
      <c r="B39" s="1"/>
      <c r="C39" s="1"/>
      <c r="D39" s="1"/>
      <c r="E39" s="1"/>
      <c r="W39" s="1"/>
      <c r="X39" s="1"/>
      <c r="Y39" s="1"/>
      <c r="Z39" s="1"/>
      <c r="AA39" s="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0F93-5C2C-41AC-AA4C-EBBFFB3DF4FB}">
  <dimension ref="A1:BJ105"/>
  <sheetViews>
    <sheetView zoomScale="50" zoomScaleNormal="50" workbookViewId="0">
      <selection activeCell="AE27" sqref="AE27"/>
    </sheetView>
  </sheetViews>
  <sheetFormatPr defaultRowHeight="13.8"/>
  <cols>
    <col min="1" max="1" width="21.796875" customWidth="1"/>
    <col min="2" max="2" width="11.5" customWidth="1"/>
    <col min="3" max="3" width="15.59765625" customWidth="1"/>
    <col min="4" max="4" width="11.8984375" customWidth="1"/>
    <col min="5" max="5" width="10" customWidth="1"/>
    <col min="10" max="10" width="20.796875" customWidth="1"/>
    <col min="11" max="11" width="10.59765625" customWidth="1"/>
    <col min="12" max="12" width="14.296875" customWidth="1"/>
    <col min="13" max="13" width="13.296875" customWidth="1"/>
    <col min="14" max="14" width="16.69921875" customWidth="1"/>
    <col min="22" max="22" width="16.59765625" customWidth="1"/>
    <col min="23" max="23" width="14.8984375" customWidth="1"/>
    <col min="24" max="24" width="14.3984375" customWidth="1"/>
    <col min="25" max="25" width="14.5" customWidth="1"/>
    <col min="26" max="26" width="15.09765625" customWidth="1"/>
    <col min="32" max="32" width="17.3984375" customWidth="1"/>
    <col min="33" max="33" width="11.8984375" customWidth="1"/>
    <col min="34" max="34" width="17" customWidth="1"/>
    <col min="35" max="35" width="15" customWidth="1"/>
    <col min="36" max="36" width="15.8984375" customWidth="1"/>
    <col min="42" max="42" width="15.69921875" customWidth="1"/>
    <col min="44" max="44" width="14.19921875" customWidth="1"/>
    <col min="45" max="45" width="14.69921875" customWidth="1"/>
    <col min="46" max="46" width="13.796875" customWidth="1"/>
    <col min="52" max="52" width="14.09765625" customWidth="1"/>
    <col min="54" max="54" width="15.09765625" customWidth="1"/>
    <col min="55" max="55" width="13.796875" customWidth="1"/>
    <col min="56" max="56" width="13.3984375" customWidth="1"/>
  </cols>
  <sheetData>
    <row r="1" spans="1:6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</row>
    <row r="2" spans="1:62">
      <c r="A2" s="33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4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</row>
    <row r="3" spans="1:62">
      <c r="A3" s="35" t="s">
        <v>39</v>
      </c>
      <c r="B3" s="34" t="s">
        <v>1</v>
      </c>
      <c r="C3" s="34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4"/>
      <c r="N3" s="34"/>
      <c r="O3" s="36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</row>
    <row r="4" spans="1:62">
      <c r="A4" s="34" t="s">
        <v>40</v>
      </c>
      <c r="B4" s="37">
        <v>1.3280000000000001</v>
      </c>
      <c r="C4" s="38">
        <v>0.02</v>
      </c>
      <c r="D4" s="32"/>
      <c r="E4" s="32"/>
      <c r="F4" s="39"/>
      <c r="G4" s="40"/>
      <c r="H4" s="32"/>
      <c r="I4" s="32"/>
      <c r="J4" s="32"/>
      <c r="K4" s="32"/>
      <c r="L4" s="35"/>
      <c r="M4" s="32"/>
      <c r="N4" s="34" t="s">
        <v>50</v>
      </c>
      <c r="O4" s="37">
        <v>1.329</v>
      </c>
      <c r="P4" s="32"/>
      <c r="Q4" s="32"/>
      <c r="R4" s="32"/>
      <c r="S4" s="32"/>
      <c r="T4" s="32"/>
      <c r="U4" s="32"/>
      <c r="V4" s="35"/>
      <c r="W4" s="32"/>
      <c r="X4" s="32" t="s">
        <v>50</v>
      </c>
      <c r="Y4" s="32">
        <v>1.329</v>
      </c>
      <c r="Z4" s="32"/>
      <c r="AA4" s="32"/>
      <c r="AB4" s="32"/>
      <c r="AC4" s="32"/>
      <c r="AD4" s="32"/>
      <c r="AE4" s="32"/>
      <c r="AF4" s="32"/>
      <c r="AG4" s="32"/>
      <c r="AH4" s="32" t="s">
        <v>50</v>
      </c>
      <c r="AI4" s="32">
        <v>1.329</v>
      </c>
      <c r="AJ4" s="32"/>
      <c r="AK4" s="32"/>
      <c r="AL4" s="32"/>
      <c r="AM4" s="32"/>
      <c r="AN4" s="32"/>
      <c r="AO4" s="32"/>
      <c r="AP4" s="32"/>
      <c r="AQ4" s="32"/>
      <c r="AR4" s="32"/>
      <c r="AS4" s="32" t="s">
        <v>50</v>
      </c>
      <c r="AT4" s="32">
        <v>1.329</v>
      </c>
      <c r="AU4" s="32"/>
      <c r="AV4" s="32"/>
      <c r="AW4" s="32"/>
      <c r="AX4" s="32"/>
      <c r="AY4" s="32"/>
      <c r="AZ4" s="32"/>
      <c r="BA4" s="32"/>
      <c r="BB4" s="32" t="s">
        <v>50</v>
      </c>
      <c r="BC4" s="32">
        <v>1.329</v>
      </c>
      <c r="BD4" s="32"/>
      <c r="BE4" s="32"/>
      <c r="BF4" s="32"/>
      <c r="BG4" s="32"/>
      <c r="BH4" s="32"/>
      <c r="BI4" s="32"/>
      <c r="BJ4" s="32"/>
    </row>
    <row r="5" spans="1:62">
      <c r="A5" s="32"/>
      <c r="B5" s="41"/>
      <c r="C5" s="42"/>
      <c r="D5" s="38"/>
      <c r="E5" s="32"/>
      <c r="F5" s="32"/>
      <c r="G5" s="32"/>
      <c r="H5" s="32"/>
      <c r="I5" s="32"/>
      <c r="J5" s="32"/>
      <c r="K5" s="32"/>
      <c r="L5" s="32"/>
      <c r="M5" s="32"/>
      <c r="N5" s="38"/>
      <c r="O5" s="4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</row>
    <row r="6" spans="1:62">
      <c r="A6" s="44" t="s">
        <v>60</v>
      </c>
      <c r="B6" s="44" t="s">
        <v>41</v>
      </c>
      <c r="C6" s="44" t="s">
        <v>42</v>
      </c>
      <c r="D6" s="44" t="s">
        <v>1</v>
      </c>
      <c r="E6" s="44" t="s">
        <v>2</v>
      </c>
      <c r="F6" s="32"/>
      <c r="G6" s="32"/>
      <c r="H6" s="32"/>
      <c r="I6" s="32"/>
      <c r="J6" s="32"/>
      <c r="K6" s="32"/>
      <c r="L6" s="44" t="s">
        <v>61</v>
      </c>
      <c r="M6" s="42" t="s">
        <v>41</v>
      </c>
      <c r="N6" s="42" t="s">
        <v>45</v>
      </c>
      <c r="O6" s="42" t="s">
        <v>46</v>
      </c>
      <c r="P6" s="42" t="s">
        <v>42</v>
      </c>
      <c r="Q6" s="42" t="s">
        <v>1</v>
      </c>
      <c r="R6" s="42" t="s">
        <v>2</v>
      </c>
      <c r="S6" s="32"/>
      <c r="T6" s="32"/>
      <c r="U6" s="32"/>
      <c r="V6" s="44" t="s">
        <v>52</v>
      </c>
      <c r="W6" s="42" t="s">
        <v>41</v>
      </c>
      <c r="X6" s="42" t="s">
        <v>45</v>
      </c>
      <c r="Y6" s="42" t="s">
        <v>46</v>
      </c>
      <c r="Z6" s="42" t="s">
        <v>42</v>
      </c>
      <c r="AA6" s="42" t="s">
        <v>1</v>
      </c>
      <c r="AB6" s="42" t="s">
        <v>2</v>
      </c>
      <c r="AC6" s="32"/>
      <c r="AD6" s="32"/>
      <c r="AE6" s="32"/>
      <c r="AF6" s="44" t="s">
        <v>53</v>
      </c>
      <c r="AG6" s="42" t="s">
        <v>41</v>
      </c>
      <c r="AH6" s="42" t="s">
        <v>45</v>
      </c>
      <c r="AI6" s="42" t="s">
        <v>46</v>
      </c>
      <c r="AJ6" s="42" t="s">
        <v>42</v>
      </c>
      <c r="AK6" s="42" t="s">
        <v>1</v>
      </c>
      <c r="AL6" s="42" t="s">
        <v>2</v>
      </c>
      <c r="AM6" s="32"/>
      <c r="AN6" s="32"/>
      <c r="AO6" s="32"/>
      <c r="AP6" s="44" t="s">
        <v>57</v>
      </c>
      <c r="AQ6" s="42" t="s">
        <v>41</v>
      </c>
      <c r="AR6" s="42" t="s">
        <v>45</v>
      </c>
      <c r="AS6" s="42" t="s">
        <v>46</v>
      </c>
      <c r="AT6" s="42" t="s">
        <v>42</v>
      </c>
      <c r="AU6" s="42" t="s">
        <v>1</v>
      </c>
      <c r="AV6" s="42" t="s">
        <v>2</v>
      </c>
      <c r="AW6" s="32"/>
      <c r="AX6" s="32"/>
      <c r="AY6" s="32"/>
      <c r="AZ6" s="44" t="s">
        <v>58</v>
      </c>
      <c r="BA6" s="42" t="s">
        <v>41</v>
      </c>
      <c r="BB6" s="42" t="s">
        <v>45</v>
      </c>
      <c r="BC6" s="42" t="s">
        <v>46</v>
      </c>
      <c r="BD6" s="42" t="s">
        <v>42</v>
      </c>
      <c r="BE6" s="42" t="s">
        <v>1</v>
      </c>
      <c r="BF6" s="42" t="s">
        <v>2</v>
      </c>
      <c r="BG6" s="32"/>
      <c r="BH6" s="32"/>
      <c r="BI6" s="32"/>
      <c r="BJ6" s="32"/>
    </row>
    <row r="7" spans="1:62">
      <c r="A7" s="70">
        <v>40</v>
      </c>
      <c r="B7" s="32">
        <v>2.9000000000000001E-2</v>
      </c>
      <c r="C7" s="43">
        <f>((B4-B7)/B4)*100</f>
        <v>97.816265060240966</v>
      </c>
      <c r="D7" s="70">
        <f>AVERAGE(C7:C9)</f>
        <v>98.067269076305237</v>
      </c>
      <c r="E7" s="70">
        <f>_xlfn.STDEV.S(C7:C9)</f>
        <v>0.31350391558224927</v>
      </c>
      <c r="F7" s="32"/>
      <c r="G7" s="32"/>
      <c r="H7" s="32"/>
      <c r="I7" s="32"/>
      <c r="J7" s="32"/>
      <c r="K7" s="32"/>
      <c r="L7" s="38">
        <v>1000</v>
      </c>
      <c r="M7" s="32">
        <v>0.108</v>
      </c>
      <c r="N7" s="32">
        <v>0.10199999999999999</v>
      </c>
      <c r="O7" s="32">
        <f t="shared" ref="O7:O30" si="0">M7-N7</f>
        <v>6.0000000000000053E-3</v>
      </c>
      <c r="P7" s="43">
        <f>((1.329-O7)/1.329)*100</f>
        <v>99.548532731376966</v>
      </c>
      <c r="Q7" s="38">
        <f>AVERAGE(P7:P9)</f>
        <v>98.495109104589915</v>
      </c>
      <c r="R7" s="38">
        <f>_xlfn.STDEV.S(P7:P9)</f>
        <v>0.93980406296439167</v>
      </c>
      <c r="S7" s="32"/>
      <c r="T7" s="32"/>
      <c r="U7" s="32"/>
      <c r="V7" s="38">
        <v>1000</v>
      </c>
      <c r="W7" s="32">
        <v>0.129</v>
      </c>
      <c r="X7" s="32">
        <v>6.7000000000000004E-2</v>
      </c>
      <c r="Y7" s="32">
        <f t="shared" ref="Y7:Y30" si="1">W7-X7</f>
        <v>6.2E-2</v>
      </c>
      <c r="Z7" s="43">
        <f>((1.329-Y7)/1.329)*100</f>
        <v>95.334838224228733</v>
      </c>
      <c r="AA7" s="38">
        <f>AVERAGE(Z7:Z9)</f>
        <v>95.936794582392778</v>
      </c>
      <c r="AB7" s="38">
        <f>_xlfn.STDEV.S(Z7:Z9)</f>
        <v>0.64288967233390903</v>
      </c>
      <c r="AC7" s="32"/>
      <c r="AD7" s="32"/>
      <c r="AE7" s="32"/>
      <c r="AF7" s="70">
        <v>1000</v>
      </c>
      <c r="AG7" s="32">
        <v>0.53100000000000003</v>
      </c>
      <c r="AH7" s="32">
        <v>0.18099999999999999</v>
      </c>
      <c r="AI7" s="32">
        <f t="shared" ref="AI7:AI30" si="2">AG7-AH7</f>
        <v>0.35000000000000003</v>
      </c>
      <c r="AJ7" s="43">
        <f>((1.329-AI7)/1.329)*100</f>
        <v>73.664409330323537</v>
      </c>
      <c r="AK7" s="70">
        <f>AVERAGE(AJ7:AJ9)</f>
        <v>72.83671933784801</v>
      </c>
      <c r="AL7" s="70">
        <f>_xlfn.STDEV.S(AJ7:AJ9)</f>
        <v>0.86776242247334123</v>
      </c>
      <c r="AM7" s="32"/>
      <c r="AN7" s="32"/>
      <c r="AO7" s="32"/>
      <c r="AP7" s="70">
        <v>1000</v>
      </c>
      <c r="AQ7" s="32">
        <v>0.75</v>
      </c>
      <c r="AR7" s="32">
        <v>6.8000000000000005E-2</v>
      </c>
      <c r="AS7" s="32">
        <f>AQ7-AR7</f>
        <v>0.68199999999999994</v>
      </c>
      <c r="AT7" s="43">
        <f>((1.329-AS7)/1.329)*100</f>
        <v>48.683220466516183</v>
      </c>
      <c r="AU7" s="70">
        <f>AVERAGE(AT7:AT9)</f>
        <v>47.955856533734639</v>
      </c>
      <c r="AV7" s="70">
        <f>_xlfn.STDEV.S(AT7:AT9)</f>
        <v>1.0703079153926209</v>
      </c>
      <c r="AW7" s="32"/>
      <c r="AX7" s="32"/>
      <c r="AY7" s="32"/>
      <c r="AZ7" s="70">
        <v>1000</v>
      </c>
      <c r="BA7" s="32">
        <v>0.13</v>
      </c>
      <c r="BB7" s="32">
        <v>4.4999999999999998E-2</v>
      </c>
      <c r="BC7" s="32">
        <f t="shared" ref="BC7:BC30" si="3">BA7-BB7</f>
        <v>8.5000000000000006E-2</v>
      </c>
      <c r="BD7" s="43">
        <f>((1.329-BC7)/1.329)*100</f>
        <v>93.604213694507152</v>
      </c>
      <c r="BE7" s="70">
        <f>AVERAGE(BD7:BD9)</f>
        <v>93.980436418359659</v>
      </c>
      <c r="BF7" s="70">
        <f>_xlfn.STDEV.S(BD7:BD9)</f>
        <v>0.34481382204332506</v>
      </c>
      <c r="BG7" s="32"/>
      <c r="BH7" s="32"/>
      <c r="BI7" s="32"/>
      <c r="BJ7" s="32"/>
    </row>
    <row r="8" spans="1:62">
      <c r="A8" s="70"/>
      <c r="B8" s="32">
        <v>2.7E-2</v>
      </c>
      <c r="C8" s="43">
        <f>((B4-B8)/B4)*100</f>
        <v>97.966867469879531</v>
      </c>
      <c r="D8" s="70"/>
      <c r="E8" s="70"/>
      <c r="F8" s="32"/>
      <c r="G8" s="32"/>
      <c r="H8" s="32"/>
      <c r="I8" s="32"/>
      <c r="J8" s="32"/>
      <c r="K8" s="32"/>
      <c r="L8" s="38"/>
      <c r="M8" s="32">
        <v>0.126</v>
      </c>
      <c r="N8" s="32">
        <v>0.10199999999999999</v>
      </c>
      <c r="O8" s="32">
        <f t="shared" si="0"/>
        <v>2.4000000000000007E-2</v>
      </c>
      <c r="P8" s="43">
        <f t="shared" ref="P8:P30" si="4">((1.329-O8)/1.329)*100</f>
        <v>98.194130925507892</v>
      </c>
      <c r="Q8" s="38"/>
      <c r="R8" s="38"/>
      <c r="S8" s="32"/>
      <c r="T8" s="32"/>
      <c r="U8" s="32"/>
      <c r="V8" s="38"/>
      <c r="W8" s="32">
        <v>0.122</v>
      </c>
      <c r="X8" s="32">
        <v>6.7000000000000004E-2</v>
      </c>
      <c r="Y8" s="32">
        <f t="shared" si="1"/>
        <v>5.4999999999999993E-2</v>
      </c>
      <c r="Z8" s="43">
        <f t="shared" ref="Z8:Z30" si="5">((1.329-Y8)/1.329)*100</f>
        <v>95.86155003762228</v>
      </c>
      <c r="AA8" s="42"/>
      <c r="AB8" s="38"/>
      <c r="AC8" s="32"/>
      <c r="AD8" s="32"/>
      <c r="AE8" s="32"/>
      <c r="AF8" s="70"/>
      <c r="AG8" s="32">
        <v>0.53600000000000003</v>
      </c>
      <c r="AH8" s="32">
        <v>0.16300000000000001</v>
      </c>
      <c r="AI8" s="32">
        <f t="shared" si="2"/>
        <v>0.373</v>
      </c>
      <c r="AJ8" s="43">
        <f t="shared" ref="AJ8:AJ30" si="6">((1.329-AI8)/1.329)*100</f>
        <v>71.933784800601956</v>
      </c>
      <c r="AK8" s="73"/>
      <c r="AL8" s="70"/>
      <c r="AM8" s="32"/>
      <c r="AN8" s="32"/>
      <c r="AO8" s="32"/>
      <c r="AP8" s="70"/>
      <c r="AQ8" s="32">
        <v>0.76300000000000001</v>
      </c>
      <c r="AR8" s="32">
        <v>5.5E-2</v>
      </c>
      <c r="AS8" s="32">
        <f t="shared" ref="AS8:AS30" si="7">AQ8-AR8</f>
        <v>0.70799999999999996</v>
      </c>
      <c r="AT8" s="43">
        <f t="shared" ref="AT8:AT30" si="8">((1.329-AS8)/1.329)*100</f>
        <v>46.72686230248307</v>
      </c>
      <c r="AU8" s="73"/>
      <c r="AV8" s="70"/>
      <c r="AW8" s="32"/>
      <c r="AX8" s="32"/>
      <c r="AY8" s="32"/>
      <c r="AZ8" s="70"/>
      <c r="BA8" s="32">
        <v>0.124</v>
      </c>
      <c r="BB8" s="32">
        <v>4.4999999999999998E-2</v>
      </c>
      <c r="BC8" s="32">
        <f t="shared" si="3"/>
        <v>7.9000000000000001E-2</v>
      </c>
      <c r="BD8" s="43">
        <f t="shared" ref="BD8:BD30" si="9">((1.329-BC8)/1.329)*100</f>
        <v>94.055680963130172</v>
      </c>
      <c r="BE8" s="73"/>
      <c r="BF8" s="70"/>
      <c r="BG8" s="32"/>
      <c r="BH8" s="32"/>
      <c r="BI8" s="32"/>
      <c r="BJ8" s="32"/>
    </row>
    <row r="9" spans="1:62">
      <c r="A9" s="70"/>
      <c r="B9" s="32">
        <v>2.1000000000000001E-2</v>
      </c>
      <c r="C9" s="43">
        <f>((B4-B9)/B4)*100</f>
        <v>98.418674698795186</v>
      </c>
      <c r="D9" s="70"/>
      <c r="E9" s="70"/>
      <c r="F9" s="32"/>
      <c r="G9" s="32"/>
      <c r="H9" s="32"/>
      <c r="I9" s="32"/>
      <c r="J9" s="32"/>
      <c r="K9" s="32"/>
      <c r="L9" s="38"/>
      <c r="M9" s="32">
        <v>0.13200000000000001</v>
      </c>
      <c r="N9" s="32">
        <v>0.10199999999999999</v>
      </c>
      <c r="O9" s="32">
        <f t="shared" si="0"/>
        <v>3.0000000000000013E-2</v>
      </c>
      <c r="P9" s="43">
        <f t="shared" si="4"/>
        <v>97.742663656884872</v>
      </c>
      <c r="Q9" s="38"/>
      <c r="R9" s="38"/>
      <c r="S9" s="32"/>
      <c r="T9" s="32"/>
      <c r="U9" s="32"/>
      <c r="V9" s="38"/>
      <c r="W9" s="32">
        <v>0.112</v>
      </c>
      <c r="X9" s="32">
        <v>6.7000000000000004E-2</v>
      </c>
      <c r="Y9" s="32">
        <f t="shared" si="1"/>
        <v>4.4999999999999998E-2</v>
      </c>
      <c r="Z9" s="43">
        <f t="shared" si="5"/>
        <v>96.613995485327322</v>
      </c>
      <c r="AA9" s="42"/>
      <c r="AB9" s="38"/>
      <c r="AC9" s="32"/>
      <c r="AD9" s="32"/>
      <c r="AE9" s="32"/>
      <c r="AF9" s="70"/>
      <c r="AG9" s="32">
        <v>0.52400000000000002</v>
      </c>
      <c r="AH9" s="32">
        <v>0.16400000000000001</v>
      </c>
      <c r="AI9" s="32">
        <f t="shared" si="2"/>
        <v>0.36</v>
      </c>
      <c r="AJ9" s="43">
        <f t="shared" si="6"/>
        <v>72.911963882618508</v>
      </c>
      <c r="AK9" s="73"/>
      <c r="AL9" s="70"/>
      <c r="AM9" s="32"/>
      <c r="AN9" s="32"/>
      <c r="AO9" s="32"/>
      <c r="AP9" s="70"/>
      <c r="AQ9" s="32">
        <v>0.74</v>
      </c>
      <c r="AR9" s="32">
        <v>5.5E-2</v>
      </c>
      <c r="AS9" s="32">
        <f t="shared" si="7"/>
        <v>0.68499999999999994</v>
      </c>
      <c r="AT9" s="43">
        <f t="shared" si="8"/>
        <v>48.457486832204665</v>
      </c>
      <c r="AU9" s="73"/>
      <c r="AV9" s="70"/>
      <c r="AW9" s="32"/>
      <c r="AX9" s="32"/>
      <c r="AY9" s="32"/>
      <c r="AZ9" s="70"/>
      <c r="BA9" s="32">
        <v>0.121</v>
      </c>
      <c r="BB9" s="32">
        <v>4.4999999999999998E-2</v>
      </c>
      <c r="BC9" s="32">
        <f t="shared" si="3"/>
        <v>7.5999999999999998E-2</v>
      </c>
      <c r="BD9" s="43">
        <f t="shared" si="9"/>
        <v>94.281414597441682</v>
      </c>
      <c r="BE9" s="73"/>
      <c r="BF9" s="70"/>
      <c r="BG9" s="32"/>
      <c r="BH9" s="32"/>
      <c r="BI9" s="32"/>
      <c r="BJ9" s="32"/>
    </row>
    <row r="10" spans="1:62">
      <c r="A10" s="70">
        <v>35</v>
      </c>
      <c r="B10" s="32">
        <v>8.8999999999999996E-2</v>
      </c>
      <c r="C10" s="43">
        <f>((B4-B10)/B4)*100</f>
        <v>93.298192771084345</v>
      </c>
      <c r="D10" s="70">
        <f>AVERAGE(C10:C12)</f>
        <v>93.599397590361448</v>
      </c>
      <c r="E10" s="70">
        <f>_xlfn.STDEV.S(C10:C12)</f>
        <v>0.58812121053514055</v>
      </c>
      <c r="F10" s="32"/>
      <c r="G10" s="32"/>
      <c r="H10" s="32"/>
      <c r="I10" s="32"/>
      <c r="J10" s="32"/>
      <c r="K10" s="32"/>
      <c r="L10" s="38">
        <f>L7/2</f>
        <v>500</v>
      </c>
      <c r="M10" s="32">
        <v>0.127</v>
      </c>
      <c r="N10" s="32">
        <v>8.3000000000000004E-2</v>
      </c>
      <c r="O10" s="32">
        <f t="shared" si="0"/>
        <v>4.3999999999999997E-2</v>
      </c>
      <c r="P10" s="43">
        <f t="shared" si="4"/>
        <v>96.689240030097807</v>
      </c>
      <c r="Q10" s="38">
        <f>AVERAGE(P10:P12)</f>
        <v>97.466766992726363</v>
      </c>
      <c r="R10" s="38">
        <f>_xlfn.STDEV.S(P10:P12)</f>
        <v>0.98203019565849281</v>
      </c>
      <c r="S10" s="32"/>
      <c r="T10" s="32"/>
      <c r="U10" s="32"/>
      <c r="V10" s="38">
        <f>V7/2</f>
        <v>500</v>
      </c>
      <c r="W10" s="32">
        <v>0.12</v>
      </c>
      <c r="X10" s="32">
        <v>4.9000000000000002E-2</v>
      </c>
      <c r="Y10" s="32">
        <f t="shared" si="1"/>
        <v>7.0999999999999994E-2</v>
      </c>
      <c r="Z10" s="43">
        <f t="shared" si="5"/>
        <v>94.657637321294203</v>
      </c>
      <c r="AA10" s="38">
        <f>AVERAGE(Z10:Z12)</f>
        <v>95.911713067469279</v>
      </c>
      <c r="AB10" s="38">
        <f>_xlfn.STDEV.S(Z10:Z12)</f>
        <v>1.1092723545270156</v>
      </c>
      <c r="AC10" s="32"/>
      <c r="AD10" s="32"/>
      <c r="AE10" s="32"/>
      <c r="AF10" s="70">
        <f>AF7/2</f>
        <v>500</v>
      </c>
      <c r="AG10" s="32">
        <v>0.86399999999999999</v>
      </c>
      <c r="AH10" s="32">
        <v>9.0999999999999998E-2</v>
      </c>
      <c r="AI10" s="32">
        <f t="shared" si="2"/>
        <v>0.77300000000000002</v>
      </c>
      <c r="AJ10" s="43">
        <f t="shared" si="6"/>
        <v>41.8359668924003</v>
      </c>
      <c r="AK10" s="70">
        <f>AVERAGE(AJ10:AJ12)</f>
        <v>42.412841735640832</v>
      </c>
      <c r="AL10" s="70">
        <f>_xlfn.STDEV.S(AJ10:AJ12)</f>
        <v>0.50100286820762729</v>
      </c>
      <c r="AM10" s="32"/>
      <c r="AN10" s="32"/>
      <c r="AO10" s="32"/>
      <c r="AP10" s="70">
        <f>AP7/2</f>
        <v>500</v>
      </c>
      <c r="AQ10" s="32">
        <v>1.0289999999999999</v>
      </c>
      <c r="AR10" s="32">
        <v>3.3000000000000002E-2</v>
      </c>
      <c r="AS10" s="32">
        <f t="shared" si="7"/>
        <v>0.99599999999999989</v>
      </c>
      <c r="AT10" s="43">
        <f t="shared" si="8"/>
        <v>25.056433408577881</v>
      </c>
      <c r="AU10" s="70">
        <f>AVERAGE(AT10:AT12)</f>
        <v>25.859041886129919</v>
      </c>
      <c r="AV10" s="70">
        <f>_xlfn.STDEV.S(AT10:AT12)</f>
        <v>0.7903662531521779</v>
      </c>
      <c r="AW10" s="32"/>
      <c r="AX10" s="32"/>
      <c r="AY10" s="32"/>
      <c r="AZ10" s="70">
        <f>AZ7/2</f>
        <v>500</v>
      </c>
      <c r="BA10" s="32">
        <v>0.14099999999999999</v>
      </c>
      <c r="BB10" s="32">
        <v>3.1E-2</v>
      </c>
      <c r="BC10" s="32">
        <f t="shared" si="3"/>
        <v>0.10999999999999999</v>
      </c>
      <c r="BD10" s="43">
        <f t="shared" si="9"/>
        <v>91.723100075244531</v>
      </c>
      <c r="BE10" s="70">
        <f>AVERAGE(BD10:BD12)</f>
        <v>90.845247052921991</v>
      </c>
      <c r="BF10" s="70">
        <f>_xlfn.STDEV.S(BD10:BD12)</f>
        <v>0.83223777391707188</v>
      </c>
      <c r="BG10" s="32"/>
      <c r="BH10" s="32"/>
      <c r="BI10" s="32"/>
      <c r="BJ10" s="32"/>
    </row>
    <row r="11" spans="1:62">
      <c r="A11" s="70"/>
      <c r="B11" s="32">
        <v>7.5999999999999998E-2</v>
      </c>
      <c r="C11" s="43">
        <f>((B4-B11)/B4)*100</f>
        <v>94.277108433734938</v>
      </c>
      <c r="D11" s="70"/>
      <c r="E11" s="70"/>
      <c r="F11" s="32"/>
      <c r="G11" s="32"/>
      <c r="H11" s="32"/>
      <c r="I11" s="32"/>
      <c r="J11" s="32"/>
      <c r="K11" s="32"/>
      <c r="L11" s="38"/>
      <c r="M11" s="32">
        <v>0.10199999999999999</v>
      </c>
      <c r="N11" s="32">
        <v>8.3000000000000004E-2</v>
      </c>
      <c r="O11" s="32">
        <f t="shared" si="0"/>
        <v>1.8999999999999989E-2</v>
      </c>
      <c r="P11" s="43">
        <f t="shared" si="4"/>
        <v>98.570353649360428</v>
      </c>
      <c r="Q11" s="38"/>
      <c r="R11" s="38"/>
      <c r="S11" s="32"/>
      <c r="T11" s="32"/>
      <c r="U11" s="32"/>
      <c r="V11" s="38"/>
      <c r="W11" s="32">
        <v>9.8000000000000004E-2</v>
      </c>
      <c r="X11" s="32">
        <v>4.9000000000000002E-2</v>
      </c>
      <c r="Y11" s="32">
        <f t="shared" si="1"/>
        <v>4.9000000000000002E-2</v>
      </c>
      <c r="Z11" s="43">
        <f t="shared" si="5"/>
        <v>96.313017306245314</v>
      </c>
      <c r="AA11" s="42"/>
      <c r="AB11" s="38"/>
      <c r="AC11" s="32"/>
      <c r="AD11" s="32"/>
      <c r="AE11" s="32"/>
      <c r="AF11" s="70"/>
      <c r="AG11" s="32">
        <v>0.85399999999999998</v>
      </c>
      <c r="AH11" s="32">
        <v>9.2999999999999999E-2</v>
      </c>
      <c r="AI11" s="32">
        <f t="shared" si="2"/>
        <v>0.76100000000000001</v>
      </c>
      <c r="AJ11" s="43">
        <f t="shared" si="6"/>
        <v>42.738901429646347</v>
      </c>
      <c r="AK11" s="73"/>
      <c r="AL11" s="70"/>
      <c r="AM11" s="32"/>
      <c r="AN11" s="32"/>
      <c r="AO11" s="32"/>
      <c r="AP11" s="70"/>
      <c r="AQ11" s="32">
        <v>1.018</v>
      </c>
      <c r="AR11" s="32">
        <v>3.3000000000000002E-2</v>
      </c>
      <c r="AS11" s="32">
        <f t="shared" si="7"/>
        <v>0.98499999999999999</v>
      </c>
      <c r="AT11" s="43">
        <f t="shared" si="8"/>
        <v>25.884123401053422</v>
      </c>
      <c r="AU11" s="73"/>
      <c r="AV11" s="70"/>
      <c r="AW11" s="32"/>
      <c r="AX11" s="32"/>
      <c r="AY11" s="32"/>
      <c r="AZ11" s="70"/>
      <c r="BA11" s="32">
        <v>0.16300000000000001</v>
      </c>
      <c r="BB11" s="32">
        <v>3.1E-2</v>
      </c>
      <c r="BC11" s="32">
        <f t="shared" si="3"/>
        <v>0.13200000000000001</v>
      </c>
      <c r="BD11" s="43">
        <f t="shared" si="9"/>
        <v>90.067720090293463</v>
      </c>
      <c r="BE11" s="73"/>
      <c r="BF11" s="70"/>
      <c r="BG11" s="32"/>
      <c r="BH11" s="32"/>
      <c r="BI11" s="32"/>
      <c r="BJ11" s="32"/>
    </row>
    <row r="12" spans="1:62">
      <c r="A12" s="70"/>
      <c r="B12" s="32">
        <v>0.09</v>
      </c>
      <c r="C12" s="43">
        <f>((B4-B12)/B4)*100</f>
        <v>93.222891566265048</v>
      </c>
      <c r="D12" s="70"/>
      <c r="E12" s="70"/>
      <c r="F12" s="32"/>
      <c r="G12" s="32"/>
      <c r="H12" s="32"/>
      <c r="I12" s="32"/>
      <c r="J12" s="32"/>
      <c r="K12" s="32"/>
      <c r="L12" s="38"/>
      <c r="M12" s="32">
        <v>0.121</v>
      </c>
      <c r="N12" s="32">
        <v>8.3000000000000004E-2</v>
      </c>
      <c r="O12" s="32">
        <f t="shared" si="0"/>
        <v>3.7999999999999992E-2</v>
      </c>
      <c r="P12" s="43">
        <f t="shared" si="4"/>
        <v>97.140707298720841</v>
      </c>
      <c r="Q12" s="38"/>
      <c r="R12" s="38"/>
      <c r="S12" s="32"/>
      <c r="T12" s="32"/>
      <c r="U12" s="32"/>
      <c r="V12" s="38"/>
      <c r="W12" s="32">
        <v>9.1999999999999998E-2</v>
      </c>
      <c r="X12" s="32">
        <v>4.9000000000000002E-2</v>
      </c>
      <c r="Y12" s="32">
        <f t="shared" si="1"/>
        <v>4.2999999999999997E-2</v>
      </c>
      <c r="Z12" s="43">
        <f t="shared" si="5"/>
        <v>96.76448457486832</v>
      </c>
      <c r="AA12" s="42"/>
      <c r="AB12" s="38"/>
      <c r="AC12" s="32"/>
      <c r="AD12" s="32"/>
      <c r="AE12" s="32"/>
      <c r="AF12" s="70"/>
      <c r="AG12" s="32">
        <v>0.85799999999999998</v>
      </c>
      <c r="AH12" s="32">
        <v>9.6000000000000002E-2</v>
      </c>
      <c r="AI12" s="32">
        <f t="shared" si="2"/>
        <v>0.76200000000000001</v>
      </c>
      <c r="AJ12" s="43">
        <f t="shared" si="6"/>
        <v>42.663656884875842</v>
      </c>
      <c r="AK12" s="73"/>
      <c r="AL12" s="70"/>
      <c r="AM12" s="32"/>
      <c r="AN12" s="32"/>
      <c r="AO12" s="32"/>
      <c r="AP12" s="70"/>
      <c r="AQ12" s="32">
        <v>1.008</v>
      </c>
      <c r="AR12" s="32">
        <v>3.3000000000000002E-2</v>
      </c>
      <c r="AS12" s="32">
        <f t="shared" si="7"/>
        <v>0.97499999999999998</v>
      </c>
      <c r="AT12" s="43">
        <f t="shared" si="8"/>
        <v>26.636568848758461</v>
      </c>
      <c r="AU12" s="73"/>
      <c r="AV12" s="70"/>
      <c r="AW12" s="32"/>
      <c r="AX12" s="32"/>
      <c r="AY12" s="32"/>
      <c r="AZ12" s="70"/>
      <c r="BA12" s="32">
        <v>0.154</v>
      </c>
      <c r="BB12" s="32">
        <v>3.1E-2</v>
      </c>
      <c r="BC12" s="32">
        <f t="shared" si="3"/>
        <v>0.123</v>
      </c>
      <c r="BD12" s="43">
        <f t="shared" si="9"/>
        <v>90.744920993227993</v>
      </c>
      <c r="BE12" s="73"/>
      <c r="BF12" s="70"/>
      <c r="BG12" s="32"/>
      <c r="BH12" s="32"/>
      <c r="BI12" s="32"/>
      <c r="BJ12" s="32"/>
    </row>
    <row r="13" spans="1:62">
      <c r="A13" s="70">
        <v>30</v>
      </c>
      <c r="B13" s="32">
        <v>0.188</v>
      </c>
      <c r="C13" s="43">
        <f>((B4-B13)/B4)*100</f>
        <v>85.843373493975903</v>
      </c>
      <c r="D13" s="70">
        <f>AVERAGE(C13:C15)</f>
        <v>85.49196787148594</v>
      </c>
      <c r="E13" s="70">
        <f>_xlfn.STDEV.S(C13:C15)</f>
        <v>0.48411901410607189</v>
      </c>
      <c r="F13" s="32"/>
      <c r="G13" s="32"/>
      <c r="H13" s="32"/>
      <c r="I13" s="32"/>
      <c r="J13" s="32"/>
      <c r="K13" s="32"/>
      <c r="L13" s="38">
        <f>L10/2</f>
        <v>250</v>
      </c>
      <c r="M13" s="32">
        <v>0.10299999999999999</v>
      </c>
      <c r="N13" s="32">
        <v>3.4000000000000002E-2</v>
      </c>
      <c r="O13" s="32">
        <f t="shared" si="0"/>
        <v>6.8999999999999992E-2</v>
      </c>
      <c r="P13" s="43">
        <f t="shared" si="4"/>
        <v>94.808126410835214</v>
      </c>
      <c r="Q13" s="38">
        <f>AVERAGE(P13:P15)</f>
        <v>94.808126410835214</v>
      </c>
      <c r="R13" s="38">
        <f>_xlfn.STDEV.S(P13:P15)</f>
        <v>0.37622272385252131</v>
      </c>
      <c r="S13" s="32"/>
      <c r="T13" s="32"/>
      <c r="U13" s="32"/>
      <c r="V13" s="38">
        <f>V10/2</f>
        <v>250</v>
      </c>
      <c r="W13" s="32">
        <v>7.6999999999999999E-2</v>
      </c>
      <c r="X13" s="32">
        <v>1.6E-2</v>
      </c>
      <c r="Y13" s="32">
        <f t="shared" si="1"/>
        <v>6.0999999999999999E-2</v>
      </c>
      <c r="Z13" s="43">
        <f t="shared" si="5"/>
        <v>95.410082768999246</v>
      </c>
      <c r="AA13" s="38">
        <f>AVERAGE(Z13:Z15)</f>
        <v>95.05894156007021</v>
      </c>
      <c r="AB13" s="38">
        <f>_xlfn.STDEV.S(Z13:Z15)</f>
        <v>0.74234505076241386</v>
      </c>
      <c r="AC13" s="32"/>
      <c r="AD13" s="32"/>
      <c r="AE13" s="32"/>
      <c r="AF13" s="70">
        <f>AF10/2</f>
        <v>250</v>
      </c>
      <c r="AG13" s="32">
        <v>1.1020000000000001</v>
      </c>
      <c r="AH13" s="32">
        <v>5.2999999999999999E-2</v>
      </c>
      <c r="AI13" s="32">
        <f t="shared" si="2"/>
        <v>1.0490000000000002</v>
      </c>
      <c r="AJ13" s="43">
        <f t="shared" si="6"/>
        <v>21.068472535741144</v>
      </c>
      <c r="AK13" s="70">
        <f>AVERAGE(AJ13:AJ15)</f>
        <v>22.146977677451705</v>
      </c>
      <c r="AL13" s="70">
        <f>_xlfn.STDEV.S(AJ13:AJ15)</f>
        <v>1.0215907626995935</v>
      </c>
      <c r="AM13" s="32"/>
      <c r="AN13" s="32"/>
      <c r="AO13" s="32"/>
      <c r="AP13" s="70">
        <f>AP10/2</f>
        <v>250</v>
      </c>
      <c r="AQ13" s="32">
        <v>1.1739999999999999</v>
      </c>
      <c r="AR13" s="32">
        <v>2.4E-2</v>
      </c>
      <c r="AS13" s="32">
        <f t="shared" si="7"/>
        <v>1.1499999999999999</v>
      </c>
      <c r="AT13" s="43">
        <f t="shared" si="8"/>
        <v>13.468773513920246</v>
      </c>
      <c r="AU13" s="70">
        <f>AVERAGE(AT13:AT15)</f>
        <v>14.045648357160774</v>
      </c>
      <c r="AV13" s="70">
        <f>_xlfn.STDEV.S(AT13:AT15)</f>
        <v>0.69914019888469381</v>
      </c>
      <c r="AW13" s="32"/>
      <c r="AX13" s="32"/>
      <c r="AY13" s="32"/>
      <c r="AZ13" s="70">
        <f>AZ10/2</f>
        <v>250</v>
      </c>
      <c r="BA13" s="32">
        <v>0.58199999999999996</v>
      </c>
      <c r="BB13" s="32">
        <v>2.5000000000000001E-2</v>
      </c>
      <c r="BC13" s="32">
        <f t="shared" si="3"/>
        <v>0.55699999999999994</v>
      </c>
      <c r="BD13" s="43">
        <f t="shared" si="9"/>
        <v>58.088788562829194</v>
      </c>
      <c r="BE13" s="70">
        <f>AVERAGE(BD13:BD15)</f>
        <v>59.041886129922254</v>
      </c>
      <c r="BF13" s="70">
        <f>_xlfn.STDEV.S(BD13:BD15)</f>
        <v>0.94080759134742997</v>
      </c>
      <c r="BG13" s="32"/>
      <c r="BH13" s="32"/>
      <c r="BI13" s="32"/>
      <c r="BJ13" s="32"/>
    </row>
    <row r="14" spans="1:62">
      <c r="A14" s="70"/>
      <c r="B14" s="32">
        <v>0.19</v>
      </c>
      <c r="C14" s="43">
        <f>((B4-B14)/B4)*100</f>
        <v>85.692771084337352</v>
      </c>
      <c r="D14" s="70"/>
      <c r="E14" s="70"/>
      <c r="F14" s="32"/>
      <c r="G14" s="32"/>
      <c r="H14" s="32"/>
      <c r="I14" s="32"/>
      <c r="J14" s="32"/>
      <c r="K14" s="32"/>
      <c r="L14" s="38"/>
      <c r="M14" s="32">
        <v>0.108</v>
      </c>
      <c r="N14" s="32">
        <v>3.4000000000000002E-2</v>
      </c>
      <c r="O14" s="32">
        <f t="shared" si="0"/>
        <v>7.3999999999999996E-2</v>
      </c>
      <c r="P14" s="43">
        <f t="shared" si="4"/>
        <v>94.431903686982693</v>
      </c>
      <c r="Q14" s="38"/>
      <c r="R14" s="38"/>
      <c r="S14" s="32"/>
      <c r="T14" s="32"/>
      <c r="U14" s="32"/>
      <c r="V14" s="38"/>
      <c r="W14" s="32">
        <v>7.4999999999999997E-2</v>
      </c>
      <c r="X14" s="32">
        <v>1.6E-2</v>
      </c>
      <c r="Y14" s="32">
        <f t="shared" si="1"/>
        <v>5.8999999999999997E-2</v>
      </c>
      <c r="Z14" s="43">
        <f t="shared" si="5"/>
        <v>95.560571858540257</v>
      </c>
      <c r="AA14" s="42"/>
      <c r="AB14" s="38"/>
      <c r="AC14" s="32"/>
      <c r="AD14" s="32"/>
      <c r="AE14" s="32"/>
      <c r="AF14" s="70"/>
      <c r="AG14" s="32">
        <v>1.0860000000000001</v>
      </c>
      <c r="AH14" s="32">
        <v>5.2999999999999999E-2</v>
      </c>
      <c r="AI14" s="32">
        <f t="shared" si="2"/>
        <v>1.0330000000000001</v>
      </c>
      <c r="AJ14" s="43">
        <f t="shared" si="6"/>
        <v>22.272385252069213</v>
      </c>
      <c r="AK14" s="73"/>
      <c r="AL14" s="70"/>
      <c r="AM14" s="32"/>
      <c r="AN14" s="32"/>
      <c r="AO14" s="32"/>
      <c r="AP14" s="70"/>
      <c r="AQ14" s="32">
        <v>1.1559999999999999</v>
      </c>
      <c r="AR14" s="32">
        <v>2.4E-2</v>
      </c>
      <c r="AS14" s="32">
        <f t="shared" si="7"/>
        <v>1.1319999999999999</v>
      </c>
      <c r="AT14" s="43">
        <f t="shared" si="8"/>
        <v>14.823175319789319</v>
      </c>
      <c r="AU14" s="73"/>
      <c r="AV14" s="70"/>
      <c r="AW14" s="32"/>
      <c r="AX14" s="32"/>
      <c r="AY14" s="32"/>
      <c r="AZ14" s="70"/>
      <c r="BA14" s="32">
        <v>0.56899999999999995</v>
      </c>
      <c r="BB14" s="32">
        <v>2.5000000000000001E-2</v>
      </c>
      <c r="BC14" s="32">
        <f t="shared" si="3"/>
        <v>0.54399999999999993</v>
      </c>
      <c r="BD14" s="43">
        <f t="shared" si="9"/>
        <v>59.066967644845761</v>
      </c>
      <c r="BE14" s="73"/>
      <c r="BF14" s="70"/>
      <c r="BG14" s="32"/>
      <c r="BH14" s="32"/>
      <c r="BI14" s="32"/>
      <c r="BJ14" s="32"/>
    </row>
    <row r="15" spans="1:62">
      <c r="A15" s="70"/>
      <c r="B15" s="32">
        <v>0.2</v>
      </c>
      <c r="C15" s="43">
        <f>((B4-B15)/B4)*100</f>
        <v>84.939759036144579</v>
      </c>
      <c r="D15" s="70"/>
      <c r="E15" s="70"/>
      <c r="F15" s="32"/>
      <c r="G15" s="32"/>
      <c r="H15" s="32"/>
      <c r="I15" s="32"/>
      <c r="J15" s="32"/>
      <c r="K15" s="32"/>
      <c r="L15" s="38"/>
      <c r="M15" s="32">
        <v>9.8000000000000004E-2</v>
      </c>
      <c r="N15" s="32">
        <v>3.4000000000000002E-2</v>
      </c>
      <c r="O15" s="32">
        <f t="shared" si="0"/>
        <v>6.4000000000000001E-2</v>
      </c>
      <c r="P15" s="43">
        <f t="shared" si="4"/>
        <v>95.184349134687736</v>
      </c>
      <c r="Q15" s="38"/>
      <c r="R15" s="38"/>
      <c r="S15" s="32"/>
      <c r="T15" s="32"/>
      <c r="U15" s="32"/>
      <c r="V15" s="38"/>
      <c r="W15" s="32">
        <v>9.2999999999999999E-2</v>
      </c>
      <c r="X15" s="32">
        <v>1.6E-2</v>
      </c>
      <c r="Y15" s="32">
        <f t="shared" si="1"/>
        <v>7.6999999999999999E-2</v>
      </c>
      <c r="Z15" s="43">
        <f t="shared" si="5"/>
        <v>94.206170052671183</v>
      </c>
      <c r="AA15" s="42"/>
      <c r="AB15" s="38"/>
      <c r="AC15" s="32"/>
      <c r="AD15" s="32"/>
      <c r="AE15" s="32"/>
      <c r="AF15" s="70"/>
      <c r="AG15" s="32">
        <v>1.0760000000000001</v>
      </c>
      <c r="AH15" s="32">
        <v>5.3999999999999999E-2</v>
      </c>
      <c r="AI15" s="32">
        <f t="shared" si="2"/>
        <v>1.022</v>
      </c>
      <c r="AJ15" s="43">
        <f t="shared" si="6"/>
        <v>23.100075244544765</v>
      </c>
      <c r="AK15" s="73"/>
      <c r="AL15" s="70"/>
      <c r="AM15" s="32"/>
      <c r="AN15" s="32"/>
      <c r="AO15" s="32"/>
      <c r="AP15" s="70"/>
      <c r="AQ15" s="32">
        <v>1.169</v>
      </c>
      <c r="AR15" s="32">
        <v>2.4E-2</v>
      </c>
      <c r="AS15" s="32">
        <f t="shared" si="7"/>
        <v>1.145</v>
      </c>
      <c r="AT15" s="43">
        <f t="shared" si="8"/>
        <v>13.844996237772758</v>
      </c>
      <c r="AU15" s="73"/>
      <c r="AV15" s="70"/>
      <c r="AW15" s="32"/>
      <c r="AX15" s="32"/>
      <c r="AY15" s="32"/>
      <c r="AZ15" s="70"/>
      <c r="BA15" s="32">
        <v>0.55700000000000005</v>
      </c>
      <c r="BB15" s="32">
        <v>2.5000000000000001E-2</v>
      </c>
      <c r="BC15" s="32">
        <f t="shared" si="3"/>
        <v>0.53200000000000003</v>
      </c>
      <c r="BD15" s="43">
        <f t="shared" si="9"/>
        <v>59.969902182091793</v>
      </c>
      <c r="BE15" s="73"/>
      <c r="BF15" s="70"/>
      <c r="BG15" s="32"/>
      <c r="BH15" s="32"/>
      <c r="BI15" s="32"/>
      <c r="BJ15" s="32"/>
    </row>
    <row r="16" spans="1:62">
      <c r="A16" s="70">
        <v>25</v>
      </c>
      <c r="B16" s="32">
        <v>0.40899999999999997</v>
      </c>
      <c r="C16" s="43">
        <f>((B4-B16)/B4)*100</f>
        <v>69.201807228915655</v>
      </c>
      <c r="D16" s="70">
        <f>AVERAGE(C16:C18)</f>
        <v>70.155622489959839</v>
      </c>
      <c r="E16" s="70">
        <f>_xlfn.STDEV.S(C16:C18)</f>
        <v>0.8396450142408558</v>
      </c>
      <c r="F16" s="32"/>
      <c r="G16" s="32"/>
      <c r="H16" s="32"/>
      <c r="I16" s="32"/>
      <c r="J16" s="32"/>
      <c r="K16" s="32"/>
      <c r="L16" s="38">
        <f>L13/2</f>
        <v>125</v>
      </c>
      <c r="M16" s="32">
        <v>0.21</v>
      </c>
      <c r="N16" s="32">
        <v>2.9000000000000001E-2</v>
      </c>
      <c r="O16" s="32">
        <f t="shared" si="0"/>
        <v>0.18099999999999999</v>
      </c>
      <c r="P16" s="43">
        <f t="shared" si="4"/>
        <v>86.380737396538748</v>
      </c>
      <c r="Q16" s="38">
        <f>AVERAGE(P16:P18)</f>
        <v>86.230248306997737</v>
      </c>
      <c r="R16" s="38">
        <f>_xlfn.STDEV.S(P16:P18)</f>
        <v>0.15048908954101137</v>
      </c>
      <c r="S16" s="32"/>
      <c r="T16" s="32"/>
      <c r="U16" s="32"/>
      <c r="V16" s="38">
        <f>V13/2</f>
        <v>125</v>
      </c>
      <c r="W16" s="32">
        <v>0.19600000000000001</v>
      </c>
      <c r="X16" s="32">
        <v>1.4E-2</v>
      </c>
      <c r="Y16" s="32">
        <f t="shared" si="1"/>
        <v>0.182</v>
      </c>
      <c r="Z16" s="43">
        <f t="shared" si="5"/>
        <v>86.30549285176825</v>
      </c>
      <c r="AA16" s="38">
        <f>AVERAGE(Z16:Z18)</f>
        <v>86.782041635314769</v>
      </c>
      <c r="AB16" s="38">
        <f>_xlfn.STDEV.S(Z16:Z18)</f>
        <v>0.41441463862197769</v>
      </c>
      <c r="AC16" s="32"/>
      <c r="AD16" s="32"/>
      <c r="AE16" s="32"/>
      <c r="AF16" s="70">
        <f>AF13/2</f>
        <v>125</v>
      </c>
      <c r="AG16" s="32">
        <v>1.1970000000000001</v>
      </c>
      <c r="AH16" s="32">
        <v>4.3999999999999997E-2</v>
      </c>
      <c r="AI16" s="32">
        <f t="shared" si="2"/>
        <v>1.153</v>
      </c>
      <c r="AJ16" s="43">
        <f t="shared" si="6"/>
        <v>13.243039879608723</v>
      </c>
      <c r="AK16" s="70">
        <f>AVERAGE(AJ16:AJ18)</f>
        <v>12.239779282668662</v>
      </c>
      <c r="AL16" s="70">
        <f>_xlfn.STDEV.S(AJ16:AJ18)</f>
        <v>1.1015897294205084</v>
      </c>
      <c r="AM16" s="32"/>
      <c r="AN16" s="32"/>
      <c r="AO16" s="32"/>
      <c r="AP16" s="70">
        <f>AP13/2</f>
        <v>125</v>
      </c>
      <c r="AQ16" s="32">
        <v>1.266</v>
      </c>
      <c r="AR16" s="32">
        <v>0</v>
      </c>
      <c r="AS16" s="32">
        <f t="shared" si="7"/>
        <v>1.266</v>
      </c>
      <c r="AT16" s="43">
        <f t="shared" si="8"/>
        <v>4.7404063205417568</v>
      </c>
      <c r="AU16" s="70">
        <f>AVERAGE(AT16:AT18)</f>
        <v>4.8156508653122634</v>
      </c>
      <c r="AV16" s="70">
        <f>_xlfn.STDEV.S(AT16:AT18)</f>
        <v>0.34481382204332561</v>
      </c>
      <c r="AW16" s="32"/>
      <c r="AX16" s="32"/>
      <c r="AY16" s="32"/>
      <c r="AZ16" s="70">
        <f>AZ13/2</f>
        <v>125</v>
      </c>
      <c r="BA16" s="32">
        <v>0.877</v>
      </c>
      <c r="BB16" s="32">
        <v>1.7000000000000001E-2</v>
      </c>
      <c r="BC16" s="32">
        <f t="shared" si="3"/>
        <v>0.86</v>
      </c>
      <c r="BD16" s="43">
        <f t="shared" si="9"/>
        <v>35.289691497366441</v>
      </c>
      <c r="BE16" s="70">
        <f>AVERAGE(BD16:BD18)</f>
        <v>35.390017557060446</v>
      </c>
      <c r="BF16" s="70">
        <f>_xlfn.STDEV.S(BD16:BD18)</f>
        <v>0.31326802098813378</v>
      </c>
      <c r="BG16" s="32"/>
      <c r="BH16" s="32"/>
      <c r="BI16" s="32"/>
      <c r="BJ16" s="32"/>
    </row>
    <row r="17" spans="1:62">
      <c r="A17" s="70"/>
      <c r="B17" s="32">
        <v>0.39200000000000002</v>
      </c>
      <c r="C17" s="43">
        <f>((B4-B17)/B4)*100</f>
        <v>70.481927710843379</v>
      </c>
      <c r="D17" s="70"/>
      <c r="E17" s="70"/>
      <c r="F17" s="32"/>
      <c r="G17" s="32"/>
      <c r="H17" s="32"/>
      <c r="I17" s="32"/>
      <c r="J17" s="32"/>
      <c r="K17" s="32"/>
      <c r="L17" s="38"/>
      <c r="M17" s="32">
        <v>0.214</v>
      </c>
      <c r="N17" s="32">
        <v>2.9000000000000001E-2</v>
      </c>
      <c r="O17" s="32">
        <f t="shared" si="0"/>
        <v>0.185</v>
      </c>
      <c r="P17" s="43">
        <f t="shared" si="4"/>
        <v>86.079759217456726</v>
      </c>
      <c r="Q17" s="38"/>
      <c r="R17" s="38"/>
      <c r="S17" s="32"/>
      <c r="T17" s="32"/>
      <c r="U17" s="32"/>
      <c r="V17" s="38"/>
      <c r="W17" s="32">
        <v>0.186</v>
      </c>
      <c r="X17" s="32">
        <v>1.4E-2</v>
      </c>
      <c r="Y17" s="32">
        <f t="shared" si="1"/>
        <v>0.17199999999999999</v>
      </c>
      <c r="Z17" s="43">
        <f t="shared" si="5"/>
        <v>87.057938299473292</v>
      </c>
      <c r="AA17" s="42"/>
      <c r="AB17" s="38"/>
      <c r="AC17" s="32"/>
      <c r="AD17" s="32"/>
      <c r="AE17" s="32"/>
      <c r="AF17" s="70"/>
      <c r="AG17" s="32">
        <v>1.2210000000000001</v>
      </c>
      <c r="AH17" s="32">
        <v>3.9E-2</v>
      </c>
      <c r="AI17" s="32">
        <f t="shared" si="2"/>
        <v>1.1820000000000002</v>
      </c>
      <c r="AJ17" s="43">
        <f t="shared" si="6"/>
        <v>11.060948081264094</v>
      </c>
      <c r="AK17" s="73"/>
      <c r="AL17" s="70"/>
      <c r="AM17" s="32"/>
      <c r="AN17" s="32"/>
      <c r="AO17" s="32"/>
      <c r="AP17" s="70"/>
      <c r="AQ17" s="32">
        <v>1.26</v>
      </c>
      <c r="AR17" s="32">
        <v>0</v>
      </c>
      <c r="AS17" s="32">
        <f t="shared" si="7"/>
        <v>1.26</v>
      </c>
      <c r="AT17" s="43">
        <f t="shared" si="8"/>
        <v>5.191873589164782</v>
      </c>
      <c r="AU17" s="73"/>
      <c r="AV17" s="70"/>
      <c r="AW17" s="32"/>
      <c r="AX17" s="32"/>
      <c r="AY17" s="32"/>
      <c r="AZ17" s="70"/>
      <c r="BA17" s="32">
        <v>0.879</v>
      </c>
      <c r="BB17" s="32">
        <v>1.7000000000000001E-2</v>
      </c>
      <c r="BC17" s="32">
        <f t="shared" si="3"/>
        <v>0.86199999999999999</v>
      </c>
      <c r="BD17" s="43">
        <f t="shared" si="9"/>
        <v>35.139202407825429</v>
      </c>
      <c r="BE17" s="73"/>
      <c r="BF17" s="70"/>
      <c r="BG17" s="32"/>
      <c r="BH17" s="32"/>
      <c r="BI17" s="32"/>
      <c r="BJ17" s="32"/>
    </row>
    <row r="18" spans="1:62">
      <c r="A18" s="70"/>
      <c r="B18" s="32">
        <v>0.38800000000000001</v>
      </c>
      <c r="C18" s="43">
        <f>((B4-B18)/B4)*100</f>
        <v>70.783132530120483</v>
      </c>
      <c r="D18" s="70"/>
      <c r="E18" s="70"/>
      <c r="F18" s="32"/>
      <c r="G18" s="32"/>
      <c r="H18" s="32"/>
      <c r="I18" s="32"/>
      <c r="J18" s="32"/>
      <c r="K18" s="32"/>
      <c r="L18" s="38"/>
      <c r="M18" s="32">
        <v>0.21199999999999999</v>
      </c>
      <c r="N18" s="32">
        <v>2.9000000000000001E-2</v>
      </c>
      <c r="O18" s="32">
        <f t="shared" si="0"/>
        <v>0.183</v>
      </c>
      <c r="P18" s="43">
        <f t="shared" si="4"/>
        <v>86.230248306997737</v>
      </c>
      <c r="Q18" s="38"/>
      <c r="R18" s="38"/>
      <c r="S18" s="32"/>
      <c r="T18" s="32"/>
      <c r="U18" s="32"/>
      <c r="V18" s="38"/>
      <c r="W18" s="32">
        <v>0.187</v>
      </c>
      <c r="X18" s="32">
        <v>1.4E-2</v>
      </c>
      <c r="Y18" s="32">
        <f t="shared" si="1"/>
        <v>0.17299999999999999</v>
      </c>
      <c r="Z18" s="43">
        <f t="shared" si="5"/>
        <v>86.98269375470278</v>
      </c>
      <c r="AA18" s="42"/>
      <c r="AB18" s="38"/>
      <c r="AC18" s="32"/>
      <c r="AD18" s="32"/>
      <c r="AE18" s="32"/>
      <c r="AF18" s="70"/>
      <c r="AG18" s="32">
        <v>1.2010000000000001</v>
      </c>
      <c r="AH18" s="32">
        <v>3.6999999999999998E-2</v>
      </c>
      <c r="AI18" s="32">
        <f t="shared" si="2"/>
        <v>1.1640000000000001</v>
      </c>
      <c r="AJ18" s="43">
        <f t="shared" si="6"/>
        <v>12.41534988713317</v>
      </c>
      <c r="AK18" s="73"/>
      <c r="AL18" s="70"/>
      <c r="AM18" s="32"/>
      <c r="AN18" s="32"/>
      <c r="AO18" s="32"/>
      <c r="AP18" s="70"/>
      <c r="AQ18" s="32">
        <v>1.2689999999999999</v>
      </c>
      <c r="AR18" s="32">
        <v>0</v>
      </c>
      <c r="AS18" s="32">
        <f t="shared" si="7"/>
        <v>1.2689999999999999</v>
      </c>
      <c r="AT18" s="43">
        <f t="shared" si="8"/>
        <v>4.5146726862302522</v>
      </c>
      <c r="AU18" s="73"/>
      <c r="AV18" s="70"/>
      <c r="AW18" s="32"/>
      <c r="AX18" s="32"/>
      <c r="AY18" s="32"/>
      <c r="AZ18" s="70"/>
      <c r="BA18" s="32">
        <v>0.871</v>
      </c>
      <c r="BB18" s="32">
        <v>1.7000000000000001E-2</v>
      </c>
      <c r="BC18" s="32">
        <f t="shared" si="3"/>
        <v>0.85399999999999998</v>
      </c>
      <c r="BD18" s="43">
        <f t="shared" si="9"/>
        <v>35.741158765989468</v>
      </c>
      <c r="BE18" s="73"/>
      <c r="BF18" s="70"/>
      <c r="BG18" s="32"/>
      <c r="BH18" s="32"/>
      <c r="BI18" s="32"/>
      <c r="BJ18" s="32"/>
    </row>
    <row r="19" spans="1:62">
      <c r="A19" s="70">
        <v>20</v>
      </c>
      <c r="B19" s="32">
        <v>0.64300000000000002</v>
      </c>
      <c r="C19" s="43">
        <f>((B4-B19)/B4)*100</f>
        <v>51.581325301204814</v>
      </c>
      <c r="D19" s="70">
        <f>AVERAGE(C19:C21)</f>
        <v>51.229919678714857</v>
      </c>
      <c r="E19" s="70">
        <f>_xlfn.STDEV.S(C19:C21)</f>
        <v>0.81218321723711706</v>
      </c>
      <c r="F19" s="32"/>
      <c r="G19" s="32"/>
      <c r="H19" s="32"/>
      <c r="I19" s="32"/>
      <c r="J19" s="32"/>
      <c r="K19" s="32"/>
      <c r="L19" s="38">
        <f>L16/2</f>
        <v>62.5</v>
      </c>
      <c r="M19" s="32">
        <v>0.51400000000000001</v>
      </c>
      <c r="N19" s="32">
        <v>2.5000000000000001E-2</v>
      </c>
      <c r="O19" s="32">
        <f t="shared" si="0"/>
        <v>0.48899999999999999</v>
      </c>
      <c r="P19" s="43">
        <f t="shared" si="4"/>
        <v>63.205417607223481</v>
      </c>
      <c r="Q19" s="38">
        <f>AVERAGE(P19:P21)</f>
        <v>62.151993980436409</v>
      </c>
      <c r="R19" s="38">
        <f>_xlfn.STDEV.S(P19:P21)</f>
        <v>0.91229162174433609</v>
      </c>
      <c r="S19" s="32"/>
      <c r="T19" s="32"/>
      <c r="U19" s="32"/>
      <c r="V19" s="38">
        <f>V16/2</f>
        <v>62.5</v>
      </c>
      <c r="W19" s="32">
        <v>0.53200000000000003</v>
      </c>
      <c r="X19" s="32">
        <v>0.01</v>
      </c>
      <c r="Y19" s="32">
        <f t="shared" si="1"/>
        <v>0.52200000000000002</v>
      </c>
      <c r="Z19" s="43">
        <f t="shared" si="5"/>
        <v>60.722347629796836</v>
      </c>
      <c r="AA19" s="38">
        <f>AVERAGE(Z19:Z21)</f>
        <v>59.543516428392273</v>
      </c>
      <c r="AB19" s="38">
        <f>_xlfn.STDEV.S(Z19:Z21)</f>
        <v>1.9129485794500432</v>
      </c>
      <c r="AC19" s="32"/>
      <c r="AD19" s="32"/>
      <c r="AE19" s="32"/>
      <c r="AF19" s="70">
        <f>AF16/2</f>
        <v>62.5</v>
      </c>
      <c r="AG19" s="32">
        <v>1.254</v>
      </c>
      <c r="AH19" s="32">
        <v>2.1999999999999999E-2</v>
      </c>
      <c r="AI19" s="32">
        <f t="shared" si="2"/>
        <v>1.232</v>
      </c>
      <c r="AJ19" s="43">
        <f t="shared" si="6"/>
        <v>7.2987208427388994</v>
      </c>
      <c r="AK19" s="70">
        <f>AVERAGE(AJ19:AJ21)</f>
        <v>6.4208678204163538</v>
      </c>
      <c r="AL19" s="70">
        <f>_xlfn.STDEV.S(AJ19:AJ21)</f>
        <v>0.76857554281637874</v>
      </c>
      <c r="AM19" s="32"/>
      <c r="AN19" s="32"/>
      <c r="AO19" s="32"/>
      <c r="AP19" s="70">
        <f>AP16/2</f>
        <v>62.5</v>
      </c>
      <c r="AQ19" s="32">
        <v>1.3</v>
      </c>
      <c r="AR19" s="32">
        <v>0</v>
      </c>
      <c r="AS19" s="32">
        <f t="shared" si="7"/>
        <v>1.3</v>
      </c>
      <c r="AT19" s="43">
        <f t="shared" si="8"/>
        <v>2.1820917983446138</v>
      </c>
      <c r="AU19" s="70">
        <f>AVERAGE(AT19:AT21)</f>
        <v>2.7338851266616451</v>
      </c>
      <c r="AV19" s="70">
        <f>_xlfn.STDEV.S(AT19:AT21)</f>
        <v>0.82882927724395716</v>
      </c>
      <c r="AW19" s="32"/>
      <c r="AX19" s="32"/>
      <c r="AY19" s="32"/>
      <c r="AZ19" s="70">
        <f>AZ16/2</f>
        <v>62.5</v>
      </c>
      <c r="BA19" s="32">
        <v>1.044</v>
      </c>
      <c r="BB19" s="32">
        <v>1.6E-2</v>
      </c>
      <c r="BC19" s="32">
        <f t="shared" si="3"/>
        <v>1.028</v>
      </c>
      <c r="BD19" s="43">
        <f t="shared" si="9"/>
        <v>22.648607975921742</v>
      </c>
      <c r="BE19" s="70">
        <f>AVERAGE(BD19:BD21)</f>
        <v>22.071733132681214</v>
      </c>
      <c r="BF19" s="70">
        <f>_xlfn.STDEV.S(BD19:BD21)</f>
        <v>1.408366705930918</v>
      </c>
      <c r="BG19" s="32"/>
      <c r="BH19" s="32"/>
      <c r="BI19" s="32"/>
      <c r="BJ19" s="32"/>
    </row>
    <row r="20" spans="1:62">
      <c r="A20" s="70"/>
      <c r="B20" s="32">
        <v>0.64</v>
      </c>
      <c r="C20" s="43">
        <f>((B4-B20)/B4)*100</f>
        <v>51.807228915662648</v>
      </c>
      <c r="D20" s="70"/>
      <c r="E20" s="70"/>
      <c r="F20" s="32"/>
      <c r="G20" s="32"/>
      <c r="H20" s="32"/>
      <c r="I20" s="32"/>
      <c r="J20" s="32"/>
      <c r="K20" s="32"/>
      <c r="L20" s="38"/>
      <c r="M20" s="32">
        <v>0.53500000000000003</v>
      </c>
      <c r="N20" s="32">
        <v>2.5000000000000001E-2</v>
      </c>
      <c r="O20" s="32">
        <f t="shared" si="0"/>
        <v>0.51</v>
      </c>
      <c r="P20" s="43">
        <f t="shared" si="4"/>
        <v>61.625282167042883</v>
      </c>
      <c r="Q20" s="38"/>
      <c r="R20" s="38"/>
      <c r="S20" s="32"/>
      <c r="T20" s="32"/>
      <c r="U20" s="32"/>
      <c r="V20" s="38"/>
      <c r="W20" s="32">
        <v>0.57699999999999996</v>
      </c>
      <c r="X20" s="32">
        <v>0.01</v>
      </c>
      <c r="Y20" s="32">
        <f t="shared" si="1"/>
        <v>0.56699999999999995</v>
      </c>
      <c r="Z20" s="43">
        <f t="shared" si="5"/>
        <v>57.336343115124158</v>
      </c>
      <c r="AA20" s="42"/>
      <c r="AB20" s="38"/>
      <c r="AC20" s="32"/>
      <c r="AD20" s="32"/>
      <c r="AE20" s="32"/>
      <c r="AF20" s="70"/>
      <c r="AG20" s="32">
        <v>1.2669999999999999</v>
      </c>
      <c r="AH20" s="32">
        <v>1.6E-2</v>
      </c>
      <c r="AI20" s="32">
        <f t="shared" si="2"/>
        <v>1.2509999999999999</v>
      </c>
      <c r="AJ20" s="43">
        <f t="shared" si="6"/>
        <v>5.8690744920993287</v>
      </c>
      <c r="AK20" s="73"/>
      <c r="AL20" s="70"/>
      <c r="AM20" s="32"/>
      <c r="AN20" s="32"/>
      <c r="AO20" s="32"/>
      <c r="AP20" s="70"/>
      <c r="AQ20" s="32">
        <v>1.28</v>
      </c>
      <c r="AR20" s="32">
        <v>0</v>
      </c>
      <c r="AS20" s="32">
        <f t="shared" si="7"/>
        <v>1.28</v>
      </c>
      <c r="AT20" s="43">
        <f t="shared" si="8"/>
        <v>3.6869826937546977</v>
      </c>
      <c r="AU20" s="73"/>
      <c r="AV20" s="70"/>
      <c r="AW20" s="32"/>
      <c r="AX20" s="32"/>
      <c r="AY20" s="32"/>
      <c r="AZ20" s="70"/>
      <c r="BA20" s="32">
        <v>1.073</v>
      </c>
      <c r="BB20" s="32">
        <v>1.6E-2</v>
      </c>
      <c r="BC20" s="32">
        <f t="shared" si="3"/>
        <v>1.0569999999999999</v>
      </c>
      <c r="BD20" s="43">
        <f t="shared" si="9"/>
        <v>20.466516177577127</v>
      </c>
      <c r="BE20" s="73"/>
      <c r="BF20" s="70"/>
      <c r="BG20" s="32"/>
      <c r="BH20" s="32"/>
      <c r="BI20" s="32"/>
      <c r="BJ20" s="32"/>
    </row>
    <row r="21" spans="1:62">
      <c r="A21" s="70"/>
      <c r="B21" s="32">
        <v>0.66</v>
      </c>
      <c r="C21" s="43">
        <f>((B4-B21)/B4)*100</f>
        <v>50.30120481927711</v>
      </c>
      <c r="D21" s="70"/>
      <c r="E21" s="70"/>
      <c r="F21" s="32"/>
      <c r="G21" s="32"/>
      <c r="H21" s="32"/>
      <c r="I21" s="32"/>
      <c r="J21" s="32"/>
      <c r="K21" s="32"/>
      <c r="L21" s="38"/>
      <c r="M21" s="32">
        <v>0.53500000000000003</v>
      </c>
      <c r="N21" s="32">
        <v>2.5000000000000001E-2</v>
      </c>
      <c r="O21" s="32">
        <f t="shared" si="0"/>
        <v>0.51</v>
      </c>
      <c r="P21" s="43">
        <f t="shared" si="4"/>
        <v>61.625282167042883</v>
      </c>
      <c r="Q21" s="38"/>
      <c r="R21" s="38"/>
      <c r="S21" s="32"/>
      <c r="T21" s="32"/>
      <c r="U21" s="32"/>
      <c r="V21" s="38"/>
      <c r="W21" s="32">
        <v>0.53400000000000003</v>
      </c>
      <c r="X21" s="32">
        <v>0.01</v>
      </c>
      <c r="Y21" s="32">
        <f t="shared" si="1"/>
        <v>0.52400000000000002</v>
      </c>
      <c r="Z21" s="43">
        <f t="shared" si="5"/>
        <v>60.571858540255832</v>
      </c>
      <c r="AA21" s="42"/>
      <c r="AB21" s="38"/>
      <c r="AC21" s="32"/>
      <c r="AD21" s="32"/>
      <c r="AE21" s="32"/>
      <c r="AF21" s="70"/>
      <c r="AG21" s="32">
        <v>1.276</v>
      </c>
      <c r="AH21" s="32">
        <v>2.8000000000000001E-2</v>
      </c>
      <c r="AI21" s="32">
        <f t="shared" si="2"/>
        <v>1.248</v>
      </c>
      <c r="AJ21" s="43">
        <f t="shared" si="6"/>
        <v>6.0948081264108325</v>
      </c>
      <c r="AK21" s="73"/>
      <c r="AL21" s="70"/>
      <c r="AM21" s="32"/>
      <c r="AN21" s="32"/>
      <c r="AO21" s="32"/>
      <c r="AP21" s="70"/>
      <c r="AQ21" s="32">
        <v>1.298</v>
      </c>
      <c r="AR21" s="32">
        <v>0</v>
      </c>
      <c r="AS21" s="32">
        <f t="shared" si="7"/>
        <v>1.298</v>
      </c>
      <c r="AT21" s="43">
        <f t="shared" si="8"/>
        <v>2.332580887885622</v>
      </c>
      <c r="AU21" s="73"/>
      <c r="AV21" s="70"/>
      <c r="AW21" s="32"/>
      <c r="AX21" s="32"/>
      <c r="AY21" s="32"/>
      <c r="AZ21" s="70"/>
      <c r="BA21" s="32">
        <v>1.038</v>
      </c>
      <c r="BB21" s="32">
        <v>1.6E-2</v>
      </c>
      <c r="BC21" s="32">
        <f t="shared" si="3"/>
        <v>1.022</v>
      </c>
      <c r="BD21" s="43">
        <f t="shared" si="9"/>
        <v>23.100075244544765</v>
      </c>
      <c r="BE21" s="73"/>
      <c r="BF21" s="70"/>
      <c r="BG21" s="32"/>
      <c r="BH21" s="32"/>
      <c r="BI21" s="32"/>
      <c r="BJ21" s="32"/>
    </row>
    <row r="22" spans="1:62">
      <c r="A22" s="70">
        <v>15</v>
      </c>
      <c r="B22" s="32">
        <v>0.878</v>
      </c>
      <c r="C22" s="43">
        <f>((B4-B22)/B4)*100</f>
        <v>33.885542168674704</v>
      </c>
      <c r="D22" s="70">
        <f>AVERAGE(C22:C24)</f>
        <v>33.232931726907637</v>
      </c>
      <c r="E22" s="70">
        <f>_xlfn.STDEV.S(C22:C24)</f>
        <v>0.88244958992203504</v>
      </c>
      <c r="F22" s="32"/>
      <c r="G22" s="32"/>
      <c r="H22" s="32"/>
      <c r="I22" s="32"/>
      <c r="J22" s="32"/>
      <c r="K22" s="32"/>
      <c r="L22" s="38">
        <f>L19/2</f>
        <v>31.25</v>
      </c>
      <c r="M22" s="32">
        <v>0.85599999999999998</v>
      </c>
      <c r="N22" s="32">
        <v>1.0999999999999999E-2</v>
      </c>
      <c r="O22" s="32">
        <f t="shared" si="0"/>
        <v>0.84499999999999997</v>
      </c>
      <c r="P22" s="43">
        <f t="shared" si="4"/>
        <v>36.418359668924005</v>
      </c>
      <c r="Q22" s="38">
        <f>AVERAGE(P22:P24)</f>
        <v>35.841484825683473</v>
      </c>
      <c r="R22" s="38">
        <f>_xlfn.STDEV.S(P22:P24)</f>
        <v>0.53382986340087202</v>
      </c>
      <c r="S22" s="32"/>
      <c r="T22" s="32"/>
      <c r="U22" s="32"/>
      <c r="V22" s="38">
        <f>V19/2</f>
        <v>31.25</v>
      </c>
      <c r="W22" s="32">
        <v>0.86</v>
      </c>
      <c r="X22" s="32">
        <v>0</v>
      </c>
      <c r="Y22" s="32">
        <f t="shared" si="1"/>
        <v>0.86</v>
      </c>
      <c r="Z22" s="43">
        <f t="shared" si="5"/>
        <v>35.289691497366441</v>
      </c>
      <c r="AA22" s="38">
        <f>AVERAGE(Z22:Z24)</f>
        <v>34.161023325808877</v>
      </c>
      <c r="AB22" s="38">
        <f>_xlfn.STDEV.S(Z22:Z24)</f>
        <v>0.97817908201655557</v>
      </c>
      <c r="AC22" s="32"/>
      <c r="AD22" s="32"/>
      <c r="AE22" s="32"/>
      <c r="AF22" s="70">
        <f>AF19/2</f>
        <v>31.25</v>
      </c>
      <c r="AG22" s="32">
        <v>1.2989999999999999</v>
      </c>
      <c r="AH22" s="32">
        <v>0.01</v>
      </c>
      <c r="AI22" s="32">
        <f t="shared" si="2"/>
        <v>1.2889999999999999</v>
      </c>
      <c r="AJ22" s="43">
        <f t="shared" si="6"/>
        <v>3.0097817908201683</v>
      </c>
      <c r="AK22" s="70">
        <f>AVERAGE(AJ22:AJ24)</f>
        <v>3.8374717832957117</v>
      </c>
      <c r="AL22" s="70">
        <f>_xlfn.STDEV.S(AJ22:AJ24)</f>
        <v>1.2432439158659423</v>
      </c>
      <c r="AM22" s="32"/>
      <c r="AN22" s="32"/>
      <c r="AO22" s="32"/>
      <c r="AP22" s="70">
        <f>AP19/2</f>
        <v>31.25</v>
      </c>
      <c r="AQ22" s="32">
        <v>1.3620000000000001</v>
      </c>
      <c r="AR22" s="32">
        <v>0</v>
      </c>
      <c r="AS22" s="32">
        <f t="shared" si="7"/>
        <v>1.3620000000000001</v>
      </c>
      <c r="AT22" s="43">
        <f t="shared" si="8"/>
        <v>-2.4830699774266471</v>
      </c>
      <c r="AU22" s="70">
        <v>0</v>
      </c>
      <c r="AV22" s="70">
        <v>0</v>
      </c>
      <c r="AW22" s="32"/>
      <c r="AX22" s="32"/>
      <c r="AY22" s="32"/>
      <c r="AZ22" s="70">
        <f>AZ19/2</f>
        <v>31.25</v>
      </c>
      <c r="BA22" s="32">
        <v>1.204</v>
      </c>
      <c r="BB22" s="32">
        <v>0</v>
      </c>
      <c r="BC22" s="32">
        <f t="shared" si="3"/>
        <v>1.204</v>
      </c>
      <c r="BD22" s="43">
        <f t="shared" si="9"/>
        <v>9.4055680963130168</v>
      </c>
      <c r="BE22" s="70">
        <f>AVERAGE(BD22:BD24)</f>
        <v>10.057687484324054</v>
      </c>
      <c r="BF22" s="70">
        <f>_xlfn.STDEV.S(BD22:BD24)</f>
        <v>0.88178559474527041</v>
      </c>
      <c r="BG22" s="32"/>
      <c r="BH22" s="32"/>
      <c r="BI22" s="32"/>
      <c r="BJ22" s="32"/>
    </row>
    <row r="23" spans="1:62">
      <c r="A23" s="70"/>
      <c r="B23" s="32">
        <v>0.88200000000000001</v>
      </c>
      <c r="C23" s="43">
        <f>((B4-B23)/B4)*100</f>
        <v>33.584337349397593</v>
      </c>
      <c r="D23" s="70"/>
      <c r="E23" s="70"/>
      <c r="F23" s="32"/>
      <c r="G23" s="32"/>
      <c r="H23" s="32"/>
      <c r="I23" s="32"/>
      <c r="J23" s="32"/>
      <c r="K23" s="32"/>
      <c r="L23" s="38"/>
      <c r="M23" s="32">
        <v>0.86499999999999999</v>
      </c>
      <c r="N23" s="32">
        <v>1.0999999999999999E-2</v>
      </c>
      <c r="O23" s="32">
        <f t="shared" si="0"/>
        <v>0.85399999999999998</v>
      </c>
      <c r="P23" s="43">
        <f t="shared" si="4"/>
        <v>35.741158765989468</v>
      </c>
      <c r="Q23" s="38"/>
      <c r="R23" s="38"/>
      <c r="S23" s="32"/>
      <c r="T23" s="32"/>
      <c r="U23" s="32"/>
      <c r="V23" s="38"/>
      <c r="W23" s="32">
        <v>0.88200000000000001</v>
      </c>
      <c r="X23" s="32">
        <v>0</v>
      </c>
      <c r="Y23" s="32">
        <f t="shared" si="1"/>
        <v>0.88200000000000001</v>
      </c>
      <c r="Z23" s="43">
        <f t="shared" si="5"/>
        <v>33.634311512415351</v>
      </c>
      <c r="AA23" s="42"/>
      <c r="AB23" s="38"/>
      <c r="AC23" s="32"/>
      <c r="AD23" s="32"/>
      <c r="AE23" s="32"/>
      <c r="AF23" s="70"/>
      <c r="AG23" s="32">
        <v>1.296</v>
      </c>
      <c r="AH23" s="32">
        <v>0.01</v>
      </c>
      <c r="AI23" s="32">
        <f t="shared" si="2"/>
        <v>1.286</v>
      </c>
      <c r="AJ23" s="43">
        <f t="shared" si="6"/>
        <v>3.2355154251316729</v>
      </c>
      <c r="AK23" s="73"/>
      <c r="AL23" s="70"/>
      <c r="AM23" s="32"/>
      <c r="AN23" s="32"/>
      <c r="AO23" s="32"/>
      <c r="AP23" s="70"/>
      <c r="AQ23" s="32">
        <v>1.37</v>
      </c>
      <c r="AR23" s="32">
        <v>0</v>
      </c>
      <c r="AS23" s="32">
        <f t="shared" si="7"/>
        <v>1.37</v>
      </c>
      <c r="AT23" s="43">
        <f t="shared" si="8"/>
        <v>-3.0850263355906811</v>
      </c>
      <c r="AU23" s="73"/>
      <c r="AV23" s="70"/>
      <c r="AW23" s="32"/>
      <c r="AX23" s="32"/>
      <c r="AY23" s="32"/>
      <c r="AZ23" s="70"/>
      <c r="BA23" s="32">
        <v>1.2</v>
      </c>
      <c r="BB23" s="32">
        <v>0</v>
      </c>
      <c r="BC23" s="32">
        <f t="shared" si="3"/>
        <v>1.2</v>
      </c>
      <c r="BD23" s="43">
        <f t="shared" si="9"/>
        <v>9.7065462753950342</v>
      </c>
      <c r="BE23" s="73"/>
      <c r="BF23" s="70"/>
      <c r="BG23" s="32"/>
      <c r="BH23" s="32"/>
      <c r="BI23" s="32"/>
      <c r="BJ23" s="32"/>
    </row>
    <row r="24" spans="1:62">
      <c r="A24" s="70"/>
      <c r="B24" s="32">
        <v>0.9</v>
      </c>
      <c r="C24" s="43">
        <f>((B4-B24)/B4)*100</f>
        <v>32.228915662650607</v>
      </c>
      <c r="D24" s="70"/>
      <c r="E24" s="70"/>
      <c r="F24" s="32"/>
      <c r="G24" s="32"/>
      <c r="H24" s="32"/>
      <c r="I24" s="32"/>
      <c r="J24" s="32"/>
      <c r="K24" s="32"/>
      <c r="L24" s="38"/>
      <c r="M24" s="32">
        <v>0.87</v>
      </c>
      <c r="N24" s="32">
        <v>1.0999999999999999E-2</v>
      </c>
      <c r="O24" s="32">
        <f t="shared" si="0"/>
        <v>0.85899999999999999</v>
      </c>
      <c r="P24" s="43">
        <f t="shared" si="4"/>
        <v>35.364936042136947</v>
      </c>
      <c r="Q24" s="38"/>
      <c r="R24" s="38"/>
      <c r="S24" s="32"/>
      <c r="T24" s="32"/>
      <c r="U24" s="32"/>
      <c r="V24" s="38"/>
      <c r="W24" s="32">
        <v>0.88300000000000001</v>
      </c>
      <c r="X24" s="32">
        <v>0</v>
      </c>
      <c r="Y24" s="32">
        <f t="shared" si="1"/>
        <v>0.88300000000000001</v>
      </c>
      <c r="Z24" s="43">
        <f t="shared" si="5"/>
        <v>33.559066967644839</v>
      </c>
      <c r="AA24" s="42"/>
      <c r="AB24" s="38"/>
      <c r="AC24" s="32"/>
      <c r="AD24" s="32"/>
      <c r="AE24" s="32"/>
      <c r="AF24" s="70"/>
      <c r="AG24" s="32">
        <v>1.2689999999999999</v>
      </c>
      <c r="AH24" s="32">
        <v>0.01</v>
      </c>
      <c r="AI24" s="32">
        <f t="shared" si="2"/>
        <v>1.2589999999999999</v>
      </c>
      <c r="AJ24" s="43">
        <f t="shared" si="6"/>
        <v>5.2671181339352948</v>
      </c>
      <c r="AK24" s="73"/>
      <c r="AL24" s="70"/>
      <c r="AM24" s="32"/>
      <c r="AN24" s="32"/>
      <c r="AO24" s="32"/>
      <c r="AP24" s="70"/>
      <c r="AQ24" s="32">
        <v>1.385</v>
      </c>
      <c r="AR24" s="32">
        <v>0</v>
      </c>
      <c r="AS24" s="32">
        <f t="shared" si="7"/>
        <v>1.385</v>
      </c>
      <c r="AT24" s="43">
        <f t="shared" si="8"/>
        <v>-4.2136945071482357</v>
      </c>
      <c r="AU24" s="73"/>
      <c r="AV24" s="70"/>
      <c r="AW24" s="32"/>
      <c r="AX24" s="32"/>
      <c r="AY24" s="32"/>
      <c r="AZ24" s="70"/>
      <c r="BA24" s="32">
        <v>1.1819999999999999</v>
      </c>
      <c r="BB24" s="32">
        <v>0</v>
      </c>
      <c r="BC24" s="32">
        <f t="shared" si="3"/>
        <v>1.1819999999999999</v>
      </c>
      <c r="BD24" s="43">
        <f t="shared" si="9"/>
        <v>11.06094808126411</v>
      </c>
      <c r="BE24" s="73"/>
      <c r="BF24" s="70"/>
      <c r="BG24" s="32"/>
      <c r="BH24" s="32"/>
      <c r="BI24" s="32"/>
      <c r="BJ24" s="32"/>
    </row>
    <row r="25" spans="1:62">
      <c r="A25" s="70">
        <v>10</v>
      </c>
      <c r="B25" s="32">
        <v>1.083</v>
      </c>
      <c r="C25" s="43">
        <f>((B4-B25)/B4)*100</f>
        <v>18.4487951807229</v>
      </c>
      <c r="D25" s="70">
        <f>AVERAGE(C25:C27)</f>
        <v>18.323293172690768</v>
      </c>
      <c r="E25" s="70">
        <f>_xlfn.STDEV.S(C25:C27)</f>
        <v>0.42818077583413378</v>
      </c>
      <c r="F25" s="32"/>
      <c r="G25" s="32"/>
      <c r="H25" s="32"/>
      <c r="I25" s="32"/>
      <c r="J25" s="32"/>
      <c r="K25" s="32"/>
      <c r="L25" s="38">
        <f>L22/2</f>
        <v>15.625</v>
      </c>
      <c r="M25" s="32">
        <v>1.107</v>
      </c>
      <c r="N25" s="32">
        <v>0</v>
      </c>
      <c r="O25" s="32">
        <f t="shared" si="0"/>
        <v>1.107</v>
      </c>
      <c r="P25" s="43">
        <f t="shared" si="4"/>
        <v>16.704288939051917</v>
      </c>
      <c r="Q25" s="38">
        <f>AVERAGE(P25:P27)</f>
        <v>16.578881364434409</v>
      </c>
      <c r="R25" s="38">
        <f>_xlfn.STDEV.S(P25:P27)</f>
        <v>0.72302660172558419</v>
      </c>
      <c r="S25" s="32"/>
      <c r="T25" s="32"/>
      <c r="U25" s="32"/>
      <c r="V25" s="38">
        <f>V22/2</f>
        <v>15.625</v>
      </c>
      <c r="W25" s="32">
        <v>1.1000000000000001</v>
      </c>
      <c r="X25" s="32">
        <v>0</v>
      </c>
      <c r="Y25" s="32">
        <f t="shared" si="1"/>
        <v>1.1000000000000001</v>
      </c>
      <c r="Z25" s="43">
        <f t="shared" si="5"/>
        <v>17.231000752445439</v>
      </c>
      <c r="AA25" s="38">
        <f>AVERAGE(Z25:Z27)</f>
        <v>17.707549535991969</v>
      </c>
      <c r="AB25" s="38">
        <f>_xlfn.STDEV.S(Z25:Z27)</f>
        <v>0.42785859315856861</v>
      </c>
      <c r="AC25" s="32"/>
      <c r="AD25" s="32"/>
      <c r="AE25" s="32"/>
      <c r="AF25" s="70">
        <f>AF22/2</f>
        <v>15.625</v>
      </c>
      <c r="AG25" s="32">
        <v>1.323</v>
      </c>
      <c r="AH25" s="32">
        <v>5.0000000000000001E-3</v>
      </c>
      <c r="AI25" s="32">
        <f t="shared" si="2"/>
        <v>1.3180000000000001</v>
      </c>
      <c r="AJ25" s="43">
        <f t="shared" si="6"/>
        <v>0.82768999247553787</v>
      </c>
      <c r="AK25" s="70">
        <f>AVERAGE(AJ25:AJ26)</f>
        <v>0.71482317531977735</v>
      </c>
      <c r="AL25" s="70">
        <f>_xlfn.STDEV.S(AJ25:AJ26)</f>
        <v>0.15961778356356135</v>
      </c>
      <c r="AM25" s="32"/>
      <c r="AN25" s="32"/>
      <c r="AO25" s="32"/>
      <c r="AP25" s="70">
        <f>AP22/2</f>
        <v>15.625</v>
      </c>
      <c r="AQ25" s="32">
        <v>1.323</v>
      </c>
      <c r="AR25" s="32">
        <v>5.0000000000000001E-3</v>
      </c>
      <c r="AS25" s="32">
        <f t="shared" si="7"/>
        <v>1.3180000000000001</v>
      </c>
      <c r="AT25" s="43">
        <f t="shared" si="8"/>
        <v>0.82768999247553787</v>
      </c>
      <c r="AU25" s="70">
        <f>AVERAGE(AT25:AT27)</f>
        <v>0.35114120892900846</v>
      </c>
      <c r="AV25" s="70">
        <f>_xlfn.STDEV.S(AT25:AT27)</f>
        <v>0.63994737006135205</v>
      </c>
      <c r="AW25" s="32"/>
      <c r="AX25" s="32"/>
      <c r="AY25" s="32"/>
      <c r="AZ25" s="70">
        <f>AZ22/2</f>
        <v>15.625</v>
      </c>
      <c r="BA25" s="32">
        <v>1.238</v>
      </c>
      <c r="BB25" s="32">
        <v>0</v>
      </c>
      <c r="BC25" s="32">
        <f t="shared" si="3"/>
        <v>1.238</v>
      </c>
      <c r="BD25" s="43">
        <f t="shared" si="9"/>
        <v>6.8472535741158751</v>
      </c>
      <c r="BE25" s="70">
        <f>AVERAGE(BD25:BD27)</f>
        <v>7.0228241785803815</v>
      </c>
      <c r="BF25" s="70">
        <f>_xlfn.STDEV.S(BD25:BD27)</f>
        <v>0.30409720724810485</v>
      </c>
      <c r="BG25" s="32"/>
      <c r="BH25" s="32"/>
      <c r="BI25" s="32"/>
      <c r="BJ25" s="32"/>
    </row>
    <row r="26" spans="1:62">
      <c r="A26" s="70"/>
      <c r="B26" s="32">
        <v>1.091</v>
      </c>
      <c r="C26" s="43">
        <f>((B4-B26)/B4)*100</f>
        <v>17.846385542168679</v>
      </c>
      <c r="D26" s="70"/>
      <c r="E26" s="70"/>
      <c r="F26" s="32"/>
      <c r="G26" s="32"/>
      <c r="H26" s="32"/>
      <c r="I26" s="32"/>
      <c r="J26" s="32"/>
      <c r="K26" s="32"/>
      <c r="L26" s="38"/>
      <c r="M26" s="32">
        <v>1.119</v>
      </c>
      <c r="N26" s="32">
        <v>0</v>
      </c>
      <c r="O26" s="32">
        <f t="shared" si="0"/>
        <v>1.119</v>
      </c>
      <c r="P26" s="43">
        <f t="shared" si="4"/>
        <v>15.801354401805867</v>
      </c>
      <c r="Q26" s="38"/>
      <c r="R26" s="38"/>
      <c r="S26" s="32"/>
      <c r="T26" s="32"/>
      <c r="U26" s="32"/>
      <c r="V26" s="38"/>
      <c r="W26" s="32">
        <v>1.0920000000000001</v>
      </c>
      <c r="X26" s="32">
        <v>0</v>
      </c>
      <c r="Y26" s="32">
        <f t="shared" si="1"/>
        <v>1.0920000000000001</v>
      </c>
      <c r="Z26" s="43">
        <f t="shared" si="5"/>
        <v>17.83295711060947</v>
      </c>
      <c r="AA26" s="42"/>
      <c r="AB26" s="38"/>
      <c r="AC26" s="32"/>
      <c r="AD26" s="32"/>
      <c r="AE26" s="32"/>
      <c r="AF26" s="70"/>
      <c r="AG26" s="32">
        <v>1.3260000000000001</v>
      </c>
      <c r="AH26" s="32">
        <v>5.0000000000000001E-3</v>
      </c>
      <c r="AI26" s="32">
        <f t="shared" si="2"/>
        <v>1.3210000000000002</v>
      </c>
      <c r="AJ26" s="43">
        <f t="shared" si="6"/>
        <v>0.60195635816401694</v>
      </c>
      <c r="AK26" s="73"/>
      <c r="AL26" s="70"/>
      <c r="AM26" s="32"/>
      <c r="AN26" s="32"/>
      <c r="AO26" s="32"/>
      <c r="AP26" s="70"/>
      <c r="AQ26" s="32">
        <v>1.3260000000000001</v>
      </c>
      <c r="AR26" s="32">
        <v>5.0000000000000001E-3</v>
      </c>
      <c r="AS26" s="32">
        <f t="shared" si="7"/>
        <v>1.3210000000000002</v>
      </c>
      <c r="AT26" s="43">
        <f t="shared" si="8"/>
        <v>0.60195635816401694</v>
      </c>
      <c r="AU26" s="73"/>
      <c r="AV26" s="70"/>
      <c r="AW26" s="32"/>
      <c r="AX26" s="32"/>
      <c r="AY26" s="32"/>
      <c r="AZ26" s="70"/>
      <c r="BA26" s="32">
        <v>1.2310000000000001</v>
      </c>
      <c r="BB26" s="32">
        <v>0</v>
      </c>
      <c r="BC26" s="32">
        <f t="shared" si="3"/>
        <v>1.2310000000000001</v>
      </c>
      <c r="BD26" s="43">
        <f t="shared" si="9"/>
        <v>7.3739653875093953</v>
      </c>
      <c r="BE26" s="73"/>
      <c r="BF26" s="70"/>
      <c r="BG26" s="32"/>
      <c r="BH26" s="32"/>
      <c r="BI26" s="32"/>
      <c r="BJ26" s="32"/>
    </row>
    <row r="27" spans="1:62">
      <c r="A27" s="70"/>
      <c r="B27" s="32">
        <v>1.08</v>
      </c>
      <c r="C27" s="43">
        <f>((B4-B27)/B4)*100</f>
        <v>18.674698795180721</v>
      </c>
      <c r="D27" s="70"/>
      <c r="E27" s="70"/>
      <c r="F27" s="32"/>
      <c r="G27" s="32"/>
      <c r="H27" s="32"/>
      <c r="I27" s="32"/>
      <c r="J27" s="32"/>
      <c r="K27" s="32"/>
      <c r="L27" s="38"/>
      <c r="M27" s="32">
        <v>1.1000000000000001</v>
      </c>
      <c r="N27" s="32">
        <v>0</v>
      </c>
      <c r="O27" s="32">
        <f t="shared" si="0"/>
        <v>1.1000000000000001</v>
      </c>
      <c r="P27" s="43">
        <f t="shared" si="4"/>
        <v>17.231000752445439</v>
      </c>
      <c r="Q27" s="38"/>
      <c r="R27" s="38"/>
      <c r="S27" s="32"/>
      <c r="T27" s="32"/>
      <c r="U27" s="32"/>
      <c r="V27" s="38"/>
      <c r="W27" s="32">
        <v>1.089</v>
      </c>
      <c r="X27" s="32">
        <v>0</v>
      </c>
      <c r="Y27" s="32">
        <f t="shared" si="1"/>
        <v>1.089</v>
      </c>
      <c r="Z27" s="43">
        <f t="shared" si="5"/>
        <v>18.058690744920995</v>
      </c>
      <c r="AA27" s="42"/>
      <c r="AB27" s="38"/>
      <c r="AC27" s="32"/>
      <c r="AD27" s="32"/>
      <c r="AE27" s="32"/>
      <c r="AF27" s="70"/>
      <c r="AG27" s="32">
        <v>1.339</v>
      </c>
      <c r="AH27" s="32">
        <v>5.0000000000000001E-3</v>
      </c>
      <c r="AI27" s="32">
        <f t="shared" si="2"/>
        <v>1.3340000000000001</v>
      </c>
      <c r="AJ27" s="43">
        <f t="shared" si="6"/>
        <v>-0.37622272385252942</v>
      </c>
      <c r="AK27" s="73"/>
      <c r="AL27" s="70"/>
      <c r="AM27" s="32"/>
      <c r="AN27" s="32"/>
      <c r="AO27" s="32"/>
      <c r="AP27" s="70"/>
      <c r="AQ27" s="32">
        <v>1.339</v>
      </c>
      <c r="AR27" s="32">
        <v>5.0000000000000001E-3</v>
      </c>
      <c r="AS27" s="32">
        <f t="shared" si="7"/>
        <v>1.3340000000000001</v>
      </c>
      <c r="AT27" s="43">
        <f t="shared" si="8"/>
        <v>-0.37622272385252942</v>
      </c>
      <c r="AU27" s="73"/>
      <c r="AV27" s="70"/>
      <c r="AW27" s="32"/>
      <c r="AX27" s="32"/>
      <c r="AY27" s="32"/>
      <c r="AZ27" s="70"/>
      <c r="BA27" s="32">
        <v>1.238</v>
      </c>
      <c r="BB27" s="32">
        <v>0</v>
      </c>
      <c r="BC27" s="32">
        <f t="shared" si="3"/>
        <v>1.238</v>
      </c>
      <c r="BD27" s="43">
        <f t="shared" si="9"/>
        <v>6.8472535741158751</v>
      </c>
      <c r="BE27" s="73"/>
      <c r="BF27" s="70"/>
      <c r="BG27" s="32"/>
      <c r="BH27" s="32"/>
      <c r="BI27" s="32"/>
      <c r="BJ27" s="32"/>
    </row>
    <row r="28" spans="1:62">
      <c r="A28" s="70">
        <v>5</v>
      </c>
      <c r="B28" s="32">
        <v>1.296</v>
      </c>
      <c r="C28" s="43">
        <f>((B4-B28)/B4)*100</f>
        <v>2.4096385542168695</v>
      </c>
      <c r="D28" s="70">
        <f>AVERAGE(C28:C30)</f>
        <v>3.012048192771092</v>
      </c>
      <c r="E28" s="70">
        <f>_xlfn.STDEV.S(C28:C30)</f>
        <v>0.85525728099402154</v>
      </c>
      <c r="F28" s="32"/>
      <c r="G28" s="32"/>
      <c r="H28" s="32"/>
      <c r="I28" s="32"/>
      <c r="J28" s="32"/>
      <c r="K28" s="32"/>
      <c r="L28" s="70">
        <f t="shared" ref="L28" si="10">L25/2</f>
        <v>7.8125</v>
      </c>
      <c r="M28" s="32">
        <v>1.2569999999999999</v>
      </c>
      <c r="N28" s="32">
        <v>0</v>
      </c>
      <c r="O28" s="32">
        <f t="shared" si="0"/>
        <v>1.2569999999999999</v>
      </c>
      <c r="P28" s="43">
        <f t="shared" si="4"/>
        <v>5.4176072234763026</v>
      </c>
      <c r="Q28" s="38">
        <f>AVERAGE(P28:P30)</f>
        <v>9.9071983947830446</v>
      </c>
      <c r="R28" s="38">
        <f>_xlfn.STDEV.S(P28:P30)</f>
        <v>4.5148816940165784</v>
      </c>
      <c r="S28" s="32"/>
      <c r="T28" s="32"/>
      <c r="U28" s="32"/>
      <c r="V28" s="38">
        <f t="shared" ref="V28" si="11">V25/2</f>
        <v>7.8125</v>
      </c>
      <c r="W28" s="32">
        <v>1.1180000000000001</v>
      </c>
      <c r="X28" s="32">
        <v>0</v>
      </c>
      <c r="Y28" s="32">
        <f t="shared" si="1"/>
        <v>1.1180000000000001</v>
      </c>
      <c r="Z28" s="43">
        <f t="shared" si="5"/>
        <v>15.876598946576362</v>
      </c>
      <c r="AA28" s="38">
        <f>AVERAGE(Z28:Z30)</f>
        <v>16.077251065964372</v>
      </c>
      <c r="AB28" s="38">
        <f>_xlfn.STDEV.S(Z28:Z30)</f>
        <v>0.77225002850968871</v>
      </c>
      <c r="AC28" s="32"/>
      <c r="AD28" s="32"/>
      <c r="AE28" s="32"/>
      <c r="AF28" s="70">
        <f t="shared" ref="AF28" si="12">AF25/2</f>
        <v>7.8125</v>
      </c>
      <c r="AG28" s="32">
        <v>1.327</v>
      </c>
      <c r="AH28" s="32">
        <v>0</v>
      </c>
      <c r="AI28" s="32">
        <f t="shared" si="2"/>
        <v>1.327</v>
      </c>
      <c r="AJ28" s="43">
        <f t="shared" si="6"/>
        <v>0.15048908954100843</v>
      </c>
      <c r="AK28" s="70">
        <v>0</v>
      </c>
      <c r="AL28" s="70">
        <v>0</v>
      </c>
      <c r="AM28" s="32"/>
      <c r="AN28" s="32"/>
      <c r="AO28" s="32"/>
      <c r="AP28" s="70">
        <f t="shared" ref="AP28" si="13">AP25/2</f>
        <v>7.8125</v>
      </c>
      <c r="AQ28" s="32">
        <v>1.327</v>
      </c>
      <c r="AR28" s="32">
        <v>0</v>
      </c>
      <c r="AS28" s="32">
        <f t="shared" si="7"/>
        <v>1.327</v>
      </c>
      <c r="AT28" s="43">
        <f t="shared" si="8"/>
        <v>0.15048908954100843</v>
      </c>
      <c r="AU28" s="70">
        <f>AVERAGE(AT28:AT30)</f>
        <v>-5.5511151231257827E-15</v>
      </c>
      <c r="AV28" s="70">
        <f>_xlfn.STDEV.S(AT28:AT30)</f>
        <v>0.61590314310552829</v>
      </c>
      <c r="AW28" s="32"/>
      <c r="AX28" s="32"/>
      <c r="AY28" s="32"/>
      <c r="AZ28" s="70">
        <f t="shared" ref="AZ28" si="14">AZ25/2</f>
        <v>7.8125</v>
      </c>
      <c r="BA28" s="32">
        <v>1.2969999999999999</v>
      </c>
      <c r="BB28" s="32">
        <v>0</v>
      </c>
      <c r="BC28" s="32">
        <f t="shared" si="3"/>
        <v>1.2969999999999999</v>
      </c>
      <c r="BD28" s="43">
        <f t="shared" si="9"/>
        <v>2.4078254326561348</v>
      </c>
      <c r="BE28" s="70">
        <f>AVERAGE(BD28:BD30)</f>
        <v>2.9094557311261569</v>
      </c>
      <c r="BF28" s="70">
        <f>_xlfn.STDEV.S(BD28:BD30)</f>
        <v>0.80456558476776674</v>
      </c>
      <c r="BG28" s="32"/>
      <c r="BH28" s="32"/>
      <c r="BI28" s="32"/>
      <c r="BJ28" s="32"/>
    </row>
    <row r="29" spans="1:62">
      <c r="A29" s="70"/>
      <c r="B29" s="32">
        <v>1.2929999999999999</v>
      </c>
      <c r="C29" s="40">
        <f>((B4-B29)/B4)*100</f>
        <v>2.6355421686747094</v>
      </c>
      <c r="D29" s="70"/>
      <c r="E29" s="70"/>
      <c r="F29" s="32"/>
      <c r="G29" s="32"/>
      <c r="H29" s="32"/>
      <c r="I29" s="32"/>
      <c r="J29" s="32"/>
      <c r="K29" s="32"/>
      <c r="L29" s="70"/>
      <c r="M29" s="32">
        <v>1.198</v>
      </c>
      <c r="N29" s="32">
        <v>0</v>
      </c>
      <c r="O29" s="32">
        <f t="shared" si="0"/>
        <v>1.198</v>
      </c>
      <c r="P29" s="43">
        <f t="shared" si="4"/>
        <v>9.857035364936042</v>
      </c>
      <c r="Q29" s="42"/>
      <c r="R29" s="38"/>
      <c r="S29" s="32"/>
      <c r="T29" s="32"/>
      <c r="U29" s="32"/>
      <c r="V29" s="38"/>
      <c r="W29" s="32">
        <v>1.1240000000000001</v>
      </c>
      <c r="X29" s="32">
        <v>0</v>
      </c>
      <c r="Y29" s="32">
        <f t="shared" si="1"/>
        <v>1.1240000000000001</v>
      </c>
      <c r="Z29" s="43">
        <f t="shared" si="5"/>
        <v>15.425131677953338</v>
      </c>
      <c r="AA29" s="42"/>
      <c r="AB29" s="38"/>
      <c r="AC29" s="32"/>
      <c r="AD29" s="32"/>
      <c r="AE29" s="32"/>
      <c r="AF29" s="70"/>
      <c r="AG29" s="32">
        <v>1.3220000000000001</v>
      </c>
      <c r="AH29" s="32">
        <v>0</v>
      </c>
      <c r="AI29" s="32">
        <f t="shared" si="2"/>
        <v>1.3220000000000001</v>
      </c>
      <c r="AJ29" s="43">
        <f t="shared" si="6"/>
        <v>0.52671181339352113</v>
      </c>
      <c r="AK29" s="73"/>
      <c r="AL29" s="70"/>
      <c r="AM29" s="32"/>
      <c r="AN29" s="32"/>
      <c r="AO29" s="32"/>
      <c r="AP29" s="70"/>
      <c r="AQ29" s="32">
        <v>1.3220000000000001</v>
      </c>
      <c r="AR29" s="32">
        <v>0</v>
      </c>
      <c r="AS29" s="32">
        <f t="shared" si="7"/>
        <v>1.3220000000000001</v>
      </c>
      <c r="AT29" s="43">
        <f t="shared" si="8"/>
        <v>0.52671181339352113</v>
      </c>
      <c r="AU29" s="73"/>
      <c r="AV29" s="70"/>
      <c r="AW29" s="32"/>
      <c r="AX29" s="32"/>
      <c r="AY29" s="32"/>
      <c r="AZ29" s="70"/>
      <c r="BA29" s="32">
        <v>1.296</v>
      </c>
      <c r="BB29" s="32">
        <v>0</v>
      </c>
      <c r="BC29" s="32">
        <f t="shared" si="3"/>
        <v>1.296</v>
      </c>
      <c r="BD29" s="43">
        <f t="shared" si="9"/>
        <v>2.4830699774266307</v>
      </c>
      <c r="BE29" s="73"/>
      <c r="BF29" s="70"/>
      <c r="BG29" s="32"/>
      <c r="BH29" s="32"/>
      <c r="BI29" s="32"/>
      <c r="BJ29" s="32"/>
    </row>
    <row r="30" spans="1:62">
      <c r="A30" s="70"/>
      <c r="B30" s="32">
        <v>1.2749999999999999</v>
      </c>
      <c r="C30" s="40">
        <f>((B4-B30)/B4)*100</f>
        <v>3.9909638554216982</v>
      </c>
      <c r="D30" s="70"/>
      <c r="E30" s="70"/>
      <c r="F30" s="32"/>
      <c r="G30" s="32"/>
      <c r="H30" s="32"/>
      <c r="I30" s="32"/>
      <c r="J30" s="32"/>
      <c r="K30" s="32"/>
      <c r="L30" s="70"/>
      <c r="M30" s="32">
        <v>1.137</v>
      </c>
      <c r="N30" s="32">
        <v>0</v>
      </c>
      <c r="O30" s="32">
        <f t="shared" si="0"/>
        <v>1.137</v>
      </c>
      <c r="P30" s="43">
        <f t="shared" si="4"/>
        <v>14.446952595936791</v>
      </c>
      <c r="Q30" s="42"/>
      <c r="R30" s="38"/>
      <c r="S30" s="32"/>
      <c r="T30" s="32"/>
      <c r="U30" s="32"/>
      <c r="V30" s="38"/>
      <c r="W30" s="32">
        <v>1.1040000000000001</v>
      </c>
      <c r="X30" s="32">
        <v>0</v>
      </c>
      <c r="Y30" s="32">
        <f t="shared" si="1"/>
        <v>1.1040000000000001</v>
      </c>
      <c r="Z30" s="43">
        <f t="shared" si="5"/>
        <v>16.93002257336342</v>
      </c>
      <c r="AA30" s="42"/>
      <c r="AB30" s="38"/>
      <c r="AC30" s="32"/>
      <c r="AD30" s="32"/>
      <c r="AE30" s="32"/>
      <c r="AF30" s="70"/>
      <c r="AG30" s="32">
        <v>1.3380000000000001</v>
      </c>
      <c r="AH30" s="32">
        <v>0</v>
      </c>
      <c r="AI30" s="32">
        <f t="shared" si="2"/>
        <v>1.3380000000000001</v>
      </c>
      <c r="AJ30" s="43">
        <f t="shared" si="6"/>
        <v>-0.67720090293454627</v>
      </c>
      <c r="AK30" s="73"/>
      <c r="AL30" s="70"/>
      <c r="AM30" s="32"/>
      <c r="AN30" s="32"/>
      <c r="AO30" s="32"/>
      <c r="AP30" s="70"/>
      <c r="AQ30" s="32">
        <v>1.3380000000000001</v>
      </c>
      <c r="AR30" s="32">
        <v>0</v>
      </c>
      <c r="AS30" s="32">
        <f t="shared" si="7"/>
        <v>1.3380000000000001</v>
      </c>
      <c r="AT30" s="43">
        <f t="shared" si="8"/>
        <v>-0.67720090293454627</v>
      </c>
      <c r="AU30" s="73"/>
      <c r="AV30" s="70"/>
      <c r="AW30" s="32"/>
      <c r="AX30" s="32"/>
      <c r="AY30" s="32"/>
      <c r="AZ30" s="70"/>
      <c r="BA30" s="32">
        <v>1.278</v>
      </c>
      <c r="BB30" s="32">
        <v>0</v>
      </c>
      <c r="BC30" s="32">
        <f t="shared" si="3"/>
        <v>1.278</v>
      </c>
      <c r="BD30" s="43">
        <f t="shared" si="9"/>
        <v>3.8374717832957059</v>
      </c>
      <c r="BE30" s="73"/>
      <c r="BF30" s="70"/>
      <c r="BG30" s="32"/>
      <c r="BH30" s="32"/>
      <c r="BI30" s="32"/>
      <c r="BJ30" s="32"/>
    </row>
    <row r="31" spans="1:6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43"/>
      <c r="AG31" s="32"/>
      <c r="AH31" s="32"/>
      <c r="AI31" s="32"/>
      <c r="AJ31" s="43"/>
      <c r="AK31" s="43"/>
      <c r="AL31" s="43"/>
      <c r="AM31" s="32"/>
      <c r="AN31" s="32"/>
      <c r="AO31" s="32"/>
      <c r="AP31" s="43"/>
      <c r="AQ31" s="32"/>
      <c r="AR31" s="32"/>
      <c r="AS31" s="32"/>
      <c r="AT31" s="43"/>
      <c r="AU31" s="43"/>
      <c r="AV31" s="43"/>
      <c r="AW31" s="32"/>
      <c r="AX31" s="32"/>
      <c r="AY31" s="32"/>
      <c r="AZ31" s="43"/>
      <c r="BA31" s="32"/>
      <c r="BB31" s="32"/>
      <c r="BC31" s="32"/>
      <c r="BD31" s="43"/>
      <c r="BE31" s="43"/>
      <c r="BF31" s="43"/>
      <c r="BG31" s="32"/>
      <c r="BH31" s="32"/>
      <c r="BI31" s="32"/>
      <c r="BJ31" s="32"/>
    </row>
    <row r="32" spans="1:62">
      <c r="V32" s="30"/>
      <c r="W32" s="1" t="s">
        <v>48</v>
      </c>
    </row>
    <row r="33" spans="1:54">
      <c r="A33" s="1" t="s">
        <v>43</v>
      </c>
      <c r="B33" s="45"/>
      <c r="V33" s="4">
        <v>1000</v>
      </c>
      <c r="W33" s="2">
        <f>AA7</f>
        <v>95.936794582392778</v>
      </c>
      <c r="AF33" s="30"/>
      <c r="AG33" s="1" t="s">
        <v>48</v>
      </c>
      <c r="AP33" s="30"/>
      <c r="AQ33" s="1" t="s">
        <v>48</v>
      </c>
      <c r="AZ33" s="30"/>
      <c r="BA33" s="1" t="s">
        <v>48</v>
      </c>
    </row>
    <row r="34" spans="1:54">
      <c r="A34" s="1">
        <v>40</v>
      </c>
      <c r="B34" s="45">
        <f>D7</f>
        <v>98.067269076305237</v>
      </c>
      <c r="L34" s="46">
        <f>L28/2</f>
        <v>3.90625</v>
      </c>
      <c r="M34" s="47">
        <v>1.2669999999999999</v>
      </c>
      <c r="N34" s="47">
        <v>0</v>
      </c>
      <c r="O34" s="47">
        <f t="shared" ref="O34" si="15">M34-N34</f>
        <v>1.2669999999999999</v>
      </c>
      <c r="P34" s="46" t="e">
        <f>((O3-O34)/O3)*100</f>
        <v>#DIV/0!</v>
      </c>
      <c r="Q34" s="45"/>
      <c r="R34" s="46" t="e">
        <f>_xlfn.STDEV.S(P34:P34)</f>
        <v>#DIV/0!</v>
      </c>
      <c r="V34" s="4">
        <f t="shared" ref="V34:V40" si="16">V33/2</f>
        <v>500</v>
      </c>
      <c r="W34" s="2">
        <f>AA10</f>
        <v>95.911713067469279</v>
      </c>
      <c r="AF34" s="4">
        <v>1000</v>
      </c>
      <c r="AG34" s="2">
        <f>AK7</f>
        <v>72.83671933784801</v>
      </c>
      <c r="AP34" s="4">
        <v>1000</v>
      </c>
      <c r="AQ34" s="2">
        <f>AU7</f>
        <v>47.955856533734639</v>
      </c>
      <c r="AZ34" s="4">
        <v>1000</v>
      </c>
      <c r="BA34" s="2">
        <f>BE7</f>
        <v>93.980436418359659</v>
      </c>
    </row>
    <row r="35" spans="1:54">
      <c r="A35" s="1">
        <v>35</v>
      </c>
      <c r="B35" s="2">
        <f>D10</f>
        <v>93.599397590361448</v>
      </c>
      <c r="V35" s="4">
        <f t="shared" si="16"/>
        <v>250</v>
      </c>
      <c r="W35" s="2">
        <f>AA13</f>
        <v>95.05894156007021</v>
      </c>
      <c r="AF35" s="4">
        <f t="shared" ref="AF35:AF41" si="17">AF34/2</f>
        <v>500</v>
      </c>
      <c r="AG35" s="2">
        <f>AK10</f>
        <v>42.412841735640832</v>
      </c>
      <c r="AP35" s="4">
        <f t="shared" ref="AP35:AP41" si="18">AP34/2</f>
        <v>500</v>
      </c>
      <c r="AQ35" s="2">
        <f>AU10</f>
        <v>25.859041886129919</v>
      </c>
      <c r="AZ35" s="4">
        <f t="shared" ref="AZ35:AZ41" si="19">AZ34/2</f>
        <v>500</v>
      </c>
      <c r="BA35" s="2">
        <f>BE10</f>
        <v>90.845247052921991</v>
      </c>
    </row>
    <row r="36" spans="1:54">
      <c r="A36" s="1">
        <v>30</v>
      </c>
      <c r="B36" s="2">
        <f>D13</f>
        <v>85.49196787148594</v>
      </c>
      <c r="L36" s="30"/>
      <c r="M36" s="1" t="s">
        <v>48</v>
      </c>
      <c r="V36" s="4">
        <f t="shared" si="16"/>
        <v>125</v>
      </c>
      <c r="W36" s="2">
        <f>AA16</f>
        <v>86.782041635314769</v>
      </c>
      <c r="AF36" s="4">
        <f t="shared" si="17"/>
        <v>250</v>
      </c>
      <c r="AG36" s="2">
        <f>AK13</f>
        <v>22.146977677451705</v>
      </c>
      <c r="AP36" s="4">
        <f t="shared" si="18"/>
        <v>250</v>
      </c>
      <c r="AQ36" s="2">
        <f>AU13</f>
        <v>14.045648357160774</v>
      </c>
      <c r="AZ36" s="4">
        <f t="shared" si="19"/>
        <v>250</v>
      </c>
      <c r="BA36" s="2">
        <f>BE13</f>
        <v>59.041886129922254</v>
      </c>
    </row>
    <row r="37" spans="1:54">
      <c r="A37" s="1">
        <v>25</v>
      </c>
      <c r="B37" s="2">
        <f>D16</f>
        <v>70.155622489959839</v>
      </c>
      <c r="L37" s="4">
        <v>1000</v>
      </c>
      <c r="M37" s="2">
        <f>Q7</f>
        <v>98.495109104589915</v>
      </c>
      <c r="V37" s="4">
        <f t="shared" si="16"/>
        <v>62.5</v>
      </c>
      <c r="W37" s="2">
        <f>AA19</f>
        <v>59.543516428392273</v>
      </c>
      <c r="AF37" s="4">
        <f t="shared" si="17"/>
        <v>125</v>
      </c>
      <c r="AG37" s="2">
        <f>AK16</f>
        <v>12.239779282668662</v>
      </c>
      <c r="AP37" s="4">
        <f t="shared" si="18"/>
        <v>125</v>
      </c>
      <c r="AQ37" s="2">
        <f>AU16</f>
        <v>4.8156508653122634</v>
      </c>
      <c r="AZ37" s="4">
        <f t="shared" si="19"/>
        <v>125</v>
      </c>
      <c r="BA37" s="2">
        <f>BE16</f>
        <v>35.390017557060446</v>
      </c>
    </row>
    <row r="38" spans="1:54">
      <c r="A38" s="1">
        <v>20</v>
      </c>
      <c r="B38" s="2">
        <f>D19</f>
        <v>51.229919678714857</v>
      </c>
      <c r="L38" s="4">
        <f t="shared" ref="L38:L44" si="20">L37/2</f>
        <v>500</v>
      </c>
      <c r="M38" s="2">
        <f>Q10</f>
        <v>97.466766992726363</v>
      </c>
      <c r="V38" s="4">
        <f t="shared" si="16"/>
        <v>31.25</v>
      </c>
      <c r="W38" s="2">
        <f>AA22</f>
        <v>34.161023325808877</v>
      </c>
      <c r="AF38" s="4">
        <f t="shared" si="17"/>
        <v>62.5</v>
      </c>
      <c r="AG38" s="2">
        <f>AK19</f>
        <v>6.4208678204163538</v>
      </c>
      <c r="AP38" s="4">
        <f t="shared" si="18"/>
        <v>62.5</v>
      </c>
      <c r="AQ38" s="2">
        <f>AU19</f>
        <v>2.7338851266616451</v>
      </c>
      <c r="AZ38" s="4">
        <f t="shared" si="19"/>
        <v>62.5</v>
      </c>
      <c r="BA38" s="2">
        <f>BE19</f>
        <v>22.071733132681214</v>
      </c>
    </row>
    <row r="39" spans="1:54">
      <c r="A39" s="1">
        <v>15</v>
      </c>
      <c r="B39" s="2">
        <f>D22</f>
        <v>33.232931726907637</v>
      </c>
      <c r="H39" s="3"/>
      <c r="L39" s="4">
        <f t="shared" si="20"/>
        <v>250</v>
      </c>
      <c r="M39" s="2">
        <f>Q13</f>
        <v>94.808126410835214</v>
      </c>
      <c r="V39" s="4">
        <f t="shared" si="16"/>
        <v>15.625</v>
      </c>
      <c r="W39" s="2">
        <f>AA25</f>
        <v>17.707549535991969</v>
      </c>
      <c r="AF39" s="4">
        <f t="shared" si="17"/>
        <v>31.25</v>
      </c>
      <c r="AG39" s="2">
        <f>AK22</f>
        <v>3.8374717832957117</v>
      </c>
      <c r="AP39" s="4">
        <f t="shared" si="18"/>
        <v>31.25</v>
      </c>
      <c r="AQ39" s="2">
        <f>AU22</f>
        <v>0</v>
      </c>
      <c r="AZ39" s="4">
        <f t="shared" si="19"/>
        <v>31.25</v>
      </c>
      <c r="BA39" s="2">
        <f>BE22</f>
        <v>10.057687484324054</v>
      </c>
    </row>
    <row r="40" spans="1:54">
      <c r="A40" s="1">
        <v>10</v>
      </c>
      <c r="B40" s="2">
        <f>D25</f>
        <v>18.323293172690768</v>
      </c>
      <c r="H40" s="2"/>
      <c r="L40" s="4">
        <f t="shared" si="20"/>
        <v>125</v>
      </c>
      <c r="M40" s="2">
        <f>Q16</f>
        <v>86.230248306997737</v>
      </c>
      <c r="V40" s="4">
        <f t="shared" si="16"/>
        <v>7.8125</v>
      </c>
      <c r="W40" s="2">
        <f>AA28</f>
        <v>16.077251065964372</v>
      </c>
      <c r="AF40" s="4">
        <f t="shared" si="17"/>
        <v>15.625</v>
      </c>
      <c r="AG40" s="2">
        <f>AK25</f>
        <v>0.71482317531977735</v>
      </c>
      <c r="AP40" s="4">
        <f t="shared" si="18"/>
        <v>15.625</v>
      </c>
      <c r="AQ40" s="2">
        <f>AU25</f>
        <v>0.35114120892900846</v>
      </c>
      <c r="AZ40" s="4">
        <f t="shared" si="19"/>
        <v>15.625</v>
      </c>
      <c r="BA40" s="2">
        <f>BE25</f>
        <v>7.0228241785803815</v>
      </c>
    </row>
    <row r="41" spans="1:54">
      <c r="A41" s="1">
        <v>5</v>
      </c>
      <c r="B41" s="2">
        <f>D28</f>
        <v>3.012048192771092</v>
      </c>
      <c r="L41" s="4">
        <f t="shared" si="20"/>
        <v>62.5</v>
      </c>
      <c r="M41" s="2">
        <f>Q19</f>
        <v>62.151993980436409</v>
      </c>
      <c r="AF41" s="4">
        <f t="shared" si="17"/>
        <v>7.8125</v>
      </c>
      <c r="AG41" s="2">
        <f>AK28</f>
        <v>0</v>
      </c>
      <c r="AP41" s="4">
        <f t="shared" si="18"/>
        <v>7.8125</v>
      </c>
      <c r="AQ41" s="2">
        <f>AU28</f>
        <v>-5.5511151231257827E-15</v>
      </c>
      <c r="AZ41" s="4">
        <f t="shared" si="19"/>
        <v>7.8125</v>
      </c>
      <c r="BA41" s="2">
        <f>BE28</f>
        <v>2.9094557311261569</v>
      </c>
    </row>
    <row r="42" spans="1:54">
      <c r="L42" s="4">
        <f t="shared" si="20"/>
        <v>31.25</v>
      </c>
      <c r="M42" s="2">
        <f>Q22</f>
        <v>35.841484825683473</v>
      </c>
    </row>
    <row r="43" spans="1:54">
      <c r="L43" s="4">
        <f t="shared" si="20"/>
        <v>15.625</v>
      </c>
      <c r="M43" s="2">
        <f>Q25</f>
        <v>16.578881364434409</v>
      </c>
    </row>
    <row r="44" spans="1:54">
      <c r="L44" s="4">
        <f t="shared" si="20"/>
        <v>7.8125</v>
      </c>
      <c r="M44" s="2">
        <f>Q28</f>
        <v>9.9071983947830446</v>
      </c>
    </row>
    <row r="45" spans="1:54">
      <c r="B45" s="48" t="s">
        <v>44</v>
      </c>
      <c r="C45" s="48"/>
      <c r="D45" s="48"/>
    </row>
    <row r="46" spans="1:54">
      <c r="B46" s="48">
        <v>19.78</v>
      </c>
      <c r="C46" s="71">
        <f>AVERAGE(B46:B48)</f>
        <v>19.763333333333335</v>
      </c>
      <c r="D46" s="72">
        <f>_xlfn.STDEV.S(B46:B48)</f>
        <v>4.725815626252608E-2</v>
      </c>
      <c r="AF46" s="30"/>
      <c r="AP46" s="30"/>
      <c r="AZ46" s="30"/>
    </row>
    <row r="47" spans="1:54">
      <c r="B47" s="48">
        <v>19.71</v>
      </c>
      <c r="C47" s="71"/>
      <c r="D47" s="72"/>
      <c r="V47" s="30"/>
      <c r="AP47" s="4"/>
      <c r="AQ47" s="2"/>
      <c r="AZ47" s="50" t="s">
        <v>59</v>
      </c>
      <c r="BA47" s="51"/>
      <c r="BB47" s="51"/>
    </row>
    <row r="48" spans="1:54">
      <c r="B48" s="52">
        <v>19.8</v>
      </c>
      <c r="C48" s="71"/>
      <c r="D48" s="72"/>
      <c r="AP48" s="4"/>
      <c r="AQ48" s="2"/>
      <c r="AZ48" s="53">
        <v>200</v>
      </c>
      <c r="BA48" s="54">
        <f>AVERAGE(AZ48:AZ50)</f>
        <v>198.33333333333334</v>
      </c>
      <c r="BB48" s="55">
        <f>STDEV(AZ48:AZ50)</f>
        <v>2.8867513459481291</v>
      </c>
    </row>
    <row r="49" spans="1:54">
      <c r="N49" s="56" t="s">
        <v>55</v>
      </c>
      <c r="O49" s="48"/>
      <c r="P49" s="48"/>
      <c r="V49" s="50" t="s">
        <v>54</v>
      </c>
      <c r="W49" s="51"/>
      <c r="X49" s="51"/>
      <c r="AF49" s="51" t="s">
        <v>56</v>
      </c>
      <c r="AG49" s="51"/>
      <c r="AH49" s="51"/>
      <c r="AP49" s="4"/>
      <c r="AQ49" s="2"/>
      <c r="AZ49" s="53">
        <v>200</v>
      </c>
      <c r="BA49" s="57"/>
      <c r="BB49" s="54"/>
    </row>
    <row r="50" spans="1:54">
      <c r="N50" s="52">
        <v>46</v>
      </c>
      <c r="O50" s="49">
        <f>AVERAGE(N50:N52)</f>
        <v>46.666666666666664</v>
      </c>
      <c r="P50" s="49">
        <f>_xlfn.STDEV.S(N50:N52)</f>
        <v>0.57735026918962584</v>
      </c>
      <c r="V50" s="53">
        <v>48</v>
      </c>
      <c r="W50" s="54">
        <f>AVERAGE(V50:V52)</f>
        <v>49.666666666666664</v>
      </c>
      <c r="X50" s="55">
        <f>_xlfn.STDEV.S(V50:V52)</f>
        <v>2.0816659994661326</v>
      </c>
      <c r="AF50" s="53">
        <v>610</v>
      </c>
      <c r="AG50" s="54">
        <f>AVERAGE(AF50:AF52)</f>
        <v>608.33333333333337</v>
      </c>
      <c r="AH50" s="55">
        <f>_xlfn.STDEV.S(AF50:AF52)</f>
        <v>2.8867513459481287</v>
      </c>
      <c r="AP50" s="4"/>
      <c r="AQ50" s="2"/>
      <c r="AZ50" s="53">
        <v>195</v>
      </c>
      <c r="BA50" s="57"/>
      <c r="BB50" s="54"/>
    </row>
    <row r="51" spans="1:54">
      <c r="N51" s="52">
        <v>47</v>
      </c>
      <c r="O51" s="49"/>
      <c r="P51" s="49"/>
      <c r="V51" s="53">
        <v>52</v>
      </c>
      <c r="W51" s="57"/>
      <c r="X51" s="54"/>
      <c r="AF51" s="53">
        <v>605</v>
      </c>
      <c r="AG51" s="57"/>
      <c r="AH51" s="54"/>
      <c r="AP51" s="4"/>
      <c r="AQ51" s="2"/>
    </row>
    <row r="52" spans="1:54">
      <c r="N52" s="52">
        <v>47</v>
      </c>
      <c r="O52" s="49"/>
      <c r="P52" s="49"/>
      <c r="V52" s="53">
        <v>49</v>
      </c>
      <c r="W52" s="57"/>
      <c r="X52" s="54"/>
      <c r="AF52" s="53">
        <v>610</v>
      </c>
      <c r="AG52" s="57"/>
      <c r="AH52" s="54"/>
      <c r="AP52" s="4"/>
      <c r="AQ52" s="2"/>
    </row>
    <row r="53" spans="1:54">
      <c r="AP53" s="4"/>
      <c r="AQ53" s="2"/>
    </row>
    <row r="54" spans="1:54">
      <c r="AP54" s="4"/>
      <c r="AQ54" s="2"/>
    </row>
    <row r="55" spans="1:54">
      <c r="A55" s="1" t="s">
        <v>43</v>
      </c>
      <c r="L55" s="4">
        <v>1000</v>
      </c>
      <c r="M55" s="2">
        <f>P7</f>
        <v>99.548532731376966</v>
      </c>
      <c r="V55" s="4">
        <v>1000</v>
      </c>
      <c r="W55" s="2">
        <f>Z7</f>
        <v>95.334838224228733</v>
      </c>
      <c r="AF55" s="4">
        <v>1000</v>
      </c>
      <c r="AG55" s="2">
        <f>AJ7</f>
        <v>73.664409330323537</v>
      </c>
      <c r="AZ55" s="4">
        <v>1000</v>
      </c>
      <c r="BA55" s="2">
        <f>BD7</f>
        <v>93.604213694507152</v>
      </c>
    </row>
    <row r="56" spans="1:54">
      <c r="A56" s="1">
        <v>40</v>
      </c>
      <c r="B56" s="2">
        <f>C7</f>
        <v>97.816265060240966</v>
      </c>
      <c r="L56" s="4">
        <f t="shared" ref="L56:L61" si="21">L55/2</f>
        <v>500</v>
      </c>
      <c r="M56" s="2">
        <f>P10</f>
        <v>96.689240030097807</v>
      </c>
      <c r="V56" s="4">
        <f t="shared" ref="V56:V61" si="22">V55/2</f>
        <v>500</v>
      </c>
      <c r="W56" s="2">
        <f>Z10</f>
        <v>94.657637321294203</v>
      </c>
      <c r="AF56" s="4">
        <f t="shared" ref="AF56:AF62" si="23">AF55/2</f>
        <v>500</v>
      </c>
      <c r="AG56" s="2">
        <f>AJ10</f>
        <v>41.8359668924003</v>
      </c>
      <c r="AP56" s="30"/>
      <c r="AZ56" s="4">
        <f t="shared" ref="AZ56:AZ62" si="24">AZ55/2</f>
        <v>500</v>
      </c>
      <c r="BA56" s="2">
        <f>BD10</f>
        <v>91.723100075244531</v>
      </c>
    </row>
    <row r="57" spans="1:54">
      <c r="A57" s="1">
        <v>35</v>
      </c>
      <c r="B57" s="2">
        <f>C10</f>
        <v>93.298192771084345</v>
      </c>
      <c r="L57" s="4">
        <f t="shared" si="21"/>
        <v>250</v>
      </c>
      <c r="M57" s="2">
        <f>P13</f>
        <v>94.808126410835214</v>
      </c>
      <c r="V57" s="4">
        <f t="shared" si="22"/>
        <v>250</v>
      </c>
      <c r="W57" s="2">
        <f>Z13</f>
        <v>95.410082768999246</v>
      </c>
      <c r="AF57" s="4">
        <f t="shared" si="23"/>
        <v>250</v>
      </c>
      <c r="AG57" s="2">
        <f>AJ13</f>
        <v>21.068472535741144</v>
      </c>
      <c r="AP57" s="4"/>
      <c r="AQ57" s="2"/>
      <c r="AZ57" s="4">
        <f t="shared" si="24"/>
        <v>250</v>
      </c>
      <c r="BA57" s="2">
        <f>BD13</f>
        <v>58.088788562829194</v>
      </c>
    </row>
    <row r="58" spans="1:54">
      <c r="A58" s="1">
        <v>30</v>
      </c>
      <c r="B58" s="2">
        <f>C13</f>
        <v>85.843373493975903</v>
      </c>
      <c r="L58" s="4">
        <f t="shared" si="21"/>
        <v>125</v>
      </c>
      <c r="M58" s="2">
        <f>P16</f>
        <v>86.380737396538748</v>
      </c>
      <c r="V58" s="4">
        <f t="shared" si="22"/>
        <v>125</v>
      </c>
      <c r="W58" s="2">
        <f>Z16</f>
        <v>86.30549285176825</v>
      </c>
      <c r="AF58" s="4">
        <f t="shared" si="23"/>
        <v>125</v>
      </c>
      <c r="AG58" s="2">
        <f>AJ16</f>
        <v>13.243039879608723</v>
      </c>
      <c r="AP58" s="4"/>
      <c r="AQ58" s="2"/>
      <c r="AZ58" s="4">
        <f t="shared" si="24"/>
        <v>125</v>
      </c>
      <c r="BA58" s="2">
        <f>BD16</f>
        <v>35.289691497366441</v>
      </c>
    </row>
    <row r="59" spans="1:54">
      <c r="A59" s="1">
        <v>25</v>
      </c>
      <c r="B59" s="2">
        <f>C16</f>
        <v>69.201807228915655</v>
      </c>
      <c r="L59" s="4">
        <f t="shared" si="21"/>
        <v>62.5</v>
      </c>
      <c r="M59" s="2">
        <f>P19</f>
        <v>63.205417607223481</v>
      </c>
      <c r="V59" s="4">
        <f t="shared" si="22"/>
        <v>62.5</v>
      </c>
      <c r="W59" s="2">
        <f>Z19</f>
        <v>60.722347629796836</v>
      </c>
      <c r="AF59" s="4">
        <f t="shared" si="23"/>
        <v>62.5</v>
      </c>
      <c r="AG59" s="2">
        <f>AJ19</f>
        <v>7.2987208427388994</v>
      </c>
      <c r="AP59" s="4"/>
      <c r="AQ59" s="2"/>
      <c r="AZ59" s="4">
        <f t="shared" si="24"/>
        <v>62.5</v>
      </c>
      <c r="BA59" s="2">
        <f>BD19</f>
        <v>22.648607975921742</v>
      </c>
    </row>
    <row r="60" spans="1:54">
      <c r="A60" s="1">
        <v>20</v>
      </c>
      <c r="B60" s="2">
        <f>C19</f>
        <v>51.581325301204814</v>
      </c>
      <c r="L60" s="4">
        <f t="shared" si="21"/>
        <v>31.25</v>
      </c>
      <c r="M60" s="2">
        <f>P22</f>
        <v>36.418359668924005</v>
      </c>
      <c r="V60" s="4">
        <f t="shared" si="22"/>
        <v>31.25</v>
      </c>
      <c r="W60" s="2">
        <f>Z22</f>
        <v>35.289691497366441</v>
      </c>
      <c r="AF60" s="4">
        <f t="shared" si="23"/>
        <v>31.25</v>
      </c>
      <c r="AG60" s="2">
        <f>AJ22</f>
        <v>3.0097817908201683</v>
      </c>
      <c r="AP60" s="4"/>
      <c r="AQ60" s="2"/>
      <c r="AZ60" s="4">
        <f t="shared" si="24"/>
        <v>31.25</v>
      </c>
      <c r="BA60" s="2">
        <f>BD22</f>
        <v>9.4055680963130168</v>
      </c>
    </row>
    <row r="61" spans="1:54">
      <c r="A61" s="1">
        <v>15</v>
      </c>
      <c r="B61" s="2">
        <f>C22</f>
        <v>33.885542168674704</v>
      </c>
      <c r="L61" s="4">
        <f t="shared" si="21"/>
        <v>15.625</v>
      </c>
      <c r="M61" s="2">
        <f>P25</f>
        <v>16.704288939051917</v>
      </c>
      <c r="V61" s="4">
        <f t="shared" si="22"/>
        <v>15.625</v>
      </c>
      <c r="W61" s="2">
        <f>Z25</f>
        <v>17.231000752445439</v>
      </c>
      <c r="AF61" s="4">
        <f t="shared" si="23"/>
        <v>15.625</v>
      </c>
      <c r="AG61" s="2">
        <f>AJ25</f>
        <v>0.82768999247553787</v>
      </c>
      <c r="AP61" s="4"/>
      <c r="AQ61" s="2"/>
      <c r="AZ61" s="4">
        <f t="shared" si="24"/>
        <v>15.625</v>
      </c>
      <c r="BA61" s="2">
        <f>BD25</f>
        <v>6.8472535741158751</v>
      </c>
    </row>
    <row r="62" spans="1:54">
      <c r="A62" s="1">
        <v>10</v>
      </c>
      <c r="B62" s="2">
        <f>C25</f>
        <v>18.4487951807229</v>
      </c>
      <c r="L62" s="4">
        <v>0.01</v>
      </c>
      <c r="M62" s="2">
        <f>P28</f>
        <v>5.4176072234763026</v>
      </c>
      <c r="V62" s="4">
        <v>0.01</v>
      </c>
      <c r="W62" s="2">
        <f>Z28</f>
        <v>15.876598946576362</v>
      </c>
      <c r="AF62" s="4">
        <f t="shared" si="23"/>
        <v>7.8125</v>
      </c>
      <c r="AG62" s="2">
        <f>AJ28</f>
        <v>0.15048908954100843</v>
      </c>
      <c r="AP62" s="4"/>
      <c r="AQ62" s="2"/>
      <c r="AZ62" s="4">
        <f t="shared" si="24"/>
        <v>7.8125</v>
      </c>
      <c r="BA62" s="2">
        <f>BD28</f>
        <v>2.4078254326561348</v>
      </c>
    </row>
    <row r="63" spans="1:54">
      <c r="A63" s="1">
        <v>5</v>
      </c>
      <c r="B63" s="2">
        <f>C28</f>
        <v>2.4096385542168695</v>
      </c>
      <c r="AP63" s="4"/>
      <c r="AQ63" s="2"/>
    </row>
    <row r="64" spans="1:54">
      <c r="AP64" s="4"/>
      <c r="AQ64" s="2"/>
    </row>
    <row r="66" spans="1:53">
      <c r="AP66" s="30"/>
    </row>
    <row r="67" spans="1:53">
      <c r="L67" s="30"/>
      <c r="AF67" s="30"/>
      <c r="AP67" s="4"/>
      <c r="AQ67" s="2"/>
      <c r="AZ67" s="30"/>
    </row>
    <row r="68" spans="1:53">
      <c r="V68" s="30"/>
      <c r="AF68" s="4">
        <v>1000</v>
      </c>
      <c r="AG68" s="2">
        <f>AJ8</f>
        <v>71.933784800601956</v>
      </c>
      <c r="AP68" s="4"/>
      <c r="AQ68" s="2"/>
      <c r="AZ68" s="4">
        <v>1000</v>
      </c>
      <c r="BA68" s="2">
        <f>BD8</f>
        <v>94.055680963130172</v>
      </c>
    </row>
    <row r="69" spans="1:53">
      <c r="A69" s="1" t="s">
        <v>43</v>
      </c>
      <c r="L69" s="4">
        <v>1000</v>
      </c>
      <c r="M69" s="2">
        <f>P8</f>
        <v>98.194130925507892</v>
      </c>
      <c r="V69" s="4">
        <v>1000</v>
      </c>
      <c r="W69" s="2">
        <f>Z8</f>
        <v>95.86155003762228</v>
      </c>
      <c r="AF69" s="4">
        <f t="shared" ref="AF69:AF75" si="25">AF68/2</f>
        <v>500</v>
      </c>
      <c r="AG69" s="2">
        <f>AJ11</f>
        <v>42.738901429646347</v>
      </c>
      <c r="AP69" s="4"/>
      <c r="AQ69" s="2"/>
      <c r="AZ69" s="4">
        <f t="shared" ref="AZ69:AZ75" si="26">AZ68/2</f>
        <v>500</v>
      </c>
      <c r="BA69" s="2">
        <f>BD11</f>
        <v>90.067720090293463</v>
      </c>
    </row>
    <row r="70" spans="1:53">
      <c r="A70" s="1">
        <v>40</v>
      </c>
      <c r="B70" s="2">
        <f>C8</f>
        <v>97.966867469879531</v>
      </c>
      <c r="L70" s="4">
        <f t="shared" ref="L70:L75" si="27">L69/2</f>
        <v>500</v>
      </c>
      <c r="M70" s="2">
        <f>P11</f>
        <v>98.570353649360428</v>
      </c>
      <c r="V70" s="4">
        <f t="shared" ref="V70:V75" si="28">V69/2</f>
        <v>500</v>
      </c>
      <c r="W70" s="2">
        <f>Z11</f>
        <v>96.313017306245314</v>
      </c>
      <c r="AF70" s="4">
        <f t="shared" si="25"/>
        <v>250</v>
      </c>
      <c r="AG70" s="2">
        <f>AJ14</f>
        <v>22.272385252069213</v>
      </c>
      <c r="AP70" s="4"/>
      <c r="AQ70" s="2"/>
      <c r="AZ70" s="4">
        <f t="shared" si="26"/>
        <v>250</v>
      </c>
      <c r="BA70" s="2">
        <f>BD14</f>
        <v>59.066967644845761</v>
      </c>
    </row>
    <row r="71" spans="1:53">
      <c r="A71" s="1">
        <v>35</v>
      </c>
      <c r="B71" s="2">
        <f>C11</f>
        <v>94.277108433734938</v>
      </c>
      <c r="L71" s="4">
        <f t="shared" si="27"/>
        <v>250</v>
      </c>
      <c r="M71" s="2">
        <f>P14</f>
        <v>94.431903686982693</v>
      </c>
      <c r="V71" s="4">
        <f t="shared" si="28"/>
        <v>250</v>
      </c>
      <c r="W71" s="2">
        <f>Z14</f>
        <v>95.560571858540257</v>
      </c>
      <c r="AF71" s="4">
        <f t="shared" si="25"/>
        <v>125</v>
      </c>
      <c r="AG71" s="2">
        <f>AJ17</f>
        <v>11.060948081264094</v>
      </c>
      <c r="AP71" s="4"/>
      <c r="AQ71" s="2"/>
      <c r="AZ71" s="4">
        <f t="shared" si="26"/>
        <v>125</v>
      </c>
      <c r="BA71" s="2">
        <f>BD17</f>
        <v>35.139202407825429</v>
      </c>
    </row>
    <row r="72" spans="1:53">
      <c r="A72" s="1">
        <v>30</v>
      </c>
      <c r="B72" s="2">
        <f>C14</f>
        <v>85.692771084337352</v>
      </c>
      <c r="L72" s="4">
        <f t="shared" si="27"/>
        <v>125</v>
      </c>
      <c r="M72" s="2">
        <f>P17</f>
        <v>86.079759217456726</v>
      </c>
      <c r="V72" s="4">
        <f t="shared" si="28"/>
        <v>125</v>
      </c>
      <c r="W72" s="2">
        <f>Z17</f>
        <v>87.057938299473292</v>
      </c>
      <c r="AF72" s="4">
        <f t="shared" si="25"/>
        <v>62.5</v>
      </c>
      <c r="AG72" s="2">
        <f>AJ20</f>
        <v>5.8690744920993287</v>
      </c>
      <c r="AP72" s="4"/>
      <c r="AQ72" s="2"/>
      <c r="AZ72" s="4">
        <f t="shared" si="26"/>
        <v>62.5</v>
      </c>
      <c r="BA72" s="2">
        <f>BD20</f>
        <v>20.466516177577127</v>
      </c>
    </row>
    <row r="73" spans="1:53">
      <c r="A73" s="1">
        <v>25</v>
      </c>
      <c r="B73" s="2">
        <f>C17</f>
        <v>70.481927710843379</v>
      </c>
      <c r="L73" s="4">
        <f t="shared" si="27"/>
        <v>62.5</v>
      </c>
      <c r="M73" s="2">
        <f>P20</f>
        <v>61.625282167042883</v>
      </c>
      <c r="V73" s="4">
        <f t="shared" si="28"/>
        <v>62.5</v>
      </c>
      <c r="W73" s="2">
        <f>Z20</f>
        <v>57.336343115124158</v>
      </c>
      <c r="AF73" s="4">
        <f t="shared" si="25"/>
        <v>31.25</v>
      </c>
      <c r="AG73" s="2">
        <f>AJ23</f>
        <v>3.2355154251316729</v>
      </c>
      <c r="AP73" s="4"/>
      <c r="AQ73" s="2"/>
      <c r="AZ73" s="4">
        <f t="shared" si="26"/>
        <v>31.25</v>
      </c>
      <c r="BA73" s="2">
        <f>BD23</f>
        <v>9.7065462753950342</v>
      </c>
    </row>
    <row r="74" spans="1:53">
      <c r="A74" s="1">
        <v>20</v>
      </c>
      <c r="B74" s="2">
        <f>C20</f>
        <v>51.807228915662648</v>
      </c>
      <c r="L74" s="4">
        <f t="shared" si="27"/>
        <v>31.25</v>
      </c>
      <c r="M74" s="2">
        <f>P23</f>
        <v>35.741158765989468</v>
      </c>
      <c r="V74" s="4">
        <f t="shared" si="28"/>
        <v>31.25</v>
      </c>
      <c r="W74" s="2">
        <f>Z23</f>
        <v>33.634311512415351</v>
      </c>
      <c r="AF74" s="4">
        <f t="shared" si="25"/>
        <v>15.625</v>
      </c>
      <c r="AG74" s="2">
        <f>AJ26</f>
        <v>0.60195635816401694</v>
      </c>
      <c r="AP74" s="4"/>
      <c r="AQ74" s="2"/>
      <c r="AZ74" s="4">
        <f t="shared" si="26"/>
        <v>15.625</v>
      </c>
      <c r="BA74" s="2">
        <f>BD26</f>
        <v>7.3739653875093953</v>
      </c>
    </row>
    <row r="75" spans="1:53">
      <c r="A75" s="1">
        <v>15</v>
      </c>
      <c r="B75" s="2">
        <f>C23</f>
        <v>33.584337349397593</v>
      </c>
      <c r="L75" s="4">
        <f t="shared" si="27"/>
        <v>15.625</v>
      </c>
      <c r="M75" s="2">
        <f>P26</f>
        <v>15.801354401805867</v>
      </c>
      <c r="V75" s="4">
        <f t="shared" si="28"/>
        <v>15.625</v>
      </c>
      <c r="W75" s="2">
        <f>Z26</f>
        <v>17.83295711060947</v>
      </c>
      <c r="AF75" s="4">
        <f t="shared" si="25"/>
        <v>7.8125</v>
      </c>
      <c r="AG75" s="2">
        <f>AJ29</f>
        <v>0.52671181339352113</v>
      </c>
      <c r="AZ75" s="4">
        <f t="shared" si="26"/>
        <v>7.8125</v>
      </c>
      <c r="BA75" s="2">
        <f>BD29</f>
        <v>2.4830699774266307</v>
      </c>
    </row>
    <row r="76" spans="1:53">
      <c r="A76" s="1">
        <v>10</v>
      </c>
      <c r="B76" s="2">
        <f>C26</f>
        <v>17.846385542168679</v>
      </c>
      <c r="L76" s="4">
        <v>0.01</v>
      </c>
      <c r="M76" s="2">
        <f>P29</f>
        <v>9.857035364936042</v>
      </c>
      <c r="V76" s="4">
        <v>0.01</v>
      </c>
      <c r="W76" s="2">
        <f>Z29</f>
        <v>15.425131677953338</v>
      </c>
    </row>
    <row r="77" spans="1:53">
      <c r="A77" s="1">
        <v>5</v>
      </c>
      <c r="B77" s="2">
        <f>C29</f>
        <v>2.6355421686747094</v>
      </c>
    </row>
    <row r="81" spans="1:53">
      <c r="AF81" s="30"/>
    </row>
    <row r="82" spans="1:53">
      <c r="L82" s="4">
        <v>1000</v>
      </c>
      <c r="M82" s="2">
        <f>P9</f>
        <v>97.742663656884872</v>
      </c>
      <c r="V82" s="4">
        <v>1000</v>
      </c>
      <c r="W82" s="2">
        <f>Z9</f>
        <v>96.613995485327322</v>
      </c>
      <c r="AF82" s="4">
        <v>1000</v>
      </c>
      <c r="AG82" s="2">
        <f>AJ9</f>
        <v>72.911963882618508</v>
      </c>
    </row>
    <row r="83" spans="1:53">
      <c r="L83" s="4">
        <f t="shared" ref="L83:L88" si="29">L82/2</f>
        <v>500</v>
      </c>
      <c r="M83" s="2">
        <f>P12</f>
        <v>97.140707298720841</v>
      </c>
      <c r="V83" s="4">
        <f t="shared" ref="V83:V88" si="30">V82/2</f>
        <v>500</v>
      </c>
      <c r="W83" s="2">
        <f>Z12</f>
        <v>96.76448457486832</v>
      </c>
      <c r="AF83" s="4">
        <f t="shared" ref="AF83:AF89" si="31">AF82/2</f>
        <v>500</v>
      </c>
      <c r="AG83" s="2">
        <f>AJ12</f>
        <v>42.663656884875842</v>
      </c>
      <c r="AZ83" s="30"/>
    </row>
    <row r="84" spans="1:53">
      <c r="L84" s="4">
        <f t="shared" si="29"/>
        <v>250</v>
      </c>
      <c r="M84" s="2">
        <f>P15</f>
        <v>95.184349134687736</v>
      </c>
      <c r="V84" s="4">
        <f t="shared" si="30"/>
        <v>250</v>
      </c>
      <c r="W84" s="2">
        <f>Z15</f>
        <v>94.206170052671183</v>
      </c>
      <c r="AF84" s="4">
        <f t="shared" si="31"/>
        <v>250</v>
      </c>
      <c r="AG84" s="2">
        <f>AJ15</f>
        <v>23.100075244544765</v>
      </c>
      <c r="AZ84" s="4">
        <v>1000</v>
      </c>
      <c r="BA84" s="2">
        <f>BD9</f>
        <v>94.281414597441682</v>
      </c>
    </row>
    <row r="85" spans="1:53">
      <c r="L85" s="4">
        <f t="shared" si="29"/>
        <v>125</v>
      </c>
      <c r="M85" s="2">
        <f>P18</f>
        <v>86.230248306997737</v>
      </c>
      <c r="V85" s="4">
        <f t="shared" si="30"/>
        <v>125</v>
      </c>
      <c r="W85" s="2">
        <f>Z18</f>
        <v>86.98269375470278</v>
      </c>
      <c r="AF85" s="4">
        <f t="shared" si="31"/>
        <v>125</v>
      </c>
      <c r="AG85" s="2">
        <f>AJ18</f>
        <v>12.41534988713317</v>
      </c>
      <c r="AZ85" s="4">
        <f t="shared" ref="AZ85:AZ91" si="32">AZ84/2</f>
        <v>500</v>
      </c>
      <c r="BA85" s="2">
        <f>BD12</f>
        <v>90.744920993227993</v>
      </c>
    </row>
    <row r="86" spans="1:53">
      <c r="A86" s="1" t="s">
        <v>43</v>
      </c>
      <c r="L86" s="4">
        <f t="shared" si="29"/>
        <v>62.5</v>
      </c>
      <c r="M86" s="2">
        <f>P21</f>
        <v>61.625282167042883</v>
      </c>
      <c r="V86" s="4">
        <f t="shared" si="30"/>
        <v>62.5</v>
      </c>
      <c r="W86" s="2">
        <f>Z21</f>
        <v>60.571858540255832</v>
      </c>
      <c r="AF86" s="4">
        <f t="shared" si="31"/>
        <v>62.5</v>
      </c>
      <c r="AG86" s="2">
        <f>AJ21</f>
        <v>6.0948081264108325</v>
      </c>
      <c r="AZ86" s="4">
        <f t="shared" si="32"/>
        <v>250</v>
      </c>
      <c r="BA86" s="2">
        <f>BD15</f>
        <v>59.969902182091793</v>
      </c>
    </row>
    <row r="87" spans="1:53">
      <c r="A87" s="1">
        <v>40</v>
      </c>
      <c r="B87" s="2">
        <f>C9</f>
        <v>98.418674698795186</v>
      </c>
      <c r="L87" s="4">
        <f t="shared" si="29"/>
        <v>31.25</v>
      </c>
      <c r="M87" s="2">
        <f>P24</f>
        <v>35.364936042136947</v>
      </c>
      <c r="V87" s="4">
        <f t="shared" si="30"/>
        <v>31.25</v>
      </c>
      <c r="W87" s="2">
        <f>Z24</f>
        <v>33.559066967644839</v>
      </c>
      <c r="AF87" s="4">
        <f t="shared" si="31"/>
        <v>31.25</v>
      </c>
      <c r="AG87" s="2">
        <f>AJ24</f>
        <v>5.2671181339352948</v>
      </c>
      <c r="AZ87" s="4">
        <f t="shared" si="32"/>
        <v>125</v>
      </c>
      <c r="BA87" s="2">
        <f>BD18</f>
        <v>35.741158765989468</v>
      </c>
    </row>
    <row r="88" spans="1:53">
      <c r="A88" s="1">
        <v>35</v>
      </c>
      <c r="B88" s="2">
        <f>C12</f>
        <v>93.222891566265048</v>
      </c>
      <c r="L88" s="4">
        <f t="shared" si="29"/>
        <v>15.625</v>
      </c>
      <c r="M88" s="2">
        <f>P27</f>
        <v>17.231000752445439</v>
      </c>
      <c r="V88" s="4">
        <f t="shared" si="30"/>
        <v>15.625</v>
      </c>
      <c r="W88" s="2">
        <f>Z27</f>
        <v>18.058690744920995</v>
      </c>
      <c r="AF88" s="4">
        <f t="shared" si="31"/>
        <v>15.625</v>
      </c>
      <c r="AG88" s="2">
        <v>0</v>
      </c>
      <c r="AZ88" s="4">
        <f t="shared" si="32"/>
        <v>62.5</v>
      </c>
      <c r="BA88" s="2">
        <f>BD21</f>
        <v>23.100075244544765</v>
      </c>
    </row>
    <row r="89" spans="1:53">
      <c r="A89" s="1">
        <v>30</v>
      </c>
      <c r="B89" s="2">
        <f>C15</f>
        <v>84.939759036144579</v>
      </c>
      <c r="L89" s="4">
        <v>0.01</v>
      </c>
      <c r="M89" s="2">
        <f>P30</f>
        <v>14.446952595936791</v>
      </c>
      <c r="V89" s="4">
        <v>0.01</v>
      </c>
      <c r="W89" s="2">
        <f>Z30</f>
        <v>16.93002257336342</v>
      </c>
      <c r="AF89" s="4">
        <f t="shared" si="31"/>
        <v>7.8125</v>
      </c>
      <c r="AG89" s="2">
        <v>0</v>
      </c>
      <c r="AZ89" s="4">
        <f t="shared" si="32"/>
        <v>31.25</v>
      </c>
      <c r="BA89" s="2">
        <f>BD24</f>
        <v>11.06094808126411</v>
      </c>
    </row>
    <row r="90" spans="1:53">
      <c r="A90" s="1">
        <v>25</v>
      </c>
      <c r="B90" s="2">
        <f>C18</f>
        <v>70.783132530120483</v>
      </c>
      <c r="AZ90" s="4">
        <f t="shared" si="32"/>
        <v>15.625</v>
      </c>
      <c r="BA90" s="2">
        <f>BD27</f>
        <v>6.8472535741158751</v>
      </c>
    </row>
    <row r="91" spans="1:53">
      <c r="A91" s="1">
        <v>20</v>
      </c>
      <c r="B91" s="2">
        <f>C21</f>
        <v>50.30120481927711</v>
      </c>
      <c r="AZ91" s="4">
        <f t="shared" si="32"/>
        <v>7.8125</v>
      </c>
      <c r="BA91" s="2">
        <f>BD30</f>
        <v>3.8374717832957059</v>
      </c>
    </row>
    <row r="92" spans="1:53">
      <c r="A92" s="1">
        <v>15</v>
      </c>
      <c r="B92" s="2">
        <f>C24</f>
        <v>32.228915662650607</v>
      </c>
    </row>
    <row r="93" spans="1:53">
      <c r="A93" s="1">
        <v>10</v>
      </c>
      <c r="B93" s="2">
        <f>C27</f>
        <v>18.674698795180721</v>
      </c>
    </row>
    <row r="94" spans="1:53">
      <c r="A94" s="1">
        <v>5</v>
      </c>
      <c r="B94" s="2">
        <f>C30</f>
        <v>3.9909638554216982</v>
      </c>
    </row>
    <row r="105" spans="12:12">
      <c r="L105" s="30"/>
    </row>
  </sheetData>
  <mergeCells count="99">
    <mergeCell ref="AZ25:AZ27"/>
    <mergeCell ref="BE25:BE27"/>
    <mergeCell ref="BF25:BF27"/>
    <mergeCell ref="AZ28:AZ30"/>
    <mergeCell ref="BE28:BE30"/>
    <mergeCell ref="BF28:BF30"/>
    <mergeCell ref="AZ19:AZ21"/>
    <mergeCell ref="BE19:BE21"/>
    <mergeCell ref="BF19:BF21"/>
    <mergeCell ref="AZ22:AZ24"/>
    <mergeCell ref="BE22:BE24"/>
    <mergeCell ref="BF22:BF24"/>
    <mergeCell ref="AZ13:AZ15"/>
    <mergeCell ref="BE13:BE15"/>
    <mergeCell ref="BF13:BF15"/>
    <mergeCell ref="AZ16:AZ18"/>
    <mergeCell ref="BE16:BE18"/>
    <mergeCell ref="BF16:BF18"/>
    <mergeCell ref="AZ7:AZ9"/>
    <mergeCell ref="BE7:BE9"/>
    <mergeCell ref="BF7:BF9"/>
    <mergeCell ref="AZ10:AZ12"/>
    <mergeCell ref="BE10:BE12"/>
    <mergeCell ref="BF10:BF12"/>
    <mergeCell ref="AU25:AU27"/>
    <mergeCell ref="AV25:AV27"/>
    <mergeCell ref="AP28:AP30"/>
    <mergeCell ref="AU28:AU30"/>
    <mergeCell ref="AV28:AV30"/>
    <mergeCell ref="AU19:AU21"/>
    <mergeCell ref="AV19:AV21"/>
    <mergeCell ref="AP22:AP24"/>
    <mergeCell ref="AU22:AU24"/>
    <mergeCell ref="AV22:AV24"/>
    <mergeCell ref="AU13:AU15"/>
    <mergeCell ref="AV13:AV15"/>
    <mergeCell ref="AP16:AP18"/>
    <mergeCell ref="AU16:AU18"/>
    <mergeCell ref="AV16:AV18"/>
    <mergeCell ref="AU7:AU9"/>
    <mergeCell ref="AV7:AV9"/>
    <mergeCell ref="AP10:AP12"/>
    <mergeCell ref="AU10:AU12"/>
    <mergeCell ref="AV10:AV12"/>
    <mergeCell ref="AF28:AF30"/>
    <mergeCell ref="AK28:AK30"/>
    <mergeCell ref="AL28:AL30"/>
    <mergeCell ref="AP7:AP9"/>
    <mergeCell ref="AP13:AP15"/>
    <mergeCell ref="AP19:AP21"/>
    <mergeCell ref="AP25:AP27"/>
    <mergeCell ref="AL16:AL18"/>
    <mergeCell ref="AF19:AF21"/>
    <mergeCell ref="AK19:AK21"/>
    <mergeCell ref="AL19:AL21"/>
    <mergeCell ref="AF22:AF24"/>
    <mergeCell ref="AK22:AK24"/>
    <mergeCell ref="AL22:AL24"/>
    <mergeCell ref="AL7:AL9"/>
    <mergeCell ref="AL10:AL12"/>
    <mergeCell ref="AF13:AF15"/>
    <mergeCell ref="AK13:AK15"/>
    <mergeCell ref="AL13:AL15"/>
    <mergeCell ref="AL25:AL27"/>
    <mergeCell ref="AF7:AF9"/>
    <mergeCell ref="AK7:AK9"/>
    <mergeCell ref="AF16:AF18"/>
    <mergeCell ref="AK16:AK18"/>
    <mergeCell ref="AF25:AF27"/>
    <mergeCell ref="AK25:AK27"/>
    <mergeCell ref="AF10:AF12"/>
    <mergeCell ref="AK10:AK12"/>
    <mergeCell ref="L28:L30"/>
    <mergeCell ref="A7:A9"/>
    <mergeCell ref="D7:D9"/>
    <mergeCell ref="E7:E9"/>
    <mergeCell ref="A10:A12"/>
    <mergeCell ref="D10:D12"/>
    <mergeCell ref="E10:E12"/>
    <mergeCell ref="A13:A15"/>
    <mergeCell ref="D13:D15"/>
    <mergeCell ref="E13:E15"/>
    <mergeCell ref="A16:A18"/>
    <mergeCell ref="D16:D18"/>
    <mergeCell ref="E16:E18"/>
    <mergeCell ref="A19:A21"/>
    <mergeCell ref="D19:D21"/>
    <mergeCell ref="E19:E21"/>
    <mergeCell ref="A22:A24"/>
    <mergeCell ref="D22:D24"/>
    <mergeCell ref="E22:E24"/>
    <mergeCell ref="C46:C48"/>
    <mergeCell ref="D46:D48"/>
    <mergeCell ref="A25:A27"/>
    <mergeCell ref="D25:D27"/>
    <mergeCell ref="E25:E27"/>
    <mergeCell ref="A28:A30"/>
    <mergeCell ref="D28:D30"/>
    <mergeCell ref="E28:E3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9BB5E-D815-480E-B46B-F58A74941274}">
  <dimension ref="A1:AT94"/>
  <sheetViews>
    <sheetView zoomScale="52" zoomScaleNormal="52" workbookViewId="0">
      <selection activeCell="BC29" sqref="BC29"/>
    </sheetView>
  </sheetViews>
  <sheetFormatPr defaultRowHeight="13.8"/>
  <cols>
    <col min="1" max="1" width="15.8984375" customWidth="1"/>
    <col min="3" max="3" width="14.5" customWidth="1"/>
    <col min="9" max="9" width="19.296875" customWidth="1"/>
    <col min="11" max="11" width="15.69921875" customWidth="1"/>
    <col min="17" max="17" width="17" customWidth="1"/>
    <col min="19" max="19" width="16.8984375" customWidth="1"/>
    <col min="25" max="25" width="15.59765625" customWidth="1"/>
    <col min="26" max="26" width="10.296875" customWidth="1"/>
    <col min="27" max="27" width="14.59765625" customWidth="1"/>
    <col min="33" max="33" width="14.69921875" customWidth="1"/>
    <col min="35" max="35" width="15.796875" customWidth="1"/>
    <col min="41" max="41" width="13.8984375" customWidth="1"/>
    <col min="43" max="43" width="16.296875" customWidth="1"/>
  </cols>
  <sheetData>
    <row r="1" spans="1:46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</row>
    <row r="2" spans="1:46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</row>
    <row r="3" spans="1:46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</row>
    <row r="4" spans="1:46">
      <c r="A4" s="32"/>
      <c r="B4" s="32" t="s">
        <v>50</v>
      </c>
      <c r="C4" s="32">
        <v>0.57699999999999996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</row>
    <row r="5" spans="1:46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</row>
    <row r="6" spans="1:46">
      <c r="A6" s="44" t="s">
        <v>65</v>
      </c>
      <c r="B6" s="44" t="s">
        <v>41</v>
      </c>
      <c r="C6" s="44" t="s">
        <v>42</v>
      </c>
      <c r="D6" s="44" t="s">
        <v>1</v>
      </c>
      <c r="E6" s="44" t="s">
        <v>2</v>
      </c>
      <c r="F6" s="32"/>
      <c r="G6" s="32"/>
      <c r="H6" s="32"/>
      <c r="I6" s="44" t="s">
        <v>51</v>
      </c>
      <c r="J6" s="44" t="s">
        <v>41</v>
      </c>
      <c r="K6" s="44" t="s">
        <v>42</v>
      </c>
      <c r="L6" s="44" t="s">
        <v>1</v>
      </c>
      <c r="M6" s="44" t="s">
        <v>2</v>
      </c>
      <c r="N6" s="32"/>
      <c r="O6" s="32"/>
      <c r="P6" s="32"/>
      <c r="Q6" s="44" t="s">
        <v>52</v>
      </c>
      <c r="R6" s="44" t="s">
        <v>41</v>
      </c>
      <c r="S6" s="44" t="s">
        <v>42</v>
      </c>
      <c r="T6" s="44" t="s">
        <v>1</v>
      </c>
      <c r="U6" s="44" t="s">
        <v>2</v>
      </c>
      <c r="V6" s="32"/>
      <c r="W6" s="32"/>
      <c r="X6" s="32"/>
      <c r="Y6" s="44" t="s">
        <v>53</v>
      </c>
      <c r="Z6" s="44" t="s">
        <v>41</v>
      </c>
      <c r="AA6" s="44" t="s">
        <v>42</v>
      </c>
      <c r="AB6" s="44" t="s">
        <v>1</v>
      </c>
      <c r="AC6" s="44" t="s">
        <v>2</v>
      </c>
      <c r="AD6" s="32"/>
      <c r="AE6" s="32"/>
      <c r="AF6" s="32"/>
      <c r="AG6" s="44" t="s">
        <v>57</v>
      </c>
      <c r="AH6" s="44" t="s">
        <v>41</v>
      </c>
      <c r="AI6" s="44" t="s">
        <v>42</v>
      </c>
      <c r="AJ6" s="44" t="s">
        <v>1</v>
      </c>
      <c r="AK6" s="44" t="s">
        <v>2</v>
      </c>
      <c r="AL6" s="32"/>
      <c r="AM6" s="32"/>
      <c r="AN6" s="32"/>
      <c r="AO6" s="44" t="s">
        <v>58</v>
      </c>
      <c r="AP6" s="44" t="s">
        <v>41</v>
      </c>
      <c r="AQ6" s="44" t="s">
        <v>42</v>
      </c>
      <c r="AR6" s="44" t="s">
        <v>1</v>
      </c>
      <c r="AS6" s="44" t="s">
        <v>2</v>
      </c>
      <c r="AT6" s="32"/>
    </row>
    <row r="7" spans="1:46">
      <c r="A7" s="70">
        <v>40</v>
      </c>
      <c r="B7" s="32">
        <v>7.0000000000000007E-2</v>
      </c>
      <c r="C7" s="43">
        <f>((0.577-B7)/0.577)*100</f>
        <v>87.868284228769483</v>
      </c>
      <c r="D7" s="38">
        <f>AVERAGE(C7:C9)</f>
        <v>86.943963027151938</v>
      </c>
      <c r="E7" s="38">
        <f>_xlfn.STDEV.S(C7:C9)</f>
        <v>1.0589429682162514</v>
      </c>
      <c r="F7" s="32"/>
      <c r="G7" s="32"/>
      <c r="H7" s="32"/>
      <c r="I7" s="38">
        <v>1000</v>
      </c>
      <c r="J7" s="32">
        <v>0</v>
      </c>
      <c r="K7" s="43">
        <f>((0.577-J7)/0.577)*100</f>
        <v>100</v>
      </c>
      <c r="L7" s="38">
        <f>AVERAGE(K7:K9)</f>
        <v>100</v>
      </c>
      <c r="M7" s="38">
        <f>_xlfn.STDEV.S(K7:K9)</f>
        <v>0</v>
      </c>
      <c r="N7" s="32"/>
      <c r="O7" s="32"/>
      <c r="P7" s="32"/>
      <c r="Q7" s="38">
        <v>1000</v>
      </c>
      <c r="R7" s="32">
        <v>0</v>
      </c>
      <c r="S7" s="43">
        <f>((0.577-R7)/0.577)*100</f>
        <v>100</v>
      </c>
      <c r="T7" s="70">
        <f>AVERAGE(S7:S9)</f>
        <v>100</v>
      </c>
      <c r="U7" s="70">
        <f>_xlfn.STDEV.S(S7:S9)</f>
        <v>0</v>
      </c>
      <c r="V7" s="32"/>
      <c r="W7" s="32"/>
      <c r="X7" s="32"/>
      <c r="Y7" s="38">
        <v>1000</v>
      </c>
      <c r="Z7" s="32">
        <v>9.8000000000000004E-2</v>
      </c>
      <c r="AA7" s="43">
        <f>((0.577-Z7)/0.577)*100</f>
        <v>83.015597920277301</v>
      </c>
      <c r="AB7" s="70">
        <f>AVERAGE(AA7:AA9)</f>
        <v>83.419988445984984</v>
      </c>
      <c r="AC7" s="70">
        <f>_xlfn.STDEV.S(AA7:AA9)</f>
        <v>1.015505247327964</v>
      </c>
      <c r="AD7" s="32"/>
      <c r="AE7" s="32"/>
      <c r="AF7" s="32"/>
      <c r="AG7" s="38">
        <v>1000</v>
      </c>
      <c r="AH7" s="32">
        <v>0.32200000000000001</v>
      </c>
      <c r="AI7" s="43">
        <f>((0.577-AH7)/0.577)*100</f>
        <v>44.194107452339679</v>
      </c>
      <c r="AJ7" s="70">
        <f>AVERAGE(AI7:AI9)</f>
        <v>43.500866551126506</v>
      </c>
      <c r="AK7" s="70">
        <f>_xlfn.STDEV.S(AI7:AI9)</f>
        <v>0.91707151163417655</v>
      </c>
      <c r="AL7" s="32"/>
      <c r="AM7" s="32"/>
      <c r="AN7" s="32"/>
      <c r="AO7" s="38">
        <v>1000</v>
      </c>
      <c r="AP7" s="32">
        <v>0</v>
      </c>
      <c r="AQ7" s="43">
        <f>((0.577-AP7)/0.577)*100</f>
        <v>100</v>
      </c>
      <c r="AR7" s="70">
        <f>AVERAGE(AQ7:AQ9)</f>
        <v>100</v>
      </c>
      <c r="AS7" s="70">
        <f>_xlfn.STDEV.S(AQ7:AQ9)</f>
        <v>0</v>
      </c>
      <c r="AT7" s="32"/>
    </row>
    <row r="8" spans="1:46">
      <c r="A8" s="70"/>
      <c r="B8" s="32">
        <v>7.3999999999999996E-2</v>
      </c>
      <c r="C8" s="43">
        <f t="shared" ref="C8:C27" si="0">((0.577-B8)/0.577)*100</f>
        <v>87.175043327556338</v>
      </c>
      <c r="D8" s="38"/>
      <c r="E8" s="38"/>
      <c r="F8" s="32"/>
      <c r="G8" s="32"/>
      <c r="H8" s="32"/>
      <c r="I8" s="38"/>
      <c r="J8" s="32">
        <v>0</v>
      </c>
      <c r="K8" s="43">
        <f t="shared" ref="K8:K30" si="1">((0.577-J8)/0.577)*100</f>
        <v>100</v>
      </c>
      <c r="L8" s="38"/>
      <c r="M8" s="38"/>
      <c r="N8" s="32"/>
      <c r="O8" s="32"/>
      <c r="P8" s="32"/>
      <c r="Q8" s="38"/>
      <c r="R8" s="32">
        <v>0</v>
      </c>
      <c r="S8" s="43">
        <f t="shared" ref="S8:S30" si="2">((0.577-R8)/0.577)*100</f>
        <v>100</v>
      </c>
      <c r="T8" s="70"/>
      <c r="U8" s="70"/>
      <c r="V8" s="32"/>
      <c r="W8" s="32"/>
      <c r="X8" s="32"/>
      <c r="Y8" s="38"/>
      <c r="Z8" s="32">
        <v>8.8999999999999996E-2</v>
      </c>
      <c r="AA8" s="43">
        <f t="shared" ref="AA8:AA30" si="3">((0.577-Z8)/0.577)*100</f>
        <v>84.575389948006944</v>
      </c>
      <c r="AB8" s="70"/>
      <c r="AC8" s="70"/>
      <c r="AD8" s="32"/>
      <c r="AE8" s="32"/>
      <c r="AF8" s="32"/>
      <c r="AG8" s="38"/>
      <c r="AH8" s="32">
        <v>0.33200000000000002</v>
      </c>
      <c r="AI8" s="43">
        <f t="shared" ref="AI8:AI30" si="4">((0.577-AH8)/0.577)*100</f>
        <v>42.461005199306747</v>
      </c>
      <c r="AJ8" s="70"/>
      <c r="AK8" s="70"/>
      <c r="AL8" s="32"/>
      <c r="AM8" s="32"/>
      <c r="AN8" s="32"/>
      <c r="AO8" s="38"/>
      <c r="AP8" s="32">
        <v>0</v>
      </c>
      <c r="AQ8" s="43">
        <f t="shared" ref="AQ8:AQ30" si="5">((0.577-AP8)/0.577)*100</f>
        <v>100</v>
      </c>
      <c r="AR8" s="70"/>
      <c r="AS8" s="70"/>
      <c r="AT8" s="32"/>
    </row>
    <row r="9" spans="1:46">
      <c r="A9" s="70"/>
      <c r="B9" s="32">
        <v>8.2000000000000003E-2</v>
      </c>
      <c r="C9" s="43">
        <f t="shared" si="0"/>
        <v>85.788561525129978</v>
      </c>
      <c r="D9" s="38"/>
      <c r="E9" s="38"/>
      <c r="F9" s="32"/>
      <c r="G9" s="32"/>
      <c r="H9" s="32"/>
      <c r="I9" s="38"/>
      <c r="J9" s="32">
        <v>0</v>
      </c>
      <c r="K9" s="43">
        <f t="shared" si="1"/>
        <v>100</v>
      </c>
      <c r="L9" s="38"/>
      <c r="M9" s="38"/>
      <c r="N9" s="32"/>
      <c r="O9" s="32"/>
      <c r="P9" s="32"/>
      <c r="Q9" s="38"/>
      <c r="R9" s="32">
        <v>0</v>
      </c>
      <c r="S9" s="43">
        <f t="shared" si="2"/>
        <v>100</v>
      </c>
      <c r="T9" s="70"/>
      <c r="U9" s="70"/>
      <c r="V9" s="32"/>
      <c r="W9" s="32"/>
      <c r="X9" s="32"/>
      <c r="Y9" s="38"/>
      <c r="Z9" s="32">
        <v>0.1</v>
      </c>
      <c r="AA9" s="43">
        <f t="shared" si="3"/>
        <v>82.668977469670708</v>
      </c>
      <c r="AB9" s="70"/>
      <c r="AC9" s="70"/>
      <c r="AD9" s="32"/>
      <c r="AE9" s="32"/>
      <c r="AF9" s="32"/>
      <c r="AG9" s="38"/>
      <c r="AH9" s="32">
        <v>0.32400000000000001</v>
      </c>
      <c r="AI9" s="43">
        <f t="shared" si="4"/>
        <v>43.8474870017331</v>
      </c>
      <c r="AJ9" s="70"/>
      <c r="AK9" s="70"/>
      <c r="AL9" s="32"/>
      <c r="AM9" s="32"/>
      <c r="AN9" s="32"/>
      <c r="AO9" s="38"/>
      <c r="AP9" s="32">
        <v>0</v>
      </c>
      <c r="AQ9" s="43">
        <f t="shared" si="5"/>
        <v>100</v>
      </c>
      <c r="AR9" s="70"/>
      <c r="AS9" s="70"/>
      <c r="AT9" s="32"/>
    </row>
    <row r="10" spans="1:46">
      <c r="A10" s="70">
        <v>35</v>
      </c>
      <c r="B10" s="32">
        <v>0.122</v>
      </c>
      <c r="C10" s="43">
        <f t="shared" si="0"/>
        <v>78.856152512998264</v>
      </c>
      <c r="D10" s="38">
        <f>AVERAGE(C10:C12)</f>
        <v>77.816291161178512</v>
      </c>
      <c r="E10" s="38">
        <f>_xlfn.STDEV.S(C10:C12)</f>
        <v>0.91707151163417788</v>
      </c>
      <c r="F10" s="32"/>
      <c r="G10" s="32"/>
      <c r="H10" s="32"/>
      <c r="I10" s="38">
        <f>I7/2</f>
        <v>500</v>
      </c>
      <c r="J10" s="32">
        <v>3.0000000000000001E-3</v>
      </c>
      <c r="K10" s="43">
        <f t="shared" si="1"/>
        <v>99.480069324090124</v>
      </c>
      <c r="L10" s="38">
        <f>AVERAGE(K10:K12)</f>
        <v>99.653379549393421</v>
      </c>
      <c r="M10" s="38">
        <f>_xlfn.STDEV.S(K10:K12)</f>
        <v>0.30018211569651104</v>
      </c>
      <c r="N10" s="32"/>
      <c r="O10" s="32"/>
      <c r="P10" s="32"/>
      <c r="Q10" s="38">
        <f>Q7/2</f>
        <v>500</v>
      </c>
      <c r="R10" s="32">
        <v>0</v>
      </c>
      <c r="S10" s="43">
        <f t="shared" si="2"/>
        <v>100</v>
      </c>
      <c r="T10" s="70">
        <f>AVERAGE(S10:S12)</f>
        <v>100</v>
      </c>
      <c r="U10" s="70">
        <f>_xlfn.STDEV.S(S10:S12)</f>
        <v>0</v>
      </c>
      <c r="V10" s="32"/>
      <c r="W10" s="32"/>
      <c r="X10" s="32"/>
      <c r="Y10" s="38">
        <f>Y7/2</f>
        <v>500</v>
      </c>
      <c r="Z10" s="32">
        <v>0.27300000000000002</v>
      </c>
      <c r="AA10" s="43">
        <f t="shared" si="3"/>
        <v>52.686308492201029</v>
      </c>
      <c r="AB10" s="70">
        <f>AVERAGE(AA10:AA12)</f>
        <v>51.646447140381277</v>
      </c>
      <c r="AC10" s="70">
        <f>_xlfn.STDEV.S(AA10:AA12)</f>
        <v>1.0398613518197486</v>
      </c>
      <c r="AD10" s="32"/>
      <c r="AE10" s="32"/>
      <c r="AF10" s="32"/>
      <c r="AG10" s="38">
        <f>AG7/2</f>
        <v>500</v>
      </c>
      <c r="AH10" s="32">
        <v>0.4</v>
      </c>
      <c r="AI10" s="43">
        <f t="shared" si="4"/>
        <v>30.675909878682834</v>
      </c>
      <c r="AJ10" s="70">
        <f>AVERAGE(AI10:AI12)</f>
        <v>30.906990179087227</v>
      </c>
      <c r="AK10" s="70">
        <f>_xlfn.STDEV.S(AI10:AI12)</f>
        <v>0.26473574205406442</v>
      </c>
      <c r="AL10" s="32"/>
      <c r="AM10" s="32"/>
      <c r="AN10" s="32"/>
      <c r="AO10" s="38">
        <f>AO7/2</f>
        <v>500</v>
      </c>
      <c r="AP10" s="32">
        <v>5.0000000000000001E-3</v>
      </c>
      <c r="AQ10" s="43">
        <f t="shared" si="5"/>
        <v>99.13344887348353</v>
      </c>
      <c r="AR10" s="70">
        <f>AVERAGE(AQ10:AQ12)</f>
        <v>99.42229924898902</v>
      </c>
      <c r="AS10" s="70">
        <f>_xlfn.STDEV.S(AQ10:AQ12)</f>
        <v>0.36077400337367993</v>
      </c>
      <c r="AT10" s="32"/>
    </row>
    <row r="11" spans="1:46">
      <c r="A11" s="70"/>
      <c r="B11" s="32">
        <v>0.13</v>
      </c>
      <c r="C11" s="43">
        <f t="shared" si="0"/>
        <v>77.469670710571918</v>
      </c>
      <c r="D11" s="38"/>
      <c r="E11" s="38"/>
      <c r="F11" s="32"/>
      <c r="G11" s="43"/>
      <c r="H11" s="32"/>
      <c r="I11" s="38"/>
      <c r="J11" s="32">
        <v>3.0000000000000001E-3</v>
      </c>
      <c r="K11" s="43">
        <f t="shared" si="1"/>
        <v>99.480069324090124</v>
      </c>
      <c r="L11" s="38"/>
      <c r="M11" s="38"/>
      <c r="N11" s="32"/>
      <c r="O11" s="32"/>
      <c r="P11" s="32"/>
      <c r="Q11" s="38"/>
      <c r="R11" s="32">
        <v>0</v>
      </c>
      <c r="S11" s="43">
        <f t="shared" si="2"/>
        <v>100</v>
      </c>
      <c r="T11" s="70"/>
      <c r="U11" s="70"/>
      <c r="V11" s="32"/>
      <c r="W11" s="32"/>
      <c r="X11" s="32"/>
      <c r="Y11" s="38"/>
      <c r="Z11" s="32">
        <v>0.27900000000000003</v>
      </c>
      <c r="AA11" s="43">
        <f t="shared" si="3"/>
        <v>51.646447140381277</v>
      </c>
      <c r="AB11" s="70"/>
      <c r="AC11" s="70"/>
      <c r="AD11" s="32"/>
      <c r="AE11" s="32"/>
      <c r="AF11" s="32"/>
      <c r="AG11" s="38"/>
      <c r="AH11" s="32">
        <v>0.39700000000000002</v>
      </c>
      <c r="AI11" s="43">
        <f t="shared" si="4"/>
        <v>31.195840554592714</v>
      </c>
      <c r="AJ11" s="70"/>
      <c r="AK11" s="70"/>
      <c r="AL11" s="32"/>
      <c r="AM11" s="32"/>
      <c r="AN11" s="32"/>
      <c r="AO11" s="38"/>
      <c r="AP11" s="32">
        <v>4.0000000000000001E-3</v>
      </c>
      <c r="AQ11" s="43">
        <f t="shared" si="5"/>
        <v>99.306759098786827</v>
      </c>
      <c r="AR11" s="70"/>
      <c r="AS11" s="70"/>
      <c r="AT11" s="32"/>
    </row>
    <row r="12" spans="1:46">
      <c r="A12" s="70"/>
      <c r="B12" s="32">
        <v>0.13200000000000001</v>
      </c>
      <c r="C12" s="43">
        <f t="shared" si="0"/>
        <v>77.123050259965325</v>
      </c>
      <c r="D12" s="38"/>
      <c r="E12" s="38"/>
      <c r="F12" s="32"/>
      <c r="G12" s="43"/>
      <c r="H12" s="32"/>
      <c r="I12" s="38"/>
      <c r="J12" s="32">
        <v>0</v>
      </c>
      <c r="K12" s="43">
        <f t="shared" si="1"/>
        <v>100</v>
      </c>
      <c r="L12" s="38"/>
      <c r="M12" s="38"/>
      <c r="N12" s="32"/>
      <c r="O12" s="32"/>
      <c r="P12" s="32"/>
      <c r="Q12" s="38"/>
      <c r="R12" s="32">
        <v>0</v>
      </c>
      <c r="S12" s="43">
        <f t="shared" si="2"/>
        <v>100</v>
      </c>
      <c r="T12" s="70"/>
      <c r="U12" s="70"/>
      <c r="V12" s="32"/>
      <c r="W12" s="32"/>
      <c r="X12" s="32"/>
      <c r="Y12" s="38"/>
      <c r="Z12" s="32">
        <v>0.28499999999999998</v>
      </c>
      <c r="AA12" s="43">
        <f t="shared" si="3"/>
        <v>50.606585788561532</v>
      </c>
      <c r="AB12" s="70"/>
      <c r="AC12" s="70"/>
      <c r="AD12" s="32"/>
      <c r="AE12" s="32"/>
      <c r="AF12" s="32"/>
      <c r="AG12" s="38"/>
      <c r="AH12" s="32">
        <v>0.39900000000000002</v>
      </c>
      <c r="AI12" s="43">
        <f t="shared" si="4"/>
        <v>30.849220103986124</v>
      </c>
      <c r="AJ12" s="70"/>
      <c r="AK12" s="70"/>
      <c r="AL12" s="32"/>
      <c r="AM12" s="32"/>
      <c r="AN12" s="32"/>
      <c r="AO12" s="38"/>
      <c r="AP12" s="32">
        <v>1E-3</v>
      </c>
      <c r="AQ12" s="43">
        <f t="shared" si="5"/>
        <v>99.826689774696703</v>
      </c>
      <c r="AR12" s="70"/>
      <c r="AS12" s="70"/>
      <c r="AT12" s="32"/>
    </row>
    <row r="13" spans="1:46">
      <c r="A13" s="70">
        <v>30</v>
      </c>
      <c r="B13" s="32">
        <v>0.20799999999999999</v>
      </c>
      <c r="C13" s="43">
        <f t="shared" si="0"/>
        <v>63.951473136915084</v>
      </c>
      <c r="D13" s="38">
        <f>AVERAGE(C13:C15)</f>
        <v>63.200462160600814</v>
      </c>
      <c r="E13" s="38">
        <f>_xlfn.STDEV.S(C13:C15)</f>
        <v>0.65614192325826382</v>
      </c>
      <c r="F13" s="32"/>
      <c r="G13" s="43"/>
      <c r="H13" s="32"/>
      <c r="I13" s="38">
        <f>I10/2</f>
        <v>250</v>
      </c>
      <c r="J13" s="32">
        <v>3.0000000000000001E-3</v>
      </c>
      <c r="K13" s="43">
        <f t="shared" si="1"/>
        <v>99.480069324090124</v>
      </c>
      <c r="L13" s="38">
        <f>AVERAGE(K13:K15)</f>
        <v>98.844598497978041</v>
      </c>
      <c r="M13" s="38">
        <f>_xlfn.STDEV.S(K13:K15)</f>
        <v>0.60864550854146326</v>
      </c>
      <c r="N13" s="32"/>
      <c r="O13" s="32"/>
      <c r="P13" s="32"/>
      <c r="Q13" s="38">
        <f>Q10/2</f>
        <v>250</v>
      </c>
      <c r="R13" s="32">
        <v>2E-3</v>
      </c>
      <c r="S13" s="43">
        <f t="shared" si="2"/>
        <v>99.653379549393421</v>
      </c>
      <c r="T13" s="70">
        <f>AVERAGE(S13:S15)</f>
        <v>99.884459849797807</v>
      </c>
      <c r="U13" s="70">
        <f>_xlfn.STDEV.S(S13:S15)</f>
        <v>0.20012141046433793</v>
      </c>
      <c r="V13" s="32"/>
      <c r="W13" s="32"/>
      <c r="X13" s="32"/>
      <c r="Y13" s="38">
        <f>Y10/2</f>
        <v>250</v>
      </c>
      <c r="Z13" s="32">
        <v>0.41799999999999998</v>
      </c>
      <c r="AA13" s="43">
        <f t="shared" si="3"/>
        <v>27.556325823223567</v>
      </c>
      <c r="AB13" s="70">
        <f>AVERAGE(AA13:AA15)</f>
        <v>27.78740612362796</v>
      </c>
      <c r="AC13" s="70">
        <f>_xlfn.STDEV.S(AA13:AA15)</f>
        <v>0.55711442871132133</v>
      </c>
      <c r="AD13" s="32"/>
      <c r="AE13" s="32"/>
      <c r="AF13" s="32"/>
      <c r="AG13" s="38">
        <f>AG10/2</f>
        <v>250</v>
      </c>
      <c r="AH13" s="32">
        <v>0.56499999999999995</v>
      </c>
      <c r="AI13" s="43">
        <f t="shared" si="4"/>
        <v>2.0797227036395167</v>
      </c>
      <c r="AJ13" s="70">
        <f>AVERAGE(AI13:AI15)</f>
        <v>1.9064124783362173</v>
      </c>
      <c r="AK13" s="70">
        <f>_xlfn.STDEV.S(AI13:AI15)</f>
        <v>1.1364711480592642</v>
      </c>
      <c r="AL13" s="32"/>
      <c r="AM13" s="32"/>
      <c r="AN13" s="32"/>
      <c r="AO13" s="38">
        <f>AO10/2</f>
        <v>250</v>
      </c>
      <c r="AP13" s="32">
        <v>9.8000000000000004E-2</v>
      </c>
      <c r="AQ13" s="43">
        <f t="shared" si="5"/>
        <v>83.015597920277301</v>
      </c>
      <c r="AR13" s="70">
        <f>AVERAGE(AQ13:AQ15)</f>
        <v>82.553437319468514</v>
      </c>
      <c r="AS13" s="70">
        <f>_xlfn.STDEV.S(AQ13:AQ15)</f>
        <v>0.52947148410813116</v>
      </c>
      <c r="AT13" s="32"/>
    </row>
    <row r="14" spans="1:46">
      <c r="A14" s="70"/>
      <c r="B14" s="32">
        <v>0.214</v>
      </c>
      <c r="C14" s="43">
        <f t="shared" si="0"/>
        <v>62.911611785095324</v>
      </c>
      <c r="D14" s="38"/>
      <c r="E14" s="38"/>
      <c r="F14" s="32"/>
      <c r="G14" s="43"/>
      <c r="H14" s="32"/>
      <c r="I14" s="38"/>
      <c r="J14" s="32">
        <v>7.0000000000000001E-3</v>
      </c>
      <c r="K14" s="43">
        <f t="shared" si="1"/>
        <v>98.786828422876951</v>
      </c>
      <c r="L14" s="38"/>
      <c r="M14" s="38"/>
      <c r="N14" s="32"/>
      <c r="O14" s="32"/>
      <c r="P14" s="32"/>
      <c r="Q14" s="38"/>
      <c r="R14" s="32">
        <v>0</v>
      </c>
      <c r="S14" s="43">
        <f t="shared" si="2"/>
        <v>100</v>
      </c>
      <c r="T14" s="70"/>
      <c r="U14" s="70"/>
      <c r="V14" s="32"/>
      <c r="W14" s="32"/>
      <c r="X14" s="32"/>
      <c r="Y14" s="38"/>
      <c r="Z14" s="32">
        <v>0.41299999999999998</v>
      </c>
      <c r="AA14" s="43">
        <f t="shared" si="3"/>
        <v>28.422876949740033</v>
      </c>
      <c r="AB14" s="70"/>
      <c r="AC14" s="70"/>
      <c r="AD14" s="32"/>
      <c r="AE14" s="32"/>
      <c r="AF14" s="32"/>
      <c r="AG14" s="38"/>
      <c r="AH14" s="32">
        <v>0.57299999999999995</v>
      </c>
      <c r="AI14" s="43">
        <f t="shared" si="4"/>
        <v>0.69324090121317228</v>
      </c>
      <c r="AJ14" s="70"/>
      <c r="AK14" s="70"/>
      <c r="AL14" s="32"/>
      <c r="AM14" s="32"/>
      <c r="AN14" s="32"/>
      <c r="AO14" s="38"/>
      <c r="AP14" s="32">
        <v>0.104</v>
      </c>
      <c r="AQ14" s="43">
        <f t="shared" si="5"/>
        <v>81.975736568457535</v>
      </c>
      <c r="AR14" s="70"/>
      <c r="AS14" s="70"/>
      <c r="AT14" s="32"/>
    </row>
    <row r="15" spans="1:46">
      <c r="A15" s="70"/>
      <c r="B15" s="32">
        <v>0.215</v>
      </c>
      <c r="C15" s="43">
        <f t="shared" si="0"/>
        <v>62.738301559792035</v>
      </c>
      <c r="D15" s="38"/>
      <c r="E15" s="38"/>
      <c r="F15" s="32"/>
      <c r="G15" s="43"/>
      <c r="H15" s="32"/>
      <c r="I15" s="38"/>
      <c r="J15" s="32">
        <v>0.01</v>
      </c>
      <c r="K15" s="43">
        <f t="shared" si="1"/>
        <v>98.266897746967075</v>
      </c>
      <c r="L15" s="38"/>
      <c r="M15" s="38"/>
      <c r="N15" s="32"/>
      <c r="O15" s="32"/>
      <c r="P15" s="32"/>
      <c r="Q15" s="38"/>
      <c r="R15" s="32">
        <v>0</v>
      </c>
      <c r="S15" s="43">
        <f t="shared" si="2"/>
        <v>100</v>
      </c>
      <c r="T15" s="70"/>
      <c r="U15" s="70"/>
      <c r="V15" s="32"/>
      <c r="W15" s="32"/>
      <c r="X15" s="32"/>
      <c r="Y15" s="38"/>
      <c r="Z15" s="32">
        <v>0.41899999999999998</v>
      </c>
      <c r="AA15" s="43">
        <f t="shared" si="3"/>
        <v>27.383015597920274</v>
      </c>
      <c r="AB15" s="70"/>
      <c r="AC15" s="70"/>
      <c r="AD15" s="32"/>
      <c r="AE15" s="32"/>
      <c r="AF15" s="32"/>
      <c r="AG15" s="38"/>
      <c r="AH15" s="32">
        <v>0.56000000000000005</v>
      </c>
      <c r="AI15" s="43">
        <f t="shared" si="4"/>
        <v>2.9462738301559628</v>
      </c>
      <c r="AJ15" s="70"/>
      <c r="AK15" s="70"/>
      <c r="AL15" s="32"/>
      <c r="AM15" s="32"/>
      <c r="AN15" s="32"/>
      <c r="AO15" s="38"/>
      <c r="AP15" s="32">
        <v>0.1</v>
      </c>
      <c r="AQ15" s="43">
        <f t="shared" si="5"/>
        <v>82.668977469670708</v>
      </c>
      <c r="AR15" s="70"/>
      <c r="AS15" s="70"/>
      <c r="AT15" s="32"/>
    </row>
    <row r="16" spans="1:46">
      <c r="A16" s="70">
        <v>25</v>
      </c>
      <c r="B16" s="32">
        <v>0.27900000000000003</v>
      </c>
      <c r="C16" s="43">
        <f t="shared" si="0"/>
        <v>51.646447140381277</v>
      </c>
      <c r="D16" s="38">
        <f>AVERAGE(C16:C18)</f>
        <v>51.473136915077987</v>
      </c>
      <c r="E16" s="38">
        <f>_xlfn.STDEV.S(C16:C18)</f>
        <v>0.62487890389323431</v>
      </c>
      <c r="F16" s="32"/>
      <c r="G16" s="43"/>
      <c r="H16" s="32"/>
      <c r="I16" s="38">
        <f>I13/2</f>
        <v>125</v>
      </c>
      <c r="J16" s="32">
        <v>0.04</v>
      </c>
      <c r="K16" s="43">
        <f t="shared" si="1"/>
        <v>93.067590987868272</v>
      </c>
      <c r="L16" s="38">
        <f>AVERAGE(K16:K18)</f>
        <v>93.240901213171568</v>
      </c>
      <c r="M16" s="38">
        <f>_xlfn.STDEV.S(K16:K18)</f>
        <v>0.62487890389323919</v>
      </c>
      <c r="N16" s="32"/>
      <c r="O16" s="32"/>
      <c r="P16" s="32"/>
      <c r="Q16" s="38">
        <f>Q13/2</f>
        <v>125</v>
      </c>
      <c r="R16" s="32">
        <v>3.3000000000000002E-2</v>
      </c>
      <c r="S16" s="43">
        <f t="shared" si="2"/>
        <v>94.280762564991321</v>
      </c>
      <c r="T16" s="70">
        <f>AVERAGE(S16:S18)</f>
        <v>95.320623916811087</v>
      </c>
      <c r="U16" s="70">
        <f>_xlfn.STDEV.S(S16:S18)</f>
        <v>0.96495049615772355</v>
      </c>
      <c r="V16" s="32"/>
      <c r="W16" s="32"/>
      <c r="X16" s="32"/>
      <c r="Y16" s="38">
        <f>Y13/2</f>
        <v>125</v>
      </c>
      <c r="Z16" s="32">
        <v>0.49</v>
      </c>
      <c r="AA16" s="43">
        <f t="shared" si="3"/>
        <v>15.077989601386477</v>
      </c>
      <c r="AB16" s="70">
        <f>AVERAGE(AA16:AA18)</f>
        <v>14.789139225880989</v>
      </c>
      <c r="AC16" s="70">
        <f>_xlfn.STDEV.S(AA16:AA18)</f>
        <v>0.36077400337367976</v>
      </c>
      <c r="AD16" s="32"/>
      <c r="AE16" s="32"/>
      <c r="AF16" s="32"/>
      <c r="AG16" s="38">
        <f>AG13/2</f>
        <v>125</v>
      </c>
      <c r="AH16" s="32">
        <v>0.58599999999999997</v>
      </c>
      <c r="AI16" s="43">
        <f t="shared" si="4"/>
        <v>-1.5597920277296375</v>
      </c>
      <c r="AJ16" s="70">
        <v>0</v>
      </c>
      <c r="AK16" s="70">
        <v>0</v>
      </c>
      <c r="AL16" s="32"/>
      <c r="AM16" s="32"/>
      <c r="AN16" s="32"/>
      <c r="AO16" s="38">
        <f>AO13/2</f>
        <v>125</v>
      </c>
      <c r="AP16" s="32">
        <v>0.20499999999999999</v>
      </c>
      <c r="AQ16" s="43">
        <f t="shared" si="5"/>
        <v>64.47140381282496</v>
      </c>
      <c r="AR16" s="70">
        <f>AVERAGE(AQ16:AQ18)</f>
        <v>63.027151935297525</v>
      </c>
      <c r="AS16" s="70">
        <f>_xlfn.STDEV.S(AQ16:AQ18)</f>
        <v>1.3236787102703178</v>
      </c>
      <c r="AT16" s="32"/>
    </row>
    <row r="17" spans="1:46">
      <c r="A17" s="70"/>
      <c r="B17" s="32">
        <v>0.28399999999999997</v>
      </c>
      <c r="C17" s="43">
        <f t="shared" si="0"/>
        <v>50.779896013864821</v>
      </c>
      <c r="D17" s="38"/>
      <c r="E17" s="38"/>
      <c r="F17" s="32"/>
      <c r="G17" s="43"/>
      <c r="H17" s="32"/>
      <c r="I17" s="38"/>
      <c r="J17" s="32">
        <v>3.5000000000000003E-2</v>
      </c>
      <c r="K17" s="43">
        <f t="shared" si="1"/>
        <v>93.934142114384741</v>
      </c>
      <c r="L17" s="38"/>
      <c r="M17" s="38"/>
      <c r="N17" s="32"/>
      <c r="O17" s="32"/>
      <c r="P17" s="32"/>
      <c r="Q17" s="38"/>
      <c r="R17" s="32">
        <v>2.1999999999999999E-2</v>
      </c>
      <c r="S17" s="43">
        <f t="shared" si="2"/>
        <v>96.187175043327557</v>
      </c>
      <c r="T17" s="70"/>
      <c r="U17" s="70"/>
      <c r="V17" s="32"/>
      <c r="W17" s="32"/>
      <c r="X17" s="32"/>
      <c r="Y17" s="38"/>
      <c r="Z17" s="32">
        <v>0.49399999999999999</v>
      </c>
      <c r="AA17" s="43">
        <f t="shared" si="3"/>
        <v>14.384748700173306</v>
      </c>
      <c r="AB17" s="70"/>
      <c r="AC17" s="70"/>
      <c r="AD17" s="32"/>
      <c r="AE17" s="32"/>
      <c r="AF17" s="32"/>
      <c r="AG17" s="38"/>
      <c r="AH17" s="32">
        <v>0.58499999999999996</v>
      </c>
      <c r="AI17" s="43">
        <f t="shared" si="4"/>
        <v>-1.3864818024263446</v>
      </c>
      <c r="AJ17" s="70"/>
      <c r="AK17" s="70"/>
      <c r="AL17" s="32"/>
      <c r="AM17" s="32"/>
      <c r="AN17" s="32"/>
      <c r="AO17" s="38"/>
      <c r="AP17" s="32">
        <v>0.215</v>
      </c>
      <c r="AQ17" s="43">
        <f t="shared" si="5"/>
        <v>62.738301559792035</v>
      </c>
      <c r="AR17" s="70"/>
      <c r="AS17" s="70"/>
      <c r="AT17" s="32"/>
    </row>
    <row r="18" spans="1:46">
      <c r="A18" s="70"/>
      <c r="B18" s="32">
        <v>0.27700000000000002</v>
      </c>
      <c r="C18" s="43">
        <f t="shared" si="0"/>
        <v>51.993067590987863</v>
      </c>
      <c r="D18" s="38"/>
      <c r="E18" s="38"/>
      <c r="F18" s="32"/>
      <c r="G18" s="43"/>
      <c r="H18" s="32"/>
      <c r="I18" s="38"/>
      <c r="J18" s="32">
        <v>4.2000000000000003E-2</v>
      </c>
      <c r="K18" s="43">
        <f t="shared" si="1"/>
        <v>92.720970537261692</v>
      </c>
      <c r="L18" s="38"/>
      <c r="M18" s="38"/>
      <c r="N18" s="32"/>
      <c r="O18" s="32"/>
      <c r="P18" s="32"/>
      <c r="Q18" s="38"/>
      <c r="R18" s="32">
        <v>2.5999999999999999E-2</v>
      </c>
      <c r="S18" s="43">
        <f t="shared" si="2"/>
        <v>95.493934142114384</v>
      </c>
      <c r="T18" s="70"/>
      <c r="U18" s="70"/>
      <c r="V18" s="32"/>
      <c r="W18" s="32"/>
      <c r="X18" s="32"/>
      <c r="Y18" s="38"/>
      <c r="Z18" s="32">
        <v>0.49099999999999999</v>
      </c>
      <c r="AA18" s="43">
        <f t="shared" si="3"/>
        <v>14.904679376083186</v>
      </c>
      <c r="AB18" s="70"/>
      <c r="AC18" s="70"/>
      <c r="AD18" s="32"/>
      <c r="AE18" s="32"/>
      <c r="AF18" s="32"/>
      <c r="AG18" s="38"/>
      <c r="AH18" s="32">
        <v>0.60099999999999998</v>
      </c>
      <c r="AI18" s="43">
        <f t="shared" si="4"/>
        <v>-4.1594454072790334</v>
      </c>
      <c r="AJ18" s="70"/>
      <c r="AK18" s="70"/>
      <c r="AL18" s="32"/>
      <c r="AM18" s="32"/>
      <c r="AN18" s="32"/>
      <c r="AO18" s="38"/>
      <c r="AP18" s="32">
        <v>0.22</v>
      </c>
      <c r="AQ18" s="43">
        <f t="shared" si="5"/>
        <v>61.871750433275565</v>
      </c>
      <c r="AR18" s="70"/>
      <c r="AS18" s="70"/>
      <c r="AT18" s="32"/>
    </row>
    <row r="19" spans="1:46">
      <c r="A19" s="70">
        <v>20</v>
      </c>
      <c r="B19" s="32">
        <v>0.33800000000000002</v>
      </c>
      <c r="C19" s="43">
        <f t="shared" si="0"/>
        <v>41.421143847486988</v>
      </c>
      <c r="D19" s="38">
        <f>AVERAGE(C19:C21)</f>
        <v>40.612362796071629</v>
      </c>
      <c r="E19" s="38">
        <f>_xlfn.STDEV.S(C19:C21)</f>
        <v>0.72154800674735298</v>
      </c>
      <c r="F19" s="32"/>
      <c r="G19" s="43"/>
      <c r="H19" s="32"/>
      <c r="I19" s="38">
        <f>I16/2</f>
        <v>62.5</v>
      </c>
      <c r="J19" s="32">
        <v>0.22800000000000001</v>
      </c>
      <c r="K19" s="43">
        <f t="shared" si="1"/>
        <v>60.48526863084922</v>
      </c>
      <c r="L19" s="38">
        <f>AVERAGE(K19:K21)</f>
        <v>60.60080878105142</v>
      </c>
      <c r="M19" s="38">
        <f>_xlfn.STDEV.S(K19:K21)</f>
        <v>0.87230900465289007</v>
      </c>
      <c r="N19" s="32"/>
      <c r="O19" s="32"/>
      <c r="P19" s="32"/>
      <c r="Q19" s="38">
        <f>Q16/2</f>
        <v>62.5</v>
      </c>
      <c r="R19" s="32">
        <v>0.20899999999999999</v>
      </c>
      <c r="S19" s="43">
        <f t="shared" si="2"/>
        <v>63.778162911611794</v>
      </c>
      <c r="T19" s="70">
        <f>AVERAGE(S19:S21)</f>
        <v>63.200462160600814</v>
      </c>
      <c r="U19" s="70">
        <f>_xlfn.STDEV.S(S19:S21)</f>
        <v>0.72154800674736108</v>
      </c>
      <c r="V19" s="32"/>
      <c r="W19" s="32"/>
      <c r="X19" s="32"/>
      <c r="Y19" s="38">
        <f>Y16/2</f>
        <v>62.5</v>
      </c>
      <c r="Z19" s="32">
        <v>0.52100000000000002</v>
      </c>
      <c r="AA19" s="43">
        <f t="shared" si="3"/>
        <v>9.705372616984393</v>
      </c>
      <c r="AB19" s="70">
        <f>AVERAGE(AA19:AA21)</f>
        <v>9.2432120161756117</v>
      </c>
      <c r="AC19" s="70">
        <f>_xlfn.STDEV.S(AA19:AA21)</f>
        <v>0.65614192325826504</v>
      </c>
      <c r="AD19" s="32"/>
      <c r="AE19" s="32"/>
      <c r="AF19" s="32"/>
      <c r="AG19" s="38">
        <f>AG16/2</f>
        <v>62.5</v>
      </c>
      <c r="AH19" s="32">
        <v>0.2</v>
      </c>
      <c r="AI19" s="43">
        <f t="shared" si="4"/>
        <v>65.337954939341415</v>
      </c>
      <c r="AJ19" s="70">
        <v>0</v>
      </c>
      <c r="AK19" s="70">
        <v>0</v>
      </c>
      <c r="AL19" s="32"/>
      <c r="AM19" s="32"/>
      <c r="AN19" s="32"/>
      <c r="AO19" s="38">
        <f>AO16/2</f>
        <v>62.5</v>
      </c>
      <c r="AP19" s="32">
        <v>0.4</v>
      </c>
      <c r="AQ19" s="43">
        <f t="shared" si="5"/>
        <v>30.675909878682834</v>
      </c>
      <c r="AR19" s="70">
        <f>AVERAGE(AQ19:AQ21)</f>
        <v>29.867128827267468</v>
      </c>
      <c r="AS19" s="70">
        <f>_xlfn.STDEV.S(AQ19:AQ21)</f>
        <v>0.87230900465288441</v>
      </c>
      <c r="AT19" s="32"/>
    </row>
    <row r="20" spans="1:46">
      <c r="A20" s="70"/>
      <c r="B20" s="32">
        <v>0.34399999999999997</v>
      </c>
      <c r="C20" s="43">
        <f t="shared" si="0"/>
        <v>40.381282495667243</v>
      </c>
      <c r="D20" s="38"/>
      <c r="E20" s="38"/>
      <c r="F20" s="32"/>
      <c r="G20" s="43"/>
      <c r="H20" s="32"/>
      <c r="I20" s="38"/>
      <c r="J20" s="32">
        <v>0.23200000000000001</v>
      </c>
      <c r="K20" s="43">
        <f t="shared" si="1"/>
        <v>59.792027729636047</v>
      </c>
      <c r="L20" s="38"/>
      <c r="M20" s="38"/>
      <c r="N20" s="32"/>
      <c r="O20" s="32"/>
      <c r="P20" s="32"/>
      <c r="Q20" s="38"/>
      <c r="R20" s="32">
        <v>0.217</v>
      </c>
      <c r="S20" s="43">
        <f t="shared" si="2"/>
        <v>62.391681109185448</v>
      </c>
      <c r="T20" s="70"/>
      <c r="U20" s="70"/>
      <c r="V20" s="32"/>
      <c r="W20" s="32"/>
      <c r="X20" s="32"/>
      <c r="Y20" s="38"/>
      <c r="Z20" s="32">
        <v>0.52200000000000002</v>
      </c>
      <c r="AA20" s="43">
        <f t="shared" si="3"/>
        <v>9.5320623916810998</v>
      </c>
      <c r="AB20" s="70"/>
      <c r="AC20" s="70"/>
      <c r="AD20" s="32"/>
      <c r="AE20" s="32"/>
      <c r="AF20" s="32"/>
      <c r="AG20" s="38"/>
      <c r="AH20" s="32">
        <v>0.24099999999999999</v>
      </c>
      <c r="AI20" s="43">
        <f t="shared" si="4"/>
        <v>58.232235701906411</v>
      </c>
      <c r="AJ20" s="70"/>
      <c r="AK20" s="70"/>
      <c r="AL20" s="32"/>
      <c r="AM20" s="32"/>
      <c r="AN20" s="32"/>
      <c r="AO20" s="38"/>
      <c r="AP20" s="32">
        <v>0.40400000000000003</v>
      </c>
      <c r="AQ20" s="43">
        <f t="shared" si="5"/>
        <v>29.982668977469661</v>
      </c>
      <c r="AR20" s="70"/>
      <c r="AS20" s="70"/>
      <c r="AT20" s="32"/>
    </row>
    <row r="21" spans="1:46">
      <c r="A21" s="70"/>
      <c r="B21" s="32">
        <v>0.34599999999999997</v>
      </c>
      <c r="C21" s="43">
        <f t="shared" si="0"/>
        <v>40.034662045060657</v>
      </c>
      <c r="D21" s="38"/>
      <c r="E21" s="38"/>
      <c r="F21" s="32"/>
      <c r="G21" s="43"/>
      <c r="H21" s="32"/>
      <c r="I21" s="38"/>
      <c r="J21" s="32">
        <v>0.222</v>
      </c>
      <c r="K21" s="43">
        <f t="shared" si="1"/>
        <v>61.525129982668979</v>
      </c>
      <c r="L21" s="38"/>
      <c r="M21" s="38"/>
      <c r="N21" s="32"/>
      <c r="O21" s="32"/>
      <c r="P21" s="32"/>
      <c r="Q21" s="38"/>
      <c r="R21" s="32">
        <v>0.21099999999999999</v>
      </c>
      <c r="S21" s="43">
        <f t="shared" si="2"/>
        <v>63.431542461005208</v>
      </c>
      <c r="T21" s="70"/>
      <c r="U21" s="70"/>
      <c r="V21" s="32"/>
      <c r="W21" s="32"/>
      <c r="X21" s="32"/>
      <c r="Y21" s="38"/>
      <c r="Z21" s="32">
        <v>0.52800000000000002</v>
      </c>
      <c r="AA21" s="43">
        <f t="shared" si="3"/>
        <v>8.4922010398613406</v>
      </c>
      <c r="AB21" s="70"/>
      <c r="AC21" s="70"/>
      <c r="AD21" s="32"/>
      <c r="AE21" s="32"/>
      <c r="AF21" s="32"/>
      <c r="AG21" s="38"/>
      <c r="AH21" s="32">
        <v>0.23799999999999999</v>
      </c>
      <c r="AI21" s="43">
        <f t="shared" si="4"/>
        <v>58.752166377816295</v>
      </c>
      <c r="AJ21" s="70"/>
      <c r="AK21" s="70"/>
      <c r="AL21" s="32"/>
      <c r="AM21" s="32"/>
      <c r="AN21" s="32"/>
      <c r="AO21" s="38"/>
      <c r="AP21" s="32">
        <v>0.41</v>
      </c>
      <c r="AQ21" s="43">
        <f t="shared" si="5"/>
        <v>28.942807625649912</v>
      </c>
      <c r="AR21" s="70"/>
      <c r="AS21" s="70"/>
      <c r="AT21" s="32"/>
    </row>
    <row r="22" spans="1:46">
      <c r="A22" s="70">
        <v>15</v>
      </c>
      <c r="B22" s="32">
        <v>0.42499999999999999</v>
      </c>
      <c r="C22" s="43">
        <f t="shared" si="0"/>
        <v>26.343154246100514</v>
      </c>
      <c r="D22" s="38">
        <f>AVERAGE(C22:C24)</f>
        <v>25.649913344887342</v>
      </c>
      <c r="E22" s="38">
        <f>_xlfn.STDEV.S(C22:C24)</f>
        <v>0.62487890389323963</v>
      </c>
      <c r="F22" s="32"/>
      <c r="G22" s="43"/>
      <c r="H22" s="32"/>
      <c r="I22" s="38">
        <f>I19/2</f>
        <v>31.25</v>
      </c>
      <c r="J22" s="32">
        <v>0.36199999999999999</v>
      </c>
      <c r="K22" s="43">
        <f t="shared" si="1"/>
        <v>37.261698440207965</v>
      </c>
      <c r="L22" s="38">
        <f>AVERAGE(K22:K24)</f>
        <v>36.626227614095889</v>
      </c>
      <c r="M22" s="38">
        <f>_xlfn.STDEV.S(K22:K24)</f>
        <v>0.70042493662519367</v>
      </c>
      <c r="N22" s="32"/>
      <c r="O22" s="32"/>
      <c r="P22" s="32"/>
      <c r="Q22" s="38">
        <f>Q19/2</f>
        <v>31.25</v>
      </c>
      <c r="R22" s="32">
        <v>0.35599999999999998</v>
      </c>
      <c r="S22" s="43">
        <f>((0.577-R22)/0.577)*100</f>
        <v>38.301559792027732</v>
      </c>
      <c r="T22" s="70">
        <f>AVERAGE(S22:S24)</f>
        <v>37.954939341421145</v>
      </c>
      <c r="U22" s="70">
        <f>_xlfn.STDEV.S(S22:S24)</f>
        <v>1.2497578077864775</v>
      </c>
      <c r="V22" s="32"/>
      <c r="W22" s="32"/>
      <c r="X22" s="32"/>
      <c r="Y22" s="38">
        <f>Y19/2</f>
        <v>31.25</v>
      </c>
      <c r="Z22" s="32">
        <v>0.56200000000000006</v>
      </c>
      <c r="AA22" s="43">
        <f t="shared" si="3"/>
        <v>2.5996533795493768</v>
      </c>
      <c r="AB22" s="70">
        <f>AVERAGE(AA22:AA24)</f>
        <v>3.2351242056614513</v>
      </c>
      <c r="AC22" s="70">
        <f>_xlfn.STDEV.S(AA22:AA24)</f>
        <v>0.70042493662519767</v>
      </c>
      <c r="AD22" s="32"/>
      <c r="AE22" s="32"/>
      <c r="AF22" s="32"/>
      <c r="AG22" s="38">
        <f>AG19/2</f>
        <v>31.25</v>
      </c>
      <c r="AH22" s="32">
        <v>0.35599999999999998</v>
      </c>
      <c r="AI22" s="43">
        <f t="shared" si="4"/>
        <v>38.301559792027732</v>
      </c>
      <c r="AJ22" s="70">
        <v>0</v>
      </c>
      <c r="AK22" s="70">
        <v>0</v>
      </c>
      <c r="AL22" s="32"/>
      <c r="AM22" s="32"/>
      <c r="AN22" s="32"/>
      <c r="AO22" s="38">
        <f>AO19/2</f>
        <v>31.25</v>
      </c>
      <c r="AP22" s="32">
        <v>0.48699999999999999</v>
      </c>
      <c r="AQ22" s="43">
        <f t="shared" si="5"/>
        <v>15.597920277296357</v>
      </c>
      <c r="AR22" s="70">
        <f>AVERAGE(AQ22:AQ24)</f>
        <v>15.655690352397455</v>
      </c>
      <c r="AS22" s="70">
        <f>_xlfn.STDEV.S(AQ22:AQ24)</f>
        <v>0.43615450232644504</v>
      </c>
      <c r="AT22" s="32"/>
    </row>
    <row r="23" spans="1:46">
      <c r="A23" s="70"/>
      <c r="B23" s="32">
        <v>0.432</v>
      </c>
      <c r="C23" s="43">
        <f t="shared" si="0"/>
        <v>25.129982668977462</v>
      </c>
      <c r="D23" s="38"/>
      <c r="E23" s="38"/>
      <c r="F23" s="32"/>
      <c r="G23" s="43"/>
      <c r="H23" s="32"/>
      <c r="I23" s="38"/>
      <c r="J23" s="32">
        <v>0.36499999999999999</v>
      </c>
      <c r="K23" s="43">
        <f t="shared" si="1"/>
        <v>36.741767764298089</v>
      </c>
      <c r="L23" s="38"/>
      <c r="M23" s="38"/>
      <c r="N23" s="32"/>
      <c r="O23" s="32"/>
      <c r="P23" s="32"/>
      <c r="Q23" s="38"/>
      <c r="R23" s="32">
        <v>0.35199999999999998</v>
      </c>
      <c r="S23" s="43">
        <f t="shared" si="2"/>
        <v>38.994800693240897</v>
      </c>
      <c r="T23" s="70"/>
      <c r="U23" s="70"/>
      <c r="V23" s="32"/>
      <c r="W23" s="32"/>
      <c r="X23" s="32"/>
      <c r="Y23" s="38"/>
      <c r="Z23" s="32">
        <v>0.55900000000000005</v>
      </c>
      <c r="AA23" s="43">
        <f t="shared" si="3"/>
        <v>3.119584055459256</v>
      </c>
      <c r="AB23" s="70"/>
      <c r="AC23" s="70"/>
      <c r="AD23" s="32"/>
      <c r="AE23" s="32"/>
      <c r="AF23" s="32"/>
      <c r="AG23" s="38"/>
      <c r="AH23" s="32">
        <v>0.35199999999999998</v>
      </c>
      <c r="AI23" s="43">
        <f t="shared" si="4"/>
        <v>38.994800693240897</v>
      </c>
      <c r="AJ23" s="70"/>
      <c r="AK23" s="70"/>
      <c r="AL23" s="32"/>
      <c r="AM23" s="32"/>
      <c r="AN23" s="32"/>
      <c r="AO23" s="38"/>
      <c r="AP23" s="32">
        <v>0.48399999999999999</v>
      </c>
      <c r="AQ23" s="43">
        <f t="shared" si="5"/>
        <v>16.117850953206236</v>
      </c>
      <c r="AR23" s="70"/>
      <c r="AS23" s="70"/>
      <c r="AT23" s="32"/>
    </row>
    <row r="24" spans="1:46">
      <c r="A24" s="70"/>
      <c r="B24" s="32">
        <v>0.43</v>
      </c>
      <c r="C24" s="43">
        <f t="shared" si="0"/>
        <v>25.476603119584052</v>
      </c>
      <c r="D24" s="38"/>
      <c r="E24" s="38"/>
      <c r="F24" s="32"/>
      <c r="G24" s="43"/>
      <c r="H24" s="32"/>
      <c r="I24" s="38"/>
      <c r="J24" s="32">
        <v>0.37</v>
      </c>
      <c r="K24" s="43">
        <f t="shared" si="1"/>
        <v>35.875216637781627</v>
      </c>
      <c r="L24" s="38"/>
      <c r="M24" s="38"/>
      <c r="N24" s="32"/>
      <c r="O24" s="32"/>
      <c r="P24" s="32"/>
      <c r="Q24" s="38"/>
      <c r="R24" s="32">
        <v>0.36599999999999999</v>
      </c>
      <c r="S24" s="43">
        <f t="shared" si="2"/>
        <v>36.568457538994799</v>
      </c>
      <c r="T24" s="70"/>
      <c r="U24" s="70"/>
      <c r="V24" s="32"/>
      <c r="W24" s="32"/>
      <c r="X24" s="32"/>
      <c r="Y24" s="38"/>
      <c r="Z24" s="32">
        <v>0.55400000000000005</v>
      </c>
      <c r="AA24" s="43">
        <f t="shared" si="3"/>
        <v>3.9861351819757211</v>
      </c>
      <c r="AB24" s="70"/>
      <c r="AC24" s="70"/>
      <c r="AD24" s="32"/>
      <c r="AE24" s="32"/>
      <c r="AF24" s="32"/>
      <c r="AG24" s="38"/>
      <c r="AH24" s="32">
        <v>0.34499999999999997</v>
      </c>
      <c r="AI24" s="43">
        <f t="shared" si="4"/>
        <v>40.207972270363953</v>
      </c>
      <c r="AJ24" s="70"/>
      <c r="AK24" s="70"/>
      <c r="AL24" s="32"/>
      <c r="AM24" s="32"/>
      <c r="AN24" s="32"/>
      <c r="AO24" s="38"/>
      <c r="AP24" s="32">
        <v>0.48899999999999999</v>
      </c>
      <c r="AQ24" s="43">
        <f t="shared" si="5"/>
        <v>15.25129982668977</v>
      </c>
      <c r="AR24" s="70"/>
      <c r="AS24" s="70"/>
      <c r="AT24" s="32"/>
    </row>
    <row r="25" spans="1:46">
      <c r="A25" s="70">
        <v>10</v>
      </c>
      <c r="B25" s="32">
        <v>0.48399999999999999</v>
      </c>
      <c r="C25" s="43">
        <f t="shared" si="0"/>
        <v>16.117850953206236</v>
      </c>
      <c r="D25" s="38">
        <f>AVERAGE(C25:C27)</f>
        <v>15.655690352397455</v>
      </c>
      <c r="E25" s="38">
        <f>_xlfn.STDEV.S(C25:C27)</f>
        <v>0.40024282092868513</v>
      </c>
      <c r="F25" s="32"/>
      <c r="G25" s="43"/>
      <c r="H25" s="32"/>
      <c r="I25" s="38">
        <f>I22/2</f>
        <v>15.625</v>
      </c>
      <c r="J25" s="32">
        <v>0.49</v>
      </c>
      <c r="K25" s="43">
        <f t="shared" si="1"/>
        <v>15.077989601386477</v>
      </c>
      <c r="L25" s="38">
        <f>AVERAGE(K25:K27)</f>
        <v>14.500288850375499</v>
      </c>
      <c r="M25" s="38">
        <f>_xlfn.STDEV.S(K25:K27)</f>
        <v>1.1539563463569149</v>
      </c>
      <c r="N25" s="32"/>
      <c r="O25" s="32"/>
      <c r="P25" s="32"/>
      <c r="Q25" s="38">
        <f>Q22/2</f>
        <v>15.625</v>
      </c>
      <c r="R25" s="32">
        <v>0.45300000000000001</v>
      </c>
      <c r="S25" s="43">
        <f t="shared" si="2"/>
        <v>21.490467937608308</v>
      </c>
      <c r="T25" s="70">
        <f>AVERAGE(S25:S27)</f>
        <v>22.068168688619284</v>
      </c>
      <c r="U25" s="70">
        <f>_xlfn.STDEV.S(S25:S27)</f>
        <v>0.72154800674736053</v>
      </c>
      <c r="V25" s="32"/>
      <c r="W25" s="32"/>
      <c r="X25" s="32"/>
      <c r="Y25" s="38">
        <f>Y22/2</f>
        <v>15.625</v>
      </c>
      <c r="Z25" s="32">
        <v>0.56200000000000006</v>
      </c>
      <c r="AA25" s="43">
        <f t="shared" si="3"/>
        <v>2.5996533795493768</v>
      </c>
      <c r="AB25" s="70">
        <f>AVERAGE(AA25:AA27)</f>
        <v>3.0618139803581585</v>
      </c>
      <c r="AC25" s="70">
        <f>_xlfn.STDEV.S(AA25:AA27)</f>
        <v>0.65614192325826404</v>
      </c>
      <c r="AD25" s="32"/>
      <c r="AE25" s="32"/>
      <c r="AF25" s="32"/>
      <c r="AG25" s="38">
        <f>AG22/2</f>
        <v>15.625</v>
      </c>
      <c r="AH25" s="32">
        <v>0.46600000000000003</v>
      </c>
      <c r="AI25" s="43">
        <f t="shared" si="4"/>
        <v>19.2374350086655</v>
      </c>
      <c r="AJ25" s="70">
        <v>0</v>
      </c>
      <c r="AK25" s="70">
        <v>0</v>
      </c>
      <c r="AL25" s="32"/>
      <c r="AM25" s="32"/>
      <c r="AN25" s="32"/>
      <c r="AO25" s="38">
        <f>AO22/2</f>
        <v>15.625</v>
      </c>
      <c r="AP25" s="32">
        <v>0.53400000000000003</v>
      </c>
      <c r="AQ25" s="43">
        <f t="shared" si="5"/>
        <v>7.4523396880415831</v>
      </c>
      <c r="AR25" s="70">
        <f>AVERAGE(AQ25:AQ27)</f>
        <v>8.261120739456949</v>
      </c>
      <c r="AS25" s="70">
        <f>_xlfn.STDEV.S(AQ25:AQ27)</f>
        <v>0.8723090046528883</v>
      </c>
      <c r="AT25" s="32"/>
    </row>
    <row r="26" spans="1:46">
      <c r="A26" s="70"/>
      <c r="B26" s="32">
        <v>0.48799999999999999</v>
      </c>
      <c r="C26" s="43">
        <f t="shared" si="0"/>
        <v>15.424610051993062</v>
      </c>
      <c r="D26" s="38"/>
      <c r="E26" s="38"/>
      <c r="F26" s="32"/>
      <c r="G26" s="34"/>
      <c r="H26" s="32"/>
      <c r="I26" s="38"/>
      <c r="J26" s="32">
        <v>0.48899999999999999</v>
      </c>
      <c r="K26" s="43">
        <f t="shared" si="1"/>
        <v>15.25129982668977</v>
      </c>
      <c r="L26" s="38"/>
      <c r="M26" s="38"/>
      <c r="N26" s="32"/>
      <c r="O26" s="32"/>
      <c r="P26" s="32"/>
      <c r="Q26" s="38"/>
      <c r="R26" s="32">
        <v>0.45100000000000001</v>
      </c>
      <c r="S26" s="43">
        <f t="shared" si="2"/>
        <v>21.837088388214898</v>
      </c>
      <c r="T26" s="70"/>
      <c r="U26" s="70"/>
      <c r="V26" s="32"/>
      <c r="W26" s="32"/>
      <c r="X26" s="32"/>
      <c r="Y26" s="38"/>
      <c r="Z26" s="32">
        <v>0.56100000000000005</v>
      </c>
      <c r="AA26" s="43">
        <f t="shared" si="3"/>
        <v>2.77296360485267</v>
      </c>
      <c r="AB26" s="70"/>
      <c r="AC26" s="70"/>
      <c r="AD26" s="32"/>
      <c r="AE26" s="32"/>
      <c r="AF26" s="32"/>
      <c r="AG26" s="38"/>
      <c r="AH26" s="32">
        <v>0.48199999999999998</v>
      </c>
      <c r="AI26" s="43">
        <f t="shared" si="4"/>
        <v>16.464471403812823</v>
      </c>
      <c r="AJ26" s="70"/>
      <c r="AK26" s="70"/>
      <c r="AL26" s="32"/>
      <c r="AM26" s="32"/>
      <c r="AN26" s="32"/>
      <c r="AO26" s="38"/>
      <c r="AP26" s="32">
        <v>0.53</v>
      </c>
      <c r="AQ26" s="43">
        <f t="shared" si="5"/>
        <v>8.1455805892547541</v>
      </c>
      <c r="AR26" s="70"/>
      <c r="AS26" s="70"/>
      <c r="AT26" s="32"/>
    </row>
    <row r="27" spans="1:46">
      <c r="A27" s="70"/>
      <c r="B27" s="32">
        <v>0.48799999999999999</v>
      </c>
      <c r="C27" s="43">
        <f t="shared" si="0"/>
        <v>15.424610051993062</v>
      </c>
      <c r="D27" s="38"/>
      <c r="E27" s="38"/>
      <c r="F27" s="32"/>
      <c r="G27" s="34"/>
      <c r="H27" s="32"/>
      <c r="I27" s="38"/>
      <c r="J27" s="32">
        <v>0.501</v>
      </c>
      <c r="K27" s="43">
        <f t="shared" si="1"/>
        <v>13.171577123050254</v>
      </c>
      <c r="L27" s="38"/>
      <c r="M27" s="38"/>
      <c r="N27" s="32"/>
      <c r="O27" s="32"/>
      <c r="P27" s="32"/>
      <c r="Q27" s="38"/>
      <c r="R27" s="32">
        <v>0.44500000000000001</v>
      </c>
      <c r="S27" s="43">
        <f t="shared" si="2"/>
        <v>22.876949740034654</v>
      </c>
      <c r="T27" s="70"/>
      <c r="U27" s="70"/>
      <c r="V27" s="32"/>
      <c r="W27" s="32"/>
      <c r="X27" s="32"/>
      <c r="Y27" s="38"/>
      <c r="Z27" s="32">
        <v>0.55500000000000005</v>
      </c>
      <c r="AA27" s="43">
        <f t="shared" si="3"/>
        <v>3.8128249566724284</v>
      </c>
      <c r="AB27" s="70"/>
      <c r="AC27" s="70"/>
      <c r="AD27" s="32"/>
      <c r="AE27" s="32"/>
      <c r="AF27" s="32"/>
      <c r="AG27" s="38"/>
      <c r="AH27" s="32">
        <v>0.47499999999999998</v>
      </c>
      <c r="AI27" s="43">
        <f t="shared" si="4"/>
        <v>17.677642980935872</v>
      </c>
      <c r="AJ27" s="70"/>
      <c r="AK27" s="70"/>
      <c r="AL27" s="32"/>
      <c r="AM27" s="32"/>
      <c r="AN27" s="32"/>
      <c r="AO27" s="38"/>
      <c r="AP27" s="32">
        <v>0.52400000000000002</v>
      </c>
      <c r="AQ27" s="43">
        <f t="shared" si="5"/>
        <v>9.1854419410745116</v>
      </c>
      <c r="AR27" s="70"/>
      <c r="AS27" s="70"/>
      <c r="AT27" s="32"/>
    </row>
    <row r="28" spans="1:46">
      <c r="A28" s="43"/>
      <c r="B28" s="43"/>
      <c r="C28" s="43"/>
      <c r="D28" s="43"/>
      <c r="E28" s="43"/>
      <c r="F28" s="32"/>
      <c r="G28" s="34"/>
      <c r="H28" s="32"/>
      <c r="I28" s="38">
        <f t="shared" ref="I28" si="6">I25/2</f>
        <v>7.8125</v>
      </c>
      <c r="J28" s="32">
        <v>0.53</v>
      </c>
      <c r="K28" s="43">
        <f t="shared" si="1"/>
        <v>8.1455805892547541</v>
      </c>
      <c r="L28" s="38">
        <f>AVERAGE(K28:K30)</f>
        <v>7.1057192374349967</v>
      </c>
      <c r="M28" s="38">
        <f>_xlfn.STDEV.S(K28:K30)</f>
        <v>0.91707151163417133</v>
      </c>
      <c r="N28" s="32"/>
      <c r="O28" s="32"/>
      <c r="P28" s="32"/>
      <c r="Q28" s="38">
        <f t="shared" ref="Q28" si="7">Q25/2</f>
        <v>7.8125</v>
      </c>
      <c r="R28" s="32">
        <v>0.503</v>
      </c>
      <c r="S28" s="43">
        <f t="shared" si="2"/>
        <v>12.824956672443669</v>
      </c>
      <c r="T28" s="70">
        <f>AVERAGE(S28:S30)</f>
        <v>13.74927787406123</v>
      </c>
      <c r="U28" s="70">
        <f>_xlfn.STDEV.S(S28:S30)</f>
        <v>0.87230900465288819</v>
      </c>
      <c r="V28" s="32"/>
      <c r="W28" s="32"/>
      <c r="X28" s="32"/>
      <c r="Y28" s="38">
        <f t="shared" ref="Y28" si="8">Y25/2</f>
        <v>7.8125</v>
      </c>
      <c r="Z28" s="32">
        <v>0.56000000000000005</v>
      </c>
      <c r="AA28" s="43">
        <f t="shared" si="3"/>
        <v>2.9462738301559628</v>
      </c>
      <c r="AB28" s="70">
        <f>AVERAGE(AA28:AA30)</f>
        <v>1.964182553437315</v>
      </c>
      <c r="AC28" s="70">
        <f>_xlfn.STDEV.S(AA28:AA30)</f>
        <v>1.0446644321216052</v>
      </c>
      <c r="AD28" s="32"/>
      <c r="AE28" s="32"/>
      <c r="AF28" s="32"/>
      <c r="AG28" s="38">
        <f t="shared" ref="AG28" si="9">AG25/2</f>
        <v>7.8125</v>
      </c>
      <c r="AH28" s="32">
        <v>0.53200000000000003</v>
      </c>
      <c r="AI28" s="43">
        <f t="shared" si="4"/>
        <v>7.7989601386481686</v>
      </c>
      <c r="AJ28" s="70">
        <v>0</v>
      </c>
      <c r="AK28" s="70">
        <v>0</v>
      </c>
      <c r="AL28" s="32"/>
      <c r="AM28" s="32"/>
      <c r="AN28" s="32"/>
      <c r="AO28" s="38">
        <f t="shared" ref="AO28" si="10">AO25/2</f>
        <v>7.8125</v>
      </c>
      <c r="AP28" s="32">
        <v>0.56299999999999994</v>
      </c>
      <c r="AQ28" s="43">
        <f t="shared" si="5"/>
        <v>2.4263431542461031</v>
      </c>
      <c r="AR28" s="70">
        <f>AVERAGE(AQ28:AQ30)</f>
        <v>2.8307336799537808</v>
      </c>
      <c r="AS28" s="70">
        <f>_xlfn.STDEV.S(AQ28:AQ30)</f>
        <v>1.1796983163871719</v>
      </c>
      <c r="AT28" s="32"/>
    </row>
    <row r="29" spans="1:46">
      <c r="A29" s="34" t="s">
        <v>66</v>
      </c>
      <c r="B29" s="43"/>
      <c r="C29" s="32"/>
      <c r="D29" s="43"/>
      <c r="E29" s="43"/>
      <c r="F29" s="32"/>
      <c r="G29" s="34"/>
      <c r="H29" s="32"/>
      <c r="I29" s="38"/>
      <c r="J29" s="32">
        <v>0.53800000000000003</v>
      </c>
      <c r="K29" s="43">
        <f t="shared" si="1"/>
        <v>6.7590987868284103</v>
      </c>
      <c r="L29" s="38"/>
      <c r="M29" s="38"/>
      <c r="N29" s="32"/>
      <c r="O29" s="32"/>
      <c r="P29" s="32"/>
      <c r="Q29" s="38"/>
      <c r="R29" s="32">
        <v>0.49299999999999999</v>
      </c>
      <c r="S29" s="43">
        <f t="shared" si="2"/>
        <v>14.558058925476598</v>
      </c>
      <c r="T29" s="70"/>
      <c r="U29" s="70"/>
      <c r="V29" s="32"/>
      <c r="W29" s="32"/>
      <c r="X29" s="32"/>
      <c r="Y29" s="38"/>
      <c r="Z29" s="32">
        <v>0.56499999999999995</v>
      </c>
      <c r="AA29" s="43">
        <f t="shared" si="3"/>
        <v>2.0797227036395167</v>
      </c>
      <c r="AB29" s="70"/>
      <c r="AC29" s="70"/>
      <c r="AD29" s="32"/>
      <c r="AE29" s="32"/>
      <c r="AF29" s="32"/>
      <c r="AG29" s="38"/>
      <c r="AH29" s="32">
        <v>0.53800000000000003</v>
      </c>
      <c r="AI29" s="43">
        <f t="shared" si="4"/>
        <v>6.7590987868284103</v>
      </c>
      <c r="AJ29" s="70"/>
      <c r="AK29" s="70"/>
      <c r="AL29" s="32"/>
      <c r="AM29" s="32"/>
      <c r="AN29" s="32"/>
      <c r="AO29" s="38"/>
      <c r="AP29" s="32">
        <v>0.55300000000000005</v>
      </c>
      <c r="AQ29" s="43">
        <f t="shared" si="5"/>
        <v>4.1594454072790148</v>
      </c>
      <c r="AR29" s="70"/>
      <c r="AS29" s="70"/>
      <c r="AT29" s="32"/>
    </row>
    <row r="30" spans="1:46">
      <c r="A30" s="34">
        <v>40</v>
      </c>
      <c r="B30" s="43">
        <f>D7</f>
        <v>86.943963027151938</v>
      </c>
      <c r="C30" s="32"/>
      <c r="D30" s="43"/>
      <c r="E30" s="43"/>
      <c r="F30" s="32"/>
      <c r="G30" s="34"/>
      <c r="H30" s="32"/>
      <c r="I30" s="38"/>
      <c r="J30" s="32">
        <v>0.54</v>
      </c>
      <c r="K30" s="43">
        <f t="shared" si="1"/>
        <v>6.4124783362218247</v>
      </c>
      <c r="L30" s="38"/>
      <c r="M30" s="38"/>
      <c r="N30" s="32"/>
      <c r="O30" s="32"/>
      <c r="P30" s="32"/>
      <c r="Q30" s="38"/>
      <c r="R30" s="32">
        <v>0.497</v>
      </c>
      <c r="S30" s="43">
        <f t="shared" si="2"/>
        <v>13.864818024263425</v>
      </c>
      <c r="T30" s="70"/>
      <c r="U30" s="70"/>
      <c r="V30" s="32"/>
      <c r="W30" s="32"/>
      <c r="X30" s="32"/>
      <c r="Y30" s="38"/>
      <c r="Z30" s="32">
        <v>0.57199999999999995</v>
      </c>
      <c r="AA30" s="43">
        <f t="shared" si="3"/>
        <v>0.86655112651646526</v>
      </c>
      <c r="AB30" s="70"/>
      <c r="AC30" s="70"/>
      <c r="AD30" s="32"/>
      <c r="AE30" s="32"/>
      <c r="AF30" s="32"/>
      <c r="AG30" s="38"/>
      <c r="AH30" s="32">
        <v>0.54200000000000004</v>
      </c>
      <c r="AI30" s="43">
        <f t="shared" si="4"/>
        <v>6.0658578856152374</v>
      </c>
      <c r="AJ30" s="70"/>
      <c r="AK30" s="70"/>
      <c r="AL30" s="32"/>
      <c r="AM30" s="32"/>
      <c r="AN30" s="32"/>
      <c r="AO30" s="38"/>
      <c r="AP30" s="32">
        <v>0.56599999999999995</v>
      </c>
      <c r="AQ30" s="43">
        <f t="shared" si="5"/>
        <v>1.9064124783362237</v>
      </c>
      <c r="AR30" s="70"/>
      <c r="AS30" s="70"/>
      <c r="AT30" s="32"/>
    </row>
    <row r="31" spans="1:46">
      <c r="A31" s="34">
        <v>35</v>
      </c>
      <c r="B31" s="40">
        <f>D10</f>
        <v>77.816291161178512</v>
      </c>
      <c r="C31" s="32"/>
      <c r="D31" s="32"/>
      <c r="E31" s="32"/>
      <c r="F31" s="32"/>
      <c r="G31" s="34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</row>
    <row r="32" spans="1:46">
      <c r="A32" s="34">
        <v>30</v>
      </c>
      <c r="B32" s="40">
        <f>D13</f>
        <v>63.200462160600814</v>
      </c>
      <c r="C32" s="32"/>
      <c r="D32" s="32"/>
      <c r="E32" s="32"/>
      <c r="F32" s="32"/>
      <c r="G32" s="34"/>
      <c r="H32" s="32"/>
      <c r="I32" s="62"/>
      <c r="J32" s="63" t="s">
        <v>48</v>
      </c>
      <c r="K32" s="63" t="s">
        <v>2</v>
      </c>
      <c r="L32" s="32"/>
      <c r="M32" s="32"/>
      <c r="N32" s="32"/>
      <c r="O32" s="32"/>
      <c r="P32" s="32"/>
      <c r="Q32" s="62"/>
      <c r="R32" s="63" t="s">
        <v>48</v>
      </c>
      <c r="S32" s="63" t="s">
        <v>2</v>
      </c>
      <c r="T32" s="32"/>
      <c r="U32" s="32"/>
      <c r="V32" s="32"/>
      <c r="W32" s="32"/>
      <c r="X32" s="32"/>
      <c r="Y32" s="32"/>
      <c r="Z32" s="62"/>
      <c r="AA32" s="63" t="s">
        <v>48</v>
      </c>
      <c r="AB32" s="63" t="s">
        <v>2</v>
      </c>
      <c r="AC32" s="32"/>
      <c r="AD32" s="32"/>
      <c r="AE32" s="32"/>
      <c r="AF32" s="32"/>
      <c r="AG32" s="32"/>
      <c r="AH32" s="62"/>
      <c r="AI32" s="63" t="s">
        <v>48</v>
      </c>
      <c r="AJ32" s="63" t="s">
        <v>2</v>
      </c>
      <c r="AK32" s="32"/>
      <c r="AL32" s="32"/>
      <c r="AM32" s="32"/>
      <c r="AN32" s="32"/>
      <c r="AO32" s="32"/>
      <c r="AP32" s="62" t="s">
        <v>47</v>
      </c>
      <c r="AQ32" s="63" t="s">
        <v>48</v>
      </c>
      <c r="AR32" s="63" t="s">
        <v>2</v>
      </c>
      <c r="AS32" s="32"/>
      <c r="AT32" s="32"/>
    </row>
    <row r="33" spans="1:46">
      <c r="A33" s="34">
        <v>25</v>
      </c>
      <c r="B33" s="40">
        <f>D16</f>
        <v>51.473136915077987</v>
      </c>
      <c r="C33" s="32"/>
      <c r="D33" s="32"/>
      <c r="E33" s="32"/>
      <c r="F33" s="32"/>
      <c r="G33" s="34"/>
      <c r="H33" s="32"/>
      <c r="I33" s="64">
        <v>1000</v>
      </c>
      <c r="J33" s="40">
        <v>100</v>
      </c>
      <c r="K33" s="40">
        <v>0</v>
      </c>
      <c r="L33" s="32"/>
      <c r="M33" s="32"/>
      <c r="N33" s="32"/>
      <c r="O33" s="32"/>
      <c r="P33" s="32"/>
      <c r="Q33" s="64">
        <v>1000</v>
      </c>
      <c r="R33" s="40">
        <v>100</v>
      </c>
      <c r="S33" s="40">
        <v>0</v>
      </c>
      <c r="T33" s="32"/>
      <c r="U33" s="32"/>
      <c r="V33" s="32"/>
      <c r="W33" s="32"/>
      <c r="X33" s="32"/>
      <c r="Y33" s="32"/>
      <c r="Z33" s="64">
        <v>1000</v>
      </c>
      <c r="AA33" s="40">
        <v>83.419988445984984</v>
      </c>
      <c r="AB33" s="40">
        <v>1.015505247327964</v>
      </c>
      <c r="AC33" s="32"/>
      <c r="AD33" s="32"/>
      <c r="AE33" s="32"/>
      <c r="AF33" s="32"/>
      <c r="AG33" s="32"/>
      <c r="AH33" s="64">
        <v>1000</v>
      </c>
      <c r="AI33" s="40">
        <v>43.500866551126506</v>
      </c>
      <c r="AJ33" s="40">
        <v>0.91707151163417655</v>
      </c>
      <c r="AK33" s="32"/>
      <c r="AL33" s="32"/>
      <c r="AM33" s="32"/>
      <c r="AN33" s="32"/>
      <c r="AO33" s="32"/>
      <c r="AP33" s="64">
        <v>1</v>
      </c>
      <c r="AQ33" s="40">
        <v>100</v>
      </c>
      <c r="AR33" s="40">
        <v>0</v>
      </c>
      <c r="AS33" s="32"/>
      <c r="AT33" s="32"/>
    </row>
    <row r="34" spans="1:46">
      <c r="A34" s="1">
        <v>20</v>
      </c>
      <c r="B34" s="2">
        <f>D19</f>
        <v>40.612362796071629</v>
      </c>
      <c r="I34" s="4">
        <f t="shared" ref="I34:I40" si="11">I33/2</f>
        <v>500</v>
      </c>
      <c r="J34" s="2">
        <v>99.653379549393421</v>
      </c>
      <c r="K34" s="2">
        <v>0.30018211569651104</v>
      </c>
      <c r="Q34" s="4">
        <f t="shared" ref="Q34:Q40" si="12">Q33/2</f>
        <v>500</v>
      </c>
      <c r="R34" s="2">
        <v>100</v>
      </c>
      <c r="S34" s="2">
        <v>0</v>
      </c>
      <c r="Z34" s="4">
        <f t="shared" ref="Z34:Z40" si="13">Z33/2</f>
        <v>500</v>
      </c>
      <c r="AA34" s="2">
        <v>51.646447140381277</v>
      </c>
      <c r="AB34" s="2">
        <v>1.0398613518197486</v>
      </c>
      <c r="AH34" s="4">
        <f t="shared" ref="AH34:AH40" si="14">AH33/2</f>
        <v>500</v>
      </c>
      <c r="AI34" s="2">
        <v>30.906990179087227</v>
      </c>
      <c r="AJ34" s="2">
        <v>0.26473574205406442</v>
      </c>
      <c r="AP34" s="4">
        <f t="shared" ref="AP34:AP40" si="15">AP33/2</f>
        <v>0.5</v>
      </c>
      <c r="AQ34" s="2">
        <v>99.42229924898902</v>
      </c>
      <c r="AR34" s="2">
        <v>0.36077400337367993</v>
      </c>
    </row>
    <row r="35" spans="1:46">
      <c r="A35" s="1">
        <v>15</v>
      </c>
      <c r="B35" s="2">
        <f>D22</f>
        <v>25.649913344887342</v>
      </c>
      <c r="I35" s="4">
        <f t="shared" si="11"/>
        <v>250</v>
      </c>
      <c r="J35" s="2">
        <v>98.844598497978041</v>
      </c>
      <c r="K35" s="2">
        <v>0.60864550854146326</v>
      </c>
      <c r="Q35" s="4">
        <f t="shared" si="12"/>
        <v>250</v>
      </c>
      <c r="R35" s="2">
        <v>99.884459849797807</v>
      </c>
      <c r="S35" s="2">
        <v>0.20012141046433793</v>
      </c>
      <c r="Z35" s="4">
        <f t="shared" si="13"/>
        <v>250</v>
      </c>
      <c r="AA35" s="2">
        <v>27.78740612362796</v>
      </c>
      <c r="AB35" s="2">
        <v>0.55711442871132133</v>
      </c>
      <c r="AH35" s="4">
        <f t="shared" si="14"/>
        <v>250</v>
      </c>
      <c r="AI35" s="2">
        <v>1.9064124783362173</v>
      </c>
      <c r="AJ35" s="2">
        <v>1.1364711480592642</v>
      </c>
      <c r="AP35" s="4">
        <f t="shared" si="15"/>
        <v>0.25</v>
      </c>
      <c r="AQ35" s="2">
        <v>82.553437319468514</v>
      </c>
      <c r="AR35" s="2">
        <v>0.52947148410813116</v>
      </c>
    </row>
    <row r="36" spans="1:46">
      <c r="A36" s="1">
        <v>10</v>
      </c>
      <c r="B36" s="2">
        <f>D25</f>
        <v>15.655690352397455</v>
      </c>
      <c r="I36" s="4">
        <f t="shared" si="11"/>
        <v>125</v>
      </c>
      <c r="J36" s="2">
        <v>93.240901213171568</v>
      </c>
      <c r="K36" s="2">
        <v>0.62487890389323919</v>
      </c>
      <c r="Q36" s="4">
        <f t="shared" si="12"/>
        <v>125</v>
      </c>
      <c r="R36" s="2">
        <v>95.320623916811087</v>
      </c>
      <c r="S36" s="2">
        <v>0.96495049615772355</v>
      </c>
      <c r="Z36" s="4">
        <f t="shared" si="13"/>
        <v>125</v>
      </c>
      <c r="AA36" s="2">
        <v>14.789139225880989</v>
      </c>
      <c r="AB36" s="2">
        <v>0.36077400337367976</v>
      </c>
      <c r="AH36" s="4">
        <f t="shared" si="14"/>
        <v>125</v>
      </c>
      <c r="AI36" s="2">
        <v>0</v>
      </c>
      <c r="AJ36" s="2">
        <v>0</v>
      </c>
      <c r="AP36" s="4">
        <f t="shared" si="15"/>
        <v>0.125</v>
      </c>
      <c r="AQ36" s="2">
        <v>63.027151935297525</v>
      </c>
      <c r="AR36" s="2">
        <v>1.3236787102703178</v>
      </c>
    </row>
    <row r="37" spans="1:46">
      <c r="B37" s="1"/>
      <c r="I37" s="4">
        <f t="shared" si="11"/>
        <v>62.5</v>
      </c>
      <c r="J37" s="2">
        <v>60.60080878105142</v>
      </c>
      <c r="K37" s="2">
        <v>0.87230900465289007</v>
      </c>
      <c r="Q37" s="4">
        <f t="shared" si="12"/>
        <v>62.5</v>
      </c>
      <c r="R37" s="2">
        <v>63.200462160600814</v>
      </c>
      <c r="S37" s="2">
        <v>0.72154800674736108</v>
      </c>
      <c r="Z37" s="4">
        <f t="shared" si="13"/>
        <v>62.5</v>
      </c>
      <c r="AA37" s="2">
        <v>9.2432120161756117</v>
      </c>
      <c r="AB37" s="2">
        <v>0.65614192325826504</v>
      </c>
      <c r="AH37" s="4">
        <f t="shared" si="14"/>
        <v>62.5</v>
      </c>
      <c r="AI37" s="2">
        <v>0</v>
      </c>
      <c r="AJ37" s="2">
        <v>0</v>
      </c>
      <c r="AP37" s="4">
        <f t="shared" si="15"/>
        <v>6.25E-2</v>
      </c>
      <c r="AQ37" s="2">
        <v>29.867128827267468</v>
      </c>
      <c r="AR37" s="2">
        <v>0.87230900465288441</v>
      </c>
    </row>
    <row r="38" spans="1:46">
      <c r="I38" s="4">
        <f t="shared" si="11"/>
        <v>31.25</v>
      </c>
      <c r="J38" s="2">
        <v>36.626227614095889</v>
      </c>
      <c r="K38" s="2">
        <v>0.70042493662519367</v>
      </c>
      <c r="Q38" s="4">
        <f t="shared" si="12"/>
        <v>31.25</v>
      </c>
      <c r="R38" s="2">
        <v>37.954939341421145</v>
      </c>
      <c r="S38" s="2">
        <v>1.2497578077864775</v>
      </c>
      <c r="Z38" s="4">
        <f t="shared" si="13"/>
        <v>31.25</v>
      </c>
      <c r="AA38" s="2">
        <v>3.2351242056614513</v>
      </c>
      <c r="AB38" s="2">
        <v>0.70042493662519767</v>
      </c>
      <c r="AH38" s="4">
        <f t="shared" si="14"/>
        <v>31.25</v>
      </c>
      <c r="AI38" s="2">
        <v>0</v>
      </c>
      <c r="AJ38" s="2">
        <v>0</v>
      </c>
      <c r="AP38" s="4">
        <f t="shared" si="15"/>
        <v>3.125E-2</v>
      </c>
      <c r="AQ38" s="2">
        <v>15.655690352397455</v>
      </c>
      <c r="AR38" s="2">
        <v>0.43615450232644504</v>
      </c>
    </row>
    <row r="39" spans="1:46">
      <c r="I39" s="4">
        <f t="shared" si="11"/>
        <v>15.625</v>
      </c>
      <c r="J39" s="2">
        <v>14.500288850375499</v>
      </c>
      <c r="K39" s="2">
        <v>1.1539563463569149</v>
      </c>
      <c r="Q39" s="4">
        <f t="shared" si="12"/>
        <v>15.625</v>
      </c>
      <c r="R39" s="2">
        <v>22.068168688619284</v>
      </c>
      <c r="S39" s="2">
        <v>0.72154800674736053</v>
      </c>
      <c r="Z39" s="4">
        <f t="shared" si="13"/>
        <v>15.625</v>
      </c>
      <c r="AA39" s="2">
        <v>3.0618139803581585</v>
      </c>
      <c r="AB39" s="2">
        <v>0.65614192325826404</v>
      </c>
      <c r="AH39" s="4">
        <f t="shared" si="14"/>
        <v>15.625</v>
      </c>
      <c r="AI39" s="2">
        <v>0</v>
      </c>
      <c r="AJ39" s="2">
        <v>0</v>
      </c>
      <c r="AP39" s="4">
        <f t="shared" si="15"/>
        <v>1.5625E-2</v>
      </c>
      <c r="AQ39" s="2">
        <v>8.261120739456949</v>
      </c>
      <c r="AR39" s="2">
        <v>0.8723090046528883</v>
      </c>
    </row>
    <row r="40" spans="1:46">
      <c r="I40" s="4">
        <f t="shared" si="11"/>
        <v>7.8125</v>
      </c>
      <c r="J40" s="2">
        <v>7.1057192374349967</v>
      </c>
      <c r="K40" s="2">
        <v>0.91707151163417133</v>
      </c>
      <c r="Q40" s="4">
        <f t="shared" si="12"/>
        <v>7.8125</v>
      </c>
      <c r="R40" s="2">
        <v>13.74927787406123</v>
      </c>
      <c r="S40" s="2">
        <v>0.87230900465288819</v>
      </c>
      <c r="Z40" s="4">
        <f t="shared" si="13"/>
        <v>7.8125</v>
      </c>
      <c r="AA40" s="2">
        <v>1.964182553437315</v>
      </c>
      <c r="AB40" s="2">
        <v>1.0446644321216052</v>
      </c>
      <c r="AH40" s="4">
        <f t="shared" si="14"/>
        <v>7.8125</v>
      </c>
      <c r="AI40" s="2">
        <v>0</v>
      </c>
      <c r="AJ40" s="2">
        <v>0</v>
      </c>
      <c r="AP40" s="4">
        <f t="shared" si="15"/>
        <v>7.8125E-3</v>
      </c>
      <c r="AQ40" s="2">
        <v>2.8307336799537808</v>
      </c>
      <c r="AR40" s="2">
        <v>1.1796983163871719</v>
      </c>
    </row>
    <row r="42" spans="1:46">
      <c r="A42" t="s">
        <v>63</v>
      </c>
    </row>
    <row r="43" spans="1:46">
      <c r="A43" s="3">
        <v>24.0548</v>
      </c>
      <c r="B43" s="74">
        <f>AVERAGE(A43:A45)</f>
        <v>24.334599999999998</v>
      </c>
      <c r="C43" s="74">
        <f>_xlfn.STDEV.S(A43:A45)</f>
        <v>0.24287502959340981</v>
      </c>
      <c r="I43" s="58" t="s">
        <v>55</v>
      </c>
      <c r="J43" s="58"/>
      <c r="K43" s="58"/>
      <c r="Q43" s="58" t="s">
        <v>54</v>
      </c>
      <c r="R43" s="58"/>
      <c r="S43" s="58"/>
      <c r="Y43" s="58" t="s">
        <v>64</v>
      </c>
      <c r="Z43" s="58"/>
      <c r="AA43" s="58"/>
      <c r="AO43" s="58" t="s">
        <v>59</v>
      </c>
      <c r="AP43" s="58"/>
      <c r="AQ43" s="58"/>
    </row>
    <row r="44" spans="1:46">
      <c r="A44" s="3">
        <v>24.457999999999998</v>
      </c>
      <c r="B44" s="74"/>
      <c r="C44" s="74"/>
      <c r="I44" s="59">
        <v>48</v>
      </c>
      <c r="J44" s="60">
        <f>AVERAGE(I44:I46)</f>
        <v>48.333333333333336</v>
      </c>
      <c r="K44" s="60">
        <f>STDEV(I44:I46)</f>
        <v>0.57735026918962584</v>
      </c>
      <c r="Q44" s="59">
        <v>47</v>
      </c>
      <c r="R44" s="60">
        <f>AVERAGE(Q44:Q46)</f>
        <v>47.333333333333336</v>
      </c>
      <c r="S44" s="60">
        <f>_xlfn.STDEV.S(Q44:Q46)</f>
        <v>0.57735026918962584</v>
      </c>
      <c r="Y44" s="59">
        <v>470</v>
      </c>
      <c r="Z44" s="60">
        <f>AVERAGE(Y44:Y46)</f>
        <v>476.66666666666669</v>
      </c>
      <c r="AA44" s="61">
        <f>_xlfn.STDEV.S(Y44:Y46)</f>
        <v>7.6376261582597333</v>
      </c>
      <c r="AO44" s="59">
        <v>97</v>
      </c>
      <c r="AP44" s="75">
        <f>AVERAGE(AO44:AO46)</f>
        <v>99.666666666666671</v>
      </c>
      <c r="AQ44" s="75">
        <f>STDEV(AO44:AO46)</f>
        <v>2.5166114784235836</v>
      </c>
    </row>
    <row r="45" spans="1:46">
      <c r="A45" s="3">
        <v>24.491</v>
      </c>
      <c r="B45" s="74"/>
      <c r="C45" s="74"/>
      <c r="I45" s="59">
        <v>49</v>
      </c>
      <c r="J45" s="60"/>
      <c r="K45" s="60"/>
      <c r="Q45" s="59">
        <v>48</v>
      </c>
      <c r="R45" s="60"/>
      <c r="S45" s="60"/>
      <c r="Y45" s="59">
        <v>475</v>
      </c>
      <c r="Z45" s="60"/>
      <c r="AA45" s="61"/>
      <c r="AO45" s="59">
        <v>100</v>
      </c>
      <c r="AP45" s="75"/>
      <c r="AQ45" s="75"/>
    </row>
    <row r="46" spans="1:46">
      <c r="I46" s="59">
        <v>48</v>
      </c>
      <c r="J46" s="60"/>
      <c r="K46" s="60"/>
      <c r="Q46" s="59">
        <v>47</v>
      </c>
      <c r="R46" s="60"/>
      <c r="S46" s="60"/>
      <c r="Y46" s="59">
        <v>485</v>
      </c>
      <c r="Z46" s="60"/>
      <c r="AA46" s="61"/>
      <c r="AO46" s="59">
        <v>102</v>
      </c>
      <c r="AP46" s="75"/>
      <c r="AQ46" s="75"/>
    </row>
    <row r="49" spans="1:42">
      <c r="A49" s="1" t="s">
        <v>62</v>
      </c>
      <c r="I49" s="4">
        <v>1000</v>
      </c>
      <c r="J49" s="2">
        <f>$C$8</f>
        <v>87.175043327556338</v>
      </c>
    </row>
    <row r="50" spans="1:42">
      <c r="A50" s="1">
        <v>40</v>
      </c>
      <c r="B50" s="2">
        <f>C7</f>
        <v>87.868284228769483</v>
      </c>
      <c r="I50" s="4">
        <f t="shared" ref="I50:I56" si="16">I49/2</f>
        <v>500</v>
      </c>
      <c r="J50" s="2">
        <f>$C$11</f>
        <v>77.469670710571918</v>
      </c>
      <c r="Q50" s="4">
        <v>1000</v>
      </c>
      <c r="R50" s="2">
        <f>S7</f>
        <v>100</v>
      </c>
      <c r="Y50" s="4">
        <v>1000</v>
      </c>
      <c r="Z50" s="2">
        <f>AB7</f>
        <v>83.419988445984984</v>
      </c>
      <c r="AO50" s="4">
        <v>1000</v>
      </c>
      <c r="AP50" s="2">
        <f>AQ7</f>
        <v>100</v>
      </c>
    </row>
    <row r="51" spans="1:42">
      <c r="A51" s="1">
        <v>35</v>
      </c>
      <c r="B51" s="2">
        <f>C10</f>
        <v>78.856152512998264</v>
      </c>
      <c r="I51" s="4">
        <f t="shared" si="16"/>
        <v>250</v>
      </c>
      <c r="J51" s="2">
        <f>$C$14</f>
        <v>62.911611785095324</v>
      </c>
      <c r="Q51" s="4">
        <f t="shared" ref="Q51:Q57" si="17">Q50/2</f>
        <v>500</v>
      </c>
      <c r="R51" s="2">
        <f>S10</f>
        <v>100</v>
      </c>
      <c r="Y51" s="4">
        <f t="shared" ref="Y51:Y57" si="18">Y50/2</f>
        <v>500</v>
      </c>
      <c r="Z51" s="2">
        <f>AA10</f>
        <v>52.686308492201029</v>
      </c>
      <c r="AO51" s="4">
        <f t="shared" ref="AO51:AO57" si="19">AO50/2</f>
        <v>500</v>
      </c>
      <c r="AP51" s="2">
        <f>AQ10</f>
        <v>99.13344887348353</v>
      </c>
    </row>
    <row r="52" spans="1:42">
      <c r="A52" s="1">
        <v>30</v>
      </c>
      <c r="B52" s="2">
        <f>C13</f>
        <v>63.951473136915084</v>
      </c>
      <c r="I52" s="4">
        <f t="shared" si="16"/>
        <v>125</v>
      </c>
      <c r="J52" s="2">
        <f>$C$17</f>
        <v>50.779896013864821</v>
      </c>
      <c r="Q52" s="4">
        <f t="shared" si="17"/>
        <v>250</v>
      </c>
      <c r="R52" s="2">
        <f>S13</f>
        <v>99.653379549393421</v>
      </c>
      <c r="Y52" s="4">
        <f t="shared" si="18"/>
        <v>250</v>
      </c>
      <c r="Z52" s="2">
        <f>AA13</f>
        <v>27.556325823223567</v>
      </c>
      <c r="AO52" s="4">
        <f t="shared" si="19"/>
        <v>250</v>
      </c>
      <c r="AP52" s="2">
        <f>AQ13</f>
        <v>83.015597920277301</v>
      </c>
    </row>
    <row r="53" spans="1:42">
      <c r="A53" s="1">
        <v>25</v>
      </c>
      <c r="B53" s="2">
        <f>C16</f>
        <v>51.646447140381277</v>
      </c>
      <c r="I53" s="4">
        <f t="shared" si="16"/>
        <v>62.5</v>
      </c>
      <c r="J53" s="2">
        <f>$C$20</f>
        <v>40.381282495667243</v>
      </c>
      <c r="Q53" s="4">
        <f t="shared" si="17"/>
        <v>125</v>
      </c>
      <c r="R53" s="2">
        <f>S16</f>
        <v>94.280762564991321</v>
      </c>
      <c r="Y53" s="4">
        <f t="shared" si="18"/>
        <v>125</v>
      </c>
      <c r="Z53" s="2">
        <f>AA16</f>
        <v>15.077989601386477</v>
      </c>
      <c r="AO53" s="4">
        <f t="shared" si="19"/>
        <v>125</v>
      </c>
      <c r="AP53" s="2">
        <f>AQ16</f>
        <v>64.47140381282496</v>
      </c>
    </row>
    <row r="54" spans="1:42">
      <c r="A54" s="1">
        <v>20</v>
      </c>
      <c r="B54" s="2">
        <f>C19</f>
        <v>41.421143847486988</v>
      </c>
      <c r="I54" s="4">
        <f t="shared" si="16"/>
        <v>31.25</v>
      </c>
      <c r="J54" s="2">
        <f>$C$23</f>
        <v>25.129982668977462</v>
      </c>
      <c r="Q54" s="4">
        <f t="shared" si="17"/>
        <v>62.5</v>
      </c>
      <c r="R54" s="2">
        <f>S19</f>
        <v>63.778162911611794</v>
      </c>
      <c r="Y54" s="4">
        <f t="shared" si="18"/>
        <v>62.5</v>
      </c>
      <c r="Z54" s="2">
        <f>AA19</f>
        <v>9.705372616984393</v>
      </c>
      <c r="AO54" s="4">
        <f t="shared" si="19"/>
        <v>62.5</v>
      </c>
      <c r="AP54" s="2">
        <f>AQ19</f>
        <v>30.675909878682834</v>
      </c>
    </row>
    <row r="55" spans="1:42">
      <c r="A55" s="1">
        <v>15</v>
      </c>
      <c r="B55" s="2">
        <f>C22</f>
        <v>26.343154246100514</v>
      </c>
      <c r="I55" s="4">
        <f t="shared" si="16"/>
        <v>15.625</v>
      </c>
      <c r="J55" s="2">
        <f>$C$26</f>
        <v>15.424610051993062</v>
      </c>
      <c r="Q55" s="4">
        <f t="shared" si="17"/>
        <v>31.25</v>
      </c>
      <c r="R55" s="2">
        <f>S22</f>
        <v>38.301559792027732</v>
      </c>
      <c r="Y55" s="4">
        <f t="shared" si="18"/>
        <v>31.25</v>
      </c>
      <c r="Z55" s="2">
        <f>AA22</f>
        <v>2.5996533795493768</v>
      </c>
      <c r="AO55" s="4">
        <f t="shared" si="19"/>
        <v>31.25</v>
      </c>
      <c r="AP55" s="2">
        <f>AQ22</f>
        <v>15.597920277296357</v>
      </c>
    </row>
    <row r="56" spans="1:42">
      <c r="A56" s="1">
        <v>10</v>
      </c>
      <c r="B56" s="2">
        <f>C25</f>
        <v>16.117850953206236</v>
      </c>
      <c r="I56" s="4">
        <f t="shared" si="16"/>
        <v>7.8125</v>
      </c>
      <c r="J56" s="2">
        <f>$C$29</f>
        <v>0</v>
      </c>
      <c r="Q56" s="4">
        <f t="shared" si="17"/>
        <v>15.625</v>
      </c>
      <c r="R56" s="2">
        <f>S25</f>
        <v>21.490467937608308</v>
      </c>
      <c r="Y56" s="4">
        <f t="shared" si="18"/>
        <v>15.625</v>
      </c>
      <c r="Z56" s="2">
        <f>AA25</f>
        <v>2.5996533795493768</v>
      </c>
      <c r="AO56" s="4">
        <f t="shared" si="19"/>
        <v>15.625</v>
      </c>
      <c r="AP56" s="2">
        <f>AQ25</f>
        <v>7.4523396880415831</v>
      </c>
    </row>
    <row r="57" spans="1:42">
      <c r="Q57" s="4">
        <f t="shared" si="17"/>
        <v>7.8125</v>
      </c>
      <c r="R57" s="2">
        <f>S28</f>
        <v>12.824956672443669</v>
      </c>
      <c r="Y57" s="4">
        <f t="shared" si="18"/>
        <v>7.8125</v>
      </c>
      <c r="Z57" s="2">
        <f>AA28</f>
        <v>2.9462738301559628</v>
      </c>
      <c r="AO57" s="4">
        <f t="shared" si="19"/>
        <v>7.8125</v>
      </c>
      <c r="AP57" s="2">
        <f>AQ28</f>
        <v>2.4263431542461031</v>
      </c>
    </row>
    <row r="58" spans="1:42">
      <c r="Q58" s="30"/>
    </row>
    <row r="59" spans="1:42">
      <c r="T59" s="2"/>
    </row>
    <row r="62" spans="1:42">
      <c r="A62" s="1" t="s">
        <v>62</v>
      </c>
      <c r="I62" s="4">
        <v>1000</v>
      </c>
      <c r="J62" s="2">
        <f>K8</f>
        <v>100</v>
      </c>
      <c r="Q62" s="30"/>
      <c r="AH62" s="3"/>
      <c r="AI62" s="31"/>
      <c r="AJ62" s="31"/>
    </row>
    <row r="63" spans="1:42">
      <c r="A63" s="1">
        <v>40</v>
      </c>
      <c r="B63" s="2">
        <f>C8</f>
        <v>87.175043327556338</v>
      </c>
      <c r="I63" s="4">
        <f t="shared" ref="I63:I69" si="20">I62/2</f>
        <v>500</v>
      </c>
      <c r="J63" s="2">
        <f>K11</f>
        <v>99.480069324090124</v>
      </c>
      <c r="Q63" s="4">
        <v>1000</v>
      </c>
      <c r="R63" s="2">
        <f>S8</f>
        <v>100</v>
      </c>
      <c r="Y63" s="4">
        <v>1000</v>
      </c>
      <c r="Z63" s="2">
        <f>AA8</f>
        <v>84.575389948006944</v>
      </c>
      <c r="AH63" s="3"/>
      <c r="AI63" s="31"/>
      <c r="AJ63" s="31"/>
      <c r="AO63" s="4">
        <v>1000</v>
      </c>
      <c r="AP63" s="2">
        <f>AQ8</f>
        <v>100</v>
      </c>
    </row>
    <row r="64" spans="1:42">
      <c r="A64" s="1">
        <v>35</v>
      </c>
      <c r="B64" s="2">
        <f>C11</f>
        <v>77.469670710571918</v>
      </c>
      <c r="I64" s="4">
        <f t="shared" si="20"/>
        <v>250</v>
      </c>
      <c r="J64" s="2">
        <f>K14</f>
        <v>98.786828422876951</v>
      </c>
      <c r="Q64" s="4">
        <f t="shared" ref="Q64:Q70" si="21">Q63/2</f>
        <v>500</v>
      </c>
      <c r="R64" s="2">
        <f>S11</f>
        <v>100</v>
      </c>
      <c r="Y64" s="4">
        <f t="shared" ref="Y64:Y70" si="22">Y63/2</f>
        <v>500</v>
      </c>
      <c r="Z64" s="2">
        <f>AA11</f>
        <v>51.646447140381277</v>
      </c>
      <c r="AH64" s="3"/>
      <c r="AI64" s="31"/>
      <c r="AJ64" s="31"/>
      <c r="AO64" s="4">
        <f t="shared" ref="AO64:AO70" si="23">AO63/2</f>
        <v>500</v>
      </c>
      <c r="AP64" s="2">
        <f>AQ11</f>
        <v>99.306759098786827</v>
      </c>
    </row>
    <row r="65" spans="1:44">
      <c r="A65" s="1">
        <v>30</v>
      </c>
      <c r="B65" s="2">
        <f>C14</f>
        <v>62.911611785095324</v>
      </c>
      <c r="I65" s="4">
        <f t="shared" si="20"/>
        <v>125</v>
      </c>
      <c r="J65" s="2">
        <f>K17</f>
        <v>93.934142114384741</v>
      </c>
      <c r="Q65" s="4">
        <f t="shared" si="21"/>
        <v>250</v>
      </c>
      <c r="R65" s="2">
        <f>S14</f>
        <v>100</v>
      </c>
      <c r="Y65" s="4">
        <f t="shared" si="22"/>
        <v>250</v>
      </c>
      <c r="Z65" s="2">
        <f>AA14</f>
        <v>28.422876949740033</v>
      </c>
      <c r="AO65" s="4">
        <f t="shared" si="23"/>
        <v>250</v>
      </c>
      <c r="AP65" s="2">
        <f>AQ14</f>
        <v>81.975736568457535</v>
      </c>
    </row>
    <row r="66" spans="1:44">
      <c r="A66" s="1">
        <v>25</v>
      </c>
      <c r="B66" s="2">
        <f>C17</f>
        <v>50.779896013864821</v>
      </c>
      <c r="I66" s="4">
        <f t="shared" si="20"/>
        <v>62.5</v>
      </c>
      <c r="J66" s="2">
        <f>K20</f>
        <v>59.792027729636047</v>
      </c>
      <c r="L66" s="2"/>
      <c r="Q66" s="4">
        <f t="shared" si="21"/>
        <v>125</v>
      </c>
      <c r="R66" s="2">
        <f>S17</f>
        <v>96.187175043327557</v>
      </c>
      <c r="Y66" s="4">
        <f t="shared" si="22"/>
        <v>125</v>
      </c>
      <c r="Z66" s="2">
        <f>AA17</f>
        <v>14.384748700173306</v>
      </c>
      <c r="AB66" s="2"/>
      <c r="AG66" s="30"/>
      <c r="AJ66" s="2"/>
      <c r="AO66" s="4">
        <f t="shared" si="23"/>
        <v>125</v>
      </c>
      <c r="AP66" s="2">
        <f>AQ17</f>
        <v>62.738301559792035</v>
      </c>
      <c r="AR66" s="2"/>
    </row>
    <row r="67" spans="1:44">
      <c r="A67" s="1">
        <v>20</v>
      </c>
      <c r="B67" s="2">
        <f>C20</f>
        <v>40.381282495667243</v>
      </c>
      <c r="I67" s="4">
        <f t="shared" si="20"/>
        <v>31.25</v>
      </c>
      <c r="J67" s="2">
        <f>K23</f>
        <v>36.741767764298089</v>
      </c>
      <c r="Q67" s="4">
        <f t="shared" si="21"/>
        <v>62.5</v>
      </c>
      <c r="R67" s="2">
        <f>S20</f>
        <v>62.391681109185448</v>
      </c>
      <c r="Y67" s="4">
        <f t="shared" si="22"/>
        <v>62.5</v>
      </c>
      <c r="Z67" s="2">
        <f>AA20</f>
        <v>9.5320623916810998</v>
      </c>
      <c r="AG67" s="4"/>
      <c r="AH67" s="2"/>
      <c r="AO67" s="4">
        <f t="shared" si="23"/>
        <v>62.5</v>
      </c>
      <c r="AP67" s="2">
        <f>AQ20</f>
        <v>29.982668977469661</v>
      </c>
    </row>
    <row r="68" spans="1:44">
      <c r="A68" s="1">
        <v>15</v>
      </c>
      <c r="B68" s="2">
        <f>C23</f>
        <v>25.129982668977462</v>
      </c>
      <c r="I68" s="4">
        <f t="shared" si="20"/>
        <v>15.625</v>
      </c>
      <c r="J68" s="2">
        <f>K26</f>
        <v>15.25129982668977</v>
      </c>
      <c r="Q68" s="4">
        <f t="shared" si="21"/>
        <v>31.25</v>
      </c>
      <c r="R68" s="2">
        <f>S23</f>
        <v>38.994800693240897</v>
      </c>
      <c r="Y68" s="4">
        <f t="shared" si="22"/>
        <v>31.25</v>
      </c>
      <c r="Z68" s="2">
        <f>AA23</f>
        <v>3.119584055459256</v>
      </c>
      <c r="AG68" s="4"/>
      <c r="AH68" s="2"/>
      <c r="AO68" s="4">
        <f t="shared" si="23"/>
        <v>31.25</v>
      </c>
      <c r="AP68" s="2">
        <f>AQ23</f>
        <v>16.117850953206236</v>
      </c>
    </row>
    <row r="69" spans="1:44">
      <c r="A69" s="1">
        <v>10</v>
      </c>
      <c r="B69" s="2">
        <f>C26</f>
        <v>15.424610051993062</v>
      </c>
      <c r="I69" s="4">
        <f t="shared" si="20"/>
        <v>7.8125</v>
      </c>
      <c r="J69" s="2">
        <f>K29</f>
        <v>6.7590987868284103</v>
      </c>
      <c r="Q69" s="4">
        <f t="shared" si="21"/>
        <v>15.625</v>
      </c>
      <c r="R69" s="2">
        <f>S26</f>
        <v>21.837088388214898</v>
      </c>
      <c r="Y69" s="4">
        <f t="shared" si="22"/>
        <v>15.625</v>
      </c>
      <c r="Z69" s="2">
        <f>AA26</f>
        <v>2.77296360485267</v>
      </c>
      <c r="AG69" s="4"/>
      <c r="AH69" s="2"/>
      <c r="AO69" s="4">
        <f t="shared" si="23"/>
        <v>15.625</v>
      </c>
      <c r="AP69" s="2">
        <f>AQ26</f>
        <v>8.1455805892547541</v>
      </c>
    </row>
    <row r="70" spans="1:44">
      <c r="Q70" s="4">
        <f t="shared" si="21"/>
        <v>7.8125</v>
      </c>
      <c r="R70" s="2">
        <f>S29</f>
        <v>14.558058925476598</v>
      </c>
      <c r="Y70" s="4">
        <f t="shared" si="22"/>
        <v>7.8125</v>
      </c>
      <c r="Z70" s="2">
        <f>AA29</f>
        <v>2.0797227036395167</v>
      </c>
      <c r="AG70" s="4"/>
      <c r="AH70" s="2"/>
      <c r="AO70" s="4">
        <f t="shared" si="23"/>
        <v>7.8125</v>
      </c>
      <c r="AP70" s="2">
        <f>AQ29</f>
        <v>4.1594454072790148</v>
      </c>
    </row>
    <row r="71" spans="1:44">
      <c r="AG71" s="4"/>
      <c r="AH71" s="2"/>
    </row>
    <row r="72" spans="1:44">
      <c r="AG72" s="4"/>
      <c r="AH72" s="2"/>
    </row>
    <row r="73" spans="1:44">
      <c r="AG73" s="4"/>
      <c r="AH73" s="2"/>
    </row>
    <row r="74" spans="1:44">
      <c r="AG74" s="4"/>
      <c r="AH74" s="2"/>
    </row>
    <row r="75" spans="1:44">
      <c r="I75" s="4">
        <v>1000</v>
      </c>
      <c r="J75" s="2">
        <f>K9</f>
        <v>100</v>
      </c>
      <c r="Q75" s="4">
        <v>1000</v>
      </c>
      <c r="R75" s="2">
        <f>S9</f>
        <v>100</v>
      </c>
      <c r="Y75" s="4">
        <v>1000</v>
      </c>
      <c r="Z75" s="2">
        <f>AA9</f>
        <v>82.668977469670708</v>
      </c>
      <c r="AO75" s="4">
        <v>1000</v>
      </c>
      <c r="AP75" s="2">
        <f>AQ9</f>
        <v>100</v>
      </c>
    </row>
    <row r="76" spans="1:44">
      <c r="A76" s="1" t="s">
        <v>62</v>
      </c>
      <c r="I76" s="4">
        <f t="shared" ref="I76:I82" si="24">I75/2</f>
        <v>500</v>
      </c>
      <c r="J76" s="2">
        <f>K12</f>
        <v>100</v>
      </c>
      <c r="Q76" s="4">
        <f t="shared" ref="Q76:Q82" si="25">Q75/2</f>
        <v>500</v>
      </c>
      <c r="R76" s="2">
        <f>S12</f>
        <v>100</v>
      </c>
      <c r="Y76" s="4">
        <f t="shared" ref="Y76:Y82" si="26">Y75/2</f>
        <v>500</v>
      </c>
      <c r="Z76" s="2">
        <f>AA12</f>
        <v>50.606585788561532</v>
      </c>
      <c r="AG76" s="30"/>
      <c r="AO76" s="4">
        <f t="shared" ref="AO76:AO82" si="27">AO75/2</f>
        <v>500</v>
      </c>
      <c r="AP76" s="2">
        <f>AQ12</f>
        <v>99.826689774696703</v>
      </c>
    </row>
    <row r="77" spans="1:44">
      <c r="A77" s="1">
        <v>40</v>
      </c>
      <c r="B77" s="2">
        <f>C9</f>
        <v>85.788561525129978</v>
      </c>
      <c r="I77" s="4">
        <f t="shared" si="24"/>
        <v>250</v>
      </c>
      <c r="J77" s="2">
        <f>K15</f>
        <v>98.266897746967075</v>
      </c>
      <c r="Q77" s="4">
        <f t="shared" si="25"/>
        <v>250</v>
      </c>
      <c r="R77" s="2">
        <f>S15</f>
        <v>100</v>
      </c>
      <c r="Y77" s="4">
        <f t="shared" si="26"/>
        <v>250</v>
      </c>
      <c r="Z77" s="2">
        <f>AA15</f>
        <v>27.383015597920274</v>
      </c>
      <c r="AG77" s="4"/>
      <c r="AH77" s="2"/>
      <c r="AO77" s="4">
        <f t="shared" si="27"/>
        <v>250</v>
      </c>
      <c r="AP77" s="2">
        <f>AQ15</f>
        <v>82.668977469670708</v>
      </c>
    </row>
    <row r="78" spans="1:44">
      <c r="A78" s="1">
        <v>35</v>
      </c>
      <c r="B78" s="2">
        <f>C12</f>
        <v>77.123050259965325</v>
      </c>
      <c r="I78" s="4">
        <f t="shared" si="24"/>
        <v>125</v>
      </c>
      <c r="J78" s="2">
        <f>K18</f>
        <v>92.720970537261692</v>
      </c>
      <c r="Q78" s="4">
        <f t="shared" si="25"/>
        <v>125</v>
      </c>
      <c r="R78" s="2">
        <f>S18</f>
        <v>95.493934142114384</v>
      </c>
      <c r="Y78" s="4">
        <f t="shared" si="26"/>
        <v>125</v>
      </c>
      <c r="Z78" s="2">
        <f>AA18</f>
        <v>14.904679376083186</v>
      </c>
      <c r="AG78" s="4"/>
      <c r="AH78" s="2"/>
      <c r="AO78" s="4">
        <f t="shared" si="27"/>
        <v>125</v>
      </c>
      <c r="AP78" s="2">
        <f>AQ18</f>
        <v>61.871750433275565</v>
      </c>
    </row>
    <row r="79" spans="1:44">
      <c r="A79" s="1">
        <v>30</v>
      </c>
      <c r="B79" s="2">
        <f>C15</f>
        <v>62.738301559792035</v>
      </c>
      <c r="I79" s="4">
        <f t="shared" si="24"/>
        <v>62.5</v>
      </c>
      <c r="J79" s="2">
        <f>K21</f>
        <v>61.525129982668979</v>
      </c>
      <c r="Q79" s="4">
        <f t="shared" si="25"/>
        <v>62.5</v>
      </c>
      <c r="R79" s="2">
        <f>S21</f>
        <v>63.431542461005208</v>
      </c>
      <c r="Y79" s="4">
        <f t="shared" si="26"/>
        <v>62.5</v>
      </c>
      <c r="Z79" s="2">
        <f>AA21</f>
        <v>8.4922010398613406</v>
      </c>
      <c r="AG79" s="4"/>
      <c r="AH79" s="2"/>
      <c r="AO79" s="4">
        <f t="shared" si="27"/>
        <v>62.5</v>
      </c>
      <c r="AP79" s="2">
        <f>AQ21</f>
        <v>28.942807625649912</v>
      </c>
    </row>
    <row r="80" spans="1:44">
      <c r="A80" s="1">
        <v>25</v>
      </c>
      <c r="B80" s="2">
        <f>C18</f>
        <v>51.993067590987863</v>
      </c>
      <c r="C80" s="29"/>
      <c r="D80" s="29"/>
      <c r="I80" s="4">
        <f t="shared" si="24"/>
        <v>31.25</v>
      </c>
      <c r="J80" s="2">
        <f>K24</f>
        <v>35.875216637781627</v>
      </c>
      <c r="Q80" s="4">
        <f t="shared" si="25"/>
        <v>31.25</v>
      </c>
      <c r="R80" s="2">
        <f>S24</f>
        <v>36.568457538994799</v>
      </c>
      <c r="Y80" s="4">
        <f t="shared" si="26"/>
        <v>31.25</v>
      </c>
      <c r="Z80" s="2">
        <f>AA24</f>
        <v>3.9861351819757211</v>
      </c>
      <c r="AG80" s="4"/>
      <c r="AH80" s="2"/>
      <c r="AO80" s="4">
        <f t="shared" si="27"/>
        <v>31.25</v>
      </c>
      <c r="AP80" s="2">
        <f>AQ24</f>
        <v>15.25129982668977</v>
      </c>
    </row>
    <row r="81" spans="1:42">
      <c r="A81" s="1">
        <v>20</v>
      </c>
      <c r="B81" s="2">
        <f>C21</f>
        <v>40.034662045060657</v>
      </c>
      <c r="C81" s="29"/>
      <c r="D81" s="29"/>
      <c r="I81" s="4">
        <f t="shared" si="24"/>
        <v>15.625</v>
      </c>
      <c r="J81" s="2">
        <f>K27</f>
        <v>13.171577123050254</v>
      </c>
      <c r="Q81" s="4">
        <f t="shared" si="25"/>
        <v>15.625</v>
      </c>
      <c r="R81" s="2">
        <f>S27</f>
        <v>22.876949740034654</v>
      </c>
      <c r="Y81" s="4">
        <f t="shared" si="26"/>
        <v>15.625</v>
      </c>
      <c r="Z81" s="2">
        <f>AA27</f>
        <v>3.8128249566724284</v>
      </c>
      <c r="AG81" s="4"/>
      <c r="AH81" s="2"/>
      <c r="AO81" s="4">
        <f t="shared" si="27"/>
        <v>15.625</v>
      </c>
      <c r="AP81" s="2">
        <f>AQ27</f>
        <v>9.1854419410745116</v>
      </c>
    </row>
    <row r="82" spans="1:42">
      <c r="A82" s="1">
        <v>15</v>
      </c>
      <c r="B82" s="2">
        <f>C24</f>
        <v>25.476603119584052</v>
      </c>
      <c r="C82" s="29"/>
      <c r="D82" s="29"/>
      <c r="I82" s="4">
        <f t="shared" si="24"/>
        <v>7.8125</v>
      </c>
      <c r="J82" s="2">
        <f>K30</f>
        <v>6.4124783362218247</v>
      </c>
      <c r="Q82" s="4">
        <f t="shared" si="25"/>
        <v>7.8125</v>
      </c>
      <c r="R82" s="2">
        <f>S30</f>
        <v>13.864818024263425</v>
      </c>
      <c r="Y82" s="4">
        <f t="shared" si="26"/>
        <v>7.8125</v>
      </c>
      <c r="Z82" s="2">
        <f>AA30</f>
        <v>0.86655112651646526</v>
      </c>
      <c r="AG82" s="4"/>
      <c r="AH82" s="2"/>
      <c r="AO82" s="4">
        <f t="shared" si="27"/>
        <v>7.8125</v>
      </c>
      <c r="AP82" s="2">
        <f>AQ30</f>
        <v>1.9064124783362237</v>
      </c>
    </row>
    <row r="83" spans="1:42">
      <c r="A83" s="1">
        <v>10</v>
      </c>
      <c r="B83" s="2">
        <f>C27</f>
        <v>15.424610051993062</v>
      </c>
      <c r="AG83" s="4"/>
      <c r="AH83" s="2"/>
    </row>
    <row r="84" spans="1:42">
      <c r="AG84" s="4"/>
      <c r="AH84" s="2"/>
    </row>
    <row r="85" spans="1:42">
      <c r="I85" s="30"/>
      <c r="Y85" s="30"/>
      <c r="AO85" s="30"/>
    </row>
    <row r="86" spans="1:42">
      <c r="AG86" s="30"/>
    </row>
    <row r="87" spans="1:42">
      <c r="AG87" s="4"/>
      <c r="AH87" s="2"/>
    </row>
    <row r="88" spans="1:42">
      <c r="AG88" s="4"/>
      <c r="AH88" s="2"/>
    </row>
    <row r="89" spans="1:42">
      <c r="AG89" s="4"/>
      <c r="AH89" s="2"/>
    </row>
    <row r="90" spans="1:42">
      <c r="AG90" s="4"/>
      <c r="AH90" s="2"/>
    </row>
    <row r="91" spans="1:42">
      <c r="AG91" s="4"/>
      <c r="AH91" s="2"/>
    </row>
    <row r="92" spans="1:42">
      <c r="AG92" s="4"/>
      <c r="AH92" s="2"/>
    </row>
    <row r="93" spans="1:42">
      <c r="AG93" s="4"/>
      <c r="AH93" s="2"/>
    </row>
    <row r="94" spans="1:42">
      <c r="AG94" s="4"/>
      <c r="AH94" s="2"/>
    </row>
  </sheetData>
  <mergeCells count="75">
    <mergeCell ref="AR25:AR27"/>
    <mergeCell ref="AS25:AS27"/>
    <mergeCell ref="AR28:AR30"/>
    <mergeCell ref="AS28:AS30"/>
    <mergeCell ref="AP44:AP46"/>
    <mergeCell ref="AQ44:AQ46"/>
    <mergeCell ref="AR16:AR18"/>
    <mergeCell ref="AS16:AS18"/>
    <mergeCell ref="AR19:AR21"/>
    <mergeCell ref="AS19:AS21"/>
    <mergeCell ref="AR22:AR24"/>
    <mergeCell ref="AS22:AS24"/>
    <mergeCell ref="AJ7:AJ9"/>
    <mergeCell ref="AK7:AK9"/>
    <mergeCell ref="AJ10:AJ12"/>
    <mergeCell ref="AK10:AK12"/>
    <mergeCell ref="AJ13:AJ15"/>
    <mergeCell ref="AK16:AK18"/>
    <mergeCell ref="AJ19:AJ21"/>
    <mergeCell ref="AK19:AK21"/>
    <mergeCell ref="AJ22:AJ24"/>
    <mergeCell ref="AK22:AK24"/>
    <mergeCell ref="AS7:AS9"/>
    <mergeCell ref="AR10:AR12"/>
    <mergeCell ref="AS10:AS12"/>
    <mergeCell ref="AR13:AR15"/>
    <mergeCell ref="AS13:AS15"/>
    <mergeCell ref="AR7:AR9"/>
    <mergeCell ref="AK13:AK15"/>
    <mergeCell ref="AB25:AB27"/>
    <mergeCell ref="AC25:AC27"/>
    <mergeCell ref="AB28:AB30"/>
    <mergeCell ref="AC28:AC30"/>
    <mergeCell ref="AB16:AB18"/>
    <mergeCell ref="AC16:AC18"/>
    <mergeCell ref="AB19:AB21"/>
    <mergeCell ref="AC19:AC21"/>
    <mergeCell ref="AB22:AB24"/>
    <mergeCell ref="AC22:AC24"/>
    <mergeCell ref="AJ25:AJ27"/>
    <mergeCell ref="AK25:AK27"/>
    <mergeCell ref="AJ28:AJ30"/>
    <mergeCell ref="AK28:AK30"/>
    <mergeCell ref="AJ16:AJ18"/>
    <mergeCell ref="AB7:AB9"/>
    <mergeCell ref="AC7:AC9"/>
    <mergeCell ref="AB10:AB12"/>
    <mergeCell ref="AC10:AC12"/>
    <mergeCell ref="AB13:AB15"/>
    <mergeCell ref="AC13:AC15"/>
    <mergeCell ref="U28:U30"/>
    <mergeCell ref="U7:U9"/>
    <mergeCell ref="T10:T12"/>
    <mergeCell ref="U10:U12"/>
    <mergeCell ref="T13:T15"/>
    <mergeCell ref="U13:U15"/>
    <mergeCell ref="T16:T18"/>
    <mergeCell ref="U16:U18"/>
    <mergeCell ref="U19:U21"/>
    <mergeCell ref="T22:T24"/>
    <mergeCell ref="U22:U24"/>
    <mergeCell ref="T25:T27"/>
    <mergeCell ref="U25:U27"/>
    <mergeCell ref="A25:A27"/>
    <mergeCell ref="B43:B45"/>
    <mergeCell ref="C43:C45"/>
    <mergeCell ref="T7:T9"/>
    <mergeCell ref="T19:T21"/>
    <mergeCell ref="A7:A9"/>
    <mergeCell ref="A10:A12"/>
    <mergeCell ref="A13:A15"/>
    <mergeCell ref="A16:A18"/>
    <mergeCell ref="A19:A21"/>
    <mergeCell ref="A22:A24"/>
    <mergeCell ref="T28:T3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0583D-7030-4A21-8932-44CBC09786FC}">
  <dimension ref="A1:G49"/>
  <sheetViews>
    <sheetView topLeftCell="A4" workbookViewId="0">
      <selection activeCell="F25" sqref="F25"/>
    </sheetView>
  </sheetViews>
  <sheetFormatPr defaultRowHeight="13.8"/>
  <cols>
    <col min="1" max="1" width="16.09765625" customWidth="1"/>
  </cols>
  <sheetData>
    <row r="1" spans="1:5">
      <c r="B1" s="69" t="s">
        <v>14</v>
      </c>
      <c r="C1" s="69"/>
      <c r="D1" s="69"/>
    </row>
    <row r="2" spans="1:5">
      <c r="A2" s="1" t="s">
        <v>68</v>
      </c>
      <c r="B2" s="1" t="s">
        <v>8</v>
      </c>
      <c r="C2" s="1" t="s">
        <v>9</v>
      </c>
      <c r="D2" s="1" t="s">
        <v>10</v>
      </c>
      <c r="E2" t="s">
        <v>11</v>
      </c>
    </row>
    <row r="3" spans="1:5">
      <c r="A3" s="1">
        <v>0.2</v>
      </c>
      <c r="B3">
        <v>0.14499999999999999</v>
      </c>
      <c r="C3">
        <v>0.13700000000000001</v>
      </c>
      <c r="D3">
        <v>0.124</v>
      </c>
      <c r="E3">
        <f>AVERAGE(B3:D3)</f>
        <v>0.13533333333333333</v>
      </c>
    </row>
    <row r="4" spans="1:5">
      <c r="A4" s="1">
        <v>0.4</v>
      </c>
      <c r="B4">
        <v>0.28899999999999998</v>
      </c>
      <c r="C4">
        <v>0.26700000000000002</v>
      </c>
      <c r="D4">
        <v>0.246</v>
      </c>
      <c r="E4">
        <f t="shared" ref="E4:E7" si="0">AVERAGE(B4:D4)</f>
        <v>0.26733333333333337</v>
      </c>
    </row>
    <row r="5" spans="1:5">
      <c r="A5" s="1">
        <v>0.6</v>
      </c>
      <c r="B5">
        <v>0.42099999999999999</v>
      </c>
      <c r="C5">
        <v>0.40300000000000002</v>
      </c>
      <c r="D5">
        <v>0.40699999999999997</v>
      </c>
      <c r="E5">
        <f t="shared" si="0"/>
        <v>0.41033333333333338</v>
      </c>
    </row>
    <row r="6" spans="1:5">
      <c r="A6" s="1">
        <v>0.8</v>
      </c>
      <c r="B6">
        <v>0.51300000000000001</v>
      </c>
      <c r="C6">
        <v>0.51200000000000001</v>
      </c>
      <c r="D6">
        <v>0.54600000000000004</v>
      </c>
      <c r="E6">
        <f t="shared" si="0"/>
        <v>0.52366666666666661</v>
      </c>
    </row>
    <row r="7" spans="1:5">
      <c r="A7" s="1">
        <v>1</v>
      </c>
      <c r="B7">
        <v>0.64900000000000002</v>
      </c>
      <c r="C7">
        <v>0.67100000000000004</v>
      </c>
      <c r="D7">
        <v>0.69699999999999995</v>
      </c>
      <c r="E7">
        <f t="shared" si="0"/>
        <v>0.67233333333333334</v>
      </c>
    </row>
    <row r="10" spans="1:5">
      <c r="B10">
        <v>0.2</v>
      </c>
      <c r="C10">
        <v>0.13533333333333333</v>
      </c>
    </row>
    <row r="11" spans="1:5">
      <c r="B11">
        <v>0.4</v>
      </c>
      <c r="C11">
        <v>0.26733333333333337</v>
      </c>
    </row>
    <row r="12" spans="1:5">
      <c r="B12">
        <v>0.6</v>
      </c>
      <c r="C12">
        <v>0.41033333333333338</v>
      </c>
    </row>
    <row r="13" spans="1:5">
      <c r="B13">
        <v>0.8</v>
      </c>
      <c r="C13">
        <v>0.52366666666666661</v>
      </c>
    </row>
    <row r="14" spans="1:5">
      <c r="B14">
        <v>1</v>
      </c>
      <c r="C14">
        <v>0.67233333333333334</v>
      </c>
    </row>
    <row r="22" spans="1:7">
      <c r="B22" s="76" t="s">
        <v>14</v>
      </c>
      <c r="C22" s="76"/>
      <c r="D22" s="76"/>
      <c r="E22" s="68"/>
    </row>
    <row r="23" spans="1:7">
      <c r="A23" s="67" t="s">
        <v>70</v>
      </c>
      <c r="B23" t="s">
        <v>8</v>
      </c>
      <c r="C23" t="s">
        <v>9</v>
      </c>
      <c r="D23" t="s">
        <v>10</v>
      </c>
      <c r="E23" t="s">
        <v>11</v>
      </c>
      <c r="F23" t="s">
        <v>2</v>
      </c>
    </row>
    <row r="24" spans="1:7">
      <c r="A24" s="65" t="s">
        <v>16</v>
      </c>
      <c r="B24">
        <v>2.39</v>
      </c>
      <c r="C24">
        <v>2.15</v>
      </c>
      <c r="D24">
        <v>2.15</v>
      </c>
    </row>
    <row r="25" spans="1:7">
      <c r="A25" s="1" t="s">
        <v>67</v>
      </c>
      <c r="B25">
        <f>(B24-0.0027)/6651.7</f>
        <v>3.5890073214366259E-4</v>
      </c>
      <c r="C25">
        <f>(C24-0.0027)/6651.7</f>
        <v>3.2281973029451118E-4</v>
      </c>
      <c r="D25">
        <f>(D24-0.0027)/6651.7</f>
        <v>3.2281973029451118E-4</v>
      </c>
    </row>
    <row r="26" spans="1:7">
      <c r="A26" s="1">
        <v>16.7</v>
      </c>
      <c r="B26">
        <f>(0.1*A26)/10</f>
        <v>0.16699999999999998</v>
      </c>
      <c r="C26">
        <f>(0.1*A26)/10</f>
        <v>0.16699999999999998</v>
      </c>
      <c r="D26">
        <f>(0.1*A26)/10</f>
        <v>0.16699999999999998</v>
      </c>
    </row>
    <row r="27" spans="1:7">
      <c r="B27">
        <f>(1000*B25)/B26</f>
        <v>2.1491061805009739</v>
      </c>
      <c r="C27">
        <f>(1000*C25)/C26</f>
        <v>1.9330522772126419</v>
      </c>
      <c r="D27">
        <f>(1000*D25)/D26</f>
        <v>1.9330522772126419</v>
      </c>
      <c r="E27" s="2">
        <f>AVERAGE(B27:D27)</f>
        <v>2.0050702449754194</v>
      </c>
      <c r="F27" s="2">
        <f>STDEV(B27:D27)</f>
        <v>0.12473877922298783</v>
      </c>
      <c r="G27" t="s">
        <v>69</v>
      </c>
    </row>
    <row r="29" spans="1:7">
      <c r="A29" s="65" t="s">
        <v>4</v>
      </c>
      <c r="B29">
        <v>2.2799999999999998</v>
      </c>
      <c r="C29">
        <v>2.0499999999999998</v>
      </c>
      <c r="D29">
        <v>1.99</v>
      </c>
    </row>
    <row r="30" spans="1:7">
      <c r="A30" s="1" t="s">
        <v>67</v>
      </c>
      <c r="B30">
        <f>(B29-0.0027)/6651.7</f>
        <v>3.4236360629613481E-4</v>
      </c>
      <c r="C30">
        <f>(C29-0.0027)/6651.7</f>
        <v>3.0778597952403142E-4</v>
      </c>
      <c r="D30">
        <f>(D29-0.0027)/6651.7</f>
        <v>2.9876572906174364E-4</v>
      </c>
    </row>
    <row r="31" spans="1:7">
      <c r="A31" s="1">
        <v>15.6</v>
      </c>
      <c r="B31">
        <f>(0.1*A31)/10</f>
        <v>0.156</v>
      </c>
      <c r="C31">
        <f>(0.1*A31)/10</f>
        <v>0.156</v>
      </c>
      <c r="D31">
        <f>(0.1*A31)/10</f>
        <v>0.156</v>
      </c>
    </row>
    <row r="32" spans="1:7">
      <c r="A32" s="1" t="s">
        <v>67</v>
      </c>
      <c r="B32">
        <f>(1000*B30)/B31</f>
        <v>2.1946385018983001</v>
      </c>
      <c r="C32">
        <f>(1000*C30)/C31</f>
        <v>1.9729870482309706</v>
      </c>
      <c r="D32">
        <f>(1000*D30)/D31</f>
        <v>1.915164929882972</v>
      </c>
      <c r="E32" s="2">
        <f>AVERAGE(B32:D32)</f>
        <v>2.0275968266707478</v>
      </c>
      <c r="F32" s="2">
        <f>STDEV(B32:D32)</f>
        <v>0.14752301613539104</v>
      </c>
      <c r="G32" t="s">
        <v>69</v>
      </c>
    </row>
    <row r="34" spans="1:7">
      <c r="A34" s="65" t="s">
        <v>6</v>
      </c>
      <c r="B34">
        <v>0.47299999999999998</v>
      </c>
      <c r="C34">
        <v>0.50700000000000001</v>
      </c>
      <c r="D34">
        <v>0.49399999999999999</v>
      </c>
    </row>
    <row r="35" spans="1:7">
      <c r="A35" s="1" t="s">
        <v>67</v>
      </c>
      <c r="B35">
        <f>(B34-0.0027)/6651.7</f>
        <v>7.0703729873566157E-5</v>
      </c>
      <c r="C35">
        <f>(C34-0.0027)/6651.7</f>
        <v>7.5815205135529255E-5</v>
      </c>
      <c r="D35">
        <f>(D34-0.0027)/6651.7</f>
        <v>7.3860817535366906E-5</v>
      </c>
    </row>
    <row r="36" spans="1:7">
      <c r="A36" s="1">
        <v>18.100000000000001</v>
      </c>
      <c r="B36">
        <f>(0.1*A36)/10</f>
        <v>0.18100000000000002</v>
      </c>
      <c r="C36">
        <f>(0.1*A36)/10</f>
        <v>0.18100000000000002</v>
      </c>
      <c r="D36">
        <f>(0.1*A36)/10</f>
        <v>0.18100000000000002</v>
      </c>
    </row>
    <row r="37" spans="1:7">
      <c r="A37" s="1"/>
      <c r="B37">
        <f>(1000*B35)/B36</f>
        <v>0.3906283418429069</v>
      </c>
      <c r="C37">
        <f>(1000*C35)/C36</f>
        <v>0.41886853666038254</v>
      </c>
      <c r="D37">
        <f>(1000*D35)/D36</f>
        <v>0.40807081511252435</v>
      </c>
      <c r="E37" s="2">
        <f>AVERAGE(B37:D37)</f>
        <v>0.40585589787193793</v>
      </c>
      <c r="F37" s="2">
        <f>STDEV(B37:D37)</f>
        <v>1.4249791037739105E-2</v>
      </c>
      <c r="G37" t="s">
        <v>69</v>
      </c>
    </row>
    <row r="40" spans="1:7">
      <c r="A40" s="65" t="s">
        <v>5</v>
      </c>
      <c r="B40">
        <v>0.26800000000000002</v>
      </c>
      <c r="C40">
        <v>0.25900000000000001</v>
      </c>
      <c r="D40">
        <v>0.25800000000000001</v>
      </c>
    </row>
    <row r="41" spans="1:7">
      <c r="A41" s="1" t="s">
        <v>67</v>
      </c>
      <c r="B41">
        <f>(B40-0.0027)/6651.7</f>
        <v>3.9884540794082719E-5</v>
      </c>
      <c r="C41">
        <f>(C40-0.0027)/6651.7</f>
        <v>3.8531503224739549E-5</v>
      </c>
      <c r="D41">
        <f>(D40-0.0027)/6651.7</f>
        <v>3.8381165717034751E-5</v>
      </c>
    </row>
    <row r="42" spans="1:7">
      <c r="A42" s="1">
        <v>16.5</v>
      </c>
      <c r="B42">
        <f>(0.1*A42)/10</f>
        <v>0.16500000000000001</v>
      </c>
      <c r="C42">
        <f>(0.1*A42)/10</f>
        <v>0.16500000000000001</v>
      </c>
      <c r="D42">
        <f>(0.1*A42)/10</f>
        <v>0.16500000000000001</v>
      </c>
    </row>
    <row r="43" spans="1:7">
      <c r="A43" s="1"/>
      <c r="B43">
        <f>(1000*B41)/B42</f>
        <v>0.24172448966110738</v>
      </c>
      <c r="C43">
        <f>(1000*C41)/C42</f>
        <v>0.23352426196811846</v>
      </c>
      <c r="D43">
        <f>(1000*D41)/D42</f>
        <v>0.23261312555778638</v>
      </c>
      <c r="E43" s="2">
        <f>AVERAGE(B43:D43)</f>
        <v>0.2359539590623374</v>
      </c>
      <c r="F43" s="2">
        <f>STDEV(B43:D43)</f>
        <v>5.0181480581050633E-3</v>
      </c>
      <c r="G43" t="s">
        <v>69</v>
      </c>
    </row>
    <row r="46" spans="1:7">
      <c r="A46" s="65" t="s">
        <v>7</v>
      </c>
      <c r="B46">
        <v>1.59</v>
      </c>
      <c r="C46">
        <v>1.57</v>
      </c>
      <c r="D46">
        <v>1.61</v>
      </c>
    </row>
    <row r="47" spans="1:7">
      <c r="A47" s="1" t="s">
        <v>67</v>
      </c>
      <c r="B47">
        <f>(B46-0.0027)/6651.7</f>
        <v>2.3863072597982474E-4</v>
      </c>
      <c r="C47">
        <f>(C46-0.0027)/6651.7</f>
        <v>2.3562397582572878E-4</v>
      </c>
      <c r="D47">
        <f>(D46-0.0027)/6651.7</f>
        <v>2.4163747613392068E-4</v>
      </c>
    </row>
    <row r="48" spans="1:7">
      <c r="A48" s="1">
        <v>18.399999999999999</v>
      </c>
      <c r="B48">
        <f>(0.1*A48)/10</f>
        <v>0.184</v>
      </c>
      <c r="C48">
        <f>(0.1*A48)/10</f>
        <v>0.184</v>
      </c>
      <c r="D48">
        <f>(0.1*A48)/10</f>
        <v>0.184</v>
      </c>
    </row>
    <row r="49" spans="1:7">
      <c r="A49" s="1"/>
      <c r="B49">
        <f>(1000*B47)/B48</f>
        <v>1.2969061194555693</v>
      </c>
      <c r="C49">
        <f>(1000*C47)/C48</f>
        <v>1.2805650860093956</v>
      </c>
      <c r="D49">
        <f>(1000*D47)/D48</f>
        <v>1.3132471529017429</v>
      </c>
      <c r="E49" s="2">
        <f>AVERAGE(B49:D49)</f>
        <v>1.2969061194555693</v>
      </c>
      <c r="F49" s="2">
        <f>STDEV(B49:D49)</f>
        <v>1.6341033446173658E-2</v>
      </c>
      <c r="G49" t="s">
        <v>69</v>
      </c>
    </row>
  </sheetData>
  <mergeCells count="2">
    <mergeCell ref="B1:D1"/>
    <mergeCell ref="B22:D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CC4E4-7BFC-4F44-904D-800AA045EBFE}">
  <dimension ref="A1:N161"/>
  <sheetViews>
    <sheetView topLeftCell="A130" workbookViewId="0">
      <selection activeCell="G148" sqref="G148"/>
    </sheetView>
  </sheetViews>
  <sheetFormatPr defaultRowHeight="13.8"/>
  <cols>
    <col min="2" max="2" width="24.296875" customWidth="1"/>
    <col min="4" max="4" width="18.69921875" customWidth="1"/>
    <col min="5" max="5" width="13.09765625" customWidth="1"/>
    <col min="6" max="6" width="13.796875" customWidth="1"/>
  </cols>
  <sheetData>
    <row r="1" spans="1:14">
      <c r="A1" s="66"/>
      <c r="B1" s="66"/>
      <c r="C1" s="91"/>
      <c r="D1" s="91"/>
      <c r="E1" s="91"/>
      <c r="F1" s="91"/>
      <c r="G1" s="66"/>
    </row>
    <row r="2" spans="1:14">
      <c r="A2" s="86"/>
      <c r="B2" s="85" t="s">
        <v>71</v>
      </c>
      <c r="C2" s="92" t="s">
        <v>72</v>
      </c>
      <c r="D2" s="93" t="s">
        <v>73</v>
      </c>
      <c r="E2" s="94" t="s">
        <v>74</v>
      </c>
      <c r="F2" s="94"/>
      <c r="G2" s="87"/>
      <c r="H2" s="84"/>
      <c r="I2" s="84"/>
      <c r="J2" s="84"/>
      <c r="K2" s="84"/>
      <c r="L2" s="84"/>
      <c r="M2" s="84"/>
      <c r="N2" s="83"/>
    </row>
    <row r="3" spans="1:14">
      <c r="A3" s="86"/>
      <c r="B3" s="85"/>
      <c r="C3" s="92"/>
      <c r="D3" s="95">
        <v>300</v>
      </c>
      <c r="E3" s="96" t="s">
        <v>75</v>
      </c>
      <c r="F3" s="96" t="s">
        <v>76</v>
      </c>
      <c r="G3" s="86"/>
      <c r="H3" s="83"/>
      <c r="I3" s="83"/>
      <c r="J3" s="83"/>
      <c r="K3" s="83"/>
      <c r="L3" s="83"/>
      <c r="M3" s="83"/>
      <c r="N3" s="83"/>
    </row>
    <row r="4" spans="1:14">
      <c r="A4" s="66"/>
      <c r="B4" s="77" t="s">
        <v>77</v>
      </c>
      <c r="C4" s="100" t="s">
        <v>79</v>
      </c>
      <c r="D4" s="101">
        <f>24-6</f>
        <v>18</v>
      </c>
      <c r="E4" s="91">
        <f>33-6</f>
        <v>27</v>
      </c>
      <c r="F4" s="91">
        <f>21-6</f>
        <v>15</v>
      </c>
      <c r="G4" s="66"/>
      <c r="I4" s="69"/>
      <c r="J4" s="69"/>
      <c r="K4" s="69"/>
      <c r="L4" s="69"/>
      <c r="M4" s="69"/>
      <c r="N4" s="69"/>
    </row>
    <row r="5" spans="1:14">
      <c r="A5" s="66"/>
      <c r="B5" s="78"/>
      <c r="C5" s="100"/>
      <c r="D5" s="101">
        <f>24-6</f>
        <v>18</v>
      </c>
      <c r="E5" s="91">
        <f>32.5-6</f>
        <v>26.5</v>
      </c>
      <c r="F5" s="91">
        <f>21-6</f>
        <v>15</v>
      </c>
      <c r="G5" s="66"/>
    </row>
    <row r="6" spans="1:14">
      <c r="A6" s="66"/>
      <c r="B6" s="78"/>
      <c r="C6" s="100"/>
      <c r="D6" s="101">
        <f>24-6</f>
        <v>18</v>
      </c>
      <c r="E6" s="91">
        <f>32-6</f>
        <v>26</v>
      </c>
      <c r="F6" s="91">
        <f>21-6</f>
        <v>15</v>
      </c>
      <c r="G6" s="66"/>
    </row>
    <row r="7" spans="1:14">
      <c r="A7" s="66"/>
      <c r="B7" s="78"/>
      <c r="C7" s="91" t="s">
        <v>1</v>
      </c>
      <c r="D7" s="102">
        <f t="shared" ref="D7" si="0">AVERAGE(D4:D6)</f>
        <v>18</v>
      </c>
      <c r="E7" s="99">
        <f t="shared" ref="D7:F7" si="1">AVERAGE(E4:E6)</f>
        <v>26.5</v>
      </c>
      <c r="F7" s="99">
        <f t="shared" si="1"/>
        <v>15</v>
      </c>
      <c r="G7" s="66"/>
    </row>
    <row r="8" spans="1:14">
      <c r="A8" s="66"/>
      <c r="B8" s="78"/>
      <c r="C8" s="91" t="s">
        <v>2</v>
      </c>
      <c r="D8" s="102">
        <f t="shared" ref="D8" si="2">_xlfn.STDEV.S(D4:D6)</f>
        <v>0</v>
      </c>
      <c r="E8" s="99">
        <f t="shared" ref="D8:F8" si="3">_xlfn.STDEV.S(E4:E6)</f>
        <v>0.5</v>
      </c>
      <c r="F8" s="99">
        <f t="shared" si="3"/>
        <v>0</v>
      </c>
      <c r="G8" s="66"/>
    </row>
    <row r="9" spans="1:14">
      <c r="A9" s="66"/>
      <c r="B9" s="78"/>
      <c r="C9" s="97" t="s">
        <v>78</v>
      </c>
      <c r="D9" s="98">
        <f>24-6</f>
        <v>18</v>
      </c>
      <c r="G9" s="66"/>
    </row>
    <row r="10" spans="1:14">
      <c r="A10" s="66"/>
      <c r="B10" s="78"/>
      <c r="C10" s="97"/>
      <c r="D10" s="98">
        <f>24-6</f>
        <v>18</v>
      </c>
      <c r="G10" s="66"/>
    </row>
    <row r="11" spans="1:14">
      <c r="A11" s="66"/>
      <c r="B11" s="78"/>
      <c r="C11" s="97"/>
      <c r="D11" s="98">
        <f>25-6</f>
        <v>19</v>
      </c>
      <c r="G11" s="66"/>
    </row>
    <row r="12" spans="1:14">
      <c r="A12" s="66"/>
      <c r="B12" s="78"/>
      <c r="C12" s="91" t="s">
        <v>1</v>
      </c>
      <c r="D12" s="99">
        <f>AVERAGE(D9:D11)</f>
        <v>18.333333333333332</v>
      </c>
      <c r="G12" s="66"/>
    </row>
    <row r="13" spans="1:14">
      <c r="A13" s="66"/>
      <c r="B13" s="78"/>
      <c r="C13" s="91" t="s">
        <v>2</v>
      </c>
      <c r="D13" s="99">
        <f>_xlfn.STDEV.S(D9:D11)</f>
        <v>0.57735026918962584</v>
      </c>
      <c r="G13" s="66"/>
    </row>
    <row r="14" spans="1:14">
      <c r="A14" s="66"/>
      <c r="B14" s="78"/>
      <c r="C14" s="103" t="s">
        <v>80</v>
      </c>
      <c r="D14" s="104">
        <f>14.5-6</f>
        <v>8.5</v>
      </c>
      <c r="E14" s="91"/>
      <c r="F14" s="91"/>
      <c r="G14" s="66"/>
    </row>
    <row r="15" spans="1:14">
      <c r="A15" s="66"/>
      <c r="B15" s="78"/>
      <c r="C15" s="103"/>
      <c r="D15" s="104">
        <f>15-6</f>
        <v>9</v>
      </c>
      <c r="E15" s="91"/>
      <c r="F15" s="91"/>
      <c r="G15" s="66"/>
    </row>
    <row r="16" spans="1:14">
      <c r="A16" s="66"/>
      <c r="B16" s="78"/>
      <c r="C16" s="103"/>
      <c r="D16" s="104">
        <f>15-6</f>
        <v>9</v>
      </c>
      <c r="E16" s="91"/>
      <c r="F16" s="91"/>
      <c r="G16" s="66"/>
    </row>
    <row r="17" spans="1:7">
      <c r="A17" s="66"/>
      <c r="B17" s="78"/>
      <c r="C17" s="91" t="s">
        <v>1</v>
      </c>
      <c r="D17" s="102">
        <f t="shared" ref="D17" si="4">AVERAGE(D14:D16)</f>
        <v>8.8333333333333339</v>
      </c>
      <c r="E17" s="91"/>
      <c r="F17" s="91"/>
      <c r="G17" s="66"/>
    </row>
    <row r="18" spans="1:7">
      <c r="A18" s="66"/>
      <c r="B18" s="78"/>
      <c r="C18" s="91" t="s">
        <v>2</v>
      </c>
      <c r="D18" s="102">
        <f t="shared" ref="D18" si="5">_xlfn.STDEV.S(D14:D16)</f>
        <v>0.28867513459481292</v>
      </c>
      <c r="E18" s="91"/>
      <c r="F18" s="91"/>
      <c r="G18" s="66"/>
    </row>
    <row r="19" spans="1:7">
      <c r="A19" s="66"/>
      <c r="B19" s="78"/>
      <c r="C19" s="105" t="s">
        <v>81</v>
      </c>
      <c r="D19" s="106">
        <f t="shared" ref="D19:D21" si="6">10-6</f>
        <v>4</v>
      </c>
      <c r="E19" s="91"/>
      <c r="F19" s="91"/>
      <c r="G19" s="66"/>
    </row>
    <row r="20" spans="1:7">
      <c r="A20" s="66"/>
      <c r="B20" s="78"/>
      <c r="C20" s="105"/>
      <c r="D20" s="106">
        <f t="shared" si="6"/>
        <v>4</v>
      </c>
      <c r="E20" s="91"/>
      <c r="F20" s="91"/>
      <c r="G20" s="66"/>
    </row>
    <row r="21" spans="1:7">
      <c r="A21" s="66"/>
      <c r="B21" s="78"/>
      <c r="C21" s="105"/>
      <c r="D21" s="106">
        <f t="shared" si="6"/>
        <v>4</v>
      </c>
      <c r="E21" s="91"/>
      <c r="F21" s="91"/>
      <c r="G21" s="66"/>
    </row>
    <row r="22" spans="1:7">
      <c r="A22" s="66"/>
      <c r="B22" s="78"/>
      <c r="C22" s="91" t="s">
        <v>1</v>
      </c>
      <c r="D22" s="102">
        <f t="shared" ref="D22" si="7">AVERAGE(D19:D21)</f>
        <v>4</v>
      </c>
      <c r="E22" s="91"/>
      <c r="F22" s="91"/>
      <c r="G22" s="66"/>
    </row>
    <row r="23" spans="1:7">
      <c r="A23" s="66"/>
      <c r="B23" s="78"/>
      <c r="C23" s="91" t="s">
        <v>2</v>
      </c>
      <c r="D23" s="102">
        <f t="shared" ref="D23" si="8">_xlfn.STDEV.S(D19:D21)</f>
        <v>0</v>
      </c>
      <c r="E23" s="91"/>
      <c r="F23" s="91"/>
      <c r="G23" s="66"/>
    </row>
    <row r="24" spans="1:7">
      <c r="A24" s="66"/>
      <c r="B24" s="78"/>
      <c r="C24" s="107" t="s">
        <v>82</v>
      </c>
      <c r="D24" s="108">
        <f>18-6</f>
        <v>12</v>
      </c>
      <c r="E24" s="91"/>
      <c r="F24" s="91"/>
      <c r="G24" s="66"/>
    </row>
    <row r="25" spans="1:7">
      <c r="A25" s="66"/>
      <c r="B25" s="78"/>
      <c r="C25" s="107"/>
      <c r="D25" s="108">
        <f>18-6</f>
        <v>12</v>
      </c>
      <c r="E25" s="91"/>
      <c r="F25" s="91"/>
      <c r="G25" s="66"/>
    </row>
    <row r="26" spans="1:7">
      <c r="A26" s="66"/>
      <c r="B26" s="78"/>
      <c r="C26" s="107"/>
      <c r="D26" s="108">
        <f>18-6</f>
        <v>12</v>
      </c>
      <c r="E26" s="91"/>
      <c r="F26" s="91"/>
      <c r="G26" s="66"/>
    </row>
    <row r="27" spans="1:7">
      <c r="A27" s="66"/>
      <c r="B27" s="78"/>
      <c r="C27" s="91" t="s">
        <v>1</v>
      </c>
      <c r="D27" s="99">
        <f>AVERAGE(D24:D26)</f>
        <v>12</v>
      </c>
      <c r="E27" s="91"/>
      <c r="F27" s="91"/>
      <c r="G27" s="66"/>
    </row>
    <row r="28" spans="1:7">
      <c r="A28" s="66"/>
      <c r="B28" s="80"/>
      <c r="C28" s="91" t="s">
        <v>2</v>
      </c>
      <c r="D28" s="109">
        <f>_xlfn.STDEV.S(D24:D26)</f>
        <v>0</v>
      </c>
      <c r="E28" s="91"/>
      <c r="F28" s="91"/>
      <c r="G28" s="66"/>
    </row>
    <row r="29" spans="1:7">
      <c r="A29" s="66"/>
      <c r="B29" s="66"/>
      <c r="C29" s="91"/>
      <c r="D29" s="91"/>
      <c r="E29" s="91"/>
      <c r="F29" s="91"/>
      <c r="G29" s="66"/>
    </row>
    <row r="30" spans="1:7">
      <c r="A30" s="66"/>
      <c r="B30" s="90" t="s">
        <v>83</v>
      </c>
      <c r="C30" s="100" t="s">
        <v>79</v>
      </c>
      <c r="D30" s="101">
        <f>20-6</f>
        <v>14</v>
      </c>
      <c r="E30" s="91">
        <f>29-6</f>
        <v>23</v>
      </c>
      <c r="F30" s="91">
        <f>43-6</f>
        <v>37</v>
      </c>
      <c r="G30" s="66"/>
    </row>
    <row r="31" spans="1:7">
      <c r="A31" s="66"/>
      <c r="B31" s="90"/>
      <c r="C31" s="100"/>
      <c r="D31" s="101">
        <f>21-6</f>
        <v>15</v>
      </c>
      <c r="E31" s="91">
        <f>29-6</f>
        <v>23</v>
      </c>
      <c r="F31" s="91">
        <f>42-6</f>
        <v>36</v>
      </c>
      <c r="G31" s="66"/>
    </row>
    <row r="32" spans="1:7">
      <c r="A32" s="66"/>
      <c r="B32" s="90"/>
      <c r="C32" s="100"/>
      <c r="D32" s="101">
        <f>21-6</f>
        <v>15</v>
      </c>
      <c r="E32" s="91">
        <f>29-6</f>
        <v>23</v>
      </c>
      <c r="F32" s="91">
        <f>42-6</f>
        <v>36</v>
      </c>
      <c r="G32" s="66"/>
    </row>
    <row r="33" spans="1:7">
      <c r="A33" s="66"/>
      <c r="B33" s="90"/>
      <c r="C33" s="91" t="s">
        <v>1</v>
      </c>
      <c r="D33" s="102">
        <f t="shared" ref="D33" si="9">AVERAGE(D30:D32)</f>
        <v>14.666666666666666</v>
      </c>
      <c r="E33" s="99">
        <f t="shared" ref="D33:F33" si="10">AVERAGE(E30:E32)</f>
        <v>23</v>
      </c>
      <c r="F33" s="99">
        <f t="shared" si="10"/>
        <v>36.333333333333336</v>
      </c>
      <c r="G33" s="66"/>
    </row>
    <row r="34" spans="1:7">
      <c r="A34" s="66"/>
      <c r="B34" s="90"/>
      <c r="C34" s="91" t="s">
        <v>2</v>
      </c>
      <c r="D34" s="102">
        <f t="shared" ref="D34" si="11">_xlfn.STDEV.S(D30:D32)</f>
        <v>0.57735026918962573</v>
      </c>
      <c r="E34" s="99">
        <f t="shared" ref="D34:F34" si="12">_xlfn.STDEV.S(E30:E32)</f>
        <v>0</v>
      </c>
      <c r="F34" s="99">
        <f t="shared" si="12"/>
        <v>0.57735026918962584</v>
      </c>
      <c r="G34" s="66"/>
    </row>
    <row r="35" spans="1:7">
      <c r="A35" s="66"/>
      <c r="B35" s="90"/>
      <c r="C35" s="97" t="s">
        <v>78</v>
      </c>
      <c r="D35" s="98">
        <f>23-6</f>
        <v>17</v>
      </c>
      <c r="G35" s="66"/>
    </row>
    <row r="36" spans="1:7">
      <c r="A36" s="66"/>
      <c r="B36" s="90"/>
      <c r="C36" s="97"/>
      <c r="D36" s="98">
        <f>23-6</f>
        <v>17</v>
      </c>
      <c r="G36" s="66"/>
    </row>
    <row r="37" spans="1:7">
      <c r="A37" s="66"/>
      <c r="B37" s="90"/>
      <c r="C37" s="97"/>
      <c r="D37" s="98">
        <f>23-6</f>
        <v>17</v>
      </c>
      <c r="G37" s="66"/>
    </row>
    <row r="38" spans="1:7">
      <c r="A38" s="66"/>
      <c r="B38" s="90"/>
      <c r="C38" s="91" t="s">
        <v>1</v>
      </c>
      <c r="D38" s="99">
        <f>AVERAGE(D35:D37)</f>
        <v>17</v>
      </c>
      <c r="G38" s="66"/>
    </row>
    <row r="39" spans="1:7">
      <c r="A39" s="66"/>
      <c r="B39" s="90"/>
      <c r="C39" s="91" t="s">
        <v>2</v>
      </c>
      <c r="D39" s="99">
        <f>_xlfn.STDEV.S(D35:D37)</f>
        <v>0</v>
      </c>
      <c r="G39" s="66"/>
    </row>
    <row r="40" spans="1:7">
      <c r="A40" s="66"/>
      <c r="B40" s="90"/>
      <c r="C40" s="103" t="s">
        <v>80</v>
      </c>
      <c r="D40" s="104">
        <f>16-6</f>
        <v>10</v>
      </c>
      <c r="E40" s="91"/>
      <c r="F40" s="91"/>
      <c r="G40" s="66"/>
    </row>
    <row r="41" spans="1:7">
      <c r="A41" s="66"/>
      <c r="B41" s="90"/>
      <c r="C41" s="103"/>
      <c r="D41" s="104">
        <f>16-6</f>
        <v>10</v>
      </c>
      <c r="E41" s="91"/>
      <c r="F41" s="91"/>
      <c r="G41" s="66"/>
    </row>
    <row r="42" spans="1:7">
      <c r="A42" s="66"/>
      <c r="B42" s="90"/>
      <c r="C42" s="103"/>
      <c r="D42" s="104">
        <f>16-6</f>
        <v>10</v>
      </c>
      <c r="E42" s="91"/>
      <c r="F42" s="91"/>
      <c r="G42" s="66"/>
    </row>
    <row r="43" spans="1:7">
      <c r="A43" s="66"/>
      <c r="B43" s="90"/>
      <c r="C43" s="91" t="s">
        <v>1</v>
      </c>
      <c r="D43" s="102">
        <f>AVERAGE(D40:D42)</f>
        <v>10</v>
      </c>
      <c r="E43" s="91"/>
      <c r="F43" s="91"/>
      <c r="G43" s="66"/>
    </row>
    <row r="44" spans="1:7">
      <c r="A44" s="66"/>
      <c r="B44" s="90"/>
      <c r="C44" s="91" t="s">
        <v>2</v>
      </c>
      <c r="D44" s="102">
        <f>_xlfn.STDEV.S(D40:D42)</f>
        <v>0</v>
      </c>
      <c r="E44" s="91"/>
      <c r="F44" s="91"/>
      <c r="G44" s="66"/>
    </row>
    <row r="45" spans="1:7">
      <c r="A45" s="66"/>
      <c r="B45" s="90"/>
      <c r="C45" s="105" t="s">
        <v>81</v>
      </c>
      <c r="D45" s="106">
        <v>0</v>
      </c>
      <c r="E45" s="91"/>
      <c r="F45" s="91"/>
      <c r="G45" s="66"/>
    </row>
    <row r="46" spans="1:7">
      <c r="A46" s="66"/>
      <c r="B46" s="90"/>
      <c r="C46" s="105"/>
      <c r="D46" s="106">
        <v>0</v>
      </c>
      <c r="E46" s="91"/>
      <c r="F46" s="91"/>
      <c r="G46" s="66"/>
    </row>
    <row r="47" spans="1:7">
      <c r="A47" s="66"/>
      <c r="B47" s="90"/>
      <c r="C47" s="105"/>
      <c r="D47" s="106">
        <v>0</v>
      </c>
      <c r="E47" s="91"/>
      <c r="F47" s="91"/>
      <c r="G47" s="66"/>
    </row>
    <row r="48" spans="1:7">
      <c r="A48" s="66"/>
      <c r="B48" s="90"/>
      <c r="C48" s="91" t="s">
        <v>1</v>
      </c>
      <c r="D48" s="102">
        <f t="shared" ref="D48" si="13">AVERAGE(D45:D47)</f>
        <v>0</v>
      </c>
      <c r="E48" s="91"/>
      <c r="F48" s="91"/>
      <c r="G48" s="66"/>
    </row>
    <row r="49" spans="1:7">
      <c r="A49" s="66"/>
      <c r="B49" s="90"/>
      <c r="C49" s="91" t="s">
        <v>2</v>
      </c>
      <c r="D49" s="102">
        <f t="shared" ref="D49" si="14">_xlfn.STDEV.S(D45:D47)</f>
        <v>0</v>
      </c>
      <c r="E49" s="91"/>
      <c r="F49" s="91"/>
      <c r="G49" s="66"/>
    </row>
    <row r="50" spans="1:7">
      <c r="A50" s="66"/>
      <c r="B50" s="90"/>
      <c r="C50" s="107" t="s">
        <v>82</v>
      </c>
      <c r="D50" s="108">
        <f>18-6</f>
        <v>12</v>
      </c>
      <c r="E50" s="91"/>
      <c r="F50" s="91"/>
      <c r="G50" s="66"/>
    </row>
    <row r="51" spans="1:7">
      <c r="A51" s="66"/>
      <c r="B51" s="90"/>
      <c r="C51" s="107"/>
      <c r="D51" s="108">
        <f>17-6</f>
        <v>11</v>
      </c>
      <c r="E51" s="91"/>
      <c r="F51" s="91"/>
      <c r="G51" s="66"/>
    </row>
    <row r="52" spans="1:7">
      <c r="A52" s="66"/>
      <c r="B52" s="90"/>
      <c r="C52" s="107"/>
      <c r="D52" s="108">
        <f>17.5-6</f>
        <v>11.5</v>
      </c>
      <c r="E52" s="91"/>
      <c r="F52" s="91"/>
      <c r="G52" s="66"/>
    </row>
    <row r="53" spans="1:7">
      <c r="A53" s="66"/>
      <c r="B53" s="90"/>
      <c r="C53" s="91" t="s">
        <v>1</v>
      </c>
      <c r="D53" s="99">
        <f t="shared" ref="D53" si="15">AVERAGE(D50:D52)</f>
        <v>11.5</v>
      </c>
      <c r="E53" s="91"/>
      <c r="F53" s="91"/>
      <c r="G53" s="66"/>
    </row>
    <row r="54" spans="1:7">
      <c r="A54" s="66"/>
      <c r="B54" s="90"/>
      <c r="C54" s="91" t="s">
        <v>2</v>
      </c>
      <c r="D54" s="109">
        <f t="shared" ref="D54" si="16">_xlfn.STDEV.S(D50:D52)</f>
        <v>0.5</v>
      </c>
      <c r="E54" s="91"/>
      <c r="F54" s="91"/>
      <c r="G54" s="66"/>
    </row>
    <row r="55" spans="1:7">
      <c r="A55" s="66"/>
      <c r="B55" s="89"/>
      <c r="C55" s="110"/>
      <c r="D55" s="91"/>
      <c r="E55" s="91"/>
      <c r="F55" s="91"/>
      <c r="G55" s="66"/>
    </row>
    <row r="56" spans="1:7">
      <c r="A56" s="66"/>
      <c r="B56" s="90" t="s">
        <v>84</v>
      </c>
      <c r="C56" s="100" t="s">
        <v>79</v>
      </c>
      <c r="D56" s="101">
        <f>10-6</f>
        <v>4</v>
      </c>
      <c r="E56" s="91">
        <f>29-6</f>
        <v>23</v>
      </c>
      <c r="F56" s="91">
        <f>25-6</f>
        <v>19</v>
      </c>
      <c r="G56" s="66"/>
    </row>
    <row r="57" spans="1:7">
      <c r="A57" s="66"/>
      <c r="B57" s="90"/>
      <c r="C57" s="100"/>
      <c r="D57" s="101">
        <f>9.5-6</f>
        <v>3.5</v>
      </c>
      <c r="E57" s="91">
        <f>29-6</f>
        <v>23</v>
      </c>
      <c r="F57" s="91">
        <f>25-6</f>
        <v>19</v>
      </c>
      <c r="G57" s="66"/>
    </row>
    <row r="58" spans="1:7">
      <c r="A58" s="66"/>
      <c r="B58" s="90"/>
      <c r="C58" s="100"/>
      <c r="D58" s="101">
        <f>9-6</f>
        <v>3</v>
      </c>
      <c r="E58" s="91">
        <f>28-6</f>
        <v>22</v>
      </c>
      <c r="F58" s="91">
        <f>26-6</f>
        <v>20</v>
      </c>
      <c r="G58" s="66"/>
    </row>
    <row r="59" spans="1:7">
      <c r="A59" s="66"/>
      <c r="B59" s="90"/>
      <c r="C59" s="91" t="s">
        <v>1</v>
      </c>
      <c r="D59" s="102">
        <f t="shared" ref="D59" si="17">AVERAGE(D56:D58)</f>
        <v>3.5</v>
      </c>
      <c r="E59" s="99">
        <f t="shared" ref="D59:F59" si="18">AVERAGE(E56:E58)</f>
        <v>22.666666666666668</v>
      </c>
      <c r="F59" s="99">
        <f t="shared" si="18"/>
        <v>19.333333333333332</v>
      </c>
      <c r="G59" s="66"/>
    </row>
    <row r="60" spans="1:7">
      <c r="A60" s="66"/>
      <c r="B60" s="90"/>
      <c r="C60" s="91" t="s">
        <v>2</v>
      </c>
      <c r="D60" s="102">
        <f t="shared" ref="D60" si="19">_xlfn.STDEV.S(D56:D58)</f>
        <v>0.5</v>
      </c>
      <c r="E60" s="99">
        <f t="shared" ref="D60:F60" si="20">_xlfn.STDEV.S(E56:E58)</f>
        <v>0.57735026918962584</v>
      </c>
      <c r="F60" s="99">
        <f t="shared" si="20"/>
        <v>0.57735026918962584</v>
      </c>
      <c r="G60" s="66"/>
    </row>
    <row r="61" spans="1:7">
      <c r="A61" s="66"/>
      <c r="B61" s="90"/>
      <c r="C61" s="97" t="s">
        <v>78</v>
      </c>
      <c r="D61" s="98">
        <f>9.5-6</f>
        <v>3.5</v>
      </c>
      <c r="G61" s="66"/>
    </row>
    <row r="62" spans="1:7">
      <c r="A62" s="66"/>
      <c r="B62" s="90"/>
      <c r="C62" s="97"/>
      <c r="D62" s="98">
        <f>9-6</f>
        <v>3</v>
      </c>
      <c r="G62" s="66"/>
    </row>
    <row r="63" spans="1:7">
      <c r="A63" s="66"/>
      <c r="B63" s="90"/>
      <c r="C63" s="97"/>
      <c r="D63" s="98">
        <f>10-6</f>
        <v>4</v>
      </c>
      <c r="G63" s="66"/>
    </row>
    <row r="64" spans="1:7">
      <c r="A64" s="66"/>
      <c r="B64" s="90"/>
      <c r="C64" s="91" t="s">
        <v>1</v>
      </c>
      <c r="D64" s="99">
        <f>AVERAGE(D61:D63)</f>
        <v>3.5</v>
      </c>
      <c r="G64" s="66"/>
    </row>
    <row r="65" spans="1:7">
      <c r="A65" s="66"/>
      <c r="B65" s="90"/>
      <c r="C65" s="91" t="s">
        <v>2</v>
      </c>
      <c r="D65" s="99">
        <f>_xlfn.STDEV.S(D61:D63)</f>
        <v>0.5</v>
      </c>
      <c r="G65" s="66"/>
    </row>
    <row r="66" spans="1:7">
      <c r="A66" s="66"/>
      <c r="B66" s="90"/>
      <c r="C66" s="103" t="s">
        <v>80</v>
      </c>
      <c r="D66" s="111">
        <v>0</v>
      </c>
      <c r="E66" s="91"/>
      <c r="F66" s="91"/>
      <c r="G66" s="66"/>
    </row>
    <row r="67" spans="1:7">
      <c r="A67" s="66"/>
      <c r="B67" s="90"/>
      <c r="C67" s="103"/>
      <c r="D67" s="111">
        <v>0</v>
      </c>
      <c r="E67" s="91"/>
      <c r="F67" s="91"/>
      <c r="G67" s="66"/>
    </row>
    <row r="68" spans="1:7">
      <c r="A68" s="66"/>
      <c r="B68" s="90"/>
      <c r="C68" s="103"/>
      <c r="D68" s="112">
        <v>0</v>
      </c>
      <c r="E68" s="91"/>
      <c r="F68" s="91"/>
      <c r="G68" s="66"/>
    </row>
    <row r="69" spans="1:7">
      <c r="A69" s="66"/>
      <c r="B69" s="90"/>
      <c r="C69" s="91" t="s">
        <v>1</v>
      </c>
      <c r="D69" s="102">
        <f>AVERAGE(D66:D68)</f>
        <v>0</v>
      </c>
      <c r="E69" s="91"/>
      <c r="F69" s="91"/>
      <c r="G69" s="66"/>
    </row>
    <row r="70" spans="1:7">
      <c r="A70" s="66"/>
      <c r="B70" s="90"/>
      <c r="C70" s="91" t="s">
        <v>2</v>
      </c>
      <c r="D70" s="102">
        <f>_xlfn.STDEV.S(D66:D68)</f>
        <v>0</v>
      </c>
      <c r="E70" s="91"/>
      <c r="F70" s="91"/>
      <c r="G70" s="66"/>
    </row>
    <row r="71" spans="1:7">
      <c r="A71" s="66"/>
      <c r="B71" s="90"/>
      <c r="C71" s="105" t="s">
        <v>81</v>
      </c>
      <c r="D71" s="106">
        <v>0</v>
      </c>
      <c r="E71" s="91"/>
      <c r="F71" s="91"/>
      <c r="G71" s="66"/>
    </row>
    <row r="72" spans="1:7">
      <c r="A72" s="66"/>
      <c r="B72" s="90"/>
      <c r="C72" s="105"/>
      <c r="D72" s="106">
        <v>0</v>
      </c>
      <c r="E72" s="91"/>
      <c r="F72" s="91"/>
      <c r="G72" s="66"/>
    </row>
    <row r="73" spans="1:7">
      <c r="A73" s="66"/>
      <c r="B73" s="90"/>
      <c r="C73" s="105"/>
      <c r="D73" s="106">
        <v>0</v>
      </c>
      <c r="E73" s="91"/>
      <c r="F73" s="91"/>
      <c r="G73" s="66"/>
    </row>
    <row r="74" spans="1:7">
      <c r="A74" s="66"/>
      <c r="B74" s="90"/>
      <c r="C74" s="91" t="s">
        <v>1</v>
      </c>
      <c r="D74" s="102">
        <f t="shared" ref="D74" si="21">AVERAGE(D71:D73)</f>
        <v>0</v>
      </c>
      <c r="E74" s="91"/>
      <c r="F74" s="91"/>
      <c r="G74" s="66"/>
    </row>
    <row r="75" spans="1:7">
      <c r="A75" s="66"/>
      <c r="B75" s="90"/>
      <c r="C75" s="91" t="s">
        <v>2</v>
      </c>
      <c r="D75" s="102">
        <f t="shared" ref="D75" si="22">_xlfn.STDEV.S(D71:D73)</f>
        <v>0</v>
      </c>
      <c r="E75" s="91"/>
      <c r="F75" s="91"/>
      <c r="G75" s="66"/>
    </row>
    <row r="76" spans="1:7">
      <c r="A76" s="66"/>
      <c r="B76" s="90"/>
      <c r="C76" s="107" t="s">
        <v>82</v>
      </c>
      <c r="D76" s="108">
        <v>0</v>
      </c>
      <c r="E76" s="91"/>
      <c r="F76" s="91"/>
      <c r="G76" s="66"/>
    </row>
    <row r="77" spans="1:7">
      <c r="A77" s="66"/>
      <c r="B77" s="90"/>
      <c r="C77" s="107"/>
      <c r="D77" s="108">
        <v>0</v>
      </c>
      <c r="E77" s="91"/>
      <c r="F77" s="91"/>
      <c r="G77" s="66"/>
    </row>
    <row r="78" spans="1:7">
      <c r="A78" s="66"/>
      <c r="B78" s="90"/>
      <c r="C78" s="107"/>
      <c r="D78" s="108">
        <v>0</v>
      </c>
      <c r="E78" s="91"/>
      <c r="F78" s="91"/>
      <c r="G78" s="66"/>
    </row>
    <row r="79" spans="1:7">
      <c r="A79" s="66"/>
      <c r="B79" s="90"/>
      <c r="C79" s="91" t="s">
        <v>1</v>
      </c>
      <c r="D79" s="99">
        <f>AVERAGE(D76:D78)</f>
        <v>0</v>
      </c>
      <c r="E79" s="91"/>
      <c r="F79" s="91"/>
      <c r="G79" s="66"/>
    </row>
    <row r="80" spans="1:7">
      <c r="A80" s="66"/>
      <c r="B80" s="90"/>
      <c r="C80" s="91" t="s">
        <v>2</v>
      </c>
      <c r="D80" s="109">
        <f>_xlfn.STDEV.S(D76:D78)</f>
        <v>0</v>
      </c>
      <c r="E80" s="91"/>
      <c r="F80" s="91"/>
      <c r="G80" s="66"/>
    </row>
    <row r="81" spans="1:7">
      <c r="A81" s="66"/>
      <c r="B81" s="66"/>
      <c r="C81" s="91"/>
      <c r="D81" s="91"/>
      <c r="E81" s="91"/>
      <c r="F81" s="91"/>
      <c r="G81" s="66"/>
    </row>
    <row r="82" spans="1:7">
      <c r="A82" s="66"/>
      <c r="B82" s="90" t="s">
        <v>85</v>
      </c>
      <c r="C82" s="100" t="s">
        <v>79</v>
      </c>
      <c r="D82" s="101">
        <f>10-6</f>
        <v>4</v>
      </c>
      <c r="E82" s="91">
        <f>30.5-6</f>
        <v>24.5</v>
      </c>
      <c r="F82" s="91">
        <v>0</v>
      </c>
      <c r="G82" s="66"/>
    </row>
    <row r="83" spans="1:7">
      <c r="A83" s="66"/>
      <c r="B83" s="90"/>
      <c r="C83" s="100"/>
      <c r="D83" s="101">
        <f>10-6</f>
        <v>4</v>
      </c>
      <c r="E83" s="91">
        <f>31-6</f>
        <v>25</v>
      </c>
      <c r="F83" s="91">
        <v>0</v>
      </c>
      <c r="G83" s="66"/>
    </row>
    <row r="84" spans="1:7">
      <c r="A84" s="66"/>
      <c r="B84" s="90"/>
      <c r="C84" s="100"/>
      <c r="D84" s="101">
        <f>10-6</f>
        <v>4</v>
      </c>
      <c r="E84" s="91">
        <f>31-6</f>
        <v>25</v>
      </c>
      <c r="F84" s="91">
        <v>0</v>
      </c>
      <c r="G84" s="66"/>
    </row>
    <row r="85" spans="1:7">
      <c r="A85" s="66"/>
      <c r="B85" s="90"/>
      <c r="C85" s="91" t="s">
        <v>1</v>
      </c>
      <c r="D85" s="102">
        <f t="shared" ref="D85" si="23">AVERAGE(D82:D84)</f>
        <v>4</v>
      </c>
      <c r="E85" s="99">
        <f t="shared" ref="D85:E85" si="24">AVERAGE(E82:E84)</f>
        <v>24.833333333333332</v>
      </c>
      <c r="F85" s="91">
        <v>0</v>
      </c>
      <c r="G85" s="66"/>
    </row>
    <row r="86" spans="1:7">
      <c r="A86" s="66"/>
      <c r="B86" s="90"/>
      <c r="C86" s="91" t="s">
        <v>2</v>
      </c>
      <c r="D86" s="102">
        <f t="shared" ref="D86" si="25">_xlfn.STDEV.S(D82:D84)</f>
        <v>0</v>
      </c>
      <c r="E86" s="99">
        <f t="shared" ref="D86:E86" si="26">_xlfn.STDEV.S(E82:E84)</f>
        <v>0.28867513459481292</v>
      </c>
      <c r="F86" s="91">
        <v>0</v>
      </c>
      <c r="G86" s="66"/>
    </row>
    <row r="87" spans="1:7">
      <c r="A87" s="66"/>
      <c r="B87" s="90"/>
      <c r="C87" s="97" t="s">
        <v>78</v>
      </c>
      <c r="D87" s="98">
        <f>10-6</f>
        <v>4</v>
      </c>
      <c r="G87" s="66"/>
    </row>
    <row r="88" spans="1:7">
      <c r="A88" s="66"/>
      <c r="B88" s="90"/>
      <c r="C88" s="97"/>
      <c r="D88" s="98">
        <f>10-6</f>
        <v>4</v>
      </c>
      <c r="G88" s="66"/>
    </row>
    <row r="89" spans="1:7">
      <c r="A89" s="66"/>
      <c r="B89" s="90"/>
      <c r="C89" s="97"/>
      <c r="D89" s="98">
        <f>10-6</f>
        <v>4</v>
      </c>
      <c r="G89" s="66"/>
    </row>
    <row r="90" spans="1:7">
      <c r="A90" s="66"/>
      <c r="B90" s="90"/>
      <c r="C90" s="91" t="s">
        <v>1</v>
      </c>
      <c r="D90" s="99">
        <f>AVERAGE(D87:D89)</f>
        <v>4</v>
      </c>
      <c r="G90" s="66"/>
    </row>
    <row r="91" spans="1:7">
      <c r="A91" s="66"/>
      <c r="B91" s="90"/>
      <c r="C91" s="91" t="s">
        <v>2</v>
      </c>
      <c r="D91" s="99">
        <f>_xlfn.STDEV.S(D87:D89)</f>
        <v>0</v>
      </c>
      <c r="G91" s="66"/>
    </row>
    <row r="92" spans="1:7">
      <c r="A92" s="66"/>
      <c r="B92" s="90"/>
      <c r="C92" s="103" t="s">
        <v>80</v>
      </c>
      <c r="D92" s="111">
        <v>0</v>
      </c>
      <c r="E92" s="91"/>
      <c r="F92" s="91"/>
      <c r="G92" s="66"/>
    </row>
    <row r="93" spans="1:7">
      <c r="A93" s="66"/>
      <c r="B93" s="90"/>
      <c r="C93" s="103"/>
      <c r="D93" s="111">
        <v>0</v>
      </c>
      <c r="E93" s="91"/>
      <c r="F93" s="91"/>
      <c r="G93" s="66"/>
    </row>
    <row r="94" spans="1:7">
      <c r="A94" s="66"/>
      <c r="B94" s="90"/>
      <c r="C94" s="103"/>
      <c r="D94" s="112">
        <v>0</v>
      </c>
      <c r="E94" s="91"/>
      <c r="F94" s="91"/>
      <c r="G94" s="66"/>
    </row>
    <row r="95" spans="1:7">
      <c r="A95" s="66"/>
      <c r="B95" s="90"/>
      <c r="C95" s="91" t="s">
        <v>1</v>
      </c>
      <c r="D95" s="102">
        <f>AVERAGE(D92:D94)</f>
        <v>0</v>
      </c>
      <c r="E95" s="91"/>
      <c r="F95" s="91"/>
      <c r="G95" s="66"/>
    </row>
    <row r="96" spans="1:7">
      <c r="A96" s="66"/>
      <c r="B96" s="90"/>
      <c r="C96" s="91" t="s">
        <v>2</v>
      </c>
      <c r="D96" s="102">
        <f>_xlfn.STDEV.S(D92:D94)</f>
        <v>0</v>
      </c>
      <c r="E96" s="91"/>
      <c r="F96" s="91"/>
      <c r="G96" s="66"/>
    </row>
    <row r="97" spans="1:7">
      <c r="A97" s="66"/>
      <c r="B97" s="90"/>
      <c r="C97" s="105" t="s">
        <v>81</v>
      </c>
      <c r="D97" s="106">
        <v>0</v>
      </c>
      <c r="E97" s="91"/>
      <c r="F97" s="91"/>
      <c r="G97" s="66"/>
    </row>
    <row r="98" spans="1:7">
      <c r="A98" s="66"/>
      <c r="B98" s="90"/>
      <c r="C98" s="105"/>
      <c r="D98" s="106">
        <v>0</v>
      </c>
      <c r="E98" s="91"/>
      <c r="F98" s="91"/>
      <c r="G98" s="66"/>
    </row>
    <row r="99" spans="1:7">
      <c r="A99" s="66"/>
      <c r="B99" s="90"/>
      <c r="C99" s="105"/>
      <c r="D99" s="106">
        <v>0</v>
      </c>
      <c r="E99" s="91"/>
      <c r="F99" s="91"/>
      <c r="G99" s="66"/>
    </row>
    <row r="100" spans="1:7">
      <c r="A100" s="66"/>
      <c r="B100" s="90"/>
      <c r="C100" s="91" t="s">
        <v>1</v>
      </c>
      <c r="D100" s="102">
        <f t="shared" ref="D100" si="27">AVERAGE(D97:D99)</f>
        <v>0</v>
      </c>
      <c r="E100" s="91"/>
      <c r="F100" s="91"/>
      <c r="G100" s="66"/>
    </row>
    <row r="101" spans="1:7">
      <c r="A101" s="66"/>
      <c r="B101" s="90"/>
      <c r="C101" s="91" t="s">
        <v>2</v>
      </c>
      <c r="D101" s="102">
        <f t="shared" ref="D101" si="28">_xlfn.STDEV.S(D97:D99)</f>
        <v>0</v>
      </c>
      <c r="E101" s="91"/>
      <c r="F101" s="91"/>
      <c r="G101" s="66"/>
    </row>
    <row r="102" spans="1:7">
      <c r="A102" s="66"/>
      <c r="B102" s="90"/>
      <c r="C102" s="107" t="s">
        <v>82</v>
      </c>
      <c r="D102" s="108">
        <f>9-6</f>
        <v>3</v>
      </c>
      <c r="E102" s="91"/>
      <c r="F102" s="91"/>
      <c r="G102" s="66"/>
    </row>
    <row r="103" spans="1:7">
      <c r="A103" s="66"/>
      <c r="B103" s="90"/>
      <c r="C103" s="107"/>
      <c r="D103" s="108">
        <f>9-6</f>
        <v>3</v>
      </c>
      <c r="E103" s="91"/>
      <c r="F103" s="91"/>
      <c r="G103" s="66"/>
    </row>
    <row r="104" spans="1:7">
      <c r="A104" s="66"/>
      <c r="B104" s="90"/>
      <c r="C104" s="107"/>
      <c r="D104" s="108">
        <f>9-6</f>
        <v>3</v>
      </c>
      <c r="E104" s="91"/>
      <c r="F104" s="91"/>
      <c r="G104" s="66"/>
    </row>
    <row r="105" spans="1:7">
      <c r="A105" s="66"/>
      <c r="B105" s="90"/>
      <c r="C105" s="91" t="s">
        <v>1</v>
      </c>
      <c r="D105" s="99">
        <f>AVERAGE(D102:D104)</f>
        <v>3</v>
      </c>
      <c r="E105" s="91"/>
      <c r="F105" s="91"/>
      <c r="G105" s="66"/>
    </row>
    <row r="106" spans="1:7">
      <c r="A106" s="66"/>
      <c r="B106" s="90"/>
      <c r="C106" s="91" t="s">
        <v>2</v>
      </c>
      <c r="D106" s="109">
        <f>_xlfn.STDEV.S(D102:D104)</f>
        <v>0</v>
      </c>
      <c r="E106" s="91"/>
      <c r="F106" s="91"/>
      <c r="G106" s="66"/>
    </row>
    <row r="107" spans="1:7">
      <c r="A107" s="66"/>
      <c r="B107" s="66"/>
      <c r="C107" s="91"/>
      <c r="D107" s="91"/>
      <c r="E107" s="91"/>
      <c r="F107" s="91"/>
      <c r="G107" s="66"/>
    </row>
    <row r="108" spans="1:7">
      <c r="A108" s="66"/>
      <c r="B108" s="90" t="s">
        <v>86</v>
      </c>
      <c r="C108" s="100" t="s">
        <v>79</v>
      </c>
      <c r="D108" s="101">
        <f>10-6</f>
        <v>4</v>
      </c>
      <c r="E108" s="91">
        <f>29-6</f>
        <v>23</v>
      </c>
      <c r="F108" s="91">
        <f>34-6</f>
        <v>28</v>
      </c>
      <c r="G108" s="66"/>
    </row>
    <row r="109" spans="1:7">
      <c r="A109" s="66"/>
      <c r="B109" s="90"/>
      <c r="C109" s="100"/>
      <c r="D109" s="101">
        <f>10-6</f>
        <v>4</v>
      </c>
      <c r="E109" s="91">
        <f>29-6</f>
        <v>23</v>
      </c>
      <c r="F109" s="91">
        <f>35-6</f>
        <v>29</v>
      </c>
      <c r="G109" s="66"/>
    </row>
    <row r="110" spans="1:7">
      <c r="A110" s="66"/>
      <c r="B110" s="90"/>
      <c r="C110" s="100"/>
      <c r="D110" s="101">
        <f>10-6</f>
        <v>4</v>
      </c>
      <c r="E110" s="91">
        <f>28.5-6</f>
        <v>22.5</v>
      </c>
      <c r="F110" s="91">
        <f>34.5-6</f>
        <v>28.5</v>
      </c>
      <c r="G110" s="66"/>
    </row>
    <row r="111" spans="1:7">
      <c r="A111" s="66"/>
      <c r="B111" s="90"/>
      <c r="C111" s="91" t="s">
        <v>1</v>
      </c>
      <c r="D111" s="102">
        <f t="shared" ref="D111" si="29">AVERAGE(D108:D110)</f>
        <v>4</v>
      </c>
      <c r="E111" s="99">
        <f t="shared" ref="D111:F111" si="30">AVERAGE(E108:E110)</f>
        <v>22.833333333333332</v>
      </c>
      <c r="F111" s="99">
        <f t="shared" si="30"/>
        <v>28.5</v>
      </c>
      <c r="G111" s="66"/>
    </row>
    <row r="112" spans="1:7">
      <c r="A112" s="66"/>
      <c r="B112" s="90"/>
      <c r="C112" s="91" t="s">
        <v>2</v>
      </c>
      <c r="D112" s="102">
        <f t="shared" ref="D112" si="31">_xlfn.STDEV.S(D108:D110)</f>
        <v>0</v>
      </c>
      <c r="E112" s="99">
        <f t="shared" ref="D112:F112" si="32">_xlfn.STDEV.S(E108:E110)</f>
        <v>0.28867513459481292</v>
      </c>
      <c r="F112" s="99">
        <f t="shared" si="32"/>
        <v>0.5</v>
      </c>
      <c r="G112" s="66"/>
    </row>
    <row r="113" spans="1:7">
      <c r="A113" s="66"/>
      <c r="B113" s="90"/>
      <c r="C113" s="97" t="s">
        <v>78</v>
      </c>
      <c r="D113" s="98">
        <f t="shared" ref="D113:D115" si="33">9-6</f>
        <v>3</v>
      </c>
      <c r="G113" s="66"/>
    </row>
    <row r="114" spans="1:7">
      <c r="A114" s="66"/>
      <c r="B114" s="90"/>
      <c r="C114" s="97"/>
      <c r="D114" s="98">
        <f t="shared" si="33"/>
        <v>3</v>
      </c>
      <c r="G114" s="66"/>
    </row>
    <row r="115" spans="1:7">
      <c r="A115" s="66"/>
      <c r="B115" s="90"/>
      <c r="C115" s="97"/>
      <c r="D115" s="98">
        <f t="shared" si="33"/>
        <v>3</v>
      </c>
      <c r="G115" s="66"/>
    </row>
    <row r="116" spans="1:7">
      <c r="A116" s="66"/>
      <c r="B116" s="90"/>
      <c r="C116" s="91" t="s">
        <v>1</v>
      </c>
      <c r="D116" s="99">
        <f>AVERAGE(D113:D115)</f>
        <v>3</v>
      </c>
      <c r="G116" s="66"/>
    </row>
    <row r="117" spans="1:7">
      <c r="A117" s="66"/>
      <c r="B117" s="90"/>
      <c r="C117" s="91" t="s">
        <v>2</v>
      </c>
      <c r="D117" s="99">
        <f>_xlfn.STDEV.S(D113:D115)</f>
        <v>0</v>
      </c>
      <c r="G117" s="66"/>
    </row>
    <row r="118" spans="1:7">
      <c r="A118" s="66"/>
      <c r="B118" s="90"/>
      <c r="C118" s="103" t="s">
        <v>80</v>
      </c>
      <c r="D118" s="111">
        <v>0</v>
      </c>
      <c r="E118" s="91"/>
      <c r="F118" s="91"/>
      <c r="G118" s="66"/>
    </row>
    <row r="119" spans="1:7">
      <c r="A119" s="66"/>
      <c r="B119" s="90"/>
      <c r="C119" s="103"/>
      <c r="D119" s="111">
        <v>0</v>
      </c>
      <c r="E119" s="91"/>
      <c r="F119" s="91"/>
      <c r="G119" s="66"/>
    </row>
    <row r="120" spans="1:7">
      <c r="A120" s="66"/>
      <c r="B120" s="90"/>
      <c r="C120" s="103"/>
      <c r="D120" s="112">
        <v>0</v>
      </c>
      <c r="E120" s="91"/>
      <c r="F120" s="91"/>
      <c r="G120" s="66"/>
    </row>
    <row r="121" spans="1:7">
      <c r="A121" s="66"/>
      <c r="B121" s="90"/>
      <c r="C121" s="91" t="s">
        <v>1</v>
      </c>
      <c r="D121" s="102">
        <f>AVERAGE(D118:D120)</f>
        <v>0</v>
      </c>
      <c r="E121" s="91"/>
      <c r="F121" s="91"/>
      <c r="G121" s="66"/>
    </row>
    <row r="122" spans="1:7">
      <c r="A122" s="66"/>
      <c r="B122" s="90"/>
      <c r="C122" s="91" t="s">
        <v>2</v>
      </c>
      <c r="D122" s="102">
        <f>_xlfn.STDEV.S(D118:D120)</f>
        <v>0</v>
      </c>
      <c r="E122" s="91"/>
      <c r="F122" s="91"/>
      <c r="G122" s="66"/>
    </row>
    <row r="123" spans="1:7">
      <c r="A123" s="66"/>
      <c r="B123" s="90"/>
      <c r="C123" s="105" t="s">
        <v>81</v>
      </c>
      <c r="D123" s="106">
        <v>0</v>
      </c>
      <c r="E123" s="91"/>
      <c r="F123" s="91"/>
      <c r="G123" s="66"/>
    </row>
    <row r="124" spans="1:7">
      <c r="A124" s="66"/>
      <c r="B124" s="90"/>
      <c r="C124" s="105"/>
      <c r="D124" s="106">
        <v>0</v>
      </c>
      <c r="E124" s="91"/>
      <c r="F124" s="91"/>
      <c r="G124" s="66"/>
    </row>
    <row r="125" spans="1:7">
      <c r="A125" s="66"/>
      <c r="B125" s="90"/>
      <c r="C125" s="105"/>
      <c r="D125" s="106">
        <v>0</v>
      </c>
      <c r="E125" s="91"/>
      <c r="F125" s="91"/>
      <c r="G125" s="66"/>
    </row>
    <row r="126" spans="1:7">
      <c r="A126" s="66"/>
      <c r="B126" s="90"/>
      <c r="C126" s="91" t="s">
        <v>1</v>
      </c>
      <c r="D126" s="102">
        <f t="shared" ref="D126" si="34">AVERAGE(D123:D125)</f>
        <v>0</v>
      </c>
      <c r="E126" s="91"/>
      <c r="F126" s="91"/>
      <c r="G126" s="66"/>
    </row>
    <row r="127" spans="1:7">
      <c r="A127" s="66"/>
      <c r="B127" s="90"/>
      <c r="C127" s="91" t="s">
        <v>2</v>
      </c>
      <c r="D127" s="102">
        <f t="shared" ref="D127" si="35">_xlfn.STDEV.S(D123:D125)</f>
        <v>0</v>
      </c>
      <c r="E127" s="91"/>
      <c r="F127" s="91"/>
      <c r="G127" s="66"/>
    </row>
    <row r="128" spans="1:7">
      <c r="A128" s="66"/>
      <c r="B128" s="90"/>
      <c r="C128" s="107" t="s">
        <v>82</v>
      </c>
      <c r="D128" s="108">
        <v>0</v>
      </c>
      <c r="E128" s="91"/>
      <c r="F128" s="91"/>
      <c r="G128" s="66"/>
    </row>
    <row r="129" spans="1:7">
      <c r="A129" s="66"/>
      <c r="B129" s="90"/>
      <c r="C129" s="107"/>
      <c r="D129" s="108">
        <v>0</v>
      </c>
      <c r="E129" s="91"/>
      <c r="F129" s="91"/>
      <c r="G129" s="66"/>
    </row>
    <row r="130" spans="1:7">
      <c r="A130" s="66"/>
      <c r="B130" s="90"/>
      <c r="C130" s="107"/>
      <c r="D130" s="108">
        <v>0</v>
      </c>
      <c r="E130" s="91"/>
      <c r="F130" s="91"/>
      <c r="G130" s="66"/>
    </row>
    <row r="131" spans="1:7">
      <c r="A131" s="66"/>
      <c r="B131" s="90"/>
      <c r="C131" s="91" t="s">
        <v>1</v>
      </c>
      <c r="D131" s="99">
        <f>AVERAGE(D128:D130)</f>
        <v>0</v>
      </c>
      <c r="E131" s="91"/>
      <c r="F131" s="91"/>
      <c r="G131" s="66"/>
    </row>
    <row r="132" spans="1:7">
      <c r="A132" s="66"/>
      <c r="B132" s="90"/>
      <c r="C132" s="91" t="s">
        <v>2</v>
      </c>
      <c r="D132" s="109">
        <f>_xlfn.STDEV.S(D128:D130)</f>
        <v>0</v>
      </c>
      <c r="E132" s="91"/>
      <c r="F132" s="91"/>
      <c r="G132" s="66"/>
    </row>
    <row r="133" spans="1:7">
      <c r="A133" s="66"/>
      <c r="B133" s="66"/>
      <c r="C133" s="91"/>
      <c r="D133" s="91"/>
      <c r="E133" s="91"/>
      <c r="F133" s="91"/>
      <c r="G133" s="66"/>
    </row>
    <row r="134" spans="1:7">
      <c r="A134" s="66"/>
      <c r="B134" s="90" t="s">
        <v>87</v>
      </c>
      <c r="C134" s="100" t="s">
        <v>79</v>
      </c>
      <c r="D134" s="101">
        <f>9-6</f>
        <v>3</v>
      </c>
      <c r="E134" s="91">
        <f>30-6</f>
        <v>24</v>
      </c>
      <c r="F134" s="91">
        <f>40-6</f>
        <v>34</v>
      </c>
      <c r="G134" s="66"/>
    </row>
    <row r="135" spans="1:7">
      <c r="A135" s="66"/>
      <c r="B135" s="90"/>
      <c r="C135" s="100"/>
      <c r="D135" s="101">
        <f>9-6</f>
        <v>3</v>
      </c>
      <c r="E135" s="91">
        <f>30-6</f>
        <v>24</v>
      </c>
      <c r="F135" s="91">
        <f>40-6</f>
        <v>34</v>
      </c>
      <c r="G135" s="66"/>
    </row>
    <row r="136" spans="1:7">
      <c r="A136" s="66"/>
      <c r="B136" s="90"/>
      <c r="C136" s="100"/>
      <c r="D136" s="101">
        <f>9-6</f>
        <v>3</v>
      </c>
      <c r="E136" s="91">
        <v>25</v>
      </c>
      <c r="F136" s="91">
        <f>40-6</f>
        <v>34</v>
      </c>
      <c r="G136" s="66"/>
    </row>
    <row r="137" spans="1:7">
      <c r="A137" s="66"/>
      <c r="B137" s="90"/>
      <c r="C137" s="91" t="s">
        <v>1</v>
      </c>
      <c r="D137" s="102">
        <f t="shared" ref="D137" si="36">AVERAGE(D134:D136)</f>
        <v>3</v>
      </c>
      <c r="E137" s="99">
        <f t="shared" ref="D137:F137" si="37">AVERAGE(E134:E136)</f>
        <v>24.333333333333332</v>
      </c>
      <c r="F137" s="99">
        <f t="shared" si="37"/>
        <v>34</v>
      </c>
      <c r="G137" s="66"/>
    </row>
    <row r="138" spans="1:7">
      <c r="A138" s="66"/>
      <c r="B138" s="90"/>
      <c r="C138" s="91" t="s">
        <v>2</v>
      </c>
      <c r="D138" s="102">
        <f t="shared" ref="D138" si="38">_xlfn.STDEV.S(D134:D136)</f>
        <v>0</v>
      </c>
      <c r="E138" s="99">
        <f t="shared" ref="D138:F138" si="39">_xlfn.STDEV.S(E134:E136)</f>
        <v>0.57735026918962584</v>
      </c>
      <c r="F138" s="99">
        <f t="shared" si="39"/>
        <v>0</v>
      </c>
      <c r="G138" s="66"/>
    </row>
    <row r="139" spans="1:7">
      <c r="A139" s="66"/>
      <c r="B139" s="90"/>
      <c r="C139" s="97" t="s">
        <v>78</v>
      </c>
      <c r="D139" s="98">
        <f>9-6</f>
        <v>3</v>
      </c>
      <c r="E139" s="91"/>
      <c r="F139" s="91"/>
      <c r="G139" s="66"/>
    </row>
    <row r="140" spans="1:7">
      <c r="A140" s="66"/>
      <c r="B140" s="90"/>
      <c r="C140" s="97"/>
      <c r="D140" s="98">
        <f>9-6</f>
        <v>3</v>
      </c>
      <c r="G140" s="66"/>
    </row>
    <row r="141" spans="1:7">
      <c r="A141" s="66"/>
      <c r="B141" s="90"/>
      <c r="C141" s="97"/>
      <c r="D141" s="98">
        <f>9-6</f>
        <v>3</v>
      </c>
      <c r="G141" s="66"/>
    </row>
    <row r="142" spans="1:7">
      <c r="A142" s="66"/>
      <c r="B142" s="90"/>
      <c r="C142" s="91" t="s">
        <v>1</v>
      </c>
      <c r="D142" s="99">
        <f>AVERAGE(D139:D141)</f>
        <v>3</v>
      </c>
      <c r="G142" s="66"/>
    </row>
    <row r="143" spans="1:7">
      <c r="A143" s="66"/>
      <c r="B143" s="90"/>
      <c r="C143" s="91" t="s">
        <v>2</v>
      </c>
      <c r="D143" s="99">
        <f>_xlfn.STDEV.S(D139:D141)</f>
        <v>0</v>
      </c>
      <c r="G143" s="66"/>
    </row>
    <row r="144" spans="1:7">
      <c r="A144" s="66"/>
      <c r="B144" s="90"/>
      <c r="C144" s="103" t="s">
        <v>80</v>
      </c>
      <c r="D144" s="111">
        <v>0</v>
      </c>
      <c r="G144" s="66"/>
    </row>
    <row r="145" spans="1:7">
      <c r="A145" s="66"/>
      <c r="B145" s="90"/>
      <c r="C145" s="103"/>
      <c r="D145" s="111">
        <v>0</v>
      </c>
      <c r="E145" s="91"/>
      <c r="F145" s="91"/>
      <c r="G145" s="66"/>
    </row>
    <row r="146" spans="1:7">
      <c r="A146" s="66"/>
      <c r="B146" s="90"/>
      <c r="C146" s="103"/>
      <c r="D146" s="112">
        <v>0</v>
      </c>
      <c r="E146" s="91"/>
      <c r="F146" s="91"/>
      <c r="G146" s="66"/>
    </row>
    <row r="147" spans="1:7">
      <c r="A147" s="66"/>
      <c r="B147" s="90"/>
      <c r="C147" s="91" t="s">
        <v>1</v>
      </c>
      <c r="D147" s="102">
        <f>AVERAGE(D144:D146)</f>
        <v>0</v>
      </c>
      <c r="E147" s="91"/>
      <c r="F147" s="91"/>
      <c r="G147" s="66"/>
    </row>
    <row r="148" spans="1:7">
      <c r="A148" s="66"/>
      <c r="B148" s="90"/>
      <c r="C148" s="91" t="s">
        <v>2</v>
      </c>
      <c r="D148" s="102">
        <f>_xlfn.STDEV.S(D144:D146)</f>
        <v>0</v>
      </c>
      <c r="E148" s="91"/>
      <c r="F148" s="91"/>
      <c r="G148" s="66"/>
    </row>
    <row r="149" spans="1:7">
      <c r="A149" s="66"/>
      <c r="B149" s="90"/>
      <c r="C149" s="105" t="s">
        <v>81</v>
      </c>
      <c r="D149" s="106">
        <v>0</v>
      </c>
      <c r="E149" s="91"/>
      <c r="F149" s="91"/>
      <c r="G149" s="66"/>
    </row>
    <row r="150" spans="1:7">
      <c r="A150" s="66"/>
      <c r="B150" s="90"/>
      <c r="C150" s="105"/>
      <c r="D150" s="106">
        <v>0</v>
      </c>
      <c r="E150" s="91"/>
      <c r="F150" s="91"/>
      <c r="G150" s="66"/>
    </row>
    <row r="151" spans="1:7">
      <c r="A151" s="66"/>
      <c r="B151" s="90"/>
      <c r="C151" s="105"/>
      <c r="D151" s="106">
        <v>0</v>
      </c>
      <c r="E151" s="91"/>
      <c r="F151" s="91"/>
      <c r="G151" s="66"/>
    </row>
    <row r="152" spans="1:7">
      <c r="A152" s="66"/>
      <c r="B152" s="90"/>
      <c r="C152" s="91" t="s">
        <v>1</v>
      </c>
      <c r="D152" s="102">
        <f t="shared" ref="D152" si="40">AVERAGE(D149:D151)</f>
        <v>0</v>
      </c>
      <c r="E152" s="91"/>
      <c r="F152" s="91"/>
      <c r="G152" s="66"/>
    </row>
    <row r="153" spans="1:7">
      <c r="A153" s="66"/>
      <c r="B153" s="90"/>
      <c r="C153" s="91" t="s">
        <v>2</v>
      </c>
      <c r="D153" s="102">
        <f t="shared" ref="D153" si="41">_xlfn.STDEV.S(D149:D151)</f>
        <v>0</v>
      </c>
      <c r="E153" s="91"/>
      <c r="F153" s="91"/>
      <c r="G153" s="66"/>
    </row>
    <row r="154" spans="1:7">
      <c r="A154" s="66"/>
      <c r="B154" s="90"/>
      <c r="C154" s="107" t="s">
        <v>82</v>
      </c>
      <c r="D154" s="108">
        <v>0</v>
      </c>
      <c r="E154" s="91"/>
      <c r="F154" s="91"/>
      <c r="G154" s="66"/>
    </row>
    <row r="155" spans="1:7">
      <c r="A155" s="66"/>
      <c r="B155" s="90"/>
      <c r="C155" s="107"/>
      <c r="D155" s="108">
        <v>0</v>
      </c>
      <c r="E155" s="91"/>
      <c r="F155" s="91"/>
      <c r="G155" s="66"/>
    </row>
    <row r="156" spans="1:7">
      <c r="A156" s="66"/>
      <c r="B156" s="90"/>
      <c r="C156" s="107"/>
      <c r="D156" s="108">
        <v>0</v>
      </c>
      <c r="E156" s="91"/>
      <c r="F156" s="91"/>
      <c r="G156" s="66"/>
    </row>
    <row r="157" spans="1:7">
      <c r="A157" s="66"/>
      <c r="B157" s="90"/>
      <c r="C157" s="91" t="s">
        <v>1</v>
      </c>
      <c r="D157" s="99">
        <f>AVERAGE(D154:D156)</f>
        <v>0</v>
      </c>
      <c r="E157" s="91"/>
      <c r="F157" s="91"/>
      <c r="G157" s="66"/>
    </row>
    <row r="158" spans="1:7">
      <c r="A158" s="66"/>
      <c r="B158" s="90"/>
      <c r="C158" s="91" t="s">
        <v>2</v>
      </c>
      <c r="D158" s="109">
        <f>_xlfn.STDEV.S(D154:D156)</f>
        <v>0</v>
      </c>
      <c r="E158" s="91"/>
      <c r="F158" s="91"/>
      <c r="G158" s="66"/>
    </row>
    <row r="159" spans="1:7">
      <c r="C159" s="113"/>
      <c r="D159" s="113"/>
      <c r="E159" s="113"/>
      <c r="F159" s="113"/>
    </row>
    <row r="160" spans="1:7">
      <c r="C160" s="113"/>
      <c r="D160" s="113"/>
      <c r="E160" s="113"/>
      <c r="F160" s="113"/>
    </row>
    <row r="161" spans="3:6">
      <c r="C161" s="113"/>
      <c r="D161" s="113"/>
      <c r="E161" s="113"/>
      <c r="F161" s="113"/>
    </row>
  </sheetData>
  <mergeCells count="40">
    <mergeCell ref="I4:N4"/>
    <mergeCell ref="B134:B158"/>
    <mergeCell ref="C139:C141"/>
    <mergeCell ref="C134:C136"/>
    <mergeCell ref="C144:C146"/>
    <mergeCell ref="C149:C151"/>
    <mergeCell ref="C154:C156"/>
    <mergeCell ref="B108:B132"/>
    <mergeCell ref="C113:C115"/>
    <mergeCell ref="C108:C110"/>
    <mergeCell ref="C118:C120"/>
    <mergeCell ref="C123:C125"/>
    <mergeCell ref="C128:C130"/>
    <mergeCell ref="B82:B106"/>
    <mergeCell ref="C87:C89"/>
    <mergeCell ref="C82:C84"/>
    <mergeCell ref="C92:C94"/>
    <mergeCell ref="C97:C99"/>
    <mergeCell ref="C102:C104"/>
    <mergeCell ref="B56:B80"/>
    <mergeCell ref="C61:C63"/>
    <mergeCell ref="C56:C58"/>
    <mergeCell ref="C66:C68"/>
    <mergeCell ref="C71:C73"/>
    <mergeCell ref="C76:C78"/>
    <mergeCell ref="B30:B54"/>
    <mergeCell ref="C35:C37"/>
    <mergeCell ref="C30:C32"/>
    <mergeCell ref="C40:C42"/>
    <mergeCell ref="C45:C47"/>
    <mergeCell ref="C50:C52"/>
    <mergeCell ref="B2:B3"/>
    <mergeCell ref="C2:C3"/>
    <mergeCell ref="E2:F2"/>
    <mergeCell ref="B4:B28"/>
    <mergeCell ref="C9:C11"/>
    <mergeCell ref="C4:C6"/>
    <mergeCell ref="C14:C16"/>
    <mergeCell ref="C19:C21"/>
    <mergeCell ref="C24:C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30AB-61EA-480A-A384-F7A079B11962}">
  <dimension ref="A1:N326"/>
  <sheetViews>
    <sheetView zoomScale="68" zoomScaleNormal="68" workbookViewId="0">
      <selection activeCell="B7" sqref="B7:B10"/>
    </sheetView>
  </sheetViews>
  <sheetFormatPr defaultRowHeight="13.8"/>
  <cols>
    <col min="2" max="2" width="19.5" customWidth="1"/>
  </cols>
  <sheetData>
    <row r="1" spans="1:14">
      <c r="A1" s="114" t="s">
        <v>70</v>
      </c>
      <c r="B1" s="69"/>
      <c r="C1" s="115" t="s">
        <v>77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>
      <c r="A2" s="114"/>
      <c r="B2" s="69"/>
      <c r="C2" s="116" t="s">
        <v>88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>
      <c r="A3" s="114"/>
      <c r="B3" s="69"/>
      <c r="C3" s="117">
        <v>150</v>
      </c>
      <c r="D3" s="117">
        <f>C3/2</f>
        <v>75</v>
      </c>
      <c r="E3" s="117">
        <f t="shared" ref="E3:N3" si="0">D3/2</f>
        <v>37.5</v>
      </c>
      <c r="F3" s="117">
        <f t="shared" si="0"/>
        <v>18.75</v>
      </c>
      <c r="G3" s="117">
        <f t="shared" si="0"/>
        <v>9.375</v>
      </c>
      <c r="H3" s="117">
        <f t="shared" si="0"/>
        <v>4.6875</v>
      </c>
      <c r="I3" s="117">
        <f t="shared" si="0"/>
        <v>2.34375</v>
      </c>
      <c r="J3" s="117">
        <f t="shared" si="0"/>
        <v>1.171875</v>
      </c>
      <c r="K3" s="117">
        <f t="shared" si="0"/>
        <v>0.5859375</v>
      </c>
      <c r="L3" s="117">
        <f t="shared" si="0"/>
        <v>0.29296875</v>
      </c>
      <c r="M3" s="117">
        <f t="shared" si="0"/>
        <v>0.146484375</v>
      </c>
      <c r="N3" s="117">
        <f t="shared" si="0"/>
        <v>7.32421875E-2</v>
      </c>
    </row>
    <row r="4" spans="1:14">
      <c r="A4" s="134" t="s">
        <v>16</v>
      </c>
      <c r="B4" s="1" t="s">
        <v>89</v>
      </c>
      <c r="C4" s="1">
        <v>80.5</v>
      </c>
      <c r="D4" s="1">
        <v>28.7</v>
      </c>
      <c r="E4" s="81">
        <v>6.33</v>
      </c>
      <c r="F4" s="81">
        <v>2.02</v>
      </c>
      <c r="G4" s="81">
        <v>1.89</v>
      </c>
      <c r="H4" s="81">
        <v>1.63</v>
      </c>
      <c r="I4" s="81">
        <v>2.25</v>
      </c>
      <c r="J4" s="81">
        <v>2.14</v>
      </c>
      <c r="K4" s="81">
        <v>2.13</v>
      </c>
      <c r="L4" s="81">
        <v>1.62</v>
      </c>
      <c r="M4" s="81">
        <v>2.02</v>
      </c>
      <c r="N4" s="81">
        <v>2.58</v>
      </c>
    </row>
    <row r="5" spans="1:14">
      <c r="A5" s="134"/>
      <c r="B5" s="82" t="s">
        <v>90</v>
      </c>
      <c r="C5" s="82">
        <v>78.099999999999994</v>
      </c>
      <c r="D5" s="82">
        <v>30.1</v>
      </c>
      <c r="E5" s="81">
        <v>7.19</v>
      </c>
      <c r="F5" s="81">
        <v>2.54</v>
      </c>
      <c r="G5" s="81">
        <v>2.35</v>
      </c>
      <c r="H5" s="81">
        <v>1.61</v>
      </c>
      <c r="I5" s="81">
        <v>2.46</v>
      </c>
      <c r="J5" s="81">
        <v>2.58</v>
      </c>
      <c r="K5" s="81">
        <v>2.39</v>
      </c>
      <c r="L5" s="81">
        <v>2.14</v>
      </c>
      <c r="M5" s="81">
        <v>3.32</v>
      </c>
      <c r="N5" s="81">
        <v>3.8</v>
      </c>
    </row>
    <row r="6" spans="1:14">
      <c r="A6" s="134"/>
      <c r="B6" s="82" t="s">
        <v>91</v>
      </c>
      <c r="C6" s="82">
        <v>80.2</v>
      </c>
      <c r="D6" s="82">
        <v>29.8</v>
      </c>
      <c r="E6" s="81">
        <v>6.21</v>
      </c>
      <c r="F6" s="81">
        <v>2.09</v>
      </c>
      <c r="G6" s="81">
        <v>2.0299999999999998</v>
      </c>
      <c r="H6" s="81">
        <v>1.84</v>
      </c>
      <c r="I6" s="81">
        <v>2.36</v>
      </c>
      <c r="J6" s="81">
        <v>2.27</v>
      </c>
      <c r="K6" s="81">
        <v>2.25</v>
      </c>
      <c r="L6" s="81">
        <v>1.63</v>
      </c>
      <c r="M6" s="81">
        <v>3.25</v>
      </c>
      <c r="N6" s="81">
        <v>3.75</v>
      </c>
    </row>
    <row r="7" spans="1:14">
      <c r="A7" s="134"/>
      <c r="B7" s="135" t="s">
        <v>92</v>
      </c>
      <c r="C7" s="135">
        <v>84.15</v>
      </c>
      <c r="D7" s="135">
        <v>32.9</v>
      </c>
      <c r="E7" s="136">
        <v>14.266666666666666</v>
      </c>
      <c r="F7" s="136">
        <v>3.5066666666666664</v>
      </c>
      <c r="G7" s="136">
        <v>2.44</v>
      </c>
      <c r="H7" s="136">
        <v>2.0500000000000003</v>
      </c>
      <c r="I7" s="136">
        <v>1.87</v>
      </c>
      <c r="J7" s="136">
        <v>1.5656666666666668</v>
      </c>
      <c r="K7" s="136">
        <v>1.37</v>
      </c>
      <c r="L7" s="136">
        <v>0.93333333333333324</v>
      </c>
      <c r="M7" s="136">
        <v>0.63</v>
      </c>
      <c r="N7" s="136">
        <v>0.4366666666666667</v>
      </c>
    </row>
    <row r="8" spans="1:14">
      <c r="A8" s="134"/>
      <c r="B8" s="137" t="s">
        <v>95</v>
      </c>
      <c r="C8" s="138">
        <f t="shared" ref="C8:D8" si="1">C4-C7</f>
        <v>-3.6500000000000057</v>
      </c>
      <c r="D8" s="138">
        <f t="shared" si="1"/>
        <v>-4.1999999999999993</v>
      </c>
      <c r="E8" s="138">
        <f>E4-E7</f>
        <v>-7.9366666666666656</v>
      </c>
      <c r="F8" s="138">
        <f t="shared" ref="F8:N8" si="2">F4-F7</f>
        <v>-1.4866666666666664</v>
      </c>
      <c r="G8" s="138">
        <f t="shared" si="2"/>
        <v>-0.55000000000000004</v>
      </c>
      <c r="H8" s="138">
        <f t="shared" si="2"/>
        <v>-0.42000000000000037</v>
      </c>
      <c r="I8" s="138">
        <f t="shared" si="2"/>
        <v>0.37999999999999989</v>
      </c>
      <c r="J8" s="138">
        <f t="shared" si="2"/>
        <v>0.57433333333333336</v>
      </c>
      <c r="K8" s="138">
        <f t="shared" si="2"/>
        <v>0.75999999999999979</v>
      </c>
      <c r="L8" s="138">
        <f t="shared" si="2"/>
        <v>0.68666666666666687</v>
      </c>
      <c r="M8" s="138">
        <f t="shared" si="2"/>
        <v>1.3900000000000001</v>
      </c>
      <c r="N8" s="138">
        <f t="shared" si="2"/>
        <v>2.1433333333333335</v>
      </c>
    </row>
    <row r="9" spans="1:14">
      <c r="A9" s="134"/>
      <c r="B9" s="137" t="s">
        <v>96</v>
      </c>
      <c r="C9" s="138">
        <f t="shared" ref="C9:D9" si="3">C5-C7</f>
        <v>-6.0500000000000114</v>
      </c>
      <c r="D9" s="138">
        <f t="shared" si="3"/>
        <v>-2.7999999999999972</v>
      </c>
      <c r="E9" s="138">
        <f>E5-E7</f>
        <v>-7.0766666666666653</v>
      </c>
      <c r="F9" s="138">
        <f t="shared" ref="F9:N9" si="4">F5-F7</f>
        <v>-0.96666666666666634</v>
      </c>
      <c r="G9" s="138">
        <f t="shared" si="4"/>
        <v>-8.9999999999999858E-2</v>
      </c>
      <c r="H9" s="138">
        <f t="shared" si="4"/>
        <v>-0.44000000000000017</v>
      </c>
      <c r="I9" s="138">
        <f t="shared" si="4"/>
        <v>0.58999999999999986</v>
      </c>
      <c r="J9" s="138">
        <f t="shared" si="4"/>
        <v>1.0143333333333333</v>
      </c>
      <c r="K9" s="138">
        <f t="shared" si="4"/>
        <v>1.02</v>
      </c>
      <c r="L9" s="138">
        <f t="shared" si="4"/>
        <v>1.206666666666667</v>
      </c>
      <c r="M9" s="138">
        <f t="shared" si="4"/>
        <v>2.69</v>
      </c>
      <c r="N9" s="138">
        <f t="shared" si="4"/>
        <v>3.3633333333333333</v>
      </c>
    </row>
    <row r="10" spans="1:14" ht="14.4" thickBot="1">
      <c r="A10" s="134"/>
      <c r="B10" s="137" t="s">
        <v>97</v>
      </c>
      <c r="C10" s="138">
        <f t="shared" ref="C10:D10" si="5">C6-C7</f>
        <v>-3.9500000000000028</v>
      </c>
      <c r="D10" s="138">
        <f t="shared" si="5"/>
        <v>-3.0999999999999979</v>
      </c>
      <c r="E10" s="138">
        <f>E6-E7</f>
        <v>-8.0566666666666649</v>
      </c>
      <c r="F10" s="138">
        <f t="shared" ref="F10:N10" si="6">F6-F7</f>
        <v>-1.4166666666666665</v>
      </c>
      <c r="G10" s="138">
        <f t="shared" si="6"/>
        <v>-0.41000000000000014</v>
      </c>
      <c r="H10" s="138">
        <f t="shared" si="6"/>
        <v>-0.21000000000000019</v>
      </c>
      <c r="I10" s="138">
        <f t="shared" si="6"/>
        <v>0.48999999999999977</v>
      </c>
      <c r="J10" s="138">
        <f t="shared" si="6"/>
        <v>0.70433333333333326</v>
      </c>
      <c r="K10" s="138">
        <f t="shared" si="6"/>
        <v>0.87999999999999989</v>
      </c>
      <c r="L10" s="138">
        <f t="shared" si="6"/>
        <v>0.69666666666666666</v>
      </c>
      <c r="M10" s="138">
        <f t="shared" si="6"/>
        <v>2.62</v>
      </c>
      <c r="N10" s="138">
        <f t="shared" si="6"/>
        <v>3.3133333333333335</v>
      </c>
    </row>
    <row r="11" spans="1:14" ht="15" thickTop="1" thickBot="1">
      <c r="A11" s="134"/>
      <c r="B11" s="139" t="s">
        <v>11</v>
      </c>
      <c r="C11" s="140">
        <f t="shared" ref="C11:D11" si="7">AVERAGE(C8:C10)</f>
        <v>-4.5500000000000069</v>
      </c>
      <c r="D11" s="140">
        <f t="shared" si="7"/>
        <v>-3.3666666666666649</v>
      </c>
      <c r="E11" s="140">
        <f>AVERAGE(E8:E10)</f>
        <v>-7.6899999999999986</v>
      </c>
      <c r="F11" s="140">
        <f t="shared" ref="F11:N11" si="8">AVERAGE(F8:F10)</f>
        <v>-1.2899999999999998</v>
      </c>
      <c r="G11" s="140">
        <f t="shared" si="8"/>
        <v>-0.35000000000000003</v>
      </c>
      <c r="H11" s="141">
        <f t="shared" si="8"/>
        <v>-0.35666666666666691</v>
      </c>
      <c r="I11" s="140">
        <f t="shared" si="8"/>
        <v>0.48666666666666653</v>
      </c>
      <c r="J11" s="140">
        <f t="shared" si="8"/>
        <v>0.76433333333333342</v>
      </c>
      <c r="K11" s="140">
        <f t="shared" si="8"/>
        <v>0.8866666666666666</v>
      </c>
      <c r="L11" s="140">
        <f t="shared" si="8"/>
        <v>0.86333333333333362</v>
      </c>
      <c r="M11" s="140">
        <f t="shared" si="8"/>
        <v>2.2333333333333334</v>
      </c>
      <c r="N11" s="140">
        <f t="shared" si="8"/>
        <v>2.94</v>
      </c>
    </row>
    <row r="12" spans="1:14" ht="15" thickTop="1" thickBot="1">
      <c r="A12" s="142"/>
      <c r="B12" s="143" t="s">
        <v>2</v>
      </c>
      <c r="C12" s="144">
        <f t="shared" ref="C12:N12" si="9">_xlfn.STDEV.S(C8:C10)</f>
        <v>1.3076696830622065</v>
      </c>
      <c r="D12" s="144">
        <f t="shared" si="9"/>
        <v>0.73711147958319911</v>
      </c>
      <c r="E12" s="144">
        <f t="shared" si="9"/>
        <v>0.53454030094402916</v>
      </c>
      <c r="F12" s="144">
        <f t="shared" si="9"/>
        <v>0.28219378684395879</v>
      </c>
      <c r="G12" s="144">
        <f t="shared" si="9"/>
        <v>0.23579652245103205</v>
      </c>
      <c r="H12" s="141">
        <f t="shared" si="9"/>
        <v>0.12741009902410924</v>
      </c>
      <c r="I12" s="144">
        <f t="shared" si="9"/>
        <v>0.10503967504392517</v>
      </c>
      <c r="J12" s="144">
        <f t="shared" si="9"/>
        <v>0.2260530911091454</v>
      </c>
      <c r="K12" s="144">
        <f t="shared" si="9"/>
        <v>0.13012814197295389</v>
      </c>
      <c r="L12" s="144">
        <f t="shared" si="9"/>
        <v>0.29737742572921222</v>
      </c>
      <c r="M12" s="144">
        <f t="shared" si="9"/>
        <v>0.73118625078247645</v>
      </c>
      <c r="N12" s="144">
        <f t="shared" si="9"/>
        <v>0.69038636525740704</v>
      </c>
    </row>
    <row r="13" spans="1:14" ht="14.4" thickTop="1">
      <c r="A13" s="145"/>
      <c r="B13" s="145"/>
      <c r="C13" s="145"/>
      <c r="D13" s="145"/>
      <c r="E13" s="145"/>
      <c r="F13" s="145"/>
      <c r="G13" s="145"/>
      <c r="H13" s="146">
        <f t="shared" ref="H13:M13" si="10">I11-H11</f>
        <v>0.84333333333333349</v>
      </c>
      <c r="I13" s="147">
        <f t="shared" si="10"/>
        <v>0.27766666666666689</v>
      </c>
      <c r="J13" s="147">
        <f t="shared" si="10"/>
        <v>0.12233333333333318</v>
      </c>
      <c r="K13" s="147">
        <f t="shared" si="10"/>
        <v>-2.3333333333332984E-2</v>
      </c>
      <c r="L13" s="147">
        <f t="shared" si="10"/>
        <v>1.3699999999999997</v>
      </c>
      <c r="M13" s="147">
        <f t="shared" si="10"/>
        <v>0.70666666666666655</v>
      </c>
      <c r="N13" s="145"/>
    </row>
    <row r="14" spans="1:14">
      <c r="A14" s="118" t="s">
        <v>4</v>
      </c>
      <c r="B14" s="82" t="s">
        <v>89</v>
      </c>
      <c r="C14" s="82">
        <v>80</v>
      </c>
      <c r="D14" s="82">
        <v>42.2</v>
      </c>
      <c r="E14" s="81">
        <v>7.19</v>
      </c>
      <c r="F14" s="81">
        <v>2.02</v>
      </c>
      <c r="G14" s="81">
        <v>2.35</v>
      </c>
      <c r="H14" s="81">
        <v>2.44</v>
      </c>
      <c r="I14" s="81">
        <v>2.94</v>
      </c>
      <c r="J14" s="81">
        <v>1.84</v>
      </c>
      <c r="K14" s="81">
        <v>1.57</v>
      </c>
      <c r="L14" s="81">
        <v>1.62</v>
      </c>
      <c r="M14" s="79">
        <v>2.02</v>
      </c>
      <c r="N14" s="79">
        <v>2.58</v>
      </c>
    </row>
    <row r="15" spans="1:14">
      <c r="A15" s="118"/>
      <c r="B15" s="82" t="s">
        <v>90</v>
      </c>
      <c r="C15" s="82">
        <v>88.1</v>
      </c>
      <c r="D15" s="82">
        <v>41.7</v>
      </c>
      <c r="E15" s="79">
        <v>6.33</v>
      </c>
      <c r="F15" s="79">
        <v>2.09</v>
      </c>
      <c r="G15" s="79">
        <v>2.0299999999999998</v>
      </c>
      <c r="H15" s="79">
        <v>2.61</v>
      </c>
      <c r="I15" s="79">
        <v>2.86</v>
      </c>
      <c r="J15" s="79">
        <v>1.82</v>
      </c>
      <c r="K15" s="79">
        <v>1.49</v>
      </c>
      <c r="L15" s="79">
        <v>1.63</v>
      </c>
      <c r="M15" s="81">
        <v>1.64</v>
      </c>
      <c r="N15" s="79">
        <v>2.2999999999999998</v>
      </c>
    </row>
    <row r="16" spans="1:14">
      <c r="A16" s="118"/>
      <c r="B16" s="82" t="s">
        <v>91</v>
      </c>
      <c r="C16" s="82">
        <v>85.2</v>
      </c>
      <c r="D16" s="82">
        <v>40.6</v>
      </c>
      <c r="E16" s="79">
        <v>6.21</v>
      </c>
      <c r="F16" s="79">
        <v>2.54</v>
      </c>
      <c r="G16" s="79">
        <v>1.89</v>
      </c>
      <c r="H16" s="79">
        <v>1.63</v>
      </c>
      <c r="I16" s="79">
        <v>2.2599999999999998</v>
      </c>
      <c r="J16" s="79">
        <v>2.04</v>
      </c>
      <c r="K16" s="79">
        <v>1.55</v>
      </c>
      <c r="L16" s="79">
        <v>1.58</v>
      </c>
      <c r="M16" s="79">
        <v>1.78</v>
      </c>
      <c r="N16" s="81">
        <v>2.33</v>
      </c>
    </row>
    <row r="17" spans="1:14">
      <c r="A17" s="118"/>
      <c r="B17" s="119" t="s">
        <v>92</v>
      </c>
      <c r="C17" s="119">
        <v>88.85</v>
      </c>
      <c r="D17" s="119">
        <v>43.5</v>
      </c>
      <c r="E17" s="120">
        <v>14.770000000000001</v>
      </c>
      <c r="F17" s="120">
        <v>5.28</v>
      </c>
      <c r="G17" s="120">
        <v>3.2166666666666668</v>
      </c>
      <c r="H17" s="120">
        <v>2.5666666666666669</v>
      </c>
      <c r="I17" s="120">
        <v>2.5533333333333332</v>
      </c>
      <c r="J17" s="120">
        <v>1.5153333333333334</v>
      </c>
      <c r="K17" s="120">
        <v>0.97666666666666668</v>
      </c>
      <c r="L17" s="120">
        <v>0.72666666666666657</v>
      </c>
      <c r="M17" s="120">
        <v>0.52</v>
      </c>
      <c r="N17" s="120">
        <v>0.40666666666666673</v>
      </c>
    </row>
    <row r="18" spans="1:14">
      <c r="A18" s="118"/>
      <c r="B18" s="121" t="s">
        <v>95</v>
      </c>
      <c r="C18" s="122">
        <f>C14-C17</f>
        <v>-8.8499999999999943</v>
      </c>
      <c r="D18" s="122">
        <f>D14-D17</f>
        <v>-1.2999999999999972</v>
      </c>
      <c r="E18" s="122">
        <f>E14-E17</f>
        <v>-7.580000000000001</v>
      </c>
      <c r="F18" s="122">
        <f>F14-F17</f>
        <v>-3.2600000000000002</v>
      </c>
      <c r="G18" s="122">
        <f>G14-G17</f>
        <v>-0.8666666666666667</v>
      </c>
      <c r="H18" s="122">
        <f>H14-H17</f>
        <v>-0.12666666666666693</v>
      </c>
      <c r="I18" s="122">
        <f>I14-I17</f>
        <v>0.38666666666666671</v>
      </c>
      <c r="J18" s="122">
        <f>J14-J17</f>
        <v>0.32466666666666666</v>
      </c>
      <c r="K18" s="122">
        <f>K14-K17</f>
        <v>0.59333333333333338</v>
      </c>
      <c r="L18" s="122">
        <f>L14-L17</f>
        <v>0.89333333333333353</v>
      </c>
      <c r="M18" s="122">
        <f>M14-M17</f>
        <v>1.5</v>
      </c>
      <c r="N18" s="122">
        <f>N14-N17</f>
        <v>2.1733333333333333</v>
      </c>
    </row>
    <row r="19" spans="1:14">
      <c r="A19" s="118"/>
      <c r="B19" s="121" t="s">
        <v>96</v>
      </c>
      <c r="C19" s="122">
        <f>C15-C17</f>
        <v>-0.75</v>
      </c>
      <c r="D19" s="122">
        <f>D15-D17</f>
        <v>-1.7999999999999972</v>
      </c>
      <c r="E19" s="122">
        <f>E15-E17</f>
        <v>-8.4400000000000013</v>
      </c>
      <c r="F19" s="122">
        <f>F15-F17</f>
        <v>-3.1900000000000004</v>
      </c>
      <c r="G19" s="122">
        <f>G15-G17</f>
        <v>-1.186666666666667</v>
      </c>
      <c r="H19" s="122">
        <f>H15-H17</f>
        <v>4.3333333333333002E-2</v>
      </c>
      <c r="I19" s="122">
        <f>I15-I17</f>
        <v>0.30666666666666664</v>
      </c>
      <c r="J19" s="122">
        <f>J15-J17</f>
        <v>0.30466666666666664</v>
      </c>
      <c r="K19" s="122">
        <f>K15-K17</f>
        <v>0.51333333333333331</v>
      </c>
      <c r="L19" s="122">
        <f>L15-L17</f>
        <v>0.90333333333333332</v>
      </c>
      <c r="M19" s="122">
        <f>M15-M17</f>
        <v>1.1199999999999999</v>
      </c>
      <c r="N19" s="122">
        <f>N15-N17</f>
        <v>1.8933333333333331</v>
      </c>
    </row>
    <row r="20" spans="1:14" ht="14.4" thickBot="1">
      <c r="A20" s="118"/>
      <c r="B20" s="121" t="s">
        <v>97</v>
      </c>
      <c r="C20" s="122">
        <f>C16-C17</f>
        <v>-3.6499999999999915</v>
      </c>
      <c r="D20" s="122">
        <f>D16-D17</f>
        <v>-2.8999999999999986</v>
      </c>
      <c r="E20" s="122">
        <f>E16-E17</f>
        <v>-8.5600000000000023</v>
      </c>
      <c r="F20" s="122">
        <f>F16-F17</f>
        <v>-2.74</v>
      </c>
      <c r="G20" s="122">
        <f>G16-G17</f>
        <v>-1.3266666666666669</v>
      </c>
      <c r="H20" s="122">
        <f>H16-H17</f>
        <v>-0.93666666666666698</v>
      </c>
      <c r="I20" s="122">
        <f>I16-I17</f>
        <v>-0.29333333333333345</v>
      </c>
      <c r="J20" s="122">
        <f>J16-J17</f>
        <v>0.52466666666666661</v>
      </c>
      <c r="K20" s="122">
        <f>K16-K17</f>
        <v>0.57333333333333336</v>
      </c>
      <c r="L20" s="122">
        <f>L16-L17</f>
        <v>0.8533333333333335</v>
      </c>
      <c r="M20" s="122">
        <f>M16-M17</f>
        <v>1.26</v>
      </c>
      <c r="N20" s="122">
        <f>N16-N17</f>
        <v>1.9233333333333333</v>
      </c>
    </row>
    <row r="21" spans="1:14" ht="15" thickTop="1" thickBot="1">
      <c r="A21" s="118"/>
      <c r="B21" s="123" t="s">
        <v>11</v>
      </c>
      <c r="C21" s="124">
        <f>AVERAGE(C18:C20)</f>
        <v>-4.4166666666666616</v>
      </c>
      <c r="D21" s="124">
        <f>AVERAGE(D18:D20)</f>
        <v>-1.9999999999999976</v>
      </c>
      <c r="E21" s="124">
        <f>AVERAGE(E18:E20)</f>
        <v>-8.1933333333333351</v>
      </c>
      <c r="F21" s="124">
        <f>AVERAGE(F18:F20)</f>
        <v>-3.0633333333333339</v>
      </c>
      <c r="G21" s="124">
        <f>AVERAGE(G18:G20)</f>
        <v>-1.1266666666666669</v>
      </c>
      <c r="H21" s="125">
        <f>AVERAGE(H18:H20)</f>
        <v>-0.3400000000000003</v>
      </c>
      <c r="I21" s="126">
        <f>AVERAGE(I18:I20)</f>
        <v>0.1333333333333333</v>
      </c>
      <c r="J21" s="124">
        <f>AVERAGE(J18:J20)</f>
        <v>0.38466666666666666</v>
      </c>
      <c r="K21" s="124">
        <f>AVERAGE(K18:K20)</f>
        <v>0.56000000000000005</v>
      </c>
      <c r="L21" s="124">
        <f>AVERAGE(L18:L20)</f>
        <v>0.88333333333333341</v>
      </c>
      <c r="M21" s="126">
        <f>AVERAGE(M18:M20)</f>
        <v>1.2933333333333332</v>
      </c>
      <c r="N21" s="124">
        <f>AVERAGE(N18:N20)</f>
        <v>1.9966666666666668</v>
      </c>
    </row>
    <row r="22" spans="1:14" ht="14.4" thickTop="1">
      <c r="A22" s="118"/>
      <c r="B22" s="127" t="s">
        <v>2</v>
      </c>
      <c r="C22" s="128">
        <f>_xlfn.STDEV.S(C18:C20)</f>
        <v>4.1040630274562444</v>
      </c>
      <c r="D22" s="128">
        <f>_xlfn.STDEV.S(D18:D20)</f>
        <v>0.8185352771872455</v>
      </c>
      <c r="E22" s="128">
        <f>_xlfn.STDEV.S(E18:E20)</f>
        <v>0.53454030094402971</v>
      </c>
      <c r="F22" s="128">
        <f>_xlfn.STDEV.S(F18:F20)</f>
        <v>0.28219378684395829</v>
      </c>
      <c r="G22" s="128">
        <f>_xlfn.STDEV.S(G18:G20)</f>
        <v>0.23579652245103117</v>
      </c>
      <c r="H22" s="129">
        <f>_xlfn.STDEV.S(H18:H20)</f>
        <v>0.5236729259120938</v>
      </c>
      <c r="I22" s="128">
        <f>_xlfn.STDEV.S(I18:I20)</f>
        <v>0.37166292972710285</v>
      </c>
      <c r="J22" s="128">
        <f>_xlfn.STDEV.S(J18:J20)</f>
        <v>0.12165525060596431</v>
      </c>
      <c r="K22" s="128">
        <f>_xlfn.STDEV.S(K18:K20)</f>
        <v>4.1633319989322695E-2</v>
      </c>
      <c r="L22" s="128">
        <f>_xlfn.STDEV.S(L18:L20)</f>
        <v>2.6457513110645845E-2</v>
      </c>
      <c r="M22" s="128">
        <f>_xlfn.STDEV.S(M18:M20)</f>
        <v>0.19218047073866082</v>
      </c>
      <c r="N22" s="128">
        <f>_xlfn.STDEV.S(N18:N20)</f>
        <v>0.1537313674346695</v>
      </c>
    </row>
    <row r="23" spans="1:14">
      <c r="B23" s="130"/>
      <c r="C23" s="130"/>
      <c r="D23" s="130"/>
      <c r="E23" s="130"/>
      <c r="F23" s="130"/>
      <c r="G23" s="130"/>
      <c r="H23" s="131"/>
      <c r="I23" s="132">
        <f>J21-I21</f>
        <v>0.25133333333333335</v>
      </c>
      <c r="J23" s="132">
        <f>K21-J21</f>
        <v>0.1753333333333334</v>
      </c>
      <c r="K23" s="132">
        <f>L21-K21</f>
        <v>0.32333333333333336</v>
      </c>
      <c r="L23" s="132">
        <f>M21-L21</f>
        <v>0.40999999999999981</v>
      </c>
      <c r="M23" s="132">
        <f>N21-M21</f>
        <v>0.70333333333333359</v>
      </c>
      <c r="N23" s="133"/>
    </row>
    <row r="24" spans="1:14">
      <c r="A24" s="148"/>
      <c r="B24" s="34" t="s">
        <v>89</v>
      </c>
      <c r="C24" s="34">
        <v>88.5</v>
      </c>
      <c r="D24" s="34">
        <v>50.8</v>
      </c>
      <c r="E24" s="81">
        <v>6.95</v>
      </c>
      <c r="F24" s="81">
        <v>4.6500000000000004</v>
      </c>
      <c r="G24" s="81">
        <v>4</v>
      </c>
      <c r="H24" s="81">
        <v>8.9499999999999993</v>
      </c>
      <c r="I24" s="81">
        <v>5.52</v>
      </c>
      <c r="J24" s="81">
        <v>3.17</v>
      </c>
      <c r="K24" s="81">
        <v>3.8</v>
      </c>
      <c r="L24" s="81">
        <v>3.2</v>
      </c>
      <c r="M24" s="81">
        <v>3.86</v>
      </c>
      <c r="N24" s="81">
        <v>3.56</v>
      </c>
    </row>
    <row r="25" spans="1:14">
      <c r="A25" s="148"/>
      <c r="B25" s="34" t="s">
        <v>90</v>
      </c>
      <c r="C25" s="34">
        <v>79.900000000000006</v>
      </c>
      <c r="D25" s="34">
        <v>49.6</v>
      </c>
      <c r="E25" s="81">
        <v>8.23</v>
      </c>
      <c r="F25" s="81">
        <v>5.62</v>
      </c>
      <c r="G25" s="81">
        <v>4.6500000000000004</v>
      </c>
      <c r="H25" s="81">
        <v>8.92</v>
      </c>
      <c r="I25" s="81">
        <v>5.92</v>
      </c>
      <c r="J25" s="81">
        <v>4.3499999999999996</v>
      </c>
      <c r="K25" s="81">
        <v>4.7699999999999996</v>
      </c>
      <c r="L25" s="81">
        <v>4.74</v>
      </c>
      <c r="M25" s="81">
        <v>4.58</v>
      </c>
      <c r="N25" s="81">
        <v>4.92</v>
      </c>
    </row>
    <row r="26" spans="1:14">
      <c r="A26" s="148"/>
      <c r="B26" s="34" t="s">
        <v>91</v>
      </c>
      <c r="C26" s="34">
        <v>89.4</v>
      </c>
      <c r="D26" s="34">
        <v>45.7</v>
      </c>
      <c r="E26" s="81">
        <v>6.27</v>
      </c>
      <c r="F26" s="81">
        <v>5.18</v>
      </c>
      <c r="G26" s="81">
        <v>3.79</v>
      </c>
      <c r="H26" s="81">
        <v>8.0399999999999991</v>
      </c>
      <c r="I26" s="81">
        <v>5.34</v>
      </c>
      <c r="J26" s="81">
        <v>4.29</v>
      </c>
      <c r="K26" s="81">
        <v>4.46</v>
      </c>
      <c r="L26" s="81">
        <v>3.97</v>
      </c>
      <c r="M26" s="81">
        <v>4.0599999999999996</v>
      </c>
      <c r="N26" s="81">
        <v>4.3899999999999997</v>
      </c>
    </row>
    <row r="27" spans="1:14">
      <c r="A27" s="148" t="s">
        <v>6</v>
      </c>
      <c r="B27" s="149" t="s">
        <v>92</v>
      </c>
      <c r="C27" s="149">
        <v>91.550000000000011</v>
      </c>
      <c r="D27" s="149">
        <v>52.3</v>
      </c>
      <c r="E27" s="150">
        <v>27.5</v>
      </c>
      <c r="F27" s="150">
        <v>20.599999999999998</v>
      </c>
      <c r="G27" s="150">
        <v>9.9233333333333338</v>
      </c>
      <c r="H27" s="150">
        <v>8.2099999999999991</v>
      </c>
      <c r="I27" s="150">
        <v>4.9833333333333334</v>
      </c>
      <c r="J27" s="150">
        <v>2.6799999999999997</v>
      </c>
      <c r="K27" s="150">
        <v>1.3966666666666667</v>
      </c>
      <c r="L27" s="150">
        <v>0.86333333333333329</v>
      </c>
      <c r="M27" s="150">
        <v>0.59666666666666668</v>
      </c>
      <c r="N27" s="150">
        <v>0.47</v>
      </c>
    </row>
    <row r="28" spans="1:14">
      <c r="A28" s="148"/>
      <c r="B28" s="151" t="s">
        <v>95</v>
      </c>
      <c r="C28" s="152">
        <f t="shared" ref="C28:D28" si="11">C24-C27</f>
        <v>-3.0500000000000114</v>
      </c>
      <c r="D28" s="152">
        <f t="shared" si="11"/>
        <v>-1.5</v>
      </c>
      <c r="E28" s="152">
        <f>E24-E27</f>
        <v>-20.55</v>
      </c>
      <c r="F28" s="152">
        <f t="shared" ref="F28:N28" si="12">F24-F27</f>
        <v>-15.949999999999998</v>
      </c>
      <c r="G28" s="152">
        <f t="shared" si="12"/>
        <v>-5.9233333333333338</v>
      </c>
      <c r="H28" s="152">
        <f t="shared" si="12"/>
        <v>0.74000000000000021</v>
      </c>
      <c r="I28" s="152">
        <f t="shared" si="12"/>
        <v>0.53666666666666618</v>
      </c>
      <c r="J28" s="152">
        <f t="shared" si="12"/>
        <v>0.49000000000000021</v>
      </c>
      <c r="K28" s="152">
        <f t="shared" si="12"/>
        <v>2.4033333333333333</v>
      </c>
      <c r="L28" s="152">
        <f t="shared" si="12"/>
        <v>2.3366666666666669</v>
      </c>
      <c r="M28" s="152">
        <f t="shared" si="12"/>
        <v>3.2633333333333332</v>
      </c>
      <c r="N28" s="152">
        <f t="shared" si="12"/>
        <v>3.09</v>
      </c>
    </row>
    <row r="29" spans="1:14">
      <c r="A29" s="148"/>
      <c r="B29" s="151" t="s">
        <v>96</v>
      </c>
      <c r="C29" s="152">
        <f t="shared" ref="C29:D29" si="13">C25-C27</f>
        <v>-11.650000000000006</v>
      </c>
      <c r="D29" s="152">
        <f t="shared" si="13"/>
        <v>-2.6999999999999957</v>
      </c>
      <c r="E29" s="152">
        <f>E25-E27</f>
        <v>-19.27</v>
      </c>
      <c r="F29" s="152">
        <f t="shared" ref="F29:N29" si="14">F25-F27</f>
        <v>-14.979999999999997</v>
      </c>
      <c r="G29" s="152">
        <f t="shared" si="14"/>
        <v>-5.2733333333333334</v>
      </c>
      <c r="H29" s="152">
        <f t="shared" si="14"/>
        <v>0.71000000000000085</v>
      </c>
      <c r="I29" s="152">
        <f t="shared" si="14"/>
        <v>0.93666666666666654</v>
      </c>
      <c r="J29" s="152">
        <f t="shared" si="14"/>
        <v>1.67</v>
      </c>
      <c r="K29" s="152">
        <f t="shared" si="14"/>
        <v>3.3733333333333331</v>
      </c>
      <c r="L29" s="152">
        <f t="shared" si="14"/>
        <v>3.8766666666666669</v>
      </c>
      <c r="M29" s="152">
        <f t="shared" si="14"/>
        <v>3.9833333333333334</v>
      </c>
      <c r="N29" s="152">
        <f t="shared" si="14"/>
        <v>4.45</v>
      </c>
    </row>
    <row r="30" spans="1:14" ht="14.4" thickBot="1">
      <c r="A30" s="148"/>
      <c r="B30" s="151" t="s">
        <v>97</v>
      </c>
      <c r="C30" s="152">
        <f t="shared" ref="C30:D30" si="15">C26-C27</f>
        <v>-2.1500000000000057</v>
      </c>
      <c r="D30" s="152">
        <f t="shared" si="15"/>
        <v>-6.5999999999999943</v>
      </c>
      <c r="E30" s="152">
        <f>E26-E27</f>
        <v>-21.23</v>
      </c>
      <c r="F30" s="152">
        <f t="shared" ref="F30:N30" si="16">F26-F27</f>
        <v>-15.419999999999998</v>
      </c>
      <c r="G30" s="152">
        <f t="shared" si="16"/>
        <v>-6.1333333333333337</v>
      </c>
      <c r="H30" s="152">
        <f t="shared" si="16"/>
        <v>-0.16999999999999993</v>
      </c>
      <c r="I30" s="152">
        <f t="shared" si="16"/>
        <v>0.35666666666666647</v>
      </c>
      <c r="J30" s="152">
        <f t="shared" si="16"/>
        <v>1.6100000000000003</v>
      </c>
      <c r="K30" s="152">
        <f t="shared" si="16"/>
        <v>3.0633333333333335</v>
      </c>
      <c r="L30" s="152">
        <f t="shared" si="16"/>
        <v>3.1066666666666669</v>
      </c>
      <c r="M30" s="152">
        <f t="shared" si="16"/>
        <v>3.4633333333333329</v>
      </c>
      <c r="N30" s="152">
        <f t="shared" si="16"/>
        <v>3.92</v>
      </c>
    </row>
    <row r="31" spans="1:14" ht="15" thickTop="1" thickBot="1">
      <c r="A31" s="153"/>
      <c r="B31" s="154" t="s">
        <v>11</v>
      </c>
      <c r="C31" s="155">
        <f t="shared" ref="C31:D31" si="17">AVERAGE(C28:C30)</f>
        <v>-5.6166666666666742</v>
      </c>
      <c r="D31" s="155">
        <f t="shared" si="17"/>
        <v>-3.5999999999999965</v>
      </c>
      <c r="E31" s="155">
        <f>AVERAGE(E28:E30)</f>
        <v>-20.349999999999998</v>
      </c>
      <c r="F31" s="155">
        <f t="shared" ref="F31:N31" si="18">AVERAGE(F28:F30)</f>
        <v>-15.449999999999998</v>
      </c>
      <c r="G31" s="156">
        <f t="shared" si="18"/>
        <v>-5.7766666666666673</v>
      </c>
      <c r="H31" s="155">
        <f t="shared" si="18"/>
        <v>0.42666666666666703</v>
      </c>
      <c r="I31" s="155">
        <f t="shared" si="18"/>
        <v>0.60999999999999976</v>
      </c>
      <c r="J31" s="157">
        <f t="shared" si="18"/>
        <v>1.2566666666666668</v>
      </c>
      <c r="K31" s="155">
        <f t="shared" si="18"/>
        <v>2.9466666666666668</v>
      </c>
      <c r="L31" s="155">
        <f t="shared" si="18"/>
        <v>3.1066666666666669</v>
      </c>
      <c r="M31" s="155">
        <f t="shared" si="18"/>
        <v>3.57</v>
      </c>
      <c r="N31" s="155">
        <f t="shared" si="18"/>
        <v>3.8200000000000003</v>
      </c>
    </row>
    <row r="32" spans="1:14" ht="15" thickTop="1" thickBot="1">
      <c r="A32" s="148"/>
      <c r="B32" s="158" t="s">
        <v>2</v>
      </c>
      <c r="C32" s="159">
        <f t="shared" ref="C32:N32" si="19">_xlfn.STDEV.S(C28:C30)</f>
        <v>5.2443620520834866</v>
      </c>
      <c r="D32" s="159">
        <f t="shared" si="19"/>
        <v>2.6664583251946739</v>
      </c>
      <c r="E32" s="159">
        <f t="shared" si="19"/>
        <v>0.99518842436997879</v>
      </c>
      <c r="F32" s="159">
        <f t="shared" si="19"/>
        <v>0.48569537778323596</v>
      </c>
      <c r="G32" s="156">
        <f t="shared" si="19"/>
        <v>0.4483674088661368</v>
      </c>
      <c r="H32" s="159">
        <f t="shared" si="19"/>
        <v>0.51694616096198409</v>
      </c>
      <c r="I32" s="159">
        <f t="shared" si="19"/>
        <v>0.2968725877094977</v>
      </c>
      <c r="J32" s="160">
        <f t="shared" si="19"/>
        <v>0.66463022300624697</v>
      </c>
      <c r="K32" s="159">
        <f t="shared" si="19"/>
        <v>0.49541228621556482</v>
      </c>
      <c r="L32" s="159">
        <f t="shared" si="19"/>
        <v>0.77000000000000124</v>
      </c>
      <c r="M32" s="159">
        <f t="shared" si="19"/>
        <v>0.37166292972710291</v>
      </c>
      <c r="N32" s="159">
        <f t="shared" si="19"/>
        <v>0.68549252366455393</v>
      </c>
    </row>
    <row r="33" spans="1:14" ht="14.4" thickTop="1">
      <c r="A33" s="145"/>
      <c r="B33" s="145"/>
      <c r="C33" s="145"/>
      <c r="D33" s="145"/>
      <c r="E33" s="145"/>
      <c r="F33" s="145"/>
      <c r="G33" s="145"/>
      <c r="H33" s="145"/>
      <c r="I33" s="147">
        <f>J31-I31</f>
        <v>0.64666666666666706</v>
      </c>
      <c r="J33" s="147">
        <f>K31-J31</f>
        <v>1.69</v>
      </c>
      <c r="K33" s="147">
        <f>L31-K31</f>
        <v>0.16000000000000014</v>
      </c>
      <c r="L33" s="147">
        <f>M31-L31</f>
        <v>0.46333333333333293</v>
      </c>
      <c r="M33" s="147">
        <f>N31-M31</f>
        <v>0.25000000000000044</v>
      </c>
      <c r="N33" s="145"/>
    </row>
    <row r="34" spans="1:14">
      <c r="A34" s="161" t="s">
        <v>5</v>
      </c>
      <c r="B34" s="82" t="s">
        <v>89</v>
      </c>
      <c r="C34" s="82">
        <v>88.3</v>
      </c>
      <c r="D34" s="82">
        <v>71.2</v>
      </c>
      <c r="E34" s="81">
        <v>5.92</v>
      </c>
      <c r="F34" s="81">
        <v>4.62</v>
      </c>
      <c r="G34" s="81">
        <v>11.58</v>
      </c>
      <c r="H34" s="81">
        <v>7.73</v>
      </c>
      <c r="I34" s="81">
        <v>4.87</v>
      </c>
      <c r="J34" s="81">
        <v>3.28</v>
      </c>
      <c r="K34" s="81">
        <v>2.4900000000000002</v>
      </c>
      <c r="L34" s="81">
        <v>2.2599999999999998</v>
      </c>
      <c r="M34" s="81">
        <v>2.38</v>
      </c>
      <c r="N34" s="81">
        <v>3.98</v>
      </c>
    </row>
    <row r="35" spans="1:14">
      <c r="A35" s="161"/>
      <c r="B35" s="82" t="s">
        <v>90</v>
      </c>
      <c r="C35" s="82">
        <v>95.6</v>
      </c>
      <c r="D35" s="82">
        <v>65.5</v>
      </c>
      <c r="E35" s="81">
        <v>5.26</v>
      </c>
      <c r="F35" s="81">
        <v>4.63</v>
      </c>
      <c r="G35" s="81">
        <v>12.08</v>
      </c>
      <c r="H35" s="81">
        <v>8.0299999999999994</v>
      </c>
      <c r="I35" s="81">
        <v>5.1100000000000003</v>
      </c>
      <c r="J35" s="81">
        <v>2.89</v>
      </c>
      <c r="K35" s="81">
        <v>2.48</v>
      </c>
      <c r="L35" s="81">
        <v>2.15</v>
      </c>
      <c r="M35" s="81">
        <v>2.27</v>
      </c>
      <c r="N35" s="81">
        <v>3.28</v>
      </c>
    </row>
    <row r="36" spans="1:14">
      <c r="A36" s="161"/>
      <c r="B36" s="162" t="s">
        <v>91</v>
      </c>
      <c r="C36" s="82">
        <v>85.1</v>
      </c>
      <c r="D36" s="82">
        <v>74.5</v>
      </c>
      <c r="E36" s="81">
        <v>8.6199999999999992</v>
      </c>
      <c r="F36" s="81">
        <v>5.0599999999999996</v>
      </c>
      <c r="G36" s="81">
        <v>11.56</v>
      </c>
      <c r="H36" s="81">
        <v>7.89</v>
      </c>
      <c r="I36" s="81">
        <v>5.0599999999999996</v>
      </c>
      <c r="J36" s="81">
        <v>2.71</v>
      </c>
      <c r="K36" s="81">
        <v>2.83</v>
      </c>
      <c r="L36" s="81">
        <v>3.65</v>
      </c>
      <c r="M36" s="81">
        <v>3.76</v>
      </c>
      <c r="N36" s="81">
        <v>4.12</v>
      </c>
    </row>
    <row r="37" spans="1:14">
      <c r="A37" s="161"/>
      <c r="B37" s="163" t="s">
        <v>92</v>
      </c>
      <c r="C37" s="163">
        <v>97.2</v>
      </c>
      <c r="D37" s="163">
        <v>76.949999999999989</v>
      </c>
      <c r="E37" s="164">
        <v>22.78</v>
      </c>
      <c r="F37" s="164">
        <v>15.883333333333335</v>
      </c>
      <c r="G37" s="164">
        <v>11.383333333333333</v>
      </c>
      <c r="H37" s="164">
        <v>7.5566666666666675</v>
      </c>
      <c r="I37" s="164">
        <v>4.7233333333333336</v>
      </c>
      <c r="J37" s="164">
        <v>2.6133333333333333</v>
      </c>
      <c r="K37" s="164">
        <v>1.5166666666666666</v>
      </c>
      <c r="L37" s="164">
        <v>0.87666666666666659</v>
      </c>
      <c r="M37" s="164">
        <v>0.62666666666666659</v>
      </c>
      <c r="N37" s="164">
        <v>0.51666666666666672</v>
      </c>
    </row>
    <row r="38" spans="1:14">
      <c r="A38" s="161"/>
      <c r="B38" s="165" t="s">
        <v>95</v>
      </c>
      <c r="C38" s="166">
        <f t="shared" ref="C38:D38" si="20">C34-C37</f>
        <v>-8.9000000000000057</v>
      </c>
      <c r="D38" s="166">
        <f t="shared" si="20"/>
        <v>-5.7499999999999858</v>
      </c>
      <c r="E38" s="166">
        <f>E34-E37</f>
        <v>-16.86</v>
      </c>
      <c r="F38" s="166">
        <f t="shared" ref="F38:N38" si="21">F34-F37</f>
        <v>-11.263333333333335</v>
      </c>
      <c r="G38" s="166">
        <f t="shared" si="21"/>
        <v>0.19666666666666721</v>
      </c>
      <c r="H38" s="166">
        <f t="shared" si="21"/>
        <v>0.1733333333333329</v>
      </c>
      <c r="I38" s="166">
        <f t="shared" si="21"/>
        <v>0.1466666666666665</v>
      </c>
      <c r="J38" s="166">
        <f t="shared" si="21"/>
        <v>0.66666666666666652</v>
      </c>
      <c r="K38" s="166">
        <f t="shared" si="21"/>
        <v>0.97333333333333361</v>
      </c>
      <c r="L38" s="166">
        <f t="shared" si="21"/>
        <v>1.3833333333333333</v>
      </c>
      <c r="M38" s="166">
        <f t="shared" si="21"/>
        <v>1.7533333333333334</v>
      </c>
      <c r="N38" s="166">
        <f t="shared" si="21"/>
        <v>3.4633333333333334</v>
      </c>
    </row>
    <row r="39" spans="1:14">
      <c r="A39" s="161"/>
      <c r="B39" s="165" t="s">
        <v>96</v>
      </c>
      <c r="C39" s="166">
        <f t="shared" ref="C39:D39" si="22">C35-C37</f>
        <v>-1.6000000000000085</v>
      </c>
      <c r="D39" s="166">
        <f t="shared" si="22"/>
        <v>-11.449999999999989</v>
      </c>
      <c r="E39" s="166">
        <f>E35-E37</f>
        <v>-17.520000000000003</v>
      </c>
      <c r="F39" s="166">
        <f t="shared" ref="F39:N39" si="23">F35-F37</f>
        <v>-11.253333333333334</v>
      </c>
      <c r="G39" s="166">
        <f t="shared" si="23"/>
        <v>0.69666666666666721</v>
      </c>
      <c r="H39" s="166">
        <f t="shared" si="23"/>
        <v>0.47333333333333183</v>
      </c>
      <c r="I39" s="166">
        <f t="shared" si="23"/>
        <v>0.38666666666666671</v>
      </c>
      <c r="J39" s="166">
        <f t="shared" si="23"/>
        <v>0.27666666666666684</v>
      </c>
      <c r="K39" s="166">
        <f t="shared" si="23"/>
        <v>0.96333333333333337</v>
      </c>
      <c r="L39" s="166">
        <f t="shared" si="23"/>
        <v>1.2733333333333334</v>
      </c>
      <c r="M39" s="166">
        <f t="shared" si="23"/>
        <v>1.6433333333333335</v>
      </c>
      <c r="N39" s="166">
        <f t="shared" si="23"/>
        <v>2.7633333333333332</v>
      </c>
    </row>
    <row r="40" spans="1:14" ht="14.4" thickBot="1">
      <c r="A40" s="161"/>
      <c r="B40" s="167" t="s">
        <v>97</v>
      </c>
      <c r="C40" s="168">
        <f t="shared" ref="C40:D40" si="24">C36-C37</f>
        <v>-12.100000000000009</v>
      </c>
      <c r="D40" s="168">
        <f t="shared" si="24"/>
        <v>-2.4499999999999886</v>
      </c>
      <c r="E40" s="168">
        <f>E36-E37</f>
        <v>-14.160000000000002</v>
      </c>
      <c r="F40" s="168">
        <f t="shared" ref="F40:N40" si="25">F36-F37</f>
        <v>-10.823333333333334</v>
      </c>
      <c r="G40" s="168">
        <f t="shared" si="25"/>
        <v>0.17666666666666764</v>
      </c>
      <c r="H40" s="168">
        <f t="shared" si="25"/>
        <v>0.33333333333333215</v>
      </c>
      <c r="I40" s="168">
        <f t="shared" si="25"/>
        <v>0.336666666666666</v>
      </c>
      <c r="J40" s="168">
        <f t="shared" si="25"/>
        <v>9.6666666666666679E-2</v>
      </c>
      <c r="K40" s="168">
        <f t="shared" si="25"/>
        <v>1.3133333333333335</v>
      </c>
      <c r="L40" s="168">
        <f t="shared" si="25"/>
        <v>2.7733333333333334</v>
      </c>
      <c r="M40" s="168">
        <f t="shared" si="25"/>
        <v>3.1333333333333333</v>
      </c>
      <c r="N40" s="168">
        <f t="shared" si="25"/>
        <v>3.6033333333333335</v>
      </c>
    </row>
    <row r="41" spans="1:14" ht="15" thickTop="1" thickBot="1">
      <c r="A41" s="161"/>
      <c r="B41" s="169" t="s">
        <v>11</v>
      </c>
      <c r="C41" s="170">
        <f t="shared" ref="C41:D41" si="26">AVERAGE(C38:C40)</f>
        <v>-7.5333333333333412</v>
      </c>
      <c r="D41" s="170">
        <f t="shared" si="26"/>
        <v>-6.5499999999999874</v>
      </c>
      <c r="E41" s="170">
        <f>AVERAGE(E38:E40)</f>
        <v>-16.180000000000003</v>
      </c>
      <c r="F41" s="125">
        <f t="shared" ref="F41:N41" si="27">AVERAGE(F38:F40)</f>
        <v>-11.113333333333335</v>
      </c>
      <c r="G41" s="170">
        <f t="shared" si="27"/>
        <v>0.35666666666666735</v>
      </c>
      <c r="H41" s="170">
        <f t="shared" si="27"/>
        <v>0.32666666666666561</v>
      </c>
      <c r="I41" s="170">
        <f t="shared" si="27"/>
        <v>0.28999999999999976</v>
      </c>
      <c r="J41" s="171">
        <f t="shared" si="27"/>
        <v>0.34666666666666668</v>
      </c>
      <c r="K41" s="170">
        <f t="shared" si="27"/>
        <v>1.0833333333333335</v>
      </c>
      <c r="L41" s="170">
        <f t="shared" si="27"/>
        <v>1.8099999999999998</v>
      </c>
      <c r="M41" s="170">
        <f t="shared" si="27"/>
        <v>2.1766666666666667</v>
      </c>
      <c r="N41" s="170">
        <f t="shared" si="27"/>
        <v>3.2766666666666668</v>
      </c>
    </row>
    <row r="42" spans="1:14" ht="15" thickTop="1" thickBot="1">
      <c r="A42" s="161"/>
      <c r="B42" s="172" t="s">
        <v>2</v>
      </c>
      <c r="C42" s="173">
        <f t="shared" ref="C42:D42" si="28">_xlfn.STDEV.S(C38:C40)</f>
        <v>5.3817593158123804</v>
      </c>
      <c r="D42" s="173">
        <f t="shared" si="28"/>
        <v>4.5530209751328847</v>
      </c>
      <c r="E42" s="173">
        <f>_xlfn.STDEV.S(E38:E40)</f>
        <v>1.7802247049178932</v>
      </c>
      <c r="F42" s="125">
        <f t="shared" ref="F42:N42" si="29">_xlfn.STDEV.S(F38:F40)</f>
        <v>0.25119713374160973</v>
      </c>
      <c r="G42" s="173">
        <f t="shared" si="29"/>
        <v>0.2946183972531245</v>
      </c>
      <c r="H42" s="173">
        <f t="shared" si="29"/>
        <v>0.1501110699893021</v>
      </c>
      <c r="I42" s="173">
        <f t="shared" si="29"/>
        <v>0.1266227994214838</v>
      </c>
      <c r="J42" s="173">
        <f t="shared" si="29"/>
        <v>0.29137604568666925</v>
      </c>
      <c r="K42" s="173">
        <f t="shared" si="29"/>
        <v>0.19924858845171292</v>
      </c>
      <c r="L42" s="173">
        <f t="shared" si="29"/>
        <v>0.83608213312648549</v>
      </c>
      <c r="M42" s="173">
        <f t="shared" si="29"/>
        <v>0.83032122298140343</v>
      </c>
      <c r="N42" s="173">
        <f t="shared" si="29"/>
        <v>0.4500370355130025</v>
      </c>
    </row>
    <row r="43" spans="1:14" ht="14.4" thickTop="1">
      <c r="B43" s="174"/>
      <c r="C43" s="174"/>
      <c r="D43" s="174"/>
      <c r="E43" s="175"/>
      <c r="F43" s="175"/>
      <c r="G43" s="175"/>
      <c r="H43" s="175"/>
      <c r="I43" s="175"/>
      <c r="J43" s="176">
        <f>K41-J41</f>
        <v>0.7366666666666668</v>
      </c>
      <c r="K43" s="176">
        <f>L41-K41</f>
        <v>0.72666666666666635</v>
      </c>
      <c r="L43" s="176">
        <f>M41-L41</f>
        <v>0.36666666666666692</v>
      </c>
      <c r="M43" s="176">
        <f>N41-M41</f>
        <v>1.1000000000000001</v>
      </c>
      <c r="N43" s="176"/>
    </row>
    <row r="44" spans="1:14">
      <c r="A44" s="177" t="s">
        <v>7</v>
      </c>
      <c r="B44" s="34" t="s">
        <v>89</v>
      </c>
      <c r="C44" s="34">
        <v>81.5</v>
      </c>
      <c r="D44" s="34">
        <v>51.23</v>
      </c>
      <c r="E44" s="79">
        <v>10.210000000000001</v>
      </c>
      <c r="F44" s="79">
        <v>8.94</v>
      </c>
      <c r="G44" s="79">
        <v>6.13</v>
      </c>
      <c r="H44" s="79">
        <v>3.86</v>
      </c>
      <c r="I44" s="79">
        <v>2.04</v>
      </c>
      <c r="J44" s="79">
        <v>1.52</v>
      </c>
      <c r="K44" s="79">
        <v>2.4500000000000002</v>
      </c>
      <c r="L44" s="79">
        <v>2.66</v>
      </c>
      <c r="M44" s="79">
        <v>2.95</v>
      </c>
      <c r="N44" s="79">
        <v>2.63</v>
      </c>
    </row>
    <row r="45" spans="1:14">
      <c r="A45" s="177"/>
      <c r="B45" s="34" t="s">
        <v>90</v>
      </c>
      <c r="C45" s="34">
        <v>80.900000000000006</v>
      </c>
      <c r="D45" s="34">
        <v>45.6</v>
      </c>
      <c r="E45" s="79">
        <v>10.54</v>
      </c>
      <c r="F45" s="79">
        <v>8.5</v>
      </c>
      <c r="G45" s="79">
        <v>6.51</v>
      </c>
      <c r="H45" s="79">
        <v>3.81</v>
      </c>
      <c r="I45" s="79">
        <v>2.58</v>
      </c>
      <c r="J45" s="79">
        <v>1.36</v>
      </c>
      <c r="K45" s="79">
        <v>3.55</v>
      </c>
      <c r="L45" s="79">
        <v>3.12</v>
      </c>
      <c r="M45" s="79">
        <v>3.86</v>
      </c>
      <c r="N45" s="79">
        <v>3.79</v>
      </c>
    </row>
    <row r="46" spans="1:14">
      <c r="A46" s="177"/>
      <c r="B46" s="34" t="s">
        <v>91</v>
      </c>
      <c r="C46" s="34">
        <v>78.5</v>
      </c>
      <c r="D46" s="34">
        <v>48.2</v>
      </c>
      <c r="E46" s="79">
        <v>10.029999999999999</v>
      </c>
      <c r="F46" s="79">
        <v>9</v>
      </c>
      <c r="G46" s="79">
        <v>5.81</v>
      </c>
      <c r="H46" s="79">
        <v>3.03</v>
      </c>
      <c r="I46" s="79">
        <v>2.62</v>
      </c>
      <c r="J46" s="79">
        <v>1.44</v>
      </c>
      <c r="K46" s="79">
        <v>3.52</v>
      </c>
      <c r="L46" s="79">
        <v>2.84</v>
      </c>
      <c r="M46" s="79">
        <v>4.1100000000000003</v>
      </c>
      <c r="N46" s="79">
        <v>4.28</v>
      </c>
    </row>
    <row r="47" spans="1:14">
      <c r="A47" s="177"/>
      <c r="B47" s="178" t="s">
        <v>92</v>
      </c>
      <c r="C47" s="178">
        <v>91.05</v>
      </c>
      <c r="D47" s="178">
        <v>54.75</v>
      </c>
      <c r="E47" s="179">
        <v>18.446666666666669</v>
      </c>
      <c r="F47" s="179">
        <v>8.336666666666666</v>
      </c>
      <c r="G47" s="179">
        <v>5.73</v>
      </c>
      <c r="H47" s="179">
        <v>3.1566666666666667</v>
      </c>
      <c r="I47" s="179">
        <v>1.9166666666666667</v>
      </c>
      <c r="J47" s="179">
        <v>1.3366666666666667</v>
      </c>
      <c r="K47" s="179">
        <v>0.77999999999999992</v>
      </c>
      <c r="L47" s="179">
        <v>0.56333333333333335</v>
      </c>
      <c r="M47" s="179">
        <v>0.46333333333333337</v>
      </c>
      <c r="N47" s="179">
        <v>0.38666666666666671</v>
      </c>
    </row>
    <row r="48" spans="1:14">
      <c r="A48" s="177"/>
      <c r="B48" s="180" t="s">
        <v>95</v>
      </c>
      <c r="C48" s="181">
        <f t="shared" ref="C48:N48" si="30">C44-C47</f>
        <v>-9.5499999999999972</v>
      </c>
      <c r="D48" s="181">
        <f t="shared" si="30"/>
        <v>-3.5200000000000031</v>
      </c>
      <c r="E48" s="181">
        <f t="shared" si="30"/>
        <v>-8.2366666666666681</v>
      </c>
      <c r="F48" s="181">
        <f t="shared" si="30"/>
        <v>0.6033333333333335</v>
      </c>
      <c r="G48" s="181">
        <f t="shared" si="30"/>
        <v>0.39999999999999947</v>
      </c>
      <c r="H48" s="181">
        <f t="shared" si="30"/>
        <v>0.70333333333333314</v>
      </c>
      <c r="I48" s="181">
        <f t="shared" si="30"/>
        <v>0.12333333333333329</v>
      </c>
      <c r="J48" s="181">
        <f t="shared" si="30"/>
        <v>0.18333333333333335</v>
      </c>
      <c r="K48" s="181">
        <f t="shared" si="30"/>
        <v>1.6700000000000004</v>
      </c>
      <c r="L48" s="181">
        <f t="shared" si="30"/>
        <v>2.0966666666666667</v>
      </c>
      <c r="M48" s="181">
        <f t="shared" si="30"/>
        <v>2.4866666666666668</v>
      </c>
      <c r="N48" s="181">
        <f t="shared" si="30"/>
        <v>2.2433333333333332</v>
      </c>
    </row>
    <row r="49" spans="1:14">
      <c r="A49" s="177"/>
      <c r="B49" s="180" t="s">
        <v>96</v>
      </c>
      <c r="C49" s="181">
        <f t="shared" ref="C49:N49" si="31">C45-C47</f>
        <v>-10.149999999999991</v>
      </c>
      <c r="D49" s="181">
        <f t="shared" si="31"/>
        <v>-9.1499999999999986</v>
      </c>
      <c r="E49" s="181">
        <f t="shared" si="31"/>
        <v>-7.9066666666666698</v>
      </c>
      <c r="F49" s="181">
        <f t="shared" si="31"/>
        <v>0.163333333333334</v>
      </c>
      <c r="G49" s="181">
        <f t="shared" si="31"/>
        <v>0.77999999999999936</v>
      </c>
      <c r="H49" s="181">
        <f t="shared" si="31"/>
        <v>0.65333333333333332</v>
      </c>
      <c r="I49" s="181">
        <f t="shared" si="31"/>
        <v>0.66333333333333333</v>
      </c>
      <c r="J49" s="181">
        <f t="shared" si="31"/>
        <v>2.3333333333333428E-2</v>
      </c>
      <c r="K49" s="181">
        <f t="shared" si="31"/>
        <v>2.77</v>
      </c>
      <c r="L49" s="181">
        <f t="shared" si="31"/>
        <v>2.5566666666666666</v>
      </c>
      <c r="M49" s="181">
        <f t="shared" si="31"/>
        <v>3.3966666666666665</v>
      </c>
      <c r="N49" s="181">
        <f t="shared" si="31"/>
        <v>3.4033333333333333</v>
      </c>
    </row>
    <row r="50" spans="1:14" ht="14.4" thickBot="1">
      <c r="A50" s="177"/>
      <c r="B50" s="180" t="s">
        <v>97</v>
      </c>
      <c r="C50" s="181">
        <f t="shared" ref="C50:N50" si="32">C46-C47</f>
        <v>-12.549999999999997</v>
      </c>
      <c r="D50" s="181">
        <f t="shared" si="32"/>
        <v>-6.5499999999999972</v>
      </c>
      <c r="E50" s="181">
        <f t="shared" si="32"/>
        <v>-8.4166666666666696</v>
      </c>
      <c r="F50" s="181">
        <f t="shared" si="32"/>
        <v>0.663333333333334</v>
      </c>
      <c r="G50" s="181">
        <f t="shared" si="32"/>
        <v>7.9999999999999183E-2</v>
      </c>
      <c r="H50" s="181">
        <f t="shared" si="32"/>
        <v>-0.12666666666666693</v>
      </c>
      <c r="I50" s="181">
        <f t="shared" si="32"/>
        <v>0.70333333333333337</v>
      </c>
      <c r="J50" s="181">
        <f t="shared" si="32"/>
        <v>0.10333333333333328</v>
      </c>
      <c r="K50" s="181">
        <f t="shared" si="32"/>
        <v>2.74</v>
      </c>
      <c r="L50" s="181">
        <f t="shared" si="32"/>
        <v>2.2766666666666664</v>
      </c>
      <c r="M50" s="181">
        <f t="shared" si="32"/>
        <v>3.6466666666666669</v>
      </c>
      <c r="N50" s="181">
        <f t="shared" si="32"/>
        <v>3.8933333333333335</v>
      </c>
    </row>
    <row r="51" spans="1:14" ht="15" thickTop="1" thickBot="1">
      <c r="A51" s="177"/>
      <c r="B51" s="182" t="s">
        <v>11</v>
      </c>
      <c r="C51" s="183">
        <f t="shared" ref="C51:D51" si="33">AVERAGE(C48:C50)</f>
        <v>-10.749999999999995</v>
      </c>
      <c r="D51" s="183">
        <f t="shared" si="33"/>
        <v>-6.4066666666666663</v>
      </c>
      <c r="E51" s="156">
        <f>AVERAGE(E48:E50)</f>
        <v>-8.1866666666666692</v>
      </c>
      <c r="F51" s="183">
        <f t="shared" ref="F51:N51" si="34">AVERAGE(F48:F50)</f>
        <v>0.47666666666666718</v>
      </c>
      <c r="G51" s="183">
        <f t="shared" si="34"/>
        <v>0.41999999999999932</v>
      </c>
      <c r="H51" s="183">
        <f t="shared" si="34"/>
        <v>0.40999999999999986</v>
      </c>
      <c r="I51" s="183">
        <f t="shared" si="34"/>
        <v>0.49666666666666665</v>
      </c>
      <c r="J51" s="184">
        <f t="shared" si="34"/>
        <v>0.10333333333333335</v>
      </c>
      <c r="K51" s="183">
        <f>AVERAGE(K48:K50)</f>
        <v>2.3933333333333335</v>
      </c>
      <c r="L51" s="183">
        <f t="shared" si="34"/>
        <v>2.31</v>
      </c>
      <c r="M51" s="183">
        <f t="shared" si="34"/>
        <v>3.1766666666666663</v>
      </c>
      <c r="N51" s="183">
        <f t="shared" si="34"/>
        <v>3.1799999999999997</v>
      </c>
    </row>
    <row r="52" spans="1:14" ht="15" thickTop="1" thickBot="1">
      <c r="A52" s="177"/>
      <c r="B52" s="185" t="s">
        <v>2</v>
      </c>
      <c r="C52" s="186">
        <f t="shared" ref="C52:D52" si="35">_xlfn.STDEV.S(C48:C50)</f>
        <v>1.5874507866387575</v>
      </c>
      <c r="D52" s="186">
        <f t="shared" si="35"/>
        <v>2.8177354974044868</v>
      </c>
      <c r="E52" s="156">
        <f>_xlfn.STDEV.S(E48:E50)</f>
        <v>0.25865034312755097</v>
      </c>
      <c r="F52" s="186">
        <f t="shared" ref="F52:N52" si="36">_xlfn.STDEV.S(F48:F50)</f>
        <v>0.27300793639257687</v>
      </c>
      <c r="G52" s="186">
        <f t="shared" si="36"/>
        <v>0.35042830935870473</v>
      </c>
      <c r="H52" s="186">
        <f t="shared" si="36"/>
        <v>0.46543886100467952</v>
      </c>
      <c r="I52" s="186">
        <f t="shared" si="36"/>
        <v>0.32393414968683587</v>
      </c>
      <c r="J52" s="186">
        <f t="shared" si="36"/>
        <v>7.9999999999999974E-2</v>
      </c>
      <c r="K52" s="186">
        <f t="shared" si="36"/>
        <v>0.62660460685613717</v>
      </c>
      <c r="L52" s="186">
        <f t="shared" si="36"/>
        <v>0.23180451534284946</v>
      </c>
      <c r="M52" s="186">
        <f t="shared" si="36"/>
        <v>0.6104916051838879</v>
      </c>
      <c r="N52" s="186">
        <f t="shared" si="36"/>
        <v>0.84736847553666772</v>
      </c>
    </row>
    <row r="53" spans="1:14" ht="14.4" thickTop="1">
      <c r="J53" s="187">
        <f>K51-J51</f>
        <v>2.29</v>
      </c>
      <c r="K53" s="187">
        <f>L51-K51</f>
        <v>-8.3333333333333481E-2</v>
      </c>
      <c r="L53" s="187">
        <f>M51-L51</f>
        <v>0.86666666666666625</v>
      </c>
      <c r="M53" s="187">
        <f>N51-M51</f>
        <v>3.3333333333334103E-3</v>
      </c>
    </row>
    <row r="55" spans="1:14">
      <c r="A55" s="196" t="s">
        <v>70</v>
      </c>
      <c r="B55" s="197"/>
      <c r="C55" s="115" t="s">
        <v>83</v>
      </c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</row>
    <row r="56" spans="1:14">
      <c r="A56" s="196"/>
      <c r="B56" s="83"/>
      <c r="C56" s="116" t="s">
        <v>88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>
      <c r="A57" s="196"/>
      <c r="B57" s="197"/>
      <c r="C57" s="188">
        <v>150</v>
      </c>
      <c r="D57" s="117">
        <f>C57/2</f>
        <v>75</v>
      </c>
      <c r="E57" s="117">
        <f t="shared" ref="E57:N57" si="37">D57/2</f>
        <v>37.5</v>
      </c>
      <c r="F57" s="117">
        <f t="shared" si="37"/>
        <v>18.75</v>
      </c>
      <c r="G57" s="117">
        <f t="shared" si="37"/>
        <v>9.375</v>
      </c>
      <c r="H57" s="117">
        <f t="shared" si="37"/>
        <v>4.6875</v>
      </c>
      <c r="I57" s="117">
        <f t="shared" si="37"/>
        <v>2.34375</v>
      </c>
      <c r="J57" s="117">
        <f t="shared" si="37"/>
        <v>1.171875</v>
      </c>
      <c r="K57" s="117">
        <f t="shared" si="37"/>
        <v>0.5859375</v>
      </c>
      <c r="L57" s="117">
        <f t="shared" si="37"/>
        <v>0.29296875</v>
      </c>
      <c r="M57" s="117">
        <f t="shared" si="37"/>
        <v>0.146484375</v>
      </c>
      <c r="N57" s="117">
        <f t="shared" si="37"/>
        <v>7.32421875E-2</v>
      </c>
    </row>
    <row r="58" spans="1:14">
      <c r="A58" s="118" t="s">
        <v>4</v>
      </c>
      <c r="B58" s="82" t="s">
        <v>89</v>
      </c>
      <c r="C58" s="82">
        <v>80</v>
      </c>
      <c r="D58" s="82">
        <v>42.2</v>
      </c>
      <c r="E58" s="81">
        <v>4.05</v>
      </c>
      <c r="F58" s="81">
        <v>2.23</v>
      </c>
      <c r="G58" s="81">
        <v>2.5</v>
      </c>
      <c r="H58" s="81">
        <v>1.82</v>
      </c>
      <c r="I58" s="81">
        <v>1.74</v>
      </c>
      <c r="J58" s="81">
        <v>1.63</v>
      </c>
      <c r="K58" s="81">
        <v>1.86</v>
      </c>
      <c r="L58" s="81">
        <v>1.9</v>
      </c>
      <c r="M58" s="81">
        <v>2.99</v>
      </c>
      <c r="N58" s="81">
        <v>3.33</v>
      </c>
    </row>
    <row r="59" spans="1:14">
      <c r="A59" s="118"/>
      <c r="B59" s="82" t="s">
        <v>90</v>
      </c>
      <c r="C59" s="82">
        <v>88.1</v>
      </c>
      <c r="D59" s="82">
        <v>38.5</v>
      </c>
      <c r="E59" s="79">
        <v>3.82</v>
      </c>
      <c r="F59" s="79">
        <v>2.19</v>
      </c>
      <c r="G59" s="79">
        <v>2.2799999999999998</v>
      </c>
      <c r="H59" s="79">
        <v>2.4300000000000002</v>
      </c>
      <c r="I59" s="79">
        <v>1.54</v>
      </c>
      <c r="J59" s="79">
        <v>1.9</v>
      </c>
      <c r="K59" s="79">
        <v>1.59</v>
      </c>
      <c r="L59" s="79">
        <v>1.96</v>
      </c>
      <c r="M59" s="79">
        <v>3.16</v>
      </c>
      <c r="N59" s="79">
        <v>4.25</v>
      </c>
    </row>
    <row r="60" spans="1:14">
      <c r="A60" s="118"/>
      <c r="B60" s="82" t="s">
        <v>91</v>
      </c>
      <c r="C60" s="82">
        <v>78.400000000000006</v>
      </c>
      <c r="D60" s="82">
        <v>37.4</v>
      </c>
      <c r="E60" s="79">
        <v>4.8899999999999997</v>
      </c>
      <c r="F60" s="79">
        <v>2.21</v>
      </c>
      <c r="G60" s="79">
        <v>2.2200000000000002</v>
      </c>
      <c r="H60" s="79">
        <v>1.8</v>
      </c>
      <c r="I60" s="79">
        <v>1.45</v>
      </c>
      <c r="J60" s="79">
        <v>1.06</v>
      </c>
      <c r="K60" s="79">
        <v>1.55</v>
      </c>
      <c r="L60" s="79">
        <v>1.76</v>
      </c>
      <c r="M60" s="79">
        <v>3.02</v>
      </c>
      <c r="N60" s="79">
        <v>3.36</v>
      </c>
    </row>
    <row r="61" spans="1:14">
      <c r="A61" s="118"/>
      <c r="B61" s="119" t="s">
        <v>92</v>
      </c>
      <c r="C61" s="119">
        <v>88.85</v>
      </c>
      <c r="D61" s="119">
        <v>43.5</v>
      </c>
      <c r="E61" s="120">
        <v>14.770000000000001</v>
      </c>
      <c r="F61" s="120">
        <v>5.28</v>
      </c>
      <c r="G61" s="120">
        <v>3.2166666666666668</v>
      </c>
      <c r="H61" s="120">
        <v>2.5666666666666669</v>
      </c>
      <c r="I61" s="120">
        <v>2.5533333333333332</v>
      </c>
      <c r="J61" s="120">
        <v>1.5153333333333334</v>
      </c>
      <c r="K61" s="120">
        <v>0.97666666666666668</v>
      </c>
      <c r="L61" s="120">
        <v>0.72666666666666657</v>
      </c>
      <c r="M61" s="120">
        <v>0.52</v>
      </c>
      <c r="N61" s="120">
        <v>0.40666666666666673</v>
      </c>
    </row>
    <row r="62" spans="1:14">
      <c r="A62" s="118"/>
      <c r="B62" s="121" t="s">
        <v>95</v>
      </c>
      <c r="C62" s="122">
        <f t="shared" ref="C62:D62" si="38">C58-C61</f>
        <v>-8.8499999999999943</v>
      </c>
      <c r="D62" s="122">
        <f t="shared" si="38"/>
        <v>-1.2999999999999972</v>
      </c>
      <c r="E62" s="122">
        <f>E58-E61</f>
        <v>-10.720000000000002</v>
      </c>
      <c r="F62" s="122">
        <f t="shared" ref="F62:N62" si="39">F58-F61</f>
        <v>-3.0500000000000003</v>
      </c>
      <c r="G62" s="122">
        <f t="shared" si="39"/>
        <v>-0.71666666666666679</v>
      </c>
      <c r="H62" s="122">
        <f t="shared" si="39"/>
        <v>-0.74666666666666681</v>
      </c>
      <c r="I62" s="122">
        <f t="shared" si="39"/>
        <v>-0.81333333333333324</v>
      </c>
      <c r="J62" s="122">
        <f t="shared" si="39"/>
        <v>0.11466666666666647</v>
      </c>
      <c r="K62" s="122">
        <f t="shared" si="39"/>
        <v>0.88333333333333341</v>
      </c>
      <c r="L62" s="122">
        <f t="shared" si="39"/>
        <v>1.1733333333333333</v>
      </c>
      <c r="M62" s="122">
        <f t="shared" si="39"/>
        <v>2.4700000000000002</v>
      </c>
      <c r="N62" s="122">
        <f t="shared" si="39"/>
        <v>2.9233333333333333</v>
      </c>
    </row>
    <row r="63" spans="1:14">
      <c r="A63" s="118"/>
      <c r="B63" s="121" t="s">
        <v>96</v>
      </c>
      <c r="C63" s="122">
        <f t="shared" ref="C63:D63" si="40">C59-C61</f>
        <v>-0.75</v>
      </c>
      <c r="D63" s="122">
        <f t="shared" si="40"/>
        <v>-5</v>
      </c>
      <c r="E63" s="122">
        <f>E59-E61</f>
        <v>-10.950000000000001</v>
      </c>
      <c r="F63" s="122">
        <f t="shared" ref="F63:N63" si="41">F59-F61</f>
        <v>-3.0900000000000003</v>
      </c>
      <c r="G63" s="122">
        <f t="shared" si="41"/>
        <v>-0.93666666666666698</v>
      </c>
      <c r="H63" s="122">
        <f t="shared" si="41"/>
        <v>-0.13666666666666671</v>
      </c>
      <c r="I63" s="122">
        <f t="shared" si="41"/>
        <v>-1.0133333333333332</v>
      </c>
      <c r="J63" s="122">
        <f t="shared" si="41"/>
        <v>0.38466666666666649</v>
      </c>
      <c r="K63" s="122">
        <f t="shared" si="41"/>
        <v>0.6133333333333334</v>
      </c>
      <c r="L63" s="122">
        <f t="shared" si="41"/>
        <v>1.2333333333333334</v>
      </c>
      <c r="M63" s="122">
        <f t="shared" si="41"/>
        <v>2.64</v>
      </c>
      <c r="N63" s="122">
        <f t="shared" si="41"/>
        <v>3.8433333333333333</v>
      </c>
    </row>
    <row r="64" spans="1:14" ht="14.4" thickBot="1">
      <c r="A64" s="118"/>
      <c r="B64" s="121" t="s">
        <v>97</v>
      </c>
      <c r="C64" s="122">
        <f t="shared" ref="C64:D64" si="42">C60-C61</f>
        <v>-10.449999999999989</v>
      </c>
      <c r="D64" s="122">
        <f t="shared" si="42"/>
        <v>-6.1000000000000014</v>
      </c>
      <c r="E64" s="122">
        <f>E60-E61</f>
        <v>-9.8800000000000026</v>
      </c>
      <c r="F64" s="122">
        <f t="shared" ref="F64:N64" si="43">F60-F61</f>
        <v>-3.0700000000000003</v>
      </c>
      <c r="G64" s="122">
        <f t="shared" si="43"/>
        <v>-0.99666666666666659</v>
      </c>
      <c r="H64" s="122">
        <f t="shared" si="43"/>
        <v>-0.76666666666666683</v>
      </c>
      <c r="I64" s="122">
        <f t="shared" si="43"/>
        <v>-1.1033333333333333</v>
      </c>
      <c r="J64" s="122">
        <f t="shared" si="43"/>
        <v>-0.45533333333333337</v>
      </c>
      <c r="K64" s="122">
        <f t="shared" si="43"/>
        <v>0.57333333333333336</v>
      </c>
      <c r="L64" s="122">
        <f t="shared" si="43"/>
        <v>1.0333333333333334</v>
      </c>
      <c r="M64" s="122">
        <f t="shared" si="43"/>
        <v>2.5</v>
      </c>
      <c r="N64" s="122">
        <f t="shared" si="43"/>
        <v>2.9533333333333331</v>
      </c>
    </row>
    <row r="65" spans="1:14" ht="15" thickTop="1" thickBot="1">
      <c r="A65" s="118"/>
      <c r="B65" s="123" t="s">
        <v>11</v>
      </c>
      <c r="C65" s="124">
        <f t="shared" ref="C65:D65" si="44">AVERAGE(C62:C64)</f>
        <v>-6.6833333333333274</v>
      </c>
      <c r="D65" s="124">
        <f t="shared" si="44"/>
        <v>-4.1333333333333329</v>
      </c>
      <c r="E65" s="124">
        <f>AVERAGE(E62:E64)</f>
        <v>-10.516666666666667</v>
      </c>
      <c r="F65" s="124">
        <f t="shared" ref="F65:N65" si="45">AVERAGE(F62:F64)</f>
        <v>-3.0700000000000003</v>
      </c>
      <c r="G65" s="124">
        <f t="shared" si="45"/>
        <v>-0.88333333333333341</v>
      </c>
      <c r="H65" s="124">
        <f t="shared" si="45"/>
        <v>-0.55000000000000016</v>
      </c>
      <c r="I65" s="125">
        <f t="shared" si="45"/>
        <v>-0.97666666666666657</v>
      </c>
      <c r="J65" s="124">
        <f t="shared" si="45"/>
        <v>1.4666666666666531E-2</v>
      </c>
      <c r="K65" s="124">
        <f t="shared" si="45"/>
        <v>0.69000000000000006</v>
      </c>
      <c r="L65" s="124">
        <f t="shared" si="45"/>
        <v>1.1466666666666667</v>
      </c>
      <c r="M65" s="124">
        <f t="shared" si="45"/>
        <v>2.5366666666666666</v>
      </c>
      <c r="N65" s="124">
        <f t="shared" si="45"/>
        <v>3.2399999999999998</v>
      </c>
    </row>
    <row r="66" spans="1:14" ht="15" thickTop="1" thickBot="1">
      <c r="A66" s="118"/>
      <c r="B66" s="189" t="s">
        <v>2</v>
      </c>
      <c r="C66" s="190">
        <f t="shared" ref="C66:D66" si="46">_xlfn.STDEV.S(C62:C64)</f>
        <v>5.200320502943379</v>
      </c>
      <c r="D66" s="190">
        <f t="shared" si="46"/>
        <v>2.514623895005641</v>
      </c>
      <c r="E66" s="190">
        <f>_xlfn.STDEV.S(E62:E64)</f>
        <v>0.56323470537009046</v>
      </c>
      <c r="F66" s="190">
        <f t="shared" ref="F66:N66" si="47">_xlfn.STDEV.S(F62:F64)</f>
        <v>2.0000000000000018E-2</v>
      </c>
      <c r="G66" s="190">
        <f t="shared" si="47"/>
        <v>0.14742229591664005</v>
      </c>
      <c r="H66" s="190">
        <f t="shared" si="47"/>
        <v>0.35809682117177943</v>
      </c>
      <c r="I66" s="125">
        <f t="shared" si="47"/>
        <v>0.1484362938547496</v>
      </c>
      <c r="J66" s="190">
        <f t="shared" si="47"/>
        <v>0.42883563284783127</v>
      </c>
      <c r="K66" s="190">
        <f t="shared" si="47"/>
        <v>0.16862186493255646</v>
      </c>
      <c r="L66" s="190">
        <f t="shared" si="47"/>
        <v>0.10263202878893765</v>
      </c>
      <c r="M66" s="190">
        <f t="shared" si="47"/>
        <v>9.073771725877465E-2</v>
      </c>
      <c r="N66" s="190">
        <f t="shared" si="47"/>
        <v>0.52271725945613789</v>
      </c>
    </row>
    <row r="67" spans="1:14" ht="14.4" thickTop="1">
      <c r="J67" s="191">
        <f>K65-J65</f>
        <v>0.67533333333333356</v>
      </c>
      <c r="K67" s="191">
        <f>L65-K65</f>
        <v>0.45666666666666667</v>
      </c>
      <c r="L67" s="191">
        <f>M65-L65</f>
        <v>1.39</v>
      </c>
      <c r="M67" s="191">
        <f>N65-M65</f>
        <v>0.70333333333333314</v>
      </c>
    </row>
    <row r="68" spans="1:14">
      <c r="A68" s="134" t="s">
        <v>16</v>
      </c>
      <c r="B68" s="1" t="s">
        <v>89</v>
      </c>
      <c r="C68" s="1">
        <v>80.5</v>
      </c>
      <c r="D68" s="1">
        <v>29.1</v>
      </c>
      <c r="E68" s="81">
        <v>3.63</v>
      </c>
      <c r="F68" s="81">
        <v>2.02</v>
      </c>
      <c r="G68" s="81">
        <v>1.88</v>
      </c>
      <c r="H68" s="81">
        <v>2.12</v>
      </c>
      <c r="I68" s="81">
        <v>2</v>
      </c>
      <c r="J68" s="81">
        <v>1.98</v>
      </c>
      <c r="K68" s="81">
        <v>1.95</v>
      </c>
      <c r="L68" s="81">
        <v>1.87</v>
      </c>
      <c r="M68" s="81">
        <v>2.08</v>
      </c>
      <c r="N68" s="81">
        <v>2.4500000000000002</v>
      </c>
    </row>
    <row r="69" spans="1:14">
      <c r="A69" s="134"/>
      <c r="B69" s="82" t="s">
        <v>90</v>
      </c>
      <c r="C69" s="82">
        <v>78.099999999999994</v>
      </c>
      <c r="D69" s="82">
        <v>28.5</v>
      </c>
      <c r="E69" s="81">
        <v>4.12</v>
      </c>
      <c r="F69" s="81">
        <v>2.13</v>
      </c>
      <c r="G69" s="81">
        <v>2.27</v>
      </c>
      <c r="H69" s="81">
        <v>2.2000000000000002</v>
      </c>
      <c r="I69" s="81">
        <v>2.11</v>
      </c>
      <c r="J69" s="81">
        <v>2.17</v>
      </c>
      <c r="K69" s="81">
        <v>1.98</v>
      </c>
      <c r="L69" s="81">
        <v>1.78</v>
      </c>
      <c r="M69" s="81">
        <v>2.58</v>
      </c>
      <c r="N69" s="81">
        <v>2.2400000000000002</v>
      </c>
    </row>
    <row r="70" spans="1:14">
      <c r="A70" s="134"/>
      <c r="B70" s="82" t="s">
        <v>91</v>
      </c>
      <c r="C70" s="82">
        <v>80.2</v>
      </c>
      <c r="D70" s="82">
        <v>30.4</v>
      </c>
      <c r="E70" s="81">
        <v>4.3099999999999996</v>
      </c>
      <c r="F70" s="81">
        <v>2.06</v>
      </c>
      <c r="G70" s="81">
        <v>2.23</v>
      </c>
      <c r="H70" s="81">
        <v>1.34</v>
      </c>
      <c r="I70" s="81">
        <v>1.1000000000000001</v>
      </c>
      <c r="J70" s="81">
        <v>1.01</v>
      </c>
      <c r="K70" s="81">
        <v>1.1100000000000001</v>
      </c>
      <c r="L70" s="81">
        <v>2.61</v>
      </c>
      <c r="M70" s="81">
        <v>3.53</v>
      </c>
      <c r="N70" s="81">
        <v>3.56</v>
      </c>
    </row>
    <row r="71" spans="1:14">
      <c r="A71" s="134"/>
      <c r="B71" s="135" t="s">
        <v>92</v>
      </c>
      <c r="C71" s="135">
        <v>84.15</v>
      </c>
      <c r="D71" s="135">
        <v>32.9</v>
      </c>
      <c r="E71" s="136">
        <v>14.266666666666666</v>
      </c>
      <c r="F71" s="136">
        <v>3.5066666666666664</v>
      </c>
      <c r="G71" s="136">
        <v>2.44</v>
      </c>
      <c r="H71" s="136">
        <v>2.0500000000000003</v>
      </c>
      <c r="I71" s="136">
        <v>1.87</v>
      </c>
      <c r="J71" s="136">
        <v>1.5656666666666668</v>
      </c>
      <c r="K71" s="136">
        <v>1.37</v>
      </c>
      <c r="L71" s="136">
        <v>0.93333333333333324</v>
      </c>
      <c r="M71" s="136">
        <v>0.63</v>
      </c>
      <c r="N71" s="136">
        <v>0.4366666666666667</v>
      </c>
    </row>
    <row r="72" spans="1:14">
      <c r="A72" s="134"/>
      <c r="B72" s="137" t="s">
        <v>95</v>
      </c>
      <c r="C72" s="138">
        <f t="shared" ref="C72:N72" si="48">C68-C71</f>
        <v>-3.6500000000000057</v>
      </c>
      <c r="D72" s="138">
        <f t="shared" si="48"/>
        <v>-3.7999999999999972</v>
      </c>
      <c r="E72" s="138">
        <f t="shared" si="48"/>
        <v>-10.636666666666667</v>
      </c>
      <c r="F72" s="138">
        <f t="shared" si="48"/>
        <v>-1.4866666666666664</v>
      </c>
      <c r="G72" s="138">
        <f t="shared" si="48"/>
        <v>-0.56000000000000005</v>
      </c>
      <c r="H72" s="138">
        <f t="shared" si="48"/>
        <v>6.999999999999984E-2</v>
      </c>
      <c r="I72" s="138">
        <f t="shared" si="48"/>
        <v>0.12999999999999989</v>
      </c>
      <c r="J72" s="138">
        <f t="shared" si="48"/>
        <v>0.41433333333333322</v>
      </c>
      <c r="K72" s="138">
        <f t="shared" si="48"/>
        <v>0.57999999999999985</v>
      </c>
      <c r="L72" s="138">
        <f t="shared" si="48"/>
        <v>0.93666666666666687</v>
      </c>
      <c r="M72" s="138">
        <f t="shared" si="48"/>
        <v>1.4500000000000002</v>
      </c>
      <c r="N72" s="138">
        <f t="shared" si="48"/>
        <v>2.0133333333333336</v>
      </c>
    </row>
    <row r="73" spans="1:14">
      <c r="A73" s="134"/>
      <c r="B73" s="137" t="s">
        <v>96</v>
      </c>
      <c r="C73" s="138">
        <f t="shared" ref="C73:N73" si="49">C69-C71</f>
        <v>-6.0500000000000114</v>
      </c>
      <c r="D73" s="138">
        <f t="shared" si="49"/>
        <v>-4.3999999999999986</v>
      </c>
      <c r="E73" s="138">
        <f t="shared" si="49"/>
        <v>-10.146666666666665</v>
      </c>
      <c r="F73" s="138">
        <f t="shared" si="49"/>
        <v>-1.3766666666666665</v>
      </c>
      <c r="G73" s="138">
        <f t="shared" si="49"/>
        <v>-0.16999999999999993</v>
      </c>
      <c r="H73" s="138">
        <f t="shared" si="49"/>
        <v>0.14999999999999991</v>
      </c>
      <c r="I73" s="138">
        <f t="shared" si="49"/>
        <v>0.23999999999999977</v>
      </c>
      <c r="J73" s="138">
        <f t="shared" si="49"/>
        <v>0.60433333333333317</v>
      </c>
      <c r="K73" s="138">
        <f t="shared" si="49"/>
        <v>0.60999999999999988</v>
      </c>
      <c r="L73" s="138">
        <f t="shared" si="49"/>
        <v>0.84666666666666679</v>
      </c>
      <c r="M73" s="138">
        <f t="shared" si="49"/>
        <v>1.9500000000000002</v>
      </c>
      <c r="N73" s="138">
        <f t="shared" si="49"/>
        <v>1.8033333333333335</v>
      </c>
    </row>
    <row r="74" spans="1:14" ht="14.4" thickBot="1">
      <c r="A74" s="134"/>
      <c r="B74" s="137" t="s">
        <v>97</v>
      </c>
      <c r="C74" s="138">
        <f t="shared" ref="C74:N74" si="50">C70-C71</f>
        <v>-3.9500000000000028</v>
      </c>
      <c r="D74" s="138">
        <f t="shared" si="50"/>
        <v>-2.5</v>
      </c>
      <c r="E74" s="138">
        <f t="shared" si="50"/>
        <v>-9.956666666666667</v>
      </c>
      <c r="F74" s="138">
        <f t="shared" si="50"/>
        <v>-1.4466666666666663</v>
      </c>
      <c r="G74" s="138">
        <f t="shared" si="50"/>
        <v>-0.20999999999999996</v>
      </c>
      <c r="H74" s="138">
        <f t="shared" si="50"/>
        <v>-0.71000000000000019</v>
      </c>
      <c r="I74" s="138">
        <f t="shared" si="50"/>
        <v>-0.77</v>
      </c>
      <c r="J74" s="138">
        <f t="shared" si="50"/>
        <v>-0.55566666666666675</v>
      </c>
      <c r="K74" s="138">
        <f t="shared" si="50"/>
        <v>-0.26</v>
      </c>
      <c r="L74" s="138">
        <f t="shared" si="50"/>
        <v>1.6766666666666667</v>
      </c>
      <c r="M74" s="138">
        <f t="shared" si="50"/>
        <v>2.9</v>
      </c>
      <c r="N74" s="138">
        <f t="shared" si="50"/>
        <v>3.1233333333333335</v>
      </c>
    </row>
    <row r="75" spans="1:14" ht="15" thickTop="1" thickBot="1">
      <c r="A75" s="134"/>
      <c r="B75" s="139" t="s">
        <v>11</v>
      </c>
      <c r="C75" s="140">
        <f t="shared" ref="C75:N75" si="51">AVERAGE(C72:C74)</f>
        <v>-4.5500000000000069</v>
      </c>
      <c r="D75" s="140">
        <f t="shared" si="51"/>
        <v>-3.5666666666666651</v>
      </c>
      <c r="E75" s="140">
        <f t="shared" si="51"/>
        <v>-10.246666666666666</v>
      </c>
      <c r="F75" s="140">
        <f t="shared" si="51"/>
        <v>-1.4366666666666663</v>
      </c>
      <c r="G75" s="140">
        <f t="shared" si="51"/>
        <v>-0.3133333333333333</v>
      </c>
      <c r="H75" s="140">
        <f t="shared" si="51"/>
        <v>-0.16333333333333347</v>
      </c>
      <c r="I75" s="125">
        <f t="shared" si="51"/>
        <v>-0.13333333333333344</v>
      </c>
      <c r="J75" s="140">
        <f t="shared" si="51"/>
        <v>0.15433333333333321</v>
      </c>
      <c r="K75" s="192">
        <f t="shared" si="51"/>
        <v>0.30999999999999989</v>
      </c>
      <c r="L75" s="192">
        <f t="shared" si="51"/>
        <v>1.1533333333333335</v>
      </c>
      <c r="M75" s="140">
        <f t="shared" si="51"/>
        <v>2.1</v>
      </c>
      <c r="N75" s="140">
        <f t="shared" si="51"/>
        <v>2.3133333333333339</v>
      </c>
    </row>
    <row r="76" spans="1:14" ht="15" thickTop="1" thickBot="1">
      <c r="A76" s="134"/>
      <c r="B76" s="143" t="s">
        <v>2</v>
      </c>
      <c r="C76" s="144">
        <f t="shared" ref="C76:N76" si="52">_xlfn.STDEV.S(C72:C74)</f>
        <v>1.3076696830622065</v>
      </c>
      <c r="D76" s="144">
        <f t="shared" si="52"/>
        <v>0.97125348562223013</v>
      </c>
      <c r="E76" s="144">
        <f t="shared" si="52"/>
        <v>0.35085609585697686</v>
      </c>
      <c r="F76" s="144">
        <f t="shared" si="52"/>
        <v>5.5677643628300147E-2</v>
      </c>
      <c r="G76" s="144">
        <f t="shared" si="52"/>
        <v>0.2145538005567213</v>
      </c>
      <c r="H76" s="144">
        <f t="shared" si="52"/>
        <v>0.47511402140258224</v>
      </c>
      <c r="I76" s="125">
        <f t="shared" si="52"/>
        <v>0.5541058863911601</v>
      </c>
      <c r="J76" s="144">
        <f t="shared" si="52"/>
        <v>0.62217360921209119</v>
      </c>
      <c r="K76" s="144">
        <f t="shared" si="52"/>
        <v>0.49386232899462978</v>
      </c>
      <c r="L76" s="193">
        <f t="shared" si="52"/>
        <v>0.45544849690534006</v>
      </c>
      <c r="M76" s="144">
        <f t="shared" si="52"/>
        <v>0.73654599313281088</v>
      </c>
      <c r="N76" s="144">
        <f t="shared" si="52"/>
        <v>0.70929542505221321</v>
      </c>
    </row>
    <row r="77" spans="1:14" ht="14.4" thickTop="1">
      <c r="J77" s="191">
        <f>K75-J75</f>
        <v>0.15566666666666668</v>
      </c>
      <c r="K77" s="191">
        <f>L75-K75</f>
        <v>0.84333333333333371</v>
      </c>
      <c r="L77" s="191">
        <f>M75-L75</f>
        <v>0.94666666666666655</v>
      </c>
      <c r="M77" s="191">
        <f>N75-M75</f>
        <v>0.21333333333333382</v>
      </c>
    </row>
    <row r="78" spans="1:14">
      <c r="A78" s="195" t="s">
        <v>6</v>
      </c>
      <c r="B78" s="34" t="s">
        <v>89</v>
      </c>
      <c r="C78" s="34">
        <v>82.1</v>
      </c>
      <c r="D78" s="34">
        <v>48.1</v>
      </c>
      <c r="E78" s="81">
        <v>7.68</v>
      </c>
      <c r="F78" s="81">
        <v>5.93</v>
      </c>
      <c r="G78" s="81">
        <v>4.45</v>
      </c>
      <c r="H78" s="81">
        <v>4.42</v>
      </c>
      <c r="I78" s="81">
        <v>5.0199999999999996</v>
      </c>
      <c r="J78" s="81">
        <v>3.14</v>
      </c>
      <c r="K78" s="81">
        <v>3.26</v>
      </c>
      <c r="L78" s="81">
        <v>3.32</v>
      </c>
      <c r="M78" s="81">
        <v>3.97</v>
      </c>
      <c r="N78" s="81">
        <v>3.45</v>
      </c>
    </row>
    <row r="79" spans="1:14">
      <c r="A79" s="195"/>
      <c r="B79" s="34" t="s">
        <v>90</v>
      </c>
      <c r="C79" s="34">
        <v>79.900000000000006</v>
      </c>
      <c r="D79" s="34">
        <v>49.5</v>
      </c>
      <c r="E79" s="81">
        <v>9.4700000000000006</v>
      </c>
      <c r="F79" s="81">
        <v>4.91</v>
      </c>
      <c r="G79" s="81">
        <v>3.84</v>
      </c>
      <c r="H79" s="81">
        <v>4.6399999999999997</v>
      </c>
      <c r="I79" s="81">
        <v>5.19</v>
      </c>
      <c r="J79" s="81">
        <v>3.23</v>
      </c>
      <c r="K79" s="81">
        <v>3.34</v>
      </c>
      <c r="L79" s="81">
        <v>3.63</v>
      </c>
      <c r="M79" s="81">
        <v>3.91</v>
      </c>
      <c r="N79" s="81">
        <v>4.5599999999999996</v>
      </c>
    </row>
    <row r="80" spans="1:14">
      <c r="A80" s="195"/>
      <c r="B80" s="34" t="s">
        <v>91</v>
      </c>
      <c r="C80" s="34">
        <v>89.2</v>
      </c>
      <c r="D80" s="34">
        <v>45.7</v>
      </c>
      <c r="E80" s="81">
        <v>8.06</v>
      </c>
      <c r="F80" s="81">
        <v>5.82</v>
      </c>
      <c r="G80" s="81">
        <v>4.55</v>
      </c>
      <c r="H80" s="81">
        <v>5.29</v>
      </c>
      <c r="I80" s="81">
        <v>5.23</v>
      </c>
      <c r="J80" s="81">
        <v>2.38</v>
      </c>
      <c r="K80" s="81">
        <v>3.18</v>
      </c>
      <c r="L80" s="81">
        <v>3.36</v>
      </c>
      <c r="M80" s="81">
        <v>4.16</v>
      </c>
      <c r="N80" s="81">
        <v>3.83</v>
      </c>
    </row>
    <row r="81" spans="1:14">
      <c r="A81" s="195"/>
      <c r="B81" s="149" t="s">
        <v>92</v>
      </c>
      <c r="C81" s="149">
        <v>91.550000000000011</v>
      </c>
      <c r="D81" s="149">
        <v>52.3</v>
      </c>
      <c r="E81" s="150">
        <v>27.5</v>
      </c>
      <c r="F81" s="150">
        <v>20.599999999999998</v>
      </c>
      <c r="G81" s="150">
        <v>9.9233333333333338</v>
      </c>
      <c r="H81" s="150">
        <v>8.2099999999999991</v>
      </c>
      <c r="I81" s="150">
        <v>4.9833333333333334</v>
      </c>
      <c r="J81" s="150">
        <v>2.6799999999999997</v>
      </c>
      <c r="K81" s="150">
        <v>1.3966666666666667</v>
      </c>
      <c r="L81" s="150">
        <v>0.86333333333333329</v>
      </c>
      <c r="M81" s="150">
        <v>0.59666666666666668</v>
      </c>
      <c r="N81" s="150">
        <v>0.47</v>
      </c>
    </row>
    <row r="82" spans="1:14">
      <c r="A82" s="195"/>
      <c r="B82" s="151" t="s">
        <v>95</v>
      </c>
      <c r="C82" s="152">
        <f t="shared" ref="C82:D82" si="53">C78-C81</f>
        <v>-9.4500000000000171</v>
      </c>
      <c r="D82" s="152">
        <f t="shared" si="53"/>
        <v>-4.1999999999999957</v>
      </c>
      <c r="E82" s="152">
        <f>E78-E81</f>
        <v>-19.82</v>
      </c>
      <c r="F82" s="152">
        <f t="shared" ref="F82:N82" si="54">F78-F81</f>
        <v>-14.669999999999998</v>
      </c>
      <c r="G82" s="152">
        <f t="shared" si="54"/>
        <v>-5.4733333333333336</v>
      </c>
      <c r="H82" s="152">
        <f t="shared" si="54"/>
        <v>-3.7899999999999991</v>
      </c>
      <c r="I82" s="152">
        <f t="shared" si="54"/>
        <v>3.6666666666666181E-2</v>
      </c>
      <c r="J82" s="152">
        <f t="shared" si="54"/>
        <v>0.46000000000000041</v>
      </c>
      <c r="K82" s="152">
        <f t="shared" si="54"/>
        <v>1.8633333333333331</v>
      </c>
      <c r="L82" s="152">
        <f t="shared" si="54"/>
        <v>2.4566666666666666</v>
      </c>
      <c r="M82" s="152">
        <f t="shared" si="54"/>
        <v>3.3733333333333335</v>
      </c>
      <c r="N82" s="152">
        <f t="shared" si="54"/>
        <v>2.9800000000000004</v>
      </c>
    </row>
    <row r="83" spans="1:14">
      <c r="A83" s="195"/>
      <c r="B83" s="151" t="s">
        <v>96</v>
      </c>
      <c r="C83" s="152">
        <f t="shared" ref="C83:D83" si="55">C79-C81</f>
        <v>-11.650000000000006</v>
      </c>
      <c r="D83" s="152">
        <f t="shared" si="55"/>
        <v>-2.7999999999999972</v>
      </c>
      <c r="E83" s="152">
        <f>E79-E81</f>
        <v>-18.03</v>
      </c>
      <c r="F83" s="152">
        <f t="shared" ref="F83:N83" si="56">F79-F81</f>
        <v>-15.689999999999998</v>
      </c>
      <c r="G83" s="152">
        <f t="shared" si="56"/>
        <v>-6.0833333333333339</v>
      </c>
      <c r="H83" s="152">
        <f t="shared" si="56"/>
        <v>-3.5699999999999994</v>
      </c>
      <c r="I83" s="152">
        <f t="shared" si="56"/>
        <v>0.206666666666667</v>
      </c>
      <c r="J83" s="152">
        <f t="shared" si="56"/>
        <v>0.55000000000000027</v>
      </c>
      <c r="K83" s="152">
        <f t="shared" si="56"/>
        <v>1.9433333333333331</v>
      </c>
      <c r="L83" s="152">
        <f t="shared" si="56"/>
        <v>2.7666666666666666</v>
      </c>
      <c r="M83" s="152">
        <f t="shared" si="56"/>
        <v>3.3133333333333335</v>
      </c>
      <c r="N83" s="152">
        <f t="shared" si="56"/>
        <v>4.09</v>
      </c>
    </row>
    <row r="84" spans="1:14" ht="14.4" thickBot="1">
      <c r="A84" s="195"/>
      <c r="B84" s="151" t="s">
        <v>97</v>
      </c>
      <c r="C84" s="152">
        <f t="shared" ref="C84:D84" si="57">C80-C81</f>
        <v>-2.3500000000000085</v>
      </c>
      <c r="D84" s="152">
        <f t="shared" si="57"/>
        <v>-6.5999999999999943</v>
      </c>
      <c r="E84" s="152">
        <f>E80-E81</f>
        <v>-19.439999999999998</v>
      </c>
      <c r="F84" s="152">
        <f t="shared" ref="F84:N84" si="58">F80-F81</f>
        <v>-14.779999999999998</v>
      </c>
      <c r="G84" s="152">
        <f t="shared" si="58"/>
        <v>-5.373333333333334</v>
      </c>
      <c r="H84" s="152">
        <f t="shared" si="58"/>
        <v>-2.919999999999999</v>
      </c>
      <c r="I84" s="152">
        <f t="shared" si="58"/>
        <v>0.24666666666666703</v>
      </c>
      <c r="J84" s="152">
        <f t="shared" si="58"/>
        <v>-0.29999999999999982</v>
      </c>
      <c r="K84" s="152">
        <f t="shared" si="58"/>
        <v>1.7833333333333334</v>
      </c>
      <c r="L84" s="152">
        <f t="shared" si="58"/>
        <v>2.4966666666666666</v>
      </c>
      <c r="M84" s="152">
        <f t="shared" si="58"/>
        <v>3.5633333333333335</v>
      </c>
      <c r="N84" s="152">
        <f t="shared" si="58"/>
        <v>3.3600000000000003</v>
      </c>
    </row>
    <row r="85" spans="1:14" ht="15" thickTop="1" thickBot="1">
      <c r="A85" s="195"/>
      <c r="B85" s="154" t="s">
        <v>11</v>
      </c>
      <c r="C85" s="155">
        <f t="shared" ref="C85:D85" si="59">AVERAGE(C82:C84)</f>
        <v>-7.8166666666666771</v>
      </c>
      <c r="D85" s="155">
        <f t="shared" si="59"/>
        <v>-4.5333333333333288</v>
      </c>
      <c r="E85" s="155">
        <f>AVERAGE(E82:E84)</f>
        <v>-19.096666666666668</v>
      </c>
      <c r="F85" s="155">
        <f t="shared" ref="F85:N85" si="60">AVERAGE(F82:F84)</f>
        <v>-15.046666666666665</v>
      </c>
      <c r="G85" s="155">
        <f t="shared" si="60"/>
        <v>-5.6433333333333344</v>
      </c>
      <c r="H85" s="156">
        <f t="shared" si="60"/>
        <v>-3.4266666666666659</v>
      </c>
      <c r="I85" s="155">
        <f t="shared" si="60"/>
        <v>0.16333333333333341</v>
      </c>
      <c r="J85" s="155">
        <f t="shared" si="60"/>
        <v>0.23666666666666694</v>
      </c>
      <c r="K85" s="155">
        <f t="shared" si="60"/>
        <v>1.8633333333333333</v>
      </c>
      <c r="L85" s="155">
        <f t="shared" si="60"/>
        <v>2.5733333333333328</v>
      </c>
      <c r="M85" s="155">
        <f t="shared" si="60"/>
        <v>3.4166666666666665</v>
      </c>
      <c r="N85" s="155">
        <f t="shared" si="60"/>
        <v>3.4766666666666666</v>
      </c>
    </row>
    <row r="86" spans="1:14" ht="15" thickTop="1" thickBot="1">
      <c r="A86" s="195"/>
      <c r="B86" s="194" t="s">
        <v>2</v>
      </c>
      <c r="C86" s="160">
        <f t="shared" ref="C86:D86" si="61">_xlfn.STDEV.S(C82:C84)</f>
        <v>4.8603840726153873</v>
      </c>
      <c r="D86" s="160">
        <f t="shared" si="61"/>
        <v>1.9218047073866094</v>
      </c>
      <c r="E86" s="160">
        <f>_xlfn.STDEV.S(E82:E84)</f>
        <v>0.94309773265199381</v>
      </c>
      <c r="F86" s="160">
        <f t="shared" ref="F86:N86" si="62">_xlfn.STDEV.S(F82:F84)</f>
        <v>0.55985117069926116</v>
      </c>
      <c r="G86" s="160">
        <f t="shared" si="62"/>
        <v>0.38431757701151276</v>
      </c>
      <c r="H86" s="156">
        <f t="shared" si="62"/>
        <v>0.45236416008933961</v>
      </c>
      <c r="I86" s="160">
        <f t="shared" si="62"/>
        <v>0.11150485789118536</v>
      </c>
      <c r="J86" s="160">
        <f t="shared" si="62"/>
        <v>0.46694039591079867</v>
      </c>
      <c r="K86" s="160">
        <f t="shared" si="62"/>
        <v>7.9999999999999849E-2</v>
      </c>
      <c r="L86" s="160">
        <f t="shared" si="62"/>
        <v>0.16862186493255654</v>
      </c>
      <c r="M86" s="160">
        <f t="shared" si="62"/>
        <v>0.13051181300301259</v>
      </c>
      <c r="N86" s="160">
        <f t="shared" si="62"/>
        <v>0.56412173627093587</v>
      </c>
    </row>
    <row r="87" spans="1:14" ht="14.4" thickTop="1">
      <c r="J87" s="191">
        <f>K85-J85</f>
        <v>1.6266666666666663</v>
      </c>
      <c r="K87" s="191">
        <f>L85-K85</f>
        <v>0.70999999999999952</v>
      </c>
      <c r="L87" s="191">
        <f>M85-L85</f>
        <v>0.84333333333333371</v>
      </c>
      <c r="M87" s="191">
        <f>N85-M85</f>
        <v>6.0000000000000053E-2</v>
      </c>
    </row>
    <row r="88" spans="1:14">
      <c r="A88" s="161" t="s">
        <v>5</v>
      </c>
      <c r="B88" s="82" t="s">
        <v>89</v>
      </c>
      <c r="C88" s="82">
        <v>80.2</v>
      </c>
      <c r="D88" s="82">
        <v>68.7</v>
      </c>
      <c r="E88" s="81">
        <v>6.79</v>
      </c>
      <c r="F88" s="81">
        <v>6.2</v>
      </c>
      <c r="G88" s="81">
        <v>7.36</v>
      </c>
      <c r="H88" s="81">
        <v>6.61</v>
      </c>
      <c r="I88" s="81">
        <v>5.22</v>
      </c>
      <c r="J88" s="81">
        <v>4.79</v>
      </c>
      <c r="K88" s="81">
        <v>4.8899999999999997</v>
      </c>
      <c r="L88" s="81">
        <v>4.2</v>
      </c>
      <c r="M88" s="81">
        <v>3.92</v>
      </c>
      <c r="N88" s="81">
        <v>3.22</v>
      </c>
    </row>
    <row r="89" spans="1:14">
      <c r="A89" s="161"/>
      <c r="B89" s="82" t="s">
        <v>90</v>
      </c>
      <c r="C89" s="82">
        <v>92.1</v>
      </c>
      <c r="D89" s="82">
        <v>64.5</v>
      </c>
      <c r="E89" s="81">
        <v>8.41</v>
      </c>
      <c r="F89" s="81">
        <v>5.55</v>
      </c>
      <c r="G89" s="81">
        <v>7.35</v>
      </c>
      <c r="H89" s="81">
        <v>6.96</v>
      </c>
      <c r="I89" s="81">
        <v>5.72</v>
      </c>
      <c r="J89" s="81">
        <v>4.68</v>
      </c>
      <c r="K89" s="81">
        <v>4.55</v>
      </c>
      <c r="L89" s="81">
        <v>4.3899999999999997</v>
      </c>
      <c r="M89" s="81">
        <v>4.2</v>
      </c>
      <c r="N89" s="81">
        <v>3.5</v>
      </c>
    </row>
    <row r="90" spans="1:14">
      <c r="A90" s="161"/>
      <c r="B90" s="82" t="s">
        <v>91</v>
      </c>
      <c r="C90" s="82">
        <v>85.1</v>
      </c>
      <c r="D90" s="82">
        <v>74.5</v>
      </c>
      <c r="E90" s="81">
        <v>6.74</v>
      </c>
      <c r="F90" s="81">
        <v>5.33</v>
      </c>
      <c r="G90" s="81">
        <v>7.01</v>
      </c>
      <c r="H90" s="81">
        <v>6.4</v>
      </c>
      <c r="I90" s="81">
        <v>5.93</v>
      </c>
      <c r="J90" s="81">
        <v>4.0199999999999996</v>
      </c>
      <c r="K90" s="81">
        <v>4.38</v>
      </c>
      <c r="L90" s="81">
        <v>3.35</v>
      </c>
      <c r="M90" s="81">
        <v>3.2</v>
      </c>
      <c r="N90" s="81">
        <v>4.84</v>
      </c>
    </row>
    <row r="91" spans="1:14">
      <c r="A91" s="161"/>
      <c r="B91" s="163" t="s">
        <v>92</v>
      </c>
      <c r="C91" s="163">
        <v>97.2</v>
      </c>
      <c r="D91" s="163">
        <v>76.949999999999989</v>
      </c>
      <c r="E91" s="164">
        <v>22.766666666666666</v>
      </c>
      <c r="F91" s="164">
        <v>15.883333333333335</v>
      </c>
      <c r="G91" s="164">
        <v>11.383333333333333</v>
      </c>
      <c r="H91" s="164">
        <v>7.5566666666666675</v>
      </c>
      <c r="I91" s="164">
        <v>4.7233333333333336</v>
      </c>
      <c r="J91" s="164">
        <v>2.6133333333333333</v>
      </c>
      <c r="K91" s="164">
        <v>1.5166666666666666</v>
      </c>
      <c r="L91" s="164">
        <v>0.87666666666666659</v>
      </c>
      <c r="M91" s="164">
        <v>0.62666666666666659</v>
      </c>
      <c r="N91" s="164">
        <v>0.51666666666666672</v>
      </c>
    </row>
    <row r="92" spans="1:14">
      <c r="A92" s="161"/>
      <c r="B92" s="165" t="s">
        <v>95</v>
      </c>
      <c r="C92" s="166">
        <f t="shared" ref="C92:D92" si="63">C88-C91</f>
        <v>-17</v>
      </c>
      <c r="D92" s="166">
        <f t="shared" si="63"/>
        <v>-8.2499999999999858</v>
      </c>
      <c r="E92" s="166">
        <f>E88-E91</f>
        <v>-15.976666666666667</v>
      </c>
      <c r="F92" s="166">
        <f t="shared" ref="F92:N92" si="64">F88-F91</f>
        <v>-9.6833333333333336</v>
      </c>
      <c r="G92" s="166">
        <f t="shared" si="64"/>
        <v>-4.0233333333333325</v>
      </c>
      <c r="H92" s="166">
        <f t="shared" si="64"/>
        <v>-0.94666666666666721</v>
      </c>
      <c r="I92" s="166">
        <f t="shared" si="64"/>
        <v>0.49666666666666615</v>
      </c>
      <c r="J92" s="166">
        <f t="shared" si="64"/>
        <v>2.1766666666666667</v>
      </c>
      <c r="K92" s="166">
        <f t="shared" si="64"/>
        <v>3.3733333333333331</v>
      </c>
      <c r="L92" s="166">
        <f t="shared" si="64"/>
        <v>3.3233333333333337</v>
      </c>
      <c r="M92" s="166">
        <f t="shared" si="64"/>
        <v>3.2933333333333334</v>
      </c>
      <c r="N92" s="166">
        <f t="shared" si="64"/>
        <v>2.7033333333333336</v>
      </c>
    </row>
    <row r="93" spans="1:14">
      <c r="A93" s="161"/>
      <c r="B93" s="165" t="s">
        <v>96</v>
      </c>
      <c r="C93" s="166">
        <f t="shared" ref="C93:D93" si="65">C89-C91</f>
        <v>-5.1000000000000085</v>
      </c>
      <c r="D93" s="166">
        <f t="shared" si="65"/>
        <v>-12.449999999999989</v>
      </c>
      <c r="E93" s="166">
        <f>E89-E91</f>
        <v>-14.356666666666666</v>
      </c>
      <c r="F93" s="166">
        <f t="shared" ref="F93:N93" si="66">F89-F91</f>
        <v>-10.333333333333336</v>
      </c>
      <c r="G93" s="166">
        <f t="shared" si="66"/>
        <v>-4.0333333333333332</v>
      </c>
      <c r="H93" s="166">
        <f t="shared" si="66"/>
        <v>-0.59666666666666757</v>
      </c>
      <c r="I93" s="166">
        <f t="shared" si="66"/>
        <v>0.99666666666666615</v>
      </c>
      <c r="J93" s="166">
        <f t="shared" si="66"/>
        <v>2.0666666666666664</v>
      </c>
      <c r="K93" s="166">
        <f t="shared" si="66"/>
        <v>3.0333333333333332</v>
      </c>
      <c r="L93" s="166">
        <f t="shared" si="66"/>
        <v>3.5133333333333332</v>
      </c>
      <c r="M93" s="166">
        <f t="shared" si="66"/>
        <v>3.5733333333333337</v>
      </c>
      <c r="N93" s="166">
        <f t="shared" si="66"/>
        <v>2.9833333333333334</v>
      </c>
    </row>
    <row r="94" spans="1:14" ht="14.4" thickBot="1">
      <c r="A94" s="161"/>
      <c r="B94" s="167" t="s">
        <v>97</v>
      </c>
      <c r="C94" s="168">
        <f t="shared" ref="C94:D94" si="67">C90-C91</f>
        <v>-12.100000000000009</v>
      </c>
      <c r="D94" s="168">
        <f t="shared" si="67"/>
        <v>-2.4499999999999886</v>
      </c>
      <c r="E94" s="168">
        <f>E90-E91</f>
        <v>-16.026666666666664</v>
      </c>
      <c r="F94" s="168">
        <f t="shared" ref="F94:N94" si="68">F90-F91</f>
        <v>-10.553333333333335</v>
      </c>
      <c r="G94" s="168">
        <f t="shared" si="68"/>
        <v>-4.3733333333333331</v>
      </c>
      <c r="H94" s="168">
        <f t="shared" si="68"/>
        <v>-1.1566666666666672</v>
      </c>
      <c r="I94" s="168">
        <f t="shared" si="68"/>
        <v>1.2066666666666661</v>
      </c>
      <c r="J94" s="168">
        <f t="shared" si="68"/>
        <v>1.4066666666666663</v>
      </c>
      <c r="K94" s="168">
        <f t="shared" si="68"/>
        <v>2.8633333333333333</v>
      </c>
      <c r="L94" s="168">
        <f t="shared" si="68"/>
        <v>2.4733333333333336</v>
      </c>
      <c r="M94" s="168">
        <f t="shared" si="68"/>
        <v>2.5733333333333337</v>
      </c>
      <c r="N94" s="168">
        <f t="shared" si="68"/>
        <v>4.3233333333333333</v>
      </c>
    </row>
    <row r="95" spans="1:14" ht="15" thickTop="1" thickBot="1">
      <c r="A95" s="161"/>
      <c r="B95" s="169" t="s">
        <v>11</v>
      </c>
      <c r="C95" s="170">
        <f t="shared" ref="C95:D95" si="69">AVERAGE(C92:C94)</f>
        <v>-11.400000000000006</v>
      </c>
      <c r="D95" s="170">
        <f t="shared" si="69"/>
        <v>-7.7166666666666544</v>
      </c>
      <c r="E95" s="170">
        <f>AVERAGE(E92:E94)</f>
        <v>-15.453333333333333</v>
      </c>
      <c r="F95" s="170">
        <f t="shared" ref="F95:N95" si="70">AVERAGE(F92:F94)</f>
        <v>-10.190000000000001</v>
      </c>
      <c r="G95" s="170">
        <f t="shared" si="70"/>
        <v>-4.1433333333333326</v>
      </c>
      <c r="H95" s="125">
        <f t="shared" si="70"/>
        <v>-0.90000000000000069</v>
      </c>
      <c r="I95" s="170">
        <f t="shared" si="70"/>
        <v>0.89999999999999947</v>
      </c>
      <c r="J95" s="170">
        <f t="shared" si="70"/>
        <v>1.8833333333333331</v>
      </c>
      <c r="K95" s="170">
        <f t="shared" si="70"/>
        <v>3.09</v>
      </c>
      <c r="L95" s="170">
        <f t="shared" si="70"/>
        <v>3.1033333333333335</v>
      </c>
      <c r="M95" s="170">
        <f t="shared" si="70"/>
        <v>3.1466666666666669</v>
      </c>
      <c r="N95" s="170">
        <f t="shared" si="70"/>
        <v>3.3366666666666673</v>
      </c>
    </row>
    <row r="96" spans="1:14" ht="15" thickTop="1" thickBot="1">
      <c r="A96" s="161"/>
      <c r="B96" s="172" t="s">
        <v>2</v>
      </c>
      <c r="C96" s="173">
        <f t="shared" ref="C96:D96" si="71">_xlfn.STDEV.S(C92:C94)</f>
        <v>5.9808026217222681</v>
      </c>
      <c r="D96" s="173">
        <f t="shared" si="71"/>
        <v>5.0212880153734787</v>
      </c>
      <c r="E96" s="173">
        <f>_xlfn.STDEV.S(E92:E94)</f>
        <v>0.95007017284689699</v>
      </c>
      <c r="F96" s="173">
        <f t="shared" ref="F96:N96" si="72">_xlfn.STDEV.S(F92:F94)</f>
        <v>0.45236416008933999</v>
      </c>
      <c r="G96" s="173">
        <f t="shared" si="72"/>
        <v>0.19924858845171287</v>
      </c>
      <c r="H96" s="125">
        <f t="shared" si="72"/>
        <v>0.28290163190291634</v>
      </c>
      <c r="I96" s="173">
        <f t="shared" si="72"/>
        <v>0.36473734842120753</v>
      </c>
      <c r="J96" s="173">
        <f t="shared" si="72"/>
        <v>0.41645327869202031</v>
      </c>
      <c r="K96" s="173">
        <f t="shared" si="72"/>
        <v>0.25967928938083085</v>
      </c>
      <c r="L96" s="173">
        <f t="shared" si="72"/>
        <v>0.55380501984001806</v>
      </c>
      <c r="M96" s="173">
        <f t="shared" si="72"/>
        <v>0.51588112325741353</v>
      </c>
      <c r="N96" s="173">
        <f t="shared" si="72"/>
        <v>0.86587143002487843</v>
      </c>
    </row>
    <row r="97" spans="1:14" ht="14.4" thickTop="1">
      <c r="I97" s="191">
        <f>J95-I95</f>
        <v>0.98333333333333361</v>
      </c>
      <c r="J97" s="191">
        <f>K95-J95</f>
        <v>1.2066666666666668</v>
      </c>
      <c r="K97" s="191">
        <f>L95-K95</f>
        <v>1.3333333333333641E-2</v>
      </c>
      <c r="L97" s="191">
        <f>M95-L95</f>
        <v>4.3333333333333446E-2</v>
      </c>
      <c r="M97" s="191">
        <f>N95-M95</f>
        <v>0.19000000000000039</v>
      </c>
    </row>
    <row r="98" spans="1:14">
      <c r="A98" s="177" t="s">
        <v>7</v>
      </c>
      <c r="B98" s="34" t="s">
        <v>89</v>
      </c>
      <c r="C98" s="34">
        <v>79.099999999999994</v>
      </c>
      <c r="D98" s="34">
        <v>42.2</v>
      </c>
      <c r="E98" s="79">
        <v>10.119999999999999</v>
      </c>
      <c r="F98" s="79">
        <v>4.68</v>
      </c>
      <c r="G98" s="79">
        <v>3.13</v>
      </c>
      <c r="H98" s="79">
        <v>2.19</v>
      </c>
      <c r="I98" s="79">
        <v>2.2599999999999998</v>
      </c>
      <c r="J98" s="79">
        <v>1.64</v>
      </c>
      <c r="K98" s="79">
        <v>1.56</v>
      </c>
      <c r="L98" s="79">
        <v>1.68</v>
      </c>
      <c r="M98" s="79">
        <v>2.98</v>
      </c>
      <c r="N98" s="79">
        <v>3.66</v>
      </c>
    </row>
    <row r="99" spans="1:14">
      <c r="A99" s="177"/>
      <c r="B99" s="34" t="s">
        <v>90</v>
      </c>
      <c r="C99" s="34">
        <v>80.2</v>
      </c>
      <c r="D99" s="34">
        <v>45.1</v>
      </c>
      <c r="E99" s="79">
        <v>7.45</v>
      </c>
      <c r="F99" s="79">
        <v>4.66</v>
      </c>
      <c r="G99" s="79">
        <v>3.65</v>
      </c>
      <c r="H99" s="79">
        <v>2.56</v>
      </c>
      <c r="I99" s="79">
        <v>2.0299999999999998</v>
      </c>
      <c r="J99" s="79">
        <v>1.67</v>
      </c>
      <c r="K99" s="79">
        <v>1.68</v>
      </c>
      <c r="L99" s="79">
        <v>2.81</v>
      </c>
      <c r="M99" s="79">
        <v>3.24</v>
      </c>
      <c r="N99" s="79">
        <v>3.84</v>
      </c>
    </row>
    <row r="100" spans="1:14">
      <c r="A100" s="177"/>
      <c r="B100" s="34" t="s">
        <v>91</v>
      </c>
      <c r="C100" s="34">
        <v>78.5</v>
      </c>
      <c r="D100" s="34">
        <v>48.2</v>
      </c>
      <c r="E100" s="79">
        <v>7.27</v>
      </c>
      <c r="F100" s="79">
        <v>4.24</v>
      </c>
      <c r="G100" s="79">
        <v>2.8</v>
      </c>
      <c r="H100" s="79">
        <v>2.74</v>
      </c>
      <c r="I100" s="79">
        <v>2</v>
      </c>
      <c r="J100" s="79">
        <v>2.46</v>
      </c>
      <c r="K100" s="79">
        <v>3.24</v>
      </c>
      <c r="L100" s="79">
        <v>2.85</v>
      </c>
      <c r="M100" s="79">
        <v>3.12</v>
      </c>
      <c r="N100" s="79">
        <v>3.81</v>
      </c>
    </row>
    <row r="101" spans="1:14">
      <c r="A101" s="177"/>
      <c r="B101" s="178" t="s">
        <v>92</v>
      </c>
      <c r="C101" s="178">
        <v>91.05</v>
      </c>
      <c r="D101" s="178">
        <v>54.75</v>
      </c>
      <c r="E101" s="179">
        <v>18.446666666666669</v>
      </c>
      <c r="F101" s="179">
        <v>8.336666666666666</v>
      </c>
      <c r="G101" s="179">
        <v>5.73</v>
      </c>
      <c r="H101" s="179">
        <v>3.1566666666666667</v>
      </c>
      <c r="I101" s="179">
        <v>1.9166666666666667</v>
      </c>
      <c r="J101" s="179">
        <v>1.3366666666666667</v>
      </c>
      <c r="K101" s="179">
        <v>0.77999999999999992</v>
      </c>
      <c r="L101" s="179">
        <v>0.56333333333333335</v>
      </c>
      <c r="M101" s="179">
        <v>0.46333333333333337</v>
      </c>
      <c r="N101" s="179">
        <v>0.38666666666666671</v>
      </c>
    </row>
    <row r="102" spans="1:14">
      <c r="A102" s="177"/>
      <c r="B102" s="180" t="s">
        <v>95</v>
      </c>
      <c r="C102" s="181">
        <f t="shared" ref="C102:D102" si="73">C98-C101</f>
        <v>-11.950000000000003</v>
      </c>
      <c r="D102" s="181">
        <f t="shared" si="73"/>
        <v>-12.549999999999997</v>
      </c>
      <c r="E102" s="181">
        <f>E98-E101</f>
        <v>-8.3266666666666698</v>
      </c>
      <c r="F102" s="181">
        <f t="shared" ref="F102:N102" si="74">F98-F101</f>
        <v>-3.6566666666666663</v>
      </c>
      <c r="G102" s="181">
        <f t="shared" si="74"/>
        <v>-2.6000000000000005</v>
      </c>
      <c r="H102" s="181">
        <f t="shared" si="74"/>
        <v>-0.96666666666666679</v>
      </c>
      <c r="I102" s="181">
        <f t="shared" si="74"/>
        <v>0.34333333333333305</v>
      </c>
      <c r="J102" s="181">
        <f t="shared" si="74"/>
        <v>0.30333333333333323</v>
      </c>
      <c r="K102" s="181">
        <f t="shared" si="74"/>
        <v>0.78000000000000014</v>
      </c>
      <c r="L102" s="181">
        <f t="shared" si="74"/>
        <v>1.1166666666666667</v>
      </c>
      <c r="M102" s="181">
        <f t="shared" si="74"/>
        <v>2.5166666666666666</v>
      </c>
      <c r="N102" s="181">
        <f t="shared" si="74"/>
        <v>3.2733333333333334</v>
      </c>
    </row>
    <row r="103" spans="1:14">
      <c r="A103" s="177"/>
      <c r="B103" s="180" t="s">
        <v>96</v>
      </c>
      <c r="C103" s="181">
        <f t="shared" ref="C103:D103" si="75">C99-C101</f>
        <v>-10.849999999999994</v>
      </c>
      <c r="D103" s="181">
        <f t="shared" si="75"/>
        <v>-9.6499999999999986</v>
      </c>
      <c r="E103" s="181">
        <f>E99-E101</f>
        <v>-10.99666666666667</v>
      </c>
      <c r="F103" s="181">
        <f t="shared" ref="F103:N103" si="76">F99-F101</f>
        <v>-3.6766666666666659</v>
      </c>
      <c r="G103" s="181">
        <f t="shared" si="76"/>
        <v>-2.0800000000000005</v>
      </c>
      <c r="H103" s="181">
        <f t="shared" si="76"/>
        <v>-0.59666666666666668</v>
      </c>
      <c r="I103" s="181">
        <f t="shared" si="76"/>
        <v>0.11333333333333306</v>
      </c>
      <c r="J103" s="181">
        <f t="shared" si="76"/>
        <v>0.33333333333333326</v>
      </c>
      <c r="K103" s="181">
        <f t="shared" si="76"/>
        <v>0.9</v>
      </c>
      <c r="L103" s="181">
        <f t="shared" si="76"/>
        <v>2.2466666666666666</v>
      </c>
      <c r="M103" s="181">
        <f t="shared" si="76"/>
        <v>2.7766666666666668</v>
      </c>
      <c r="N103" s="181">
        <f t="shared" si="76"/>
        <v>3.4533333333333331</v>
      </c>
    </row>
    <row r="104" spans="1:14" ht="14.4" thickBot="1">
      <c r="A104" s="177"/>
      <c r="B104" s="180" t="s">
        <v>97</v>
      </c>
      <c r="C104" s="181">
        <f t="shared" ref="C104:D104" si="77">C100-C101</f>
        <v>-12.549999999999997</v>
      </c>
      <c r="D104" s="181">
        <f t="shared" si="77"/>
        <v>-6.5499999999999972</v>
      </c>
      <c r="E104" s="181">
        <f>E100-E101</f>
        <v>-11.176666666666669</v>
      </c>
      <c r="F104" s="181">
        <f t="shared" ref="F104:N104" si="78">F100-F101</f>
        <v>-4.0966666666666658</v>
      </c>
      <c r="G104" s="181">
        <f t="shared" si="78"/>
        <v>-2.9300000000000006</v>
      </c>
      <c r="H104" s="181">
        <f t="shared" si="78"/>
        <v>-0.41666666666666652</v>
      </c>
      <c r="I104" s="181">
        <f t="shared" si="78"/>
        <v>8.3333333333333259E-2</v>
      </c>
      <c r="J104" s="181">
        <f t="shared" si="78"/>
        <v>1.1233333333333333</v>
      </c>
      <c r="K104" s="181">
        <f t="shared" si="78"/>
        <v>2.4600000000000004</v>
      </c>
      <c r="L104" s="181">
        <f t="shared" si="78"/>
        <v>2.2866666666666666</v>
      </c>
      <c r="M104" s="181">
        <f t="shared" si="78"/>
        <v>2.6566666666666667</v>
      </c>
      <c r="N104" s="181">
        <f t="shared" si="78"/>
        <v>3.4233333333333333</v>
      </c>
    </row>
    <row r="105" spans="1:14" ht="15" thickTop="1" thickBot="1">
      <c r="A105" s="177"/>
      <c r="B105" s="182" t="s">
        <v>11</v>
      </c>
      <c r="C105" s="183">
        <f t="shared" ref="C105:D105" si="79">AVERAGE(C102:C104)</f>
        <v>-11.783333333333331</v>
      </c>
      <c r="D105" s="183">
        <f t="shared" si="79"/>
        <v>-9.5833333333333304</v>
      </c>
      <c r="E105" s="183">
        <f>AVERAGE(E102:E104)</f>
        <v>-10.16666666666667</v>
      </c>
      <c r="F105" s="183">
        <f t="shared" ref="F105:N105" si="80">AVERAGE(F102:F104)</f>
        <v>-3.8099999999999992</v>
      </c>
      <c r="G105" s="183">
        <f t="shared" si="80"/>
        <v>-2.5366666666666675</v>
      </c>
      <c r="H105" s="156">
        <f t="shared" si="80"/>
        <v>-0.66</v>
      </c>
      <c r="I105" s="183">
        <f t="shared" si="80"/>
        <v>0.1799999999999998</v>
      </c>
      <c r="J105" s="183">
        <f t="shared" si="80"/>
        <v>0.58666666666666656</v>
      </c>
      <c r="K105" s="183">
        <f t="shared" si="80"/>
        <v>1.3800000000000001</v>
      </c>
      <c r="L105" s="183">
        <f t="shared" si="80"/>
        <v>1.8833333333333335</v>
      </c>
      <c r="M105" s="183">
        <f t="shared" si="80"/>
        <v>2.65</v>
      </c>
      <c r="N105" s="183">
        <f t="shared" si="80"/>
        <v>3.3833333333333333</v>
      </c>
    </row>
    <row r="106" spans="1:14" ht="15" thickTop="1" thickBot="1">
      <c r="A106" s="177"/>
      <c r="B106" s="185" t="s">
        <v>2</v>
      </c>
      <c r="C106" s="186">
        <f t="shared" ref="C106:D106" si="81">_xlfn.STDEV.S(C102:C104)</f>
        <v>0.86216781042517299</v>
      </c>
      <c r="D106" s="186">
        <f t="shared" si="81"/>
        <v>3.0005555041247498</v>
      </c>
      <c r="E106" s="186">
        <f>_xlfn.STDEV.S(E102:E104)</f>
        <v>1.5960263155725243</v>
      </c>
      <c r="F106" s="186">
        <f t="shared" ref="F106:N106" si="82">_xlfn.STDEV.S(F102:F104)</f>
        <v>0.24846193538112282</v>
      </c>
      <c r="G106" s="186">
        <f t="shared" si="82"/>
        <v>0.42852460061626901</v>
      </c>
      <c r="H106" s="156">
        <f t="shared" si="82"/>
        <v>0.28041635710730806</v>
      </c>
      <c r="I106" s="186">
        <f t="shared" si="82"/>
        <v>0.14224392195567903</v>
      </c>
      <c r="J106" s="186">
        <f t="shared" si="82"/>
        <v>0.46500896048714307</v>
      </c>
      <c r="K106" s="186">
        <f t="shared" si="82"/>
        <v>0.93722996110879875</v>
      </c>
      <c r="L106" s="186">
        <f t="shared" si="82"/>
        <v>0.66425396749536392</v>
      </c>
      <c r="M106" s="186">
        <f t="shared" si="82"/>
        <v>0.13012814197295436</v>
      </c>
      <c r="N106" s="186">
        <f t="shared" si="82"/>
        <v>9.6436507609929431E-2</v>
      </c>
    </row>
    <row r="107" spans="1:14" ht="14.4" thickTop="1">
      <c r="I107" s="191">
        <f>J105-I105</f>
        <v>0.40666666666666673</v>
      </c>
      <c r="J107" s="191">
        <f>K105-J105</f>
        <v>0.79333333333333356</v>
      </c>
      <c r="K107" s="191">
        <f>L105-K105</f>
        <v>0.50333333333333341</v>
      </c>
      <c r="L107" s="191">
        <f>M105-L105</f>
        <v>0.76666666666666639</v>
      </c>
      <c r="M107" s="191">
        <f>N105-M105</f>
        <v>0.73333333333333339</v>
      </c>
    </row>
    <row r="109" spans="1:14">
      <c r="A109" s="203" t="s">
        <v>70</v>
      </c>
      <c r="B109" s="198"/>
      <c r="C109" s="199" t="s">
        <v>84</v>
      </c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</row>
    <row r="110" spans="1:14">
      <c r="A110" s="203"/>
      <c r="B110" s="200"/>
      <c r="C110" s="201" t="s">
        <v>88</v>
      </c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</row>
    <row r="111" spans="1:14">
      <c r="A111" s="203"/>
      <c r="B111" s="200"/>
      <c r="C111" s="188">
        <v>150</v>
      </c>
      <c r="D111" s="117">
        <f>C111/2</f>
        <v>75</v>
      </c>
      <c r="E111" s="117">
        <f t="shared" ref="E111:N111" si="83">D111/2</f>
        <v>37.5</v>
      </c>
      <c r="F111" s="117">
        <f t="shared" si="83"/>
        <v>18.75</v>
      </c>
      <c r="G111" s="117">
        <f t="shared" si="83"/>
        <v>9.375</v>
      </c>
      <c r="H111" s="117">
        <f t="shared" si="83"/>
        <v>4.6875</v>
      </c>
      <c r="I111" s="117">
        <f t="shared" si="83"/>
        <v>2.34375</v>
      </c>
      <c r="J111" s="117">
        <f t="shared" si="83"/>
        <v>1.171875</v>
      </c>
      <c r="K111" s="117">
        <f t="shared" si="83"/>
        <v>0.5859375</v>
      </c>
      <c r="L111" s="117">
        <f t="shared" si="83"/>
        <v>0.29296875</v>
      </c>
      <c r="M111" s="117">
        <f t="shared" si="83"/>
        <v>0.146484375</v>
      </c>
      <c r="N111" s="117">
        <f t="shared" si="83"/>
        <v>7.32421875E-2</v>
      </c>
    </row>
    <row r="112" spans="1:14">
      <c r="A112" s="134" t="s">
        <v>16</v>
      </c>
      <c r="B112" s="1" t="s">
        <v>89</v>
      </c>
      <c r="C112" s="1">
        <v>80.5</v>
      </c>
      <c r="D112" s="1">
        <v>29.1</v>
      </c>
      <c r="E112" s="81">
        <v>5.38</v>
      </c>
      <c r="F112" s="81">
        <v>2.39</v>
      </c>
      <c r="G112" s="81">
        <v>3.02</v>
      </c>
      <c r="H112" s="81">
        <v>3.12</v>
      </c>
      <c r="I112" s="81">
        <v>3.03</v>
      </c>
      <c r="J112" s="81">
        <v>2.4700000000000002</v>
      </c>
      <c r="K112" s="81">
        <v>3</v>
      </c>
      <c r="L112" s="81">
        <v>3.14</v>
      </c>
      <c r="M112" s="81">
        <v>3.43</v>
      </c>
      <c r="N112" s="81">
        <v>3.43</v>
      </c>
    </row>
    <row r="113" spans="1:14">
      <c r="A113" s="134"/>
      <c r="B113" s="82" t="s">
        <v>90</v>
      </c>
      <c r="C113" s="82">
        <v>78.099999999999994</v>
      </c>
      <c r="D113" s="82">
        <v>28.5</v>
      </c>
      <c r="E113" s="81">
        <v>5.24</v>
      </c>
      <c r="F113" s="81">
        <v>2.04</v>
      </c>
      <c r="G113" s="81">
        <v>2.97</v>
      </c>
      <c r="H113" s="81">
        <v>2.83</v>
      </c>
      <c r="I113" s="81">
        <v>2.5</v>
      </c>
      <c r="J113" s="81">
        <v>2.64</v>
      </c>
      <c r="K113" s="81">
        <v>3.1</v>
      </c>
      <c r="L113" s="81">
        <v>3.21</v>
      </c>
      <c r="M113" s="81">
        <v>3.4</v>
      </c>
      <c r="N113" s="81">
        <v>3.32</v>
      </c>
    </row>
    <row r="114" spans="1:14">
      <c r="A114" s="134"/>
      <c r="B114" s="82" t="s">
        <v>91</v>
      </c>
      <c r="C114" s="82">
        <v>70.8</v>
      </c>
      <c r="D114" s="82">
        <v>30.4</v>
      </c>
      <c r="E114" s="81">
        <v>4.79</v>
      </c>
      <c r="F114" s="81">
        <v>2.27</v>
      </c>
      <c r="G114" s="81">
        <v>2.46</v>
      </c>
      <c r="H114" s="81">
        <v>2.57</v>
      </c>
      <c r="I114" s="81">
        <v>2.6</v>
      </c>
      <c r="J114" s="81">
        <v>2.85</v>
      </c>
      <c r="K114" s="81">
        <v>2.5</v>
      </c>
      <c r="L114" s="81">
        <v>2.4500000000000002</v>
      </c>
      <c r="M114" s="81">
        <v>2.93</v>
      </c>
      <c r="N114" s="81">
        <v>3.45</v>
      </c>
    </row>
    <row r="115" spans="1:14">
      <c r="A115" s="134"/>
      <c r="B115" s="135" t="s">
        <v>92</v>
      </c>
      <c r="C115" s="135">
        <v>84.15</v>
      </c>
      <c r="D115" s="135">
        <v>32.93</v>
      </c>
      <c r="E115" s="136">
        <v>14.266666666666666</v>
      </c>
      <c r="F115" s="136">
        <v>3.5066666666666664</v>
      </c>
      <c r="G115" s="136">
        <v>2.44</v>
      </c>
      <c r="H115" s="136">
        <v>2.0500000000000003</v>
      </c>
      <c r="I115" s="136">
        <v>1.87</v>
      </c>
      <c r="J115" s="136">
        <v>1.5656666666666668</v>
      </c>
      <c r="K115" s="136">
        <v>1.37</v>
      </c>
      <c r="L115" s="136">
        <v>0.93333333333333324</v>
      </c>
      <c r="M115" s="136">
        <v>0.63</v>
      </c>
      <c r="N115" s="136">
        <v>0.4366666666666667</v>
      </c>
    </row>
    <row r="116" spans="1:14">
      <c r="A116" s="134"/>
      <c r="B116" s="137" t="s">
        <v>95</v>
      </c>
      <c r="C116" s="138">
        <f t="shared" ref="C116:D116" si="84">C112-C115</f>
        <v>-3.6500000000000057</v>
      </c>
      <c r="D116" s="138">
        <f t="shared" si="84"/>
        <v>-3.8299999999999983</v>
      </c>
      <c r="E116" s="138">
        <f>E112-E115</f>
        <v>-8.8866666666666667</v>
      </c>
      <c r="F116" s="138">
        <f t="shared" ref="F116:N116" si="85">F112-F115</f>
        <v>-1.1166666666666663</v>
      </c>
      <c r="G116" s="138">
        <f t="shared" si="85"/>
        <v>0.58000000000000007</v>
      </c>
      <c r="H116" s="138">
        <f t="shared" si="85"/>
        <v>1.0699999999999998</v>
      </c>
      <c r="I116" s="138">
        <f t="shared" si="85"/>
        <v>1.1599999999999997</v>
      </c>
      <c r="J116" s="138">
        <f t="shared" si="85"/>
        <v>0.90433333333333343</v>
      </c>
      <c r="K116" s="138">
        <f t="shared" si="85"/>
        <v>1.63</v>
      </c>
      <c r="L116" s="138">
        <f t="shared" si="85"/>
        <v>2.206666666666667</v>
      </c>
      <c r="M116" s="138">
        <f t="shared" si="85"/>
        <v>2.8000000000000003</v>
      </c>
      <c r="N116" s="138">
        <f t="shared" si="85"/>
        <v>2.9933333333333336</v>
      </c>
    </row>
    <row r="117" spans="1:14">
      <c r="A117" s="134"/>
      <c r="B117" s="137" t="s">
        <v>96</v>
      </c>
      <c r="C117" s="138">
        <f t="shared" ref="C117:D117" si="86">C113-C115</f>
        <v>-6.0500000000000114</v>
      </c>
      <c r="D117" s="138">
        <f t="shared" si="86"/>
        <v>-4.43</v>
      </c>
      <c r="E117" s="138">
        <f>E113-E115</f>
        <v>-9.0266666666666655</v>
      </c>
      <c r="F117" s="138">
        <f t="shared" ref="F117:N117" si="87">F113-F115</f>
        <v>-1.4666666666666663</v>
      </c>
      <c r="G117" s="138">
        <f t="shared" si="87"/>
        <v>0.53000000000000025</v>
      </c>
      <c r="H117" s="138">
        <f t="shared" si="87"/>
        <v>0.7799999999999998</v>
      </c>
      <c r="I117" s="138">
        <f t="shared" si="87"/>
        <v>0.62999999999999989</v>
      </c>
      <c r="J117" s="138">
        <f t="shared" si="87"/>
        <v>1.0743333333333334</v>
      </c>
      <c r="K117" s="138">
        <f t="shared" si="87"/>
        <v>1.73</v>
      </c>
      <c r="L117" s="138">
        <f t="shared" si="87"/>
        <v>2.2766666666666668</v>
      </c>
      <c r="M117" s="138">
        <f t="shared" si="87"/>
        <v>2.77</v>
      </c>
      <c r="N117" s="138">
        <f t="shared" si="87"/>
        <v>2.8833333333333333</v>
      </c>
    </row>
    <row r="118" spans="1:14" ht="14.4" thickBot="1">
      <c r="A118" s="134"/>
      <c r="B118" s="137" t="s">
        <v>97</v>
      </c>
      <c r="C118" s="138">
        <f t="shared" ref="C118:D118" si="88">C114-C115</f>
        <v>-13.350000000000009</v>
      </c>
      <c r="D118" s="138">
        <f t="shared" si="88"/>
        <v>-2.5300000000000011</v>
      </c>
      <c r="E118" s="138">
        <f>E114-E115</f>
        <v>-9.4766666666666666</v>
      </c>
      <c r="F118" s="138">
        <f t="shared" ref="F118:N118" si="89">F114-F115</f>
        <v>-1.2366666666666664</v>
      </c>
      <c r="G118" s="138">
        <f t="shared" si="89"/>
        <v>2.0000000000000018E-2</v>
      </c>
      <c r="H118" s="138">
        <f t="shared" si="89"/>
        <v>0.51999999999999957</v>
      </c>
      <c r="I118" s="138">
        <f t="shared" si="89"/>
        <v>0.73</v>
      </c>
      <c r="J118" s="138">
        <f t="shared" si="89"/>
        <v>1.2843333333333333</v>
      </c>
      <c r="K118" s="138">
        <f t="shared" si="89"/>
        <v>1.1299999999999999</v>
      </c>
      <c r="L118" s="138">
        <f t="shared" si="89"/>
        <v>1.5166666666666671</v>
      </c>
      <c r="M118" s="138">
        <f t="shared" si="89"/>
        <v>2.3000000000000003</v>
      </c>
      <c r="N118" s="138">
        <f t="shared" si="89"/>
        <v>3.0133333333333336</v>
      </c>
    </row>
    <row r="119" spans="1:14" ht="15" thickTop="1" thickBot="1">
      <c r="A119" s="134"/>
      <c r="B119" s="139" t="s">
        <v>11</v>
      </c>
      <c r="C119" s="140">
        <f t="shared" ref="C119:D119" si="90">AVERAGE(C116:C118)</f>
        <v>-7.6833333333333416</v>
      </c>
      <c r="D119" s="140">
        <f t="shared" si="90"/>
        <v>-3.5966666666666662</v>
      </c>
      <c r="E119" s="140">
        <f>AVERAGE(E116:E118)</f>
        <v>-9.1300000000000008</v>
      </c>
      <c r="F119" s="125">
        <f t="shared" ref="F119:N119" si="91">AVERAGE(F116:F118)</f>
        <v>-1.273333333333333</v>
      </c>
      <c r="G119" s="140">
        <f t="shared" si="91"/>
        <v>0.37666666666666676</v>
      </c>
      <c r="H119" s="140">
        <f t="shared" si="91"/>
        <v>0.7899999999999997</v>
      </c>
      <c r="I119" s="140">
        <f t="shared" si="91"/>
        <v>0.83999999999999986</v>
      </c>
      <c r="J119" s="140">
        <f t="shared" si="91"/>
        <v>1.0876666666666666</v>
      </c>
      <c r="K119" s="140">
        <f t="shared" si="91"/>
        <v>1.4966666666666668</v>
      </c>
      <c r="L119" s="140">
        <f t="shared" si="91"/>
        <v>2.0000000000000004</v>
      </c>
      <c r="M119" s="140">
        <f t="shared" si="91"/>
        <v>2.6233333333333335</v>
      </c>
      <c r="N119" s="140">
        <f t="shared" si="91"/>
        <v>2.9633333333333334</v>
      </c>
    </row>
    <row r="120" spans="1:14" ht="15" thickTop="1" thickBot="1">
      <c r="A120" s="134"/>
      <c r="B120" s="143" t="s">
        <v>2</v>
      </c>
      <c r="C120" s="144">
        <f t="shared" ref="C120:D120" si="92">_xlfn.STDEV.S(C116:C118)</f>
        <v>5.0520622851795229</v>
      </c>
      <c r="D120" s="144">
        <f t="shared" si="92"/>
        <v>0.97125348562223013</v>
      </c>
      <c r="E120" s="144">
        <f>_xlfn.STDEV.S(E116:E118)</f>
        <v>0.30827476921300812</v>
      </c>
      <c r="F120" s="125">
        <f t="shared" ref="F120:N120" si="93">_xlfn.STDEV.S(F116:F118)</f>
        <v>0.17785762095938881</v>
      </c>
      <c r="G120" s="144">
        <f t="shared" si="93"/>
        <v>0.30989245446337249</v>
      </c>
      <c r="H120" s="144">
        <f t="shared" si="93"/>
        <v>0.27513632984395209</v>
      </c>
      <c r="I120" s="144">
        <f t="shared" si="93"/>
        <v>0.28160255680657431</v>
      </c>
      <c r="J120" s="144">
        <f t="shared" si="93"/>
        <v>0.19035055380359039</v>
      </c>
      <c r="K120" s="144">
        <f t="shared" si="93"/>
        <v>0.32145502536643072</v>
      </c>
      <c r="L120" s="144">
        <f t="shared" si="93"/>
        <v>0.42003968066521036</v>
      </c>
      <c r="M120" s="144">
        <f t="shared" si="93"/>
        <v>0.280416357107308</v>
      </c>
      <c r="N120" s="144">
        <f t="shared" si="93"/>
        <v>7.0000000000000187E-2</v>
      </c>
    </row>
    <row r="121" spans="1:14" ht="14.4" thickTop="1">
      <c r="G121" s="191">
        <f t="shared" ref="G121:M121" si="94">H119-G119</f>
        <v>0.41333333333333294</v>
      </c>
      <c r="H121" s="191">
        <f t="shared" si="94"/>
        <v>5.0000000000000155E-2</v>
      </c>
      <c r="I121" s="191">
        <f t="shared" si="94"/>
        <v>0.2476666666666667</v>
      </c>
      <c r="J121" s="191">
        <f t="shared" si="94"/>
        <v>0.40900000000000025</v>
      </c>
      <c r="K121" s="191">
        <f t="shared" si="94"/>
        <v>0.50333333333333363</v>
      </c>
      <c r="L121" s="191">
        <f t="shared" si="94"/>
        <v>0.62333333333333307</v>
      </c>
      <c r="M121" s="191">
        <f t="shared" si="94"/>
        <v>0.33999999999999986</v>
      </c>
    </row>
    <row r="122" spans="1:14">
      <c r="A122" s="118" t="s">
        <v>4</v>
      </c>
      <c r="B122" s="82" t="s">
        <v>89</v>
      </c>
      <c r="C122" s="82">
        <v>70.5</v>
      </c>
      <c r="D122" s="82">
        <v>38.5</v>
      </c>
      <c r="E122" s="81">
        <v>4.76</v>
      </c>
      <c r="F122" s="81">
        <v>2.31</v>
      </c>
      <c r="G122" s="81">
        <v>4</v>
      </c>
      <c r="H122" s="81">
        <v>3.5</v>
      </c>
      <c r="I122" s="81">
        <v>3.2</v>
      </c>
      <c r="J122" s="81">
        <v>2.88</v>
      </c>
      <c r="K122" s="81">
        <v>2.85</v>
      </c>
      <c r="L122" s="81">
        <v>3.08</v>
      </c>
      <c r="M122" s="81">
        <v>3.14</v>
      </c>
      <c r="N122" s="81">
        <v>3.52</v>
      </c>
    </row>
    <row r="123" spans="1:14">
      <c r="A123" s="118"/>
      <c r="B123" s="82" t="s">
        <v>90</v>
      </c>
      <c r="C123" s="82">
        <v>78.2</v>
      </c>
      <c r="D123" s="82">
        <v>32.6</v>
      </c>
      <c r="E123" s="79">
        <v>4.45</v>
      </c>
      <c r="F123" s="79">
        <v>2.27</v>
      </c>
      <c r="G123" s="79">
        <v>3.62</v>
      </c>
      <c r="H123" s="79">
        <v>3.66</v>
      </c>
      <c r="I123" s="79">
        <v>3.74</v>
      </c>
      <c r="J123" s="79">
        <v>3.41</v>
      </c>
      <c r="K123" s="79">
        <v>2.73</v>
      </c>
      <c r="L123" s="79">
        <v>2.63</v>
      </c>
      <c r="M123" s="79">
        <v>2.92</v>
      </c>
      <c r="N123" s="79">
        <v>3.12</v>
      </c>
    </row>
    <row r="124" spans="1:14">
      <c r="A124" s="118"/>
      <c r="B124" s="82" t="s">
        <v>91</v>
      </c>
      <c r="C124" s="82">
        <v>80.900000000000006</v>
      </c>
      <c r="D124" s="82">
        <v>40.799999999999997</v>
      </c>
      <c r="E124" s="79">
        <v>5.7</v>
      </c>
      <c r="F124" s="79">
        <v>2.5299999999999998</v>
      </c>
      <c r="G124" s="79">
        <v>2.6</v>
      </c>
      <c r="H124" s="79">
        <v>2.4</v>
      </c>
      <c r="I124" s="79">
        <v>2.88</v>
      </c>
      <c r="J124" s="79">
        <v>2.12</v>
      </c>
      <c r="K124" s="79">
        <v>2.0699999999999998</v>
      </c>
      <c r="L124" s="79">
        <v>2.86</v>
      </c>
      <c r="M124" s="79">
        <v>2.88</v>
      </c>
      <c r="N124" s="79">
        <v>2.94</v>
      </c>
    </row>
    <row r="125" spans="1:14">
      <c r="A125" s="118"/>
      <c r="B125" s="119" t="s">
        <v>92</v>
      </c>
      <c r="C125" s="119">
        <v>88.85</v>
      </c>
      <c r="D125" s="119">
        <v>43.5</v>
      </c>
      <c r="E125" s="120">
        <v>14.770000000000001</v>
      </c>
      <c r="F125" s="120">
        <v>5.28</v>
      </c>
      <c r="G125" s="120">
        <v>3.2166666666666668</v>
      </c>
      <c r="H125" s="120">
        <v>2.5666666666666669</v>
      </c>
      <c r="I125" s="120">
        <v>2.5533333333333332</v>
      </c>
      <c r="J125" s="120">
        <v>1.5153333333333334</v>
      </c>
      <c r="K125" s="120">
        <v>0.97666666666666668</v>
      </c>
      <c r="L125" s="120">
        <v>0.72666666666666657</v>
      </c>
      <c r="M125" s="120">
        <v>0.52</v>
      </c>
      <c r="N125" s="120">
        <v>0.40666666666666673</v>
      </c>
    </row>
    <row r="126" spans="1:14">
      <c r="A126" s="118"/>
      <c r="B126" s="121" t="s">
        <v>95</v>
      </c>
      <c r="C126" s="122">
        <f t="shared" ref="C126:D126" si="95">C122-C125</f>
        <v>-18.349999999999994</v>
      </c>
      <c r="D126" s="122">
        <f t="shared" si="95"/>
        <v>-5</v>
      </c>
      <c r="E126" s="122">
        <f>E122-E125</f>
        <v>-10.010000000000002</v>
      </c>
      <c r="F126" s="122">
        <f t="shared" ref="F126:N126" si="96">F122-F125</f>
        <v>-2.97</v>
      </c>
      <c r="G126" s="122">
        <f t="shared" si="96"/>
        <v>0.78333333333333321</v>
      </c>
      <c r="H126" s="122">
        <f t="shared" si="96"/>
        <v>0.93333333333333313</v>
      </c>
      <c r="I126" s="122">
        <f t="shared" si="96"/>
        <v>0.64666666666666694</v>
      </c>
      <c r="J126" s="122">
        <f t="shared" si="96"/>
        <v>1.3646666666666665</v>
      </c>
      <c r="K126" s="122">
        <f t="shared" si="96"/>
        <v>1.8733333333333335</v>
      </c>
      <c r="L126" s="122">
        <f t="shared" si="96"/>
        <v>2.3533333333333335</v>
      </c>
      <c r="M126" s="122">
        <f t="shared" si="96"/>
        <v>2.62</v>
      </c>
      <c r="N126" s="122">
        <f t="shared" si="96"/>
        <v>3.1133333333333333</v>
      </c>
    </row>
    <row r="127" spans="1:14">
      <c r="A127" s="118"/>
      <c r="B127" s="121" t="s">
        <v>96</v>
      </c>
      <c r="C127" s="122">
        <f t="shared" ref="C127:D127" si="97">C123-C125</f>
        <v>-10.649999999999991</v>
      </c>
      <c r="D127" s="122">
        <f t="shared" si="97"/>
        <v>-10.899999999999999</v>
      </c>
      <c r="E127" s="122">
        <f>E123-E125</f>
        <v>-10.32</v>
      </c>
      <c r="F127" s="122">
        <f t="shared" ref="F127:N127" si="98">F123-F125</f>
        <v>-3.0100000000000002</v>
      </c>
      <c r="G127" s="122">
        <f t="shared" si="98"/>
        <v>0.40333333333333332</v>
      </c>
      <c r="H127" s="122">
        <f t="shared" si="98"/>
        <v>1.0933333333333333</v>
      </c>
      <c r="I127" s="122">
        <f t="shared" si="98"/>
        <v>1.186666666666667</v>
      </c>
      <c r="J127" s="122">
        <f t="shared" si="98"/>
        <v>1.8946666666666667</v>
      </c>
      <c r="K127" s="122">
        <f t="shared" si="98"/>
        <v>1.7533333333333334</v>
      </c>
      <c r="L127" s="122">
        <f t="shared" si="98"/>
        <v>1.9033333333333333</v>
      </c>
      <c r="M127" s="122">
        <f t="shared" si="98"/>
        <v>2.4</v>
      </c>
      <c r="N127" s="122">
        <f t="shared" si="98"/>
        <v>2.7133333333333334</v>
      </c>
    </row>
    <row r="128" spans="1:14" ht="14.4" thickBot="1">
      <c r="A128" s="118"/>
      <c r="B128" s="121" t="s">
        <v>97</v>
      </c>
      <c r="C128" s="122">
        <f t="shared" ref="C128:D128" si="99">C124-C125</f>
        <v>-7.9499999999999886</v>
      </c>
      <c r="D128" s="122">
        <f t="shared" si="99"/>
        <v>-2.7000000000000028</v>
      </c>
      <c r="E128" s="122">
        <f>E124-E125</f>
        <v>-9.07</v>
      </c>
      <c r="F128" s="122">
        <f t="shared" ref="F128:N128" si="100">F124-F125</f>
        <v>-2.7500000000000004</v>
      </c>
      <c r="G128" s="122">
        <f t="shared" si="100"/>
        <v>-0.6166666666666667</v>
      </c>
      <c r="H128" s="122">
        <f t="shared" si="100"/>
        <v>-0.16666666666666696</v>
      </c>
      <c r="I128" s="122">
        <f t="shared" si="100"/>
        <v>0.32666666666666666</v>
      </c>
      <c r="J128" s="122">
        <f t="shared" si="100"/>
        <v>0.60466666666666669</v>
      </c>
      <c r="K128" s="122">
        <f t="shared" si="100"/>
        <v>1.0933333333333333</v>
      </c>
      <c r="L128" s="122">
        <f t="shared" si="100"/>
        <v>2.1333333333333333</v>
      </c>
      <c r="M128" s="122">
        <f t="shared" si="100"/>
        <v>2.36</v>
      </c>
      <c r="N128" s="122">
        <f t="shared" si="100"/>
        <v>2.5333333333333332</v>
      </c>
    </row>
    <row r="129" spans="1:14" ht="15" thickTop="1" thickBot="1">
      <c r="A129" s="118"/>
      <c r="B129" s="123" t="s">
        <v>11</v>
      </c>
      <c r="C129" s="124">
        <f t="shared" ref="C129:D129" si="101">AVERAGE(C126:C128)</f>
        <v>-12.316666666666658</v>
      </c>
      <c r="D129" s="124">
        <f t="shared" si="101"/>
        <v>-6.2</v>
      </c>
      <c r="E129" s="124">
        <f>AVERAGE(E126:E128)</f>
        <v>-9.8000000000000007</v>
      </c>
      <c r="F129" s="125">
        <f t="shared" ref="F129:N129" si="102">AVERAGE(F126:F128)</f>
        <v>-2.91</v>
      </c>
      <c r="G129" s="124">
        <f t="shared" si="102"/>
        <v>0.18999999999999995</v>
      </c>
      <c r="H129" s="124">
        <f t="shared" si="102"/>
        <v>0.61999999999999977</v>
      </c>
      <c r="I129" s="124">
        <f t="shared" si="102"/>
        <v>0.7200000000000002</v>
      </c>
      <c r="J129" s="124">
        <f t="shared" si="102"/>
        <v>1.288</v>
      </c>
      <c r="K129" s="124">
        <f t="shared" si="102"/>
        <v>1.5733333333333335</v>
      </c>
      <c r="L129" s="124">
        <f t="shared" si="102"/>
        <v>2.1300000000000003</v>
      </c>
      <c r="M129" s="124">
        <f t="shared" si="102"/>
        <v>2.4599999999999995</v>
      </c>
      <c r="N129" s="124">
        <f t="shared" si="102"/>
        <v>2.7866666666666666</v>
      </c>
    </row>
    <row r="130" spans="1:14" ht="15" thickTop="1" thickBot="1">
      <c r="A130" s="118"/>
      <c r="B130" s="189" t="s">
        <v>2</v>
      </c>
      <c r="C130" s="190">
        <f t="shared" ref="C130:D130" si="103">_xlfn.STDEV.S(C126:C128)</f>
        <v>5.3966038703367261</v>
      </c>
      <c r="D130" s="190">
        <f t="shared" si="103"/>
        <v>4.2296571965113197</v>
      </c>
      <c r="E130" s="190">
        <f>_xlfn.STDEV.S(E126:E128)</f>
        <v>0.65092242241299403</v>
      </c>
      <c r="F130" s="125">
        <f t="shared" ref="F130:N130" si="104">_xlfn.STDEV.S(F126:F128)</f>
        <v>0.13999999999999987</v>
      </c>
      <c r="G130" s="190">
        <f t="shared" si="104"/>
        <v>0.72397053347034324</v>
      </c>
      <c r="H130" s="190">
        <f t="shared" si="104"/>
        <v>0.68595432306629089</v>
      </c>
      <c r="I130" s="190">
        <f t="shared" si="104"/>
        <v>0.43466462167208125</v>
      </c>
      <c r="J130" s="190">
        <f t="shared" si="104"/>
        <v>0.64840830757581558</v>
      </c>
      <c r="K130" s="190">
        <f t="shared" si="104"/>
        <v>0.4199999999999991</v>
      </c>
      <c r="L130" s="190">
        <f t="shared" si="104"/>
        <v>0.22501851775650239</v>
      </c>
      <c r="M130" s="190">
        <f t="shared" si="104"/>
        <v>0.14000000000000012</v>
      </c>
      <c r="N130" s="190">
        <f t="shared" si="104"/>
        <v>0.29687258770949759</v>
      </c>
    </row>
    <row r="131" spans="1:14" ht="14.4" thickTop="1">
      <c r="G131" s="191">
        <f>H129-G129</f>
        <v>0.42999999999999983</v>
      </c>
      <c r="H131" s="191">
        <f t="shared" ref="H131:M131" si="105">I129-H129</f>
        <v>0.10000000000000042</v>
      </c>
      <c r="I131" s="191">
        <f t="shared" si="105"/>
        <v>0.56799999999999984</v>
      </c>
      <c r="J131" s="191">
        <f t="shared" si="105"/>
        <v>0.28533333333333344</v>
      </c>
      <c r="K131" s="191">
        <f t="shared" si="105"/>
        <v>0.55666666666666687</v>
      </c>
      <c r="L131" s="191">
        <f t="shared" si="105"/>
        <v>0.32999999999999918</v>
      </c>
      <c r="M131" s="191">
        <f t="shared" si="105"/>
        <v>0.3266666666666671</v>
      </c>
    </row>
    <row r="132" spans="1:14">
      <c r="A132" s="195" t="s">
        <v>6</v>
      </c>
      <c r="B132" s="34" t="s">
        <v>89</v>
      </c>
      <c r="C132" s="34">
        <v>88.5</v>
      </c>
      <c r="D132" s="34">
        <v>50.8</v>
      </c>
      <c r="E132" s="81">
        <v>9.6999999999999993</v>
      </c>
      <c r="F132" s="81">
        <v>20.8</v>
      </c>
      <c r="G132" s="81">
        <v>9.99</v>
      </c>
      <c r="H132" s="81">
        <v>8.7100000000000009</v>
      </c>
      <c r="I132" s="81">
        <v>5.36</v>
      </c>
      <c r="J132" s="81">
        <v>5.07</v>
      </c>
      <c r="K132" s="81">
        <v>4.91</v>
      </c>
      <c r="L132" s="81">
        <v>4.92</v>
      </c>
      <c r="M132" s="81">
        <v>4.8499999999999996</v>
      </c>
      <c r="N132" s="81">
        <v>4.9800000000000004</v>
      </c>
    </row>
    <row r="133" spans="1:14">
      <c r="A133" s="195"/>
      <c r="B133" s="34" t="s">
        <v>90</v>
      </c>
      <c r="C133" s="34">
        <v>79.900000000000006</v>
      </c>
      <c r="D133" s="34">
        <v>49.6</v>
      </c>
      <c r="E133" s="81">
        <v>9.3800000000000008</v>
      </c>
      <c r="F133" s="81">
        <v>21.3</v>
      </c>
      <c r="G133" s="81">
        <v>10.1</v>
      </c>
      <c r="H133" s="81">
        <v>8.9700000000000006</v>
      </c>
      <c r="I133" s="81">
        <v>5.38</v>
      </c>
      <c r="J133" s="81">
        <v>4.75</v>
      </c>
      <c r="K133" s="81">
        <v>4.12</v>
      </c>
      <c r="L133" s="81">
        <v>4.32</v>
      </c>
      <c r="M133" s="81">
        <v>4.16</v>
      </c>
      <c r="N133" s="81">
        <v>3.89</v>
      </c>
    </row>
    <row r="134" spans="1:14">
      <c r="A134" s="195"/>
      <c r="B134" s="34" t="s">
        <v>91</v>
      </c>
      <c r="C134" s="34">
        <v>89.4</v>
      </c>
      <c r="D134" s="34">
        <v>45.7</v>
      </c>
      <c r="E134" s="81">
        <v>9.5299999999999994</v>
      </c>
      <c r="F134" s="81">
        <v>20.8</v>
      </c>
      <c r="G134" s="81">
        <v>10.3</v>
      </c>
      <c r="H134" s="81">
        <v>8.02</v>
      </c>
      <c r="I134" s="81">
        <v>4.5</v>
      </c>
      <c r="J134" s="81">
        <v>4.03</v>
      </c>
      <c r="K134" s="81">
        <v>3.62</v>
      </c>
      <c r="L134" s="81">
        <v>3.54</v>
      </c>
      <c r="M134" s="81">
        <v>3.4</v>
      </c>
      <c r="N134" s="81">
        <v>3.11</v>
      </c>
    </row>
    <row r="135" spans="1:14">
      <c r="A135" s="195"/>
      <c r="B135" s="149" t="s">
        <v>92</v>
      </c>
      <c r="C135" s="149">
        <v>91.5</v>
      </c>
      <c r="D135" s="149">
        <v>52.3</v>
      </c>
      <c r="E135" s="150">
        <v>27.5</v>
      </c>
      <c r="F135" s="150">
        <v>20.599999999999998</v>
      </c>
      <c r="G135" s="150">
        <v>9.9233333333333338</v>
      </c>
      <c r="H135" s="150">
        <v>8.2099999999999991</v>
      </c>
      <c r="I135" s="150">
        <v>4.9833333333333334</v>
      </c>
      <c r="J135" s="150">
        <v>2.6799999999999997</v>
      </c>
      <c r="K135" s="150">
        <v>1.3966666666666667</v>
      </c>
      <c r="L135" s="150">
        <v>0.86333333333333329</v>
      </c>
      <c r="M135" s="150">
        <v>0.59666666666666668</v>
      </c>
      <c r="N135" s="150">
        <v>0.47</v>
      </c>
    </row>
    <row r="136" spans="1:14">
      <c r="A136" s="195"/>
      <c r="B136" s="151" t="s">
        <v>95</v>
      </c>
      <c r="C136" s="152">
        <f t="shared" ref="C136:D136" si="106">C132-C135</f>
        <v>-3</v>
      </c>
      <c r="D136" s="152">
        <f t="shared" si="106"/>
        <v>-1.5</v>
      </c>
      <c r="E136" s="152">
        <f>E132-E135</f>
        <v>-17.8</v>
      </c>
      <c r="F136" s="152">
        <f t="shared" ref="F136:N136" si="107">F132-F135</f>
        <v>0.20000000000000284</v>
      </c>
      <c r="G136" s="152">
        <f t="shared" si="107"/>
        <v>6.666666666666643E-2</v>
      </c>
      <c r="H136" s="152">
        <f t="shared" si="107"/>
        <v>0.50000000000000178</v>
      </c>
      <c r="I136" s="152">
        <f t="shared" si="107"/>
        <v>0.37666666666666693</v>
      </c>
      <c r="J136" s="152">
        <f t="shared" si="107"/>
        <v>2.3900000000000006</v>
      </c>
      <c r="K136" s="152">
        <f t="shared" si="107"/>
        <v>3.5133333333333336</v>
      </c>
      <c r="L136" s="152">
        <f t="shared" si="107"/>
        <v>4.0566666666666666</v>
      </c>
      <c r="M136" s="152">
        <f t="shared" si="107"/>
        <v>4.253333333333333</v>
      </c>
      <c r="N136" s="152">
        <f t="shared" si="107"/>
        <v>4.5100000000000007</v>
      </c>
    </row>
    <row r="137" spans="1:14">
      <c r="A137" s="195"/>
      <c r="B137" s="151" t="s">
        <v>96</v>
      </c>
      <c r="C137" s="152">
        <f t="shared" ref="C137:D137" si="108">C133-C135</f>
        <v>-11.599999999999994</v>
      </c>
      <c r="D137" s="152">
        <f t="shared" si="108"/>
        <v>-2.6999999999999957</v>
      </c>
      <c r="E137" s="152">
        <f>E133-E135</f>
        <v>-18.119999999999997</v>
      </c>
      <c r="F137" s="152">
        <f t="shared" ref="F137:N137" si="109">F133-F135</f>
        <v>0.70000000000000284</v>
      </c>
      <c r="G137" s="152">
        <f t="shared" si="109"/>
        <v>0.17666666666666586</v>
      </c>
      <c r="H137" s="152">
        <f t="shared" si="109"/>
        <v>0.76000000000000156</v>
      </c>
      <c r="I137" s="152">
        <f t="shared" si="109"/>
        <v>0.3966666666666665</v>
      </c>
      <c r="J137" s="152">
        <f t="shared" si="109"/>
        <v>2.0700000000000003</v>
      </c>
      <c r="K137" s="152">
        <f t="shared" si="109"/>
        <v>2.7233333333333336</v>
      </c>
      <c r="L137" s="152">
        <f t="shared" si="109"/>
        <v>3.456666666666667</v>
      </c>
      <c r="M137" s="152">
        <f t="shared" si="109"/>
        <v>3.5633333333333335</v>
      </c>
      <c r="N137" s="152">
        <f t="shared" si="109"/>
        <v>3.42</v>
      </c>
    </row>
    <row r="138" spans="1:14" ht="14.4" thickBot="1">
      <c r="A138" s="195"/>
      <c r="B138" s="151" t="s">
        <v>97</v>
      </c>
      <c r="C138" s="152">
        <f t="shared" ref="C138:D138" si="110">C134-C135</f>
        <v>-2.0999999999999943</v>
      </c>
      <c r="D138" s="152">
        <f t="shared" si="110"/>
        <v>-6.5999999999999943</v>
      </c>
      <c r="E138" s="152">
        <f>E134-E135</f>
        <v>-17.97</v>
      </c>
      <c r="F138" s="152">
        <f t="shared" ref="F138:N138" si="111">F134-F135</f>
        <v>0.20000000000000284</v>
      </c>
      <c r="G138" s="152">
        <f t="shared" si="111"/>
        <v>0.37666666666666693</v>
      </c>
      <c r="H138" s="152"/>
      <c r="I138" s="152"/>
      <c r="J138" s="152">
        <f t="shared" si="111"/>
        <v>1.3500000000000005</v>
      </c>
      <c r="K138" s="152">
        <f t="shared" si="111"/>
        <v>2.2233333333333336</v>
      </c>
      <c r="L138" s="152">
        <f t="shared" si="111"/>
        <v>2.6766666666666667</v>
      </c>
      <c r="M138" s="152">
        <f t="shared" si="111"/>
        <v>2.8033333333333332</v>
      </c>
      <c r="N138" s="152">
        <f t="shared" si="111"/>
        <v>2.6399999999999997</v>
      </c>
    </row>
    <row r="139" spans="1:14" ht="15" thickTop="1" thickBot="1">
      <c r="A139" s="195"/>
      <c r="B139" s="154" t="s">
        <v>11</v>
      </c>
      <c r="C139" s="155">
        <f t="shared" ref="C139:D139" si="112">AVERAGE(C136:C138)</f>
        <v>-5.5666666666666629</v>
      </c>
      <c r="D139" s="155">
        <f t="shared" si="112"/>
        <v>-3.5999999999999965</v>
      </c>
      <c r="E139" s="156">
        <f>AVERAGE(E136:E138)</f>
        <v>-17.963333333333335</v>
      </c>
      <c r="F139" s="155">
        <f t="shared" ref="F139:N139" si="113">AVERAGE(F136:F138)</f>
        <v>0.36666666666666953</v>
      </c>
      <c r="G139" s="155">
        <f t="shared" si="113"/>
        <v>0.20666666666666642</v>
      </c>
      <c r="H139" s="155">
        <f t="shared" si="113"/>
        <v>0.63000000000000167</v>
      </c>
      <c r="I139" s="155">
        <f t="shared" si="113"/>
        <v>0.38666666666666671</v>
      </c>
      <c r="J139" s="155">
        <f t="shared" si="113"/>
        <v>1.9366666666666672</v>
      </c>
      <c r="K139" s="155">
        <f t="shared" si="113"/>
        <v>2.8200000000000003</v>
      </c>
      <c r="L139" s="155">
        <f t="shared" si="113"/>
        <v>3.3966666666666669</v>
      </c>
      <c r="M139" s="155">
        <f t="shared" si="113"/>
        <v>3.5399999999999996</v>
      </c>
      <c r="N139" s="155">
        <f t="shared" si="113"/>
        <v>3.5233333333333334</v>
      </c>
    </row>
    <row r="140" spans="1:14" ht="15" thickTop="1" thickBot="1">
      <c r="A140" s="195"/>
      <c r="B140" s="194" t="s">
        <v>2</v>
      </c>
      <c r="C140" s="160">
        <f t="shared" ref="C140:D140" si="114">_xlfn.STDEV.S(C136:C138)</f>
        <v>5.2443620520834857</v>
      </c>
      <c r="D140" s="160">
        <f t="shared" si="114"/>
        <v>2.6664583251946739</v>
      </c>
      <c r="E140" s="156">
        <f>_xlfn.STDEV.S(E136:E138)</f>
        <v>0.16010413278030275</v>
      </c>
      <c r="F140" s="160">
        <f t="shared" ref="F140:N140" si="115">_xlfn.STDEV.S(F136:F138)</f>
        <v>0.28867513459481292</v>
      </c>
      <c r="G140" s="160">
        <f t="shared" si="115"/>
        <v>0.15716233645501743</v>
      </c>
      <c r="H140" s="160">
        <f t="shared" si="115"/>
        <v>0.1838477631085022</v>
      </c>
      <c r="I140" s="160">
        <f t="shared" si="115"/>
        <v>1.4142135623730649E-2</v>
      </c>
      <c r="J140" s="160">
        <f t="shared" si="115"/>
        <v>0.53266624947835128</v>
      </c>
      <c r="K140" s="160">
        <f t="shared" si="115"/>
        <v>0.6504101270224294</v>
      </c>
      <c r="L140" s="160">
        <f t="shared" si="115"/>
        <v>0.69195375568024498</v>
      </c>
      <c r="M140" s="160">
        <f t="shared" si="115"/>
        <v>0.72528155452440524</v>
      </c>
      <c r="N140" s="160">
        <f t="shared" si="115"/>
        <v>0.93927276833374418</v>
      </c>
    </row>
    <row r="141" spans="1:14" ht="14.4" thickTop="1">
      <c r="J141" s="2">
        <f>K139-J139</f>
        <v>0.88333333333333308</v>
      </c>
      <c r="K141" s="2">
        <f>L139-K139</f>
        <v>0.57666666666666666</v>
      </c>
      <c r="L141" s="2">
        <f>M139-L139</f>
        <v>0.14333333333333265</v>
      </c>
      <c r="M141" s="2">
        <f>N139-M139</f>
        <v>-1.6666666666666163E-2</v>
      </c>
    </row>
    <row r="142" spans="1:14">
      <c r="A142" s="161" t="s">
        <v>5</v>
      </c>
      <c r="B142" s="82" t="s">
        <v>89</v>
      </c>
      <c r="C142" s="82">
        <v>88.3</v>
      </c>
      <c r="D142" s="82">
        <v>71.2</v>
      </c>
      <c r="E142" s="81">
        <v>9.94</v>
      </c>
      <c r="F142" s="81">
        <v>16.78</v>
      </c>
      <c r="G142" s="81">
        <v>12.1</v>
      </c>
      <c r="H142" s="81">
        <v>7.91</v>
      </c>
      <c r="I142" s="81">
        <v>5.34</v>
      </c>
      <c r="J142" s="81">
        <v>4.72</v>
      </c>
      <c r="K142" s="81">
        <v>4.66</v>
      </c>
      <c r="L142" s="81">
        <v>4.53</v>
      </c>
      <c r="M142" s="81">
        <v>4.3499999999999996</v>
      </c>
      <c r="N142" s="81">
        <v>4.96</v>
      </c>
    </row>
    <row r="143" spans="1:14">
      <c r="A143" s="161"/>
      <c r="B143" s="82" t="s">
        <v>90</v>
      </c>
      <c r="C143" s="82">
        <v>95.6</v>
      </c>
      <c r="D143" s="82">
        <v>65.5</v>
      </c>
      <c r="E143" s="81">
        <v>9.3699999999999992</v>
      </c>
      <c r="F143" s="81">
        <v>15.9</v>
      </c>
      <c r="G143" s="81">
        <v>11.8</v>
      </c>
      <c r="H143" s="81">
        <v>7.89</v>
      </c>
      <c r="I143" s="81">
        <v>5.5</v>
      </c>
      <c r="J143" s="81">
        <v>4.3899999999999997</v>
      </c>
      <c r="K143" s="81">
        <v>4.1900000000000004</v>
      </c>
      <c r="L143" s="81">
        <v>3.98</v>
      </c>
      <c r="M143" s="81">
        <v>3.86</v>
      </c>
      <c r="N143" s="81">
        <v>3.74</v>
      </c>
    </row>
    <row r="144" spans="1:14">
      <c r="A144" s="161"/>
      <c r="B144" s="82" t="s">
        <v>91</v>
      </c>
      <c r="C144" s="82">
        <v>85.1</v>
      </c>
      <c r="D144" s="82">
        <v>74.5</v>
      </c>
      <c r="E144" s="81">
        <v>8.1999999999999993</v>
      </c>
      <c r="F144" s="81">
        <v>15.1</v>
      </c>
      <c r="G144" s="81">
        <v>11.5</v>
      </c>
      <c r="H144" s="81">
        <v>8.01</v>
      </c>
      <c r="I144" s="81">
        <v>5.48</v>
      </c>
      <c r="J144" s="81">
        <v>3.42</v>
      </c>
      <c r="K144" s="81">
        <v>3.53</v>
      </c>
      <c r="L144" s="81">
        <v>3.27</v>
      </c>
      <c r="M144" s="81">
        <v>3.29</v>
      </c>
      <c r="N144" s="81">
        <v>3.09</v>
      </c>
    </row>
    <row r="145" spans="1:14">
      <c r="A145" s="161"/>
      <c r="B145" s="163" t="s">
        <v>92</v>
      </c>
      <c r="C145" s="163">
        <v>97.2</v>
      </c>
      <c r="D145" s="163">
        <v>76.949999999999989</v>
      </c>
      <c r="E145" s="164">
        <v>22.766666666666666</v>
      </c>
      <c r="F145" s="164">
        <v>15.883333333333335</v>
      </c>
      <c r="G145" s="164">
        <v>11.383333333333333</v>
      </c>
      <c r="H145" s="164">
        <v>7.5566666666666675</v>
      </c>
      <c r="I145" s="164">
        <v>4.7233333333333336</v>
      </c>
      <c r="J145" s="164">
        <v>2.6133333333333333</v>
      </c>
      <c r="K145" s="164">
        <v>1.5166666666666666</v>
      </c>
      <c r="L145" s="164">
        <v>0.87666666666666659</v>
      </c>
      <c r="M145" s="164">
        <v>0.62666666666666659</v>
      </c>
      <c r="N145" s="164">
        <v>0.51666666666666672</v>
      </c>
    </row>
    <row r="146" spans="1:14">
      <c r="A146" s="161"/>
      <c r="B146" s="165" t="s">
        <v>95</v>
      </c>
      <c r="C146" s="166">
        <f t="shared" ref="C146:D146" si="116">C142-C145</f>
        <v>-8.9000000000000057</v>
      </c>
      <c r="D146" s="166">
        <f t="shared" si="116"/>
        <v>-5.7499999999999858</v>
      </c>
      <c r="E146" s="166">
        <f>E142-E145</f>
        <v>-12.826666666666666</v>
      </c>
      <c r="F146" s="166">
        <f t="shared" ref="F146:N146" si="117">F142-F145</f>
        <v>0.8966666666666665</v>
      </c>
      <c r="G146" s="166">
        <f t="shared" si="117"/>
        <v>0.71666666666666679</v>
      </c>
      <c r="H146" s="166">
        <f t="shared" si="117"/>
        <v>0.35333333333333261</v>
      </c>
      <c r="I146" s="166">
        <f t="shared" si="117"/>
        <v>0.61666666666666625</v>
      </c>
      <c r="J146" s="166">
        <f t="shared" si="117"/>
        <v>2.1066666666666665</v>
      </c>
      <c r="K146" s="166">
        <f t="shared" si="117"/>
        <v>3.1433333333333335</v>
      </c>
      <c r="L146" s="166">
        <f t="shared" si="117"/>
        <v>3.6533333333333338</v>
      </c>
      <c r="M146" s="166">
        <f t="shared" si="117"/>
        <v>3.7233333333333332</v>
      </c>
      <c r="N146" s="166">
        <f t="shared" si="117"/>
        <v>4.4433333333333334</v>
      </c>
    </row>
    <row r="147" spans="1:14">
      <c r="A147" s="161"/>
      <c r="B147" s="165" t="s">
        <v>96</v>
      </c>
      <c r="C147" s="166">
        <f t="shared" ref="C147:D147" si="118">C143-C145</f>
        <v>-1.6000000000000085</v>
      </c>
      <c r="D147" s="166">
        <f t="shared" si="118"/>
        <v>-11.449999999999989</v>
      </c>
      <c r="E147" s="166">
        <f>E143-E145</f>
        <v>-13.396666666666667</v>
      </c>
      <c r="F147" s="166">
        <f t="shared" ref="F147:N147" si="119">F143-F145</f>
        <v>1.6666666666665719E-2</v>
      </c>
      <c r="G147" s="166">
        <f t="shared" si="119"/>
        <v>0.41666666666666785</v>
      </c>
      <c r="H147" s="166">
        <f t="shared" si="119"/>
        <v>0.33333333333333215</v>
      </c>
      <c r="I147" s="166">
        <f t="shared" si="119"/>
        <v>0.77666666666666639</v>
      </c>
      <c r="J147" s="166">
        <f t="shared" si="119"/>
        <v>1.7766666666666664</v>
      </c>
      <c r="K147" s="166">
        <f t="shared" si="119"/>
        <v>2.6733333333333338</v>
      </c>
      <c r="L147" s="166">
        <f t="shared" si="119"/>
        <v>3.1033333333333335</v>
      </c>
      <c r="M147" s="166">
        <f t="shared" si="119"/>
        <v>3.2333333333333334</v>
      </c>
      <c r="N147" s="166">
        <f t="shared" si="119"/>
        <v>3.2233333333333336</v>
      </c>
    </row>
    <row r="148" spans="1:14" ht="14.4" thickBot="1">
      <c r="A148" s="161"/>
      <c r="B148" s="167" t="s">
        <v>97</v>
      </c>
      <c r="C148" s="168">
        <f t="shared" ref="C148:D148" si="120">C144-C145</f>
        <v>-12.100000000000009</v>
      </c>
      <c r="D148" s="168">
        <f t="shared" si="120"/>
        <v>-2.4499999999999886</v>
      </c>
      <c r="E148" s="168">
        <f>E144-E145</f>
        <v>-14.566666666666666</v>
      </c>
      <c r="F148" s="168"/>
      <c r="G148" s="168">
        <f t="shared" ref="G148:N148" si="121">G144-G145</f>
        <v>0.11666666666666714</v>
      </c>
      <c r="H148" s="168">
        <f t="shared" si="121"/>
        <v>0.45333333333333226</v>
      </c>
      <c r="I148" s="168">
        <f t="shared" si="121"/>
        <v>0.75666666666666682</v>
      </c>
      <c r="J148" s="168">
        <f t="shared" si="121"/>
        <v>0.80666666666666664</v>
      </c>
      <c r="K148" s="168">
        <f t="shared" si="121"/>
        <v>2.0133333333333332</v>
      </c>
      <c r="L148" s="168">
        <f t="shared" si="121"/>
        <v>2.3933333333333335</v>
      </c>
      <c r="M148" s="168">
        <f t="shared" si="121"/>
        <v>2.6633333333333336</v>
      </c>
      <c r="N148" s="168">
        <f t="shared" si="121"/>
        <v>2.5733333333333333</v>
      </c>
    </row>
    <row r="149" spans="1:14" ht="15" thickTop="1" thickBot="1">
      <c r="A149" s="161"/>
      <c r="B149" s="169" t="s">
        <v>11</v>
      </c>
      <c r="C149" s="170">
        <f t="shared" ref="C149:D149" si="122">AVERAGE(C146:C148)</f>
        <v>-7.5333333333333412</v>
      </c>
      <c r="D149" s="170">
        <f t="shared" si="122"/>
        <v>-6.5499999999999874</v>
      </c>
      <c r="E149" s="125">
        <f>AVERAGE(E146:E148)</f>
        <v>-13.596666666666666</v>
      </c>
      <c r="F149" s="170">
        <f t="shared" ref="F149:N149" si="123">AVERAGE(F146:F148)</f>
        <v>0.45666666666666611</v>
      </c>
      <c r="G149" s="170">
        <f t="shared" si="123"/>
        <v>0.41666666666666724</v>
      </c>
      <c r="H149" s="170">
        <f t="shared" si="123"/>
        <v>0.37999999999999901</v>
      </c>
      <c r="I149" s="202">
        <f t="shared" si="123"/>
        <v>0.71666666666666645</v>
      </c>
      <c r="J149" s="170">
        <f t="shared" si="123"/>
        <v>1.5633333333333332</v>
      </c>
      <c r="K149" s="170">
        <f t="shared" si="123"/>
        <v>2.61</v>
      </c>
      <c r="L149" s="170">
        <f t="shared" si="123"/>
        <v>3.0500000000000007</v>
      </c>
      <c r="M149" s="170">
        <f t="shared" si="123"/>
        <v>3.206666666666667</v>
      </c>
      <c r="N149" s="170">
        <f t="shared" si="123"/>
        <v>3.4133333333333336</v>
      </c>
    </row>
    <row r="150" spans="1:14" ht="15" thickTop="1" thickBot="1">
      <c r="A150" s="161"/>
      <c r="B150" s="172" t="s">
        <v>2</v>
      </c>
      <c r="C150" s="173">
        <f t="shared" ref="C150:D150" si="124">_xlfn.STDEV.S(C146:C148)</f>
        <v>5.3817593158123804</v>
      </c>
      <c r="D150" s="173">
        <f t="shared" si="124"/>
        <v>4.5530209751328847</v>
      </c>
      <c r="E150" s="125">
        <f>_xlfn.STDEV.S(E146:E148)</f>
        <v>0.88707384134580369</v>
      </c>
      <c r="F150" s="173">
        <f t="shared" ref="F150:N150" si="125">_xlfn.STDEV.S(F146:F148)</f>
        <v>0.62225396744416228</v>
      </c>
      <c r="G150" s="173">
        <f t="shared" si="125"/>
        <v>0.29999999999999977</v>
      </c>
      <c r="H150" s="173">
        <f t="shared" si="125"/>
        <v>6.4291005073286278E-2</v>
      </c>
      <c r="I150" s="173">
        <f t="shared" si="125"/>
        <v>8.7177978870813647E-2</v>
      </c>
      <c r="J150" s="173">
        <f t="shared" si="125"/>
        <v>0.67574650079251863</v>
      </c>
      <c r="K150" s="173">
        <f t="shared" si="125"/>
        <v>0.5676559991168374</v>
      </c>
      <c r="L150" s="173">
        <f t="shared" si="125"/>
        <v>0.63169085265921809</v>
      </c>
      <c r="M150" s="173">
        <f t="shared" si="125"/>
        <v>0.53050290605549988</v>
      </c>
      <c r="N150" s="173">
        <f t="shared" si="125"/>
        <v>0.94936821096980017</v>
      </c>
    </row>
    <row r="151" spans="1:14" ht="14.4" thickTop="1"/>
    <row r="152" spans="1:14">
      <c r="A152" s="177" t="s">
        <v>7</v>
      </c>
      <c r="B152" s="34" t="s">
        <v>89</v>
      </c>
      <c r="C152" s="34">
        <v>81.5</v>
      </c>
      <c r="D152" s="34">
        <v>51.2</v>
      </c>
      <c r="E152" s="79">
        <v>10.23</v>
      </c>
      <c r="F152" s="79">
        <v>7.51</v>
      </c>
      <c r="G152" s="79">
        <v>6.38</v>
      </c>
      <c r="H152" s="79">
        <v>4.79</v>
      </c>
      <c r="I152" s="79">
        <v>4.2300000000000004</v>
      </c>
      <c r="J152" s="79">
        <v>4.55</v>
      </c>
      <c r="K152" s="79">
        <v>4.1399999999999997</v>
      </c>
      <c r="L152" s="79">
        <v>4.01</v>
      </c>
      <c r="M152" s="79">
        <v>3.88</v>
      </c>
      <c r="N152" s="79">
        <v>4.12</v>
      </c>
    </row>
    <row r="153" spans="1:14">
      <c r="A153" s="177"/>
      <c r="B153" s="34" t="s">
        <v>90</v>
      </c>
      <c r="C153" s="34">
        <v>75.599999999999994</v>
      </c>
      <c r="D153" s="34">
        <v>42.5</v>
      </c>
      <c r="E153" s="79">
        <v>8.76</v>
      </c>
      <c r="F153" s="79">
        <v>6.49</v>
      </c>
      <c r="G153" s="79">
        <v>6.62</v>
      </c>
      <c r="H153" s="79">
        <v>3.53</v>
      </c>
      <c r="I153" s="79">
        <v>4.0199999999999996</v>
      </c>
      <c r="J153" s="79">
        <v>4.25</v>
      </c>
      <c r="K153" s="79">
        <v>3.83</v>
      </c>
      <c r="L153" s="79">
        <v>3.42</v>
      </c>
      <c r="M153" s="79">
        <v>3.38</v>
      </c>
      <c r="N153" s="79">
        <v>3.13</v>
      </c>
    </row>
    <row r="154" spans="1:14">
      <c r="A154" s="177"/>
      <c r="B154" s="34" t="s">
        <v>91</v>
      </c>
      <c r="C154" s="34">
        <v>78.8</v>
      </c>
      <c r="D154" s="34">
        <v>48.2</v>
      </c>
      <c r="E154" s="79">
        <v>8.15</v>
      </c>
      <c r="F154" s="79">
        <v>7.77</v>
      </c>
      <c r="G154" s="79">
        <v>6.61</v>
      </c>
      <c r="H154" s="79">
        <v>4.33</v>
      </c>
      <c r="I154" s="79">
        <v>3.3</v>
      </c>
      <c r="J154" s="79">
        <v>3.12</v>
      </c>
      <c r="K154" s="79">
        <v>2.99</v>
      </c>
      <c r="L154" s="79">
        <v>2.83</v>
      </c>
      <c r="M154" s="79">
        <v>2.75</v>
      </c>
      <c r="N154" s="79">
        <v>2.73</v>
      </c>
    </row>
    <row r="155" spans="1:14">
      <c r="A155" s="177"/>
      <c r="B155" s="178" t="s">
        <v>92</v>
      </c>
      <c r="C155" s="178">
        <v>91.05</v>
      </c>
      <c r="D155" s="178">
        <v>54.75</v>
      </c>
      <c r="E155" s="179">
        <v>18.446666666666669</v>
      </c>
      <c r="F155" s="179">
        <v>8.336666666666666</v>
      </c>
      <c r="G155" s="179">
        <v>5.73</v>
      </c>
      <c r="H155" s="179">
        <v>3.1566666666666667</v>
      </c>
      <c r="I155" s="179">
        <v>1.9166666666666667</v>
      </c>
      <c r="J155" s="179">
        <v>1.3366666666666667</v>
      </c>
      <c r="K155" s="179">
        <v>0.77999999999999992</v>
      </c>
      <c r="L155" s="179">
        <v>0.56333333333333335</v>
      </c>
      <c r="M155" s="179">
        <v>0.46333333333333337</v>
      </c>
      <c r="N155" s="179">
        <v>0.38666666666666671</v>
      </c>
    </row>
    <row r="156" spans="1:14">
      <c r="A156" s="177"/>
      <c r="B156" s="180" t="s">
        <v>95</v>
      </c>
      <c r="C156" s="181">
        <f t="shared" ref="C156:D156" si="126">C152-C155</f>
        <v>-9.5499999999999972</v>
      </c>
      <c r="D156" s="181">
        <f t="shared" si="126"/>
        <v>-3.5499999999999972</v>
      </c>
      <c r="E156" s="181">
        <f>E152-E155</f>
        <v>-8.2166666666666686</v>
      </c>
      <c r="F156" s="181">
        <f t="shared" ref="F156:N156" si="127">F152-F155</f>
        <v>-0.82666666666666622</v>
      </c>
      <c r="G156" s="181">
        <f t="shared" si="127"/>
        <v>0.64999999999999947</v>
      </c>
      <c r="H156" s="181">
        <f t="shared" si="127"/>
        <v>1.6333333333333333</v>
      </c>
      <c r="I156" s="181">
        <f t="shared" si="127"/>
        <v>2.3133333333333335</v>
      </c>
      <c r="J156" s="181">
        <f t="shared" si="127"/>
        <v>3.2133333333333329</v>
      </c>
      <c r="K156" s="181">
        <f t="shared" si="127"/>
        <v>3.36</v>
      </c>
      <c r="L156" s="181">
        <f t="shared" si="127"/>
        <v>3.4466666666666663</v>
      </c>
      <c r="M156" s="181">
        <f t="shared" si="127"/>
        <v>3.4166666666666665</v>
      </c>
      <c r="N156" s="181">
        <f t="shared" si="127"/>
        <v>3.7333333333333334</v>
      </c>
    </row>
    <row r="157" spans="1:14">
      <c r="A157" s="177"/>
      <c r="B157" s="180" t="s">
        <v>96</v>
      </c>
      <c r="C157" s="181">
        <f t="shared" ref="C157:D157" si="128">C153-C155</f>
        <v>-15.450000000000003</v>
      </c>
      <c r="D157" s="181">
        <f t="shared" si="128"/>
        <v>-12.25</v>
      </c>
      <c r="E157" s="181">
        <f>E153-E155</f>
        <v>-9.6866666666666692</v>
      </c>
      <c r="F157" s="181">
        <f t="shared" ref="F157:N157" si="129">F153-F155</f>
        <v>-1.8466666666666658</v>
      </c>
      <c r="G157" s="181">
        <f t="shared" si="129"/>
        <v>0.88999999999999968</v>
      </c>
      <c r="H157" s="181">
        <f t="shared" si="129"/>
        <v>0.37333333333333307</v>
      </c>
      <c r="I157" s="181">
        <f t="shared" si="129"/>
        <v>2.1033333333333326</v>
      </c>
      <c r="J157" s="181">
        <f t="shared" si="129"/>
        <v>2.9133333333333331</v>
      </c>
      <c r="K157" s="181">
        <f t="shared" si="129"/>
        <v>3.0500000000000003</v>
      </c>
      <c r="L157" s="181">
        <f t="shared" si="129"/>
        <v>2.8566666666666665</v>
      </c>
      <c r="M157" s="181">
        <f t="shared" si="129"/>
        <v>2.9166666666666665</v>
      </c>
      <c r="N157" s="181">
        <f t="shared" si="129"/>
        <v>2.7433333333333332</v>
      </c>
    </row>
    <row r="158" spans="1:14" ht="14.4" thickBot="1">
      <c r="A158" s="177"/>
      <c r="B158" s="180" t="s">
        <v>97</v>
      </c>
      <c r="C158" s="181">
        <f t="shared" ref="C158:D158" si="130">C154-C155</f>
        <v>-12.25</v>
      </c>
      <c r="D158" s="181">
        <f t="shared" si="130"/>
        <v>-6.5499999999999972</v>
      </c>
      <c r="E158" s="181">
        <f>E154-E155</f>
        <v>-10.296666666666669</v>
      </c>
      <c r="F158" s="181">
        <f t="shared" ref="F158:N158" si="131">F154-F155</f>
        <v>-0.56666666666666643</v>
      </c>
      <c r="G158" s="181">
        <f t="shared" si="131"/>
        <v>0.87999999999999989</v>
      </c>
      <c r="H158" s="181">
        <f t="shared" si="131"/>
        <v>1.1733333333333333</v>
      </c>
      <c r="I158" s="181">
        <f t="shared" si="131"/>
        <v>1.3833333333333331</v>
      </c>
      <c r="J158" s="181">
        <f t="shared" si="131"/>
        <v>1.7833333333333334</v>
      </c>
      <c r="K158" s="181">
        <f t="shared" si="131"/>
        <v>2.2100000000000004</v>
      </c>
      <c r="L158" s="181">
        <f t="shared" si="131"/>
        <v>2.2666666666666666</v>
      </c>
      <c r="M158" s="181">
        <f t="shared" si="131"/>
        <v>2.2866666666666666</v>
      </c>
      <c r="N158" s="181">
        <f t="shared" si="131"/>
        <v>2.3433333333333333</v>
      </c>
    </row>
    <row r="159" spans="1:14" ht="15" thickTop="1" thickBot="1">
      <c r="A159" s="177"/>
      <c r="B159" s="182" t="s">
        <v>11</v>
      </c>
      <c r="C159" s="183">
        <f t="shared" ref="C159:D159" si="132">AVERAGE(C156:C158)</f>
        <v>-12.416666666666666</v>
      </c>
      <c r="D159" s="183">
        <f t="shared" si="132"/>
        <v>-7.4499999999999984</v>
      </c>
      <c r="E159" s="183">
        <f>AVERAGE(E156:E158)</f>
        <v>-9.4</v>
      </c>
      <c r="F159" s="156">
        <f t="shared" ref="F159:N159" si="133">AVERAGE(F156:F158)</f>
        <v>-1.0799999999999994</v>
      </c>
      <c r="G159" s="183">
        <f t="shared" si="133"/>
        <v>0.80666666666666631</v>
      </c>
      <c r="H159" s="183">
        <f t="shared" si="133"/>
        <v>1.0599999999999998</v>
      </c>
      <c r="I159" s="183">
        <f t="shared" si="133"/>
        <v>1.9333333333333329</v>
      </c>
      <c r="J159" s="183">
        <f t="shared" si="133"/>
        <v>2.6366666666666663</v>
      </c>
      <c r="K159" s="183">
        <f t="shared" si="133"/>
        <v>2.8733333333333335</v>
      </c>
      <c r="L159" s="183">
        <f t="shared" si="133"/>
        <v>2.8566666666666669</v>
      </c>
      <c r="M159" s="183">
        <f t="shared" si="133"/>
        <v>2.8733333333333331</v>
      </c>
      <c r="N159" s="183">
        <f t="shared" si="133"/>
        <v>2.94</v>
      </c>
    </row>
    <row r="160" spans="1:14" ht="15" thickTop="1" thickBot="1">
      <c r="A160" s="177"/>
      <c r="B160" s="185" t="s">
        <v>2</v>
      </c>
      <c r="C160" s="186">
        <f t="shared" ref="C160:D160" si="134">_xlfn.STDEV.S(C156:C158)</f>
        <v>2.9535289626704793</v>
      </c>
      <c r="D160" s="186">
        <f t="shared" si="134"/>
        <v>4.419275958796872</v>
      </c>
      <c r="E160" s="186">
        <f>_xlfn.STDEV.S(E156:E158)</f>
        <v>1.0692209001573685</v>
      </c>
      <c r="F160" s="156">
        <f t="shared" ref="F160:N160" si="135">_xlfn.STDEV.S(F156:F158)</f>
        <v>0.67655992589964498</v>
      </c>
      <c r="G160" s="186">
        <f t="shared" si="135"/>
        <v>0.13576941236277562</v>
      </c>
      <c r="H160" s="186">
        <f t="shared" si="135"/>
        <v>0.63759966541187418</v>
      </c>
      <c r="I160" s="186">
        <f t="shared" si="135"/>
        <v>0.48774993593028865</v>
      </c>
      <c r="J160" s="186">
        <f t="shared" si="135"/>
        <v>0.7540778032360671</v>
      </c>
      <c r="K160" s="186">
        <f t="shared" si="135"/>
        <v>0.59500700275991181</v>
      </c>
      <c r="L160" s="186">
        <f t="shared" si="135"/>
        <v>0.58999999999999897</v>
      </c>
      <c r="M160" s="186">
        <f t="shared" si="135"/>
        <v>0.56624494111058965</v>
      </c>
      <c r="N160" s="186">
        <f t="shared" si="135"/>
        <v>0.71556504479560157</v>
      </c>
    </row>
    <row r="161" spans="1:14" ht="14.4" thickTop="1">
      <c r="H161" s="2">
        <f>I159-H159</f>
        <v>0.87333333333333307</v>
      </c>
      <c r="I161" s="2">
        <f>J159-I159</f>
        <v>0.70333333333333337</v>
      </c>
    </row>
    <row r="164" spans="1:14">
      <c r="A164" s="203" t="s">
        <v>70</v>
      </c>
      <c r="B164" s="198"/>
      <c r="C164" s="199" t="s">
        <v>85</v>
      </c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</row>
    <row r="165" spans="1:14">
      <c r="A165" s="203"/>
      <c r="B165" s="200"/>
      <c r="C165" s="201" t="s">
        <v>88</v>
      </c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</row>
    <row r="166" spans="1:14">
      <c r="A166" s="203"/>
      <c r="B166" s="200"/>
      <c r="C166" s="117">
        <v>150</v>
      </c>
      <c r="D166" s="117">
        <f>C166/2</f>
        <v>75</v>
      </c>
      <c r="E166" s="117">
        <f t="shared" ref="E166:N166" si="136">D166/2</f>
        <v>37.5</v>
      </c>
      <c r="F166" s="117">
        <f t="shared" si="136"/>
        <v>18.75</v>
      </c>
      <c r="G166" s="117">
        <f t="shared" si="136"/>
        <v>9.375</v>
      </c>
      <c r="H166" s="117">
        <f t="shared" si="136"/>
        <v>4.6875</v>
      </c>
      <c r="I166" s="117">
        <f t="shared" si="136"/>
        <v>2.34375</v>
      </c>
      <c r="J166" s="117">
        <f t="shared" si="136"/>
        <v>1.171875</v>
      </c>
      <c r="K166" s="117">
        <f t="shared" si="136"/>
        <v>0.5859375</v>
      </c>
      <c r="L166" s="117">
        <f t="shared" si="136"/>
        <v>0.29296875</v>
      </c>
      <c r="M166" s="117">
        <f t="shared" si="136"/>
        <v>0.146484375</v>
      </c>
      <c r="N166" s="117">
        <f t="shared" si="136"/>
        <v>7.32421875E-2</v>
      </c>
    </row>
    <row r="167" spans="1:14">
      <c r="A167" s="134" t="s">
        <v>16</v>
      </c>
      <c r="B167" s="1" t="s">
        <v>89</v>
      </c>
      <c r="C167" s="1">
        <v>77.900000000000006</v>
      </c>
      <c r="D167" s="1">
        <v>28.7</v>
      </c>
      <c r="E167" s="81">
        <v>9.17</v>
      </c>
      <c r="F167" s="81">
        <v>3.35</v>
      </c>
      <c r="G167" s="81">
        <v>2.12</v>
      </c>
      <c r="H167" s="81">
        <v>2.0099999999999998</v>
      </c>
      <c r="I167" s="81">
        <v>2.0299999999999998</v>
      </c>
      <c r="J167" s="81">
        <v>2.2000000000000002</v>
      </c>
      <c r="K167" s="81">
        <v>2.93</v>
      </c>
      <c r="L167" s="81">
        <v>2.94</v>
      </c>
      <c r="M167" s="81">
        <v>3.33</v>
      </c>
      <c r="N167" s="81">
        <v>2.94</v>
      </c>
    </row>
    <row r="168" spans="1:14">
      <c r="A168" s="134"/>
      <c r="B168" s="82" t="s">
        <v>90</v>
      </c>
      <c r="C168" s="82">
        <v>78.099999999999994</v>
      </c>
      <c r="D168" s="82">
        <v>30.1</v>
      </c>
      <c r="E168" s="81">
        <v>8.2100000000000009</v>
      </c>
      <c r="F168" s="81">
        <v>3.17</v>
      </c>
      <c r="G168" s="81">
        <v>2.38</v>
      </c>
      <c r="H168" s="81">
        <v>1.62</v>
      </c>
      <c r="I168" s="81">
        <v>2.42</v>
      </c>
      <c r="J168" s="81">
        <v>2.0699999999999998</v>
      </c>
      <c r="K168" s="81">
        <v>2.19</v>
      </c>
      <c r="L168" s="81">
        <v>2.46</v>
      </c>
      <c r="M168" s="81">
        <v>3.18</v>
      </c>
      <c r="N168" s="81">
        <v>3.85</v>
      </c>
    </row>
    <row r="169" spans="1:14">
      <c r="A169" s="134"/>
      <c r="B169" s="82" t="s">
        <v>91</v>
      </c>
      <c r="C169" s="82">
        <v>80.2</v>
      </c>
      <c r="D169" s="82">
        <v>29.8</v>
      </c>
      <c r="E169" s="81">
        <v>6.82</v>
      </c>
      <c r="F169" s="81">
        <v>2.88</v>
      </c>
      <c r="G169" s="81">
        <v>2.21</v>
      </c>
      <c r="H169" s="81">
        <v>1.54</v>
      </c>
      <c r="I169" s="81">
        <v>2.19</v>
      </c>
      <c r="J169" s="81">
        <v>1.64</v>
      </c>
      <c r="K169" s="81">
        <v>1.84</v>
      </c>
      <c r="L169" s="81">
        <v>2.0099999999999998</v>
      </c>
      <c r="M169" s="81">
        <v>2.1</v>
      </c>
      <c r="N169" s="81">
        <v>3.76</v>
      </c>
    </row>
    <row r="170" spans="1:14">
      <c r="A170" s="134"/>
      <c r="B170" s="135" t="s">
        <v>92</v>
      </c>
      <c r="C170" s="135">
        <v>84.15</v>
      </c>
      <c r="D170" s="135">
        <v>32.9</v>
      </c>
      <c r="E170" s="136">
        <v>14.266666666666666</v>
      </c>
      <c r="F170" s="136">
        <v>3.5066666666666664</v>
      </c>
      <c r="G170" s="136">
        <v>2.44</v>
      </c>
      <c r="H170" s="136">
        <v>2.0500000000000003</v>
      </c>
      <c r="I170" s="136">
        <v>1.87</v>
      </c>
      <c r="J170" s="136">
        <v>1.5656666666666668</v>
      </c>
      <c r="K170" s="136">
        <v>1.37</v>
      </c>
      <c r="L170" s="136">
        <v>0.93333333333333324</v>
      </c>
      <c r="M170" s="136">
        <v>0.63</v>
      </c>
      <c r="N170" s="136">
        <v>0.4366666666666667</v>
      </c>
    </row>
    <row r="171" spans="1:14">
      <c r="A171" s="134"/>
      <c r="B171" s="137" t="s">
        <v>95</v>
      </c>
      <c r="C171" s="138">
        <f t="shared" ref="C171:D171" si="137">C167-C170</f>
        <v>-6.25</v>
      </c>
      <c r="D171" s="138">
        <f t="shared" si="137"/>
        <v>-4.1999999999999993</v>
      </c>
      <c r="E171" s="138">
        <f>E167-E170</f>
        <v>-5.0966666666666658</v>
      </c>
      <c r="F171" s="138">
        <f t="shared" ref="F171:N171" si="138">F167-F170</f>
        <v>-0.15666666666666629</v>
      </c>
      <c r="G171" s="138">
        <f t="shared" si="138"/>
        <v>-0.31999999999999984</v>
      </c>
      <c r="H171" s="138">
        <f t="shared" si="138"/>
        <v>-4.000000000000048E-2</v>
      </c>
      <c r="I171" s="138">
        <f t="shared" si="138"/>
        <v>0.1599999999999997</v>
      </c>
      <c r="J171" s="138">
        <f t="shared" si="138"/>
        <v>0.63433333333333342</v>
      </c>
      <c r="K171" s="138">
        <f t="shared" si="138"/>
        <v>1.56</v>
      </c>
      <c r="L171" s="138">
        <f t="shared" si="138"/>
        <v>2.0066666666666668</v>
      </c>
      <c r="M171" s="138">
        <f t="shared" si="138"/>
        <v>2.7</v>
      </c>
      <c r="N171" s="138">
        <f t="shared" si="138"/>
        <v>2.5033333333333334</v>
      </c>
    </row>
    <row r="172" spans="1:14">
      <c r="A172" s="134"/>
      <c r="B172" s="137" t="s">
        <v>96</v>
      </c>
      <c r="C172" s="138">
        <f t="shared" ref="C172:D172" si="139">C168-C170</f>
        <v>-6.0500000000000114</v>
      </c>
      <c r="D172" s="138">
        <f t="shared" si="139"/>
        <v>-2.7999999999999972</v>
      </c>
      <c r="E172" s="138">
        <f>E168-E170</f>
        <v>-6.0566666666666649</v>
      </c>
      <c r="F172" s="138">
        <f t="shared" ref="F172:N172" si="140">F168-F170</f>
        <v>-0.33666666666666645</v>
      </c>
      <c r="G172" s="138">
        <f t="shared" si="140"/>
        <v>-6.0000000000000053E-2</v>
      </c>
      <c r="H172" s="138">
        <f t="shared" si="140"/>
        <v>-0.43000000000000016</v>
      </c>
      <c r="I172" s="138">
        <f t="shared" si="140"/>
        <v>0.54999999999999982</v>
      </c>
      <c r="J172" s="138">
        <f t="shared" si="140"/>
        <v>0.50433333333333308</v>
      </c>
      <c r="K172" s="138">
        <f t="shared" si="140"/>
        <v>0.81999999999999984</v>
      </c>
      <c r="L172" s="138">
        <f t="shared" si="140"/>
        <v>1.5266666666666668</v>
      </c>
      <c r="M172" s="138">
        <f t="shared" si="140"/>
        <v>2.5500000000000003</v>
      </c>
      <c r="N172" s="138">
        <f t="shared" si="140"/>
        <v>3.4133333333333336</v>
      </c>
    </row>
    <row r="173" spans="1:14" ht="14.4" thickBot="1">
      <c r="A173" s="134"/>
      <c r="B173" s="137" t="s">
        <v>97</v>
      </c>
      <c r="C173" s="138">
        <f t="shared" ref="C173:D173" si="141">C169-C170</f>
        <v>-3.9500000000000028</v>
      </c>
      <c r="D173" s="138">
        <f t="shared" si="141"/>
        <v>-3.0999999999999979</v>
      </c>
      <c r="E173" s="138">
        <f>E169-E170</f>
        <v>-7.4466666666666654</v>
      </c>
      <c r="F173" s="138">
        <f t="shared" ref="F173:N173" si="142">F169-F170</f>
        <v>-0.62666666666666648</v>
      </c>
      <c r="G173" s="138">
        <f t="shared" si="142"/>
        <v>-0.22999999999999998</v>
      </c>
      <c r="H173" s="138">
        <f t="shared" si="142"/>
        <v>-0.51000000000000023</v>
      </c>
      <c r="I173" s="138">
        <f t="shared" si="142"/>
        <v>0.31999999999999984</v>
      </c>
      <c r="J173" s="138">
        <f t="shared" si="142"/>
        <v>7.433333333333314E-2</v>
      </c>
      <c r="K173" s="138">
        <f t="shared" si="142"/>
        <v>0.47</v>
      </c>
      <c r="L173" s="138">
        <f t="shared" si="142"/>
        <v>1.0766666666666667</v>
      </c>
      <c r="M173" s="138">
        <f t="shared" si="142"/>
        <v>1.4700000000000002</v>
      </c>
      <c r="N173" s="138">
        <f t="shared" si="142"/>
        <v>3.3233333333333333</v>
      </c>
    </row>
    <row r="174" spans="1:14" ht="15" thickTop="1" thickBot="1">
      <c r="A174" s="134"/>
      <c r="B174" s="139" t="s">
        <v>11</v>
      </c>
      <c r="C174" s="140">
        <f t="shared" ref="C174:D174" si="143">AVERAGE(C171:C173)</f>
        <v>-5.4166666666666714</v>
      </c>
      <c r="D174" s="140">
        <f t="shared" si="143"/>
        <v>-3.3666666666666649</v>
      </c>
      <c r="E174" s="140">
        <f>AVERAGE(E171:E173)</f>
        <v>-6.1999999999999984</v>
      </c>
      <c r="F174" s="140">
        <f t="shared" ref="F174:N174" si="144">AVERAGE(F171:F173)</f>
        <v>-0.37333333333333307</v>
      </c>
      <c r="G174" s="140">
        <f t="shared" si="144"/>
        <v>-0.20333333333333328</v>
      </c>
      <c r="H174" s="125">
        <f t="shared" si="144"/>
        <v>-0.32666666666666694</v>
      </c>
      <c r="I174" s="140">
        <f t="shared" si="144"/>
        <v>0.3433333333333331</v>
      </c>
      <c r="J174" s="140">
        <f t="shared" si="144"/>
        <v>0.40433333333333321</v>
      </c>
      <c r="K174" s="140">
        <f t="shared" si="144"/>
        <v>0.94999999999999984</v>
      </c>
      <c r="L174" s="140">
        <f t="shared" si="144"/>
        <v>1.5366666666666668</v>
      </c>
      <c r="M174" s="140">
        <f t="shared" si="144"/>
        <v>2.2400000000000002</v>
      </c>
      <c r="N174" s="140">
        <f t="shared" si="144"/>
        <v>3.08</v>
      </c>
    </row>
    <row r="175" spans="1:14" ht="15" thickTop="1" thickBot="1">
      <c r="A175" s="134"/>
      <c r="B175" s="143" t="s">
        <v>2</v>
      </c>
      <c r="C175" s="144">
        <f t="shared" ref="C175:D175" si="145">_xlfn.STDEV.S(C171:C173)</f>
        <v>1.2741009902410934</v>
      </c>
      <c r="D175" s="144">
        <f t="shared" si="145"/>
        <v>0.73711147958319911</v>
      </c>
      <c r="E175" s="144">
        <f>_xlfn.STDEV.S(E171:E173)</f>
        <v>1.1815385450053428</v>
      </c>
      <c r="F175" s="144">
        <f t="shared" ref="F175:N175" si="146">_xlfn.STDEV.S(F171:F173)</f>
        <v>0.23713568549109892</v>
      </c>
      <c r="G175" s="144">
        <f t="shared" si="146"/>
        <v>0.13203534880225559</v>
      </c>
      <c r="H175" s="125">
        <f t="shared" si="146"/>
        <v>0.25146238950056382</v>
      </c>
      <c r="I175" s="144">
        <f t="shared" si="146"/>
        <v>0.19604421270043493</v>
      </c>
      <c r="J175" s="144">
        <f t="shared" si="146"/>
        <v>0.29308701779505703</v>
      </c>
      <c r="K175" s="144">
        <f t="shared" si="146"/>
        <v>0.55650696311906112</v>
      </c>
      <c r="L175" s="144">
        <f t="shared" si="146"/>
        <v>0.46508063816934031</v>
      </c>
      <c r="M175" s="144">
        <f t="shared" si="146"/>
        <v>0.67104396279230427</v>
      </c>
      <c r="N175" s="144">
        <f t="shared" si="146"/>
        <v>0.50143128475727827</v>
      </c>
    </row>
    <row r="176" spans="1:14" ht="14.4" thickTop="1">
      <c r="J176" s="191">
        <f>K174-J174</f>
        <v>0.54566666666666663</v>
      </c>
      <c r="K176" s="191">
        <f>L174-K175</f>
        <v>0.98015970354760573</v>
      </c>
      <c r="L176" s="191">
        <f>M174-L174</f>
        <v>0.70333333333333337</v>
      </c>
      <c r="M176" s="191">
        <f>N174-M174</f>
        <v>0.83999999999999986</v>
      </c>
    </row>
    <row r="177" spans="1:14">
      <c r="A177" s="118" t="s">
        <v>4</v>
      </c>
      <c r="B177" s="82" t="s">
        <v>89</v>
      </c>
      <c r="C177" s="82">
        <v>81.8</v>
      </c>
      <c r="D177" s="82">
        <v>42.2</v>
      </c>
      <c r="E177" s="81">
        <v>4.12</v>
      </c>
      <c r="F177" s="81">
        <v>2.02</v>
      </c>
      <c r="G177" s="81">
        <v>1.75</v>
      </c>
      <c r="H177" s="81">
        <v>1.62</v>
      </c>
      <c r="I177" s="81">
        <v>2.74</v>
      </c>
      <c r="J177" s="81">
        <v>1.34</v>
      </c>
      <c r="K177" s="81">
        <v>2.19</v>
      </c>
      <c r="L177" s="81">
        <v>2.94</v>
      </c>
      <c r="M177" s="81">
        <v>2.94</v>
      </c>
      <c r="N177" s="81">
        <v>3.52</v>
      </c>
    </row>
    <row r="178" spans="1:14">
      <c r="A178" s="118"/>
      <c r="B178" s="82" t="s">
        <v>90</v>
      </c>
      <c r="C178" s="82">
        <v>88.1</v>
      </c>
      <c r="D178" s="82">
        <v>41.7</v>
      </c>
      <c r="E178" s="79">
        <v>4.17</v>
      </c>
      <c r="F178" s="79">
        <v>2.14</v>
      </c>
      <c r="G178" s="79">
        <v>2</v>
      </c>
      <c r="H178" s="79">
        <v>1.71</v>
      </c>
      <c r="I178" s="79">
        <v>2.65</v>
      </c>
      <c r="J178" s="79">
        <v>1.64</v>
      </c>
      <c r="K178" s="79">
        <v>2.6</v>
      </c>
      <c r="L178" s="79">
        <v>2.98</v>
      </c>
      <c r="M178" s="79">
        <v>3.11</v>
      </c>
      <c r="N178" s="79">
        <v>3.92</v>
      </c>
    </row>
    <row r="179" spans="1:14">
      <c r="A179" s="118"/>
      <c r="B179" s="82" t="s">
        <v>91</v>
      </c>
      <c r="C179" s="82">
        <v>85.2</v>
      </c>
      <c r="D179" s="82">
        <v>40.6</v>
      </c>
      <c r="E179" s="79">
        <v>5.17</v>
      </c>
      <c r="F179" s="79">
        <v>2.2200000000000002</v>
      </c>
      <c r="G179" s="79">
        <v>2.48</v>
      </c>
      <c r="H179" s="79">
        <v>1.9</v>
      </c>
      <c r="I179" s="79">
        <v>2.89</v>
      </c>
      <c r="J179" s="79">
        <v>1.94</v>
      </c>
      <c r="K179" s="79">
        <v>3.03</v>
      </c>
      <c r="L179" s="79">
        <v>3</v>
      </c>
      <c r="M179" s="79">
        <v>3.18</v>
      </c>
      <c r="N179" s="79">
        <v>4.1100000000000003</v>
      </c>
    </row>
    <row r="180" spans="1:14">
      <c r="A180" s="118"/>
      <c r="B180" s="119" t="s">
        <v>92</v>
      </c>
      <c r="C180" s="119">
        <v>88.85</v>
      </c>
      <c r="D180" s="119">
        <v>43.5</v>
      </c>
      <c r="E180" s="120">
        <v>14.770000000000001</v>
      </c>
      <c r="F180" s="120">
        <v>5.28</v>
      </c>
      <c r="G180" s="120">
        <v>3.2166666666666668</v>
      </c>
      <c r="H180" s="120">
        <v>2.5666666666666669</v>
      </c>
      <c r="I180" s="120">
        <v>2.5533333333333332</v>
      </c>
      <c r="J180" s="120">
        <v>1.5153333333333334</v>
      </c>
      <c r="K180" s="120">
        <v>0.97666666666666668</v>
      </c>
      <c r="L180" s="120">
        <v>0.72666666666666657</v>
      </c>
      <c r="M180" s="120">
        <v>0.52</v>
      </c>
      <c r="N180" s="120">
        <v>0.40666666666666673</v>
      </c>
    </row>
    <row r="181" spans="1:14">
      <c r="A181" s="118"/>
      <c r="B181" s="121" t="s">
        <v>95</v>
      </c>
      <c r="C181" s="122">
        <f t="shared" ref="C181:D181" si="147">C177-C180</f>
        <v>-7.0499999999999972</v>
      </c>
      <c r="D181" s="122">
        <f t="shared" si="147"/>
        <v>-1.2999999999999972</v>
      </c>
      <c r="E181" s="122">
        <f>E177-E180</f>
        <v>-10.650000000000002</v>
      </c>
      <c r="F181" s="122">
        <f t="shared" ref="F181:N181" si="148">F177-F180</f>
        <v>-3.2600000000000002</v>
      </c>
      <c r="G181" s="122">
        <f t="shared" si="148"/>
        <v>-1.4666666666666668</v>
      </c>
      <c r="H181" s="122">
        <f t="shared" si="148"/>
        <v>-0.94666666666666677</v>
      </c>
      <c r="I181" s="122">
        <f t="shared" si="148"/>
        <v>0.18666666666666698</v>
      </c>
      <c r="J181" s="122"/>
      <c r="K181" s="122">
        <f t="shared" si="148"/>
        <v>1.2133333333333334</v>
      </c>
      <c r="L181" s="122">
        <f t="shared" si="148"/>
        <v>2.2133333333333334</v>
      </c>
      <c r="M181" s="122">
        <f t="shared" si="148"/>
        <v>2.42</v>
      </c>
      <c r="N181" s="122">
        <f t="shared" si="148"/>
        <v>3.1133333333333333</v>
      </c>
    </row>
    <row r="182" spans="1:14">
      <c r="A182" s="118"/>
      <c r="B182" s="121" t="s">
        <v>96</v>
      </c>
      <c r="C182" s="122">
        <f t="shared" ref="C182:D182" si="149">C178-C180</f>
        <v>-0.75</v>
      </c>
      <c r="D182" s="122">
        <f t="shared" si="149"/>
        <v>-1.7999999999999972</v>
      </c>
      <c r="E182" s="122">
        <f>E178-E180</f>
        <v>-10.600000000000001</v>
      </c>
      <c r="F182" s="122">
        <f t="shared" ref="F182:N182" si="150">F178-F180</f>
        <v>-3.14</v>
      </c>
      <c r="G182" s="122">
        <f t="shared" si="150"/>
        <v>-1.2166666666666668</v>
      </c>
      <c r="H182" s="122">
        <f t="shared" si="150"/>
        <v>-0.85666666666666691</v>
      </c>
      <c r="I182" s="122">
        <f t="shared" si="150"/>
        <v>9.6666666666666679E-2</v>
      </c>
      <c r="J182" s="122">
        <f t="shared" si="150"/>
        <v>0.12466666666666648</v>
      </c>
      <c r="K182" s="122">
        <f t="shared" si="150"/>
        <v>1.6233333333333335</v>
      </c>
      <c r="L182" s="122">
        <f t="shared" si="150"/>
        <v>2.2533333333333334</v>
      </c>
      <c r="M182" s="122">
        <f t="shared" si="150"/>
        <v>2.59</v>
      </c>
      <c r="N182" s="122">
        <f t="shared" si="150"/>
        <v>3.5133333333333332</v>
      </c>
    </row>
    <row r="183" spans="1:14" ht="14.4" thickBot="1">
      <c r="A183" s="118"/>
      <c r="B183" s="121" t="s">
        <v>97</v>
      </c>
      <c r="C183" s="122">
        <f t="shared" ref="C183:D183" si="151">C179-C180</f>
        <v>-3.6499999999999915</v>
      </c>
      <c r="D183" s="122">
        <f t="shared" si="151"/>
        <v>-2.8999999999999986</v>
      </c>
      <c r="E183" s="122">
        <f>E179-E180</f>
        <v>-9.6000000000000014</v>
      </c>
      <c r="F183" s="122">
        <f t="shared" ref="F183:N183" si="152">F179-F180</f>
        <v>-3.06</v>
      </c>
      <c r="G183" s="122">
        <f t="shared" si="152"/>
        <v>-0.7366666666666668</v>
      </c>
      <c r="H183" s="122">
        <f t="shared" si="152"/>
        <v>-0.66666666666666696</v>
      </c>
      <c r="I183" s="122">
        <f t="shared" si="152"/>
        <v>0.33666666666666689</v>
      </c>
      <c r="J183" s="122">
        <f t="shared" si="152"/>
        <v>0.42466666666666653</v>
      </c>
      <c r="K183" s="122">
        <f t="shared" si="152"/>
        <v>2.0533333333333332</v>
      </c>
      <c r="L183" s="122">
        <f t="shared" si="152"/>
        <v>2.2733333333333334</v>
      </c>
      <c r="M183" s="122">
        <f t="shared" si="152"/>
        <v>2.66</v>
      </c>
      <c r="N183" s="122">
        <f t="shared" si="152"/>
        <v>3.7033333333333336</v>
      </c>
    </row>
    <row r="184" spans="1:14" ht="15" thickTop="1" thickBot="1">
      <c r="A184" s="118"/>
      <c r="B184" s="123" t="s">
        <v>11</v>
      </c>
      <c r="C184" s="124">
        <f t="shared" ref="C184:D184" si="153">AVERAGE(C181:C183)</f>
        <v>-3.8166666666666629</v>
      </c>
      <c r="D184" s="124">
        <f t="shared" si="153"/>
        <v>-1.9999999999999976</v>
      </c>
      <c r="E184" s="124">
        <f>AVERAGE(E181:E183)</f>
        <v>-10.283333333333335</v>
      </c>
      <c r="F184" s="124">
        <f t="shared" ref="F184:N184" si="154">AVERAGE(F181:F183)</f>
        <v>-3.1533333333333338</v>
      </c>
      <c r="G184" s="124">
        <f t="shared" si="154"/>
        <v>-1.1400000000000001</v>
      </c>
      <c r="H184" s="125">
        <f t="shared" si="154"/>
        <v>-0.82333333333333358</v>
      </c>
      <c r="I184" s="124">
        <f t="shared" si="154"/>
        <v>0.20666666666666686</v>
      </c>
      <c r="J184" s="126">
        <f t="shared" si="154"/>
        <v>0.2746666666666665</v>
      </c>
      <c r="K184" s="124">
        <f t="shared" si="154"/>
        <v>1.6300000000000001</v>
      </c>
      <c r="L184" s="124">
        <f t="shared" si="154"/>
        <v>2.2466666666666666</v>
      </c>
      <c r="M184" s="124">
        <f t="shared" si="154"/>
        <v>2.5566666666666666</v>
      </c>
      <c r="N184" s="124">
        <f t="shared" si="154"/>
        <v>3.4433333333333334</v>
      </c>
    </row>
    <row r="185" spans="1:14" ht="15" thickTop="1" thickBot="1">
      <c r="A185" s="118"/>
      <c r="B185" s="189" t="s">
        <v>2</v>
      </c>
      <c r="C185" s="190">
        <f t="shared" ref="C185:D185" si="155">_xlfn.STDEV.S(C181:C183)</f>
        <v>3.1533051443419371</v>
      </c>
      <c r="D185" s="190">
        <f t="shared" si="155"/>
        <v>0.8185352771872455</v>
      </c>
      <c r="E185" s="190">
        <f>_xlfn.STDEV.S(E181:E183)</f>
        <v>0.59231185479722892</v>
      </c>
      <c r="F185" s="190">
        <f t="shared" ref="F185:N185" si="156">_xlfn.STDEV.S(F181:F183)</f>
        <v>0.10066445913694343</v>
      </c>
      <c r="G185" s="190">
        <f t="shared" si="156"/>
        <v>0.37098966742125483</v>
      </c>
      <c r="H185" s="125">
        <f t="shared" si="156"/>
        <v>0.14294521094927778</v>
      </c>
      <c r="I185" s="190">
        <f t="shared" si="156"/>
        <v>0.12124355652982148</v>
      </c>
      <c r="J185" s="190">
        <f t="shared" si="156"/>
        <v>0.21213203435596428</v>
      </c>
      <c r="K185" s="190">
        <f t="shared" si="156"/>
        <v>0.42003968066521191</v>
      </c>
      <c r="L185" s="190">
        <f t="shared" si="156"/>
        <v>3.0550504633038961E-2</v>
      </c>
      <c r="M185" s="190">
        <f t="shared" si="156"/>
        <v>0.1234233905438242</v>
      </c>
      <c r="N185" s="190">
        <f t="shared" si="156"/>
        <v>0.30116440692751206</v>
      </c>
    </row>
    <row r="186" spans="1:14" ht="14.4" thickTop="1">
      <c r="J186" s="191">
        <f>K184-J184</f>
        <v>1.3553333333333337</v>
      </c>
      <c r="K186" s="191">
        <f>L184-K184</f>
        <v>0.61666666666666647</v>
      </c>
      <c r="L186" s="191">
        <f>M184-L184</f>
        <v>0.31000000000000005</v>
      </c>
      <c r="M186" s="191">
        <f>N184-M184</f>
        <v>0.88666666666666671</v>
      </c>
    </row>
    <row r="187" spans="1:14">
      <c r="A187" s="195" t="s">
        <v>6</v>
      </c>
      <c r="B187" s="34" t="s">
        <v>89</v>
      </c>
      <c r="C187" s="34">
        <v>85.5</v>
      </c>
      <c r="D187" s="34">
        <v>50.4</v>
      </c>
      <c r="E187" s="81">
        <v>5.64</v>
      </c>
      <c r="F187" s="81">
        <v>5.17</v>
      </c>
      <c r="G187" s="81">
        <v>3.12</v>
      </c>
      <c r="H187" s="81">
        <v>8</v>
      </c>
      <c r="I187" s="81">
        <v>5.78</v>
      </c>
      <c r="J187" s="81">
        <v>5.19</v>
      </c>
      <c r="K187" s="81">
        <v>4.51</v>
      </c>
      <c r="L187" s="81">
        <v>4.74</v>
      </c>
      <c r="M187" s="81">
        <v>4.6100000000000003</v>
      </c>
      <c r="N187" s="81">
        <v>4.32</v>
      </c>
    </row>
    <row r="188" spans="1:14">
      <c r="A188" s="195"/>
      <c r="B188" s="34" t="s">
        <v>90</v>
      </c>
      <c r="C188" s="34">
        <v>79.900000000000006</v>
      </c>
      <c r="D188" s="34">
        <v>48.2</v>
      </c>
      <c r="E188" s="81">
        <v>5.64</v>
      </c>
      <c r="F188" s="81">
        <v>5.16</v>
      </c>
      <c r="G188" s="81">
        <v>2.23</v>
      </c>
      <c r="H188" s="81">
        <v>8.42</v>
      </c>
      <c r="I188" s="81">
        <v>5.43</v>
      </c>
      <c r="J188" s="81">
        <v>4.8600000000000003</v>
      </c>
      <c r="K188" s="81">
        <v>4.51</v>
      </c>
      <c r="L188" s="81">
        <v>4.68</v>
      </c>
      <c r="M188" s="81">
        <v>4.3</v>
      </c>
      <c r="N188" s="81">
        <v>4.78</v>
      </c>
    </row>
    <row r="189" spans="1:14">
      <c r="A189" s="195"/>
      <c r="B189" s="34" t="s">
        <v>91</v>
      </c>
      <c r="C189" s="34">
        <v>89.4</v>
      </c>
      <c r="D189" s="34">
        <v>46.7</v>
      </c>
      <c r="E189" s="81">
        <v>5.99</v>
      </c>
      <c r="F189" s="81">
        <v>5.54</v>
      </c>
      <c r="G189" s="81">
        <v>3.44</v>
      </c>
      <c r="H189" s="81">
        <v>8.56</v>
      </c>
      <c r="I189" s="81">
        <v>5.47</v>
      </c>
      <c r="J189" s="81">
        <v>4.87</v>
      </c>
      <c r="K189" s="81">
        <v>4.75</v>
      </c>
      <c r="L189" s="81">
        <v>4.88</v>
      </c>
      <c r="M189" s="81">
        <v>4.66</v>
      </c>
      <c r="N189" s="81">
        <v>4.91</v>
      </c>
    </row>
    <row r="190" spans="1:14">
      <c r="A190" s="195"/>
      <c r="B190" s="149" t="s">
        <v>92</v>
      </c>
      <c r="C190" s="149">
        <v>91.550000000000011</v>
      </c>
      <c r="D190" s="149">
        <v>52.3</v>
      </c>
      <c r="E190" s="150">
        <v>27.5</v>
      </c>
      <c r="F190" s="150">
        <v>20.599999999999998</v>
      </c>
      <c r="G190" s="150">
        <v>9.9233333333333338</v>
      </c>
      <c r="H190" s="150">
        <v>8.2099999999999991</v>
      </c>
      <c r="I190" s="150">
        <v>4.9833333333333334</v>
      </c>
      <c r="J190" s="150">
        <v>2.6799999999999997</v>
      </c>
      <c r="K190" s="150">
        <v>1.3966666666666667</v>
      </c>
      <c r="L190" s="150">
        <v>0.86333333333333329</v>
      </c>
      <c r="M190" s="150">
        <v>0.59666666666666668</v>
      </c>
      <c r="N190" s="150">
        <v>0.47</v>
      </c>
    </row>
    <row r="191" spans="1:14">
      <c r="A191" s="195"/>
      <c r="B191" s="151" t="s">
        <v>95</v>
      </c>
      <c r="C191" s="152">
        <f t="shared" ref="C191:D191" si="157">C187-C190</f>
        <v>-6.0500000000000114</v>
      </c>
      <c r="D191" s="152">
        <f t="shared" si="157"/>
        <v>-1.8999999999999986</v>
      </c>
      <c r="E191" s="152">
        <f>E187-E190</f>
        <v>-21.86</v>
      </c>
      <c r="F191" s="152">
        <f t="shared" ref="F191:N191" si="158">F187-F190</f>
        <v>-15.429999999999998</v>
      </c>
      <c r="G191" s="152">
        <f t="shared" si="158"/>
        <v>-6.8033333333333337</v>
      </c>
      <c r="H191" s="152"/>
      <c r="I191" s="152">
        <f t="shared" si="158"/>
        <v>0.79666666666666686</v>
      </c>
      <c r="J191" s="152">
        <f t="shared" si="158"/>
        <v>2.5100000000000007</v>
      </c>
      <c r="K191" s="152">
        <f t="shared" si="158"/>
        <v>3.1133333333333333</v>
      </c>
      <c r="L191" s="152">
        <f t="shared" si="158"/>
        <v>3.8766666666666669</v>
      </c>
      <c r="M191" s="152">
        <f t="shared" si="158"/>
        <v>4.0133333333333336</v>
      </c>
      <c r="N191" s="152">
        <f t="shared" si="158"/>
        <v>3.8500000000000005</v>
      </c>
    </row>
    <row r="192" spans="1:14">
      <c r="A192" s="195"/>
      <c r="B192" s="151" t="s">
        <v>96</v>
      </c>
      <c r="C192" s="152">
        <f t="shared" ref="C192:D192" si="159">C188-C190</f>
        <v>-11.650000000000006</v>
      </c>
      <c r="D192" s="152">
        <f t="shared" si="159"/>
        <v>-4.0999999999999943</v>
      </c>
      <c r="E192" s="152">
        <f>E188-E190</f>
        <v>-21.86</v>
      </c>
      <c r="F192" s="152">
        <f t="shared" ref="F192:N192" si="160">F188-F190</f>
        <v>-15.439999999999998</v>
      </c>
      <c r="G192" s="152">
        <f t="shared" si="160"/>
        <v>-7.6933333333333334</v>
      </c>
      <c r="H192" s="152">
        <f t="shared" si="160"/>
        <v>0.21000000000000085</v>
      </c>
      <c r="I192" s="152">
        <f t="shared" si="160"/>
        <v>0.44666666666666632</v>
      </c>
      <c r="J192" s="152">
        <f t="shared" si="160"/>
        <v>2.1800000000000006</v>
      </c>
      <c r="K192" s="152">
        <f t="shared" si="160"/>
        <v>3.1133333333333333</v>
      </c>
      <c r="L192" s="152">
        <f t="shared" si="160"/>
        <v>3.8166666666666664</v>
      </c>
      <c r="M192" s="152">
        <f t="shared" si="160"/>
        <v>3.7033333333333331</v>
      </c>
      <c r="N192" s="152">
        <f t="shared" si="160"/>
        <v>4.3100000000000005</v>
      </c>
    </row>
    <row r="193" spans="1:14" ht="14.4" thickBot="1">
      <c r="A193" s="195"/>
      <c r="B193" s="151" t="s">
        <v>97</v>
      </c>
      <c r="C193" s="152">
        <f t="shared" ref="C193:D193" si="161">C189-C190</f>
        <v>-2.1500000000000057</v>
      </c>
      <c r="D193" s="152">
        <f t="shared" si="161"/>
        <v>-5.5999999999999943</v>
      </c>
      <c r="E193" s="152">
        <f>E189-E190</f>
        <v>-21.509999999999998</v>
      </c>
      <c r="F193" s="152">
        <f t="shared" ref="F193:N193" si="162">F189-F190</f>
        <v>-15.059999999999999</v>
      </c>
      <c r="G193" s="152">
        <f t="shared" si="162"/>
        <v>-6.4833333333333343</v>
      </c>
      <c r="H193" s="152">
        <f t="shared" si="162"/>
        <v>0.35000000000000142</v>
      </c>
      <c r="I193" s="152">
        <f t="shared" si="162"/>
        <v>0.48666666666666636</v>
      </c>
      <c r="J193" s="152">
        <f t="shared" si="162"/>
        <v>2.1900000000000004</v>
      </c>
      <c r="K193" s="152">
        <f t="shared" si="162"/>
        <v>3.3533333333333335</v>
      </c>
      <c r="L193" s="152">
        <f t="shared" si="162"/>
        <v>4.0166666666666666</v>
      </c>
      <c r="M193" s="152">
        <f t="shared" si="162"/>
        <v>4.0633333333333335</v>
      </c>
      <c r="N193" s="152">
        <f t="shared" si="162"/>
        <v>4.4400000000000004</v>
      </c>
    </row>
    <row r="194" spans="1:14" ht="15" thickTop="1" thickBot="1">
      <c r="A194" s="195"/>
      <c r="B194" s="154" t="s">
        <v>11</v>
      </c>
      <c r="C194" s="155">
        <f t="shared" ref="C194:D194" si="163">AVERAGE(C191:C193)</f>
        <v>-6.6166666666666742</v>
      </c>
      <c r="D194" s="155">
        <f t="shared" si="163"/>
        <v>-3.8666666666666623</v>
      </c>
      <c r="E194" s="155">
        <f>AVERAGE(E191:E193)</f>
        <v>-21.743333333333329</v>
      </c>
      <c r="F194" s="155">
        <f t="shared" ref="F194:N194" si="164">AVERAGE(F191:F193)</f>
        <v>-15.309999999999997</v>
      </c>
      <c r="G194" s="156">
        <f>AVERAGE(G191:G193)</f>
        <v>-6.9933333333333332</v>
      </c>
      <c r="H194" s="155">
        <f t="shared" si="164"/>
        <v>0.28000000000000114</v>
      </c>
      <c r="I194" s="155">
        <f t="shared" si="164"/>
        <v>0.57666666666666655</v>
      </c>
      <c r="J194" s="155">
        <f t="shared" si="164"/>
        <v>2.2933333333333339</v>
      </c>
      <c r="K194" s="155">
        <f t="shared" si="164"/>
        <v>3.1933333333333334</v>
      </c>
      <c r="L194" s="155">
        <f t="shared" si="164"/>
        <v>3.9033333333333338</v>
      </c>
      <c r="M194" s="155">
        <f t="shared" si="164"/>
        <v>3.9266666666666672</v>
      </c>
      <c r="N194" s="155">
        <f t="shared" si="164"/>
        <v>4.2</v>
      </c>
    </row>
    <row r="195" spans="1:14" ht="15" thickTop="1" thickBot="1">
      <c r="A195" s="195"/>
      <c r="B195" s="194" t="s">
        <v>2</v>
      </c>
      <c r="C195" s="160">
        <f t="shared" ref="C195:D195" si="165">_xlfn.STDEV.S(C191:C193)</f>
        <v>4.7752835866923489</v>
      </c>
      <c r="D195" s="160">
        <f t="shared" si="165"/>
        <v>1.8610033136277129</v>
      </c>
      <c r="E195" s="160">
        <f>_xlfn.STDEV.S(E191:E193)</f>
        <v>0.20207259421636983</v>
      </c>
      <c r="F195" s="160">
        <f t="shared" ref="F195:N195" si="166">_xlfn.STDEV.S(F191:F193)</f>
        <v>0.21656407827707663</v>
      </c>
      <c r="G195" s="156">
        <f t="shared" si="166"/>
        <v>0.62697687357668908</v>
      </c>
      <c r="H195" s="160">
        <f t="shared" si="166"/>
        <v>9.8994949366117094E-2</v>
      </c>
      <c r="I195" s="160">
        <f t="shared" si="166"/>
        <v>0.19157244060668049</v>
      </c>
      <c r="J195" s="160">
        <f t="shared" si="166"/>
        <v>0.18770544300401459</v>
      </c>
      <c r="K195" s="160">
        <f t="shared" si="166"/>
        <v>0.13856406460551032</v>
      </c>
      <c r="L195" s="160">
        <f t="shared" si="166"/>
        <v>0.10263202878893772</v>
      </c>
      <c r="M195" s="160">
        <f t="shared" si="166"/>
        <v>0.19502136635080122</v>
      </c>
      <c r="N195" s="160">
        <f t="shared" si="166"/>
        <v>0.30999999999999994</v>
      </c>
    </row>
    <row r="196" spans="1:14" ht="14.4" thickTop="1">
      <c r="J196" s="191">
        <f>K194-J194</f>
        <v>0.89999999999999947</v>
      </c>
      <c r="K196" s="191">
        <f>L194-K194</f>
        <v>0.71000000000000041</v>
      </c>
      <c r="L196" s="191">
        <f>M194-L194</f>
        <v>2.3333333333333428E-2</v>
      </c>
      <c r="M196" s="191">
        <f>N194-M194</f>
        <v>0.27333333333333298</v>
      </c>
    </row>
    <row r="197" spans="1:14">
      <c r="A197" s="161" t="s">
        <v>5</v>
      </c>
      <c r="B197" s="82" t="s">
        <v>89</v>
      </c>
      <c r="C197" s="82">
        <v>80.2</v>
      </c>
      <c r="D197" s="82">
        <v>70.7</v>
      </c>
      <c r="E197" s="81">
        <v>9.42</v>
      </c>
      <c r="F197" s="81">
        <v>5.9</v>
      </c>
      <c r="G197" s="81">
        <v>2.85</v>
      </c>
      <c r="H197" s="81">
        <v>7.86</v>
      </c>
      <c r="I197" s="81">
        <v>4.91</v>
      </c>
      <c r="J197" s="81">
        <v>4.41</v>
      </c>
      <c r="K197" s="81">
        <v>4.47</v>
      </c>
      <c r="L197" s="81">
        <v>4.26</v>
      </c>
      <c r="M197" s="81">
        <v>5.32</v>
      </c>
      <c r="N197" s="81">
        <v>5.18</v>
      </c>
    </row>
    <row r="198" spans="1:14">
      <c r="A198" s="161"/>
      <c r="B198" s="82" t="s">
        <v>90</v>
      </c>
      <c r="C198" s="82">
        <v>92.1</v>
      </c>
      <c r="D198" s="82">
        <v>60.2</v>
      </c>
      <c r="E198" s="81">
        <v>8.4</v>
      </c>
      <c r="F198" s="81">
        <v>5.44</v>
      </c>
      <c r="G198" s="81">
        <v>1.85</v>
      </c>
      <c r="H198" s="81">
        <v>7.18</v>
      </c>
      <c r="I198" s="81">
        <v>5.04</v>
      </c>
      <c r="J198" s="81">
        <v>4.0999999999999996</v>
      </c>
      <c r="K198" s="81">
        <v>4.34</v>
      </c>
      <c r="L198" s="81">
        <v>4.12</v>
      </c>
      <c r="M198" s="81">
        <v>4.4800000000000004</v>
      </c>
      <c r="N198" s="81">
        <v>4.5999999999999996</v>
      </c>
    </row>
    <row r="199" spans="1:14">
      <c r="A199" s="161"/>
      <c r="B199" s="82" t="s">
        <v>91</v>
      </c>
      <c r="C199" s="82">
        <v>85.1</v>
      </c>
      <c r="D199" s="82">
        <v>74.5</v>
      </c>
      <c r="E199" s="81">
        <v>7.83</v>
      </c>
      <c r="F199" s="81">
        <v>5.07</v>
      </c>
      <c r="G199" s="81">
        <v>1.1200000000000001</v>
      </c>
      <c r="H199" s="81">
        <v>7.75</v>
      </c>
      <c r="I199" s="81">
        <v>4.88</v>
      </c>
      <c r="J199" s="81">
        <v>3.88</v>
      </c>
      <c r="K199" s="81">
        <v>3.94</v>
      </c>
      <c r="L199" s="81">
        <v>3.96</v>
      </c>
      <c r="M199" s="81">
        <v>4.3600000000000003</v>
      </c>
      <c r="N199" s="81">
        <v>4.58</v>
      </c>
    </row>
    <row r="200" spans="1:14">
      <c r="A200" s="161"/>
      <c r="B200" s="163" t="s">
        <v>92</v>
      </c>
      <c r="C200" s="163">
        <v>97.2</v>
      </c>
      <c r="D200" s="163">
        <v>76.949999999999989</v>
      </c>
      <c r="E200" s="164">
        <v>22.766666666666666</v>
      </c>
      <c r="F200" s="164">
        <v>15.883333333333335</v>
      </c>
      <c r="G200" s="164">
        <v>11.383333333333333</v>
      </c>
      <c r="H200" s="164">
        <v>7.5566666666666675</v>
      </c>
      <c r="I200" s="164">
        <v>4.7233333333333336</v>
      </c>
      <c r="J200" s="164">
        <v>2.6133333333333333</v>
      </c>
      <c r="K200" s="164">
        <v>1.5166666666666666</v>
      </c>
      <c r="L200" s="164">
        <v>0.87666666666666659</v>
      </c>
      <c r="M200" s="164">
        <v>0.62666666666666659</v>
      </c>
      <c r="N200" s="164">
        <v>0.51666666666666672</v>
      </c>
    </row>
    <row r="201" spans="1:14">
      <c r="A201" s="161"/>
      <c r="B201" s="165" t="s">
        <v>95</v>
      </c>
      <c r="C201" s="166">
        <f t="shared" ref="C201:D201" si="167">C197-C200</f>
        <v>-17</v>
      </c>
      <c r="D201" s="166">
        <f t="shared" si="167"/>
        <v>-6.2499999999999858</v>
      </c>
      <c r="E201" s="166">
        <f>E197-E200</f>
        <v>-13.346666666666666</v>
      </c>
      <c r="F201" s="166">
        <f t="shared" ref="F201:N201" si="168">F197-F200</f>
        <v>-9.9833333333333343</v>
      </c>
      <c r="G201" s="166">
        <f t="shared" si="168"/>
        <v>-8.5333333333333332</v>
      </c>
      <c r="H201" s="166">
        <f t="shared" si="168"/>
        <v>0.30333333333333279</v>
      </c>
      <c r="I201" s="166">
        <f t="shared" si="168"/>
        <v>0.18666666666666654</v>
      </c>
      <c r="J201" s="166">
        <f t="shared" si="168"/>
        <v>1.7966666666666669</v>
      </c>
      <c r="K201" s="166">
        <f t="shared" si="168"/>
        <v>2.9533333333333331</v>
      </c>
      <c r="L201" s="166">
        <f t="shared" si="168"/>
        <v>3.3833333333333333</v>
      </c>
      <c r="M201" s="166">
        <f t="shared" si="168"/>
        <v>4.6933333333333334</v>
      </c>
      <c r="N201" s="166">
        <f t="shared" si="168"/>
        <v>4.6633333333333331</v>
      </c>
    </row>
    <row r="202" spans="1:14">
      <c r="A202" s="161"/>
      <c r="B202" s="165" t="s">
        <v>96</v>
      </c>
      <c r="C202" s="166">
        <f t="shared" ref="C202:D202" si="169">C198-C200</f>
        <v>-5.1000000000000085</v>
      </c>
      <c r="D202" s="166">
        <f t="shared" si="169"/>
        <v>-16.749999999999986</v>
      </c>
      <c r="E202" s="166">
        <f>E198-E200</f>
        <v>-14.366666666666665</v>
      </c>
      <c r="F202" s="166">
        <f t="shared" ref="F202:N202" si="170">F198-F200</f>
        <v>-10.443333333333335</v>
      </c>
      <c r="G202" s="166">
        <f t="shared" si="170"/>
        <v>-9.5333333333333332</v>
      </c>
      <c r="H202" s="166"/>
      <c r="I202" s="166">
        <f t="shared" si="170"/>
        <v>0.31666666666666643</v>
      </c>
      <c r="J202" s="166">
        <f t="shared" si="170"/>
        <v>1.4866666666666664</v>
      </c>
      <c r="K202" s="166">
        <f t="shared" si="170"/>
        <v>2.8233333333333333</v>
      </c>
      <c r="L202" s="166">
        <f t="shared" si="170"/>
        <v>3.2433333333333336</v>
      </c>
      <c r="M202" s="166">
        <f t="shared" si="170"/>
        <v>3.8533333333333339</v>
      </c>
      <c r="N202" s="166">
        <f t="shared" si="170"/>
        <v>4.083333333333333</v>
      </c>
    </row>
    <row r="203" spans="1:14" ht="14.4" thickBot="1">
      <c r="A203" s="161"/>
      <c r="B203" s="167" t="s">
        <v>97</v>
      </c>
      <c r="C203" s="168">
        <f t="shared" ref="C203:D203" si="171">C199-C200</f>
        <v>-12.100000000000009</v>
      </c>
      <c r="D203" s="168">
        <f t="shared" si="171"/>
        <v>-2.4499999999999886</v>
      </c>
      <c r="E203" s="168">
        <f>E199-E200</f>
        <v>-14.936666666666666</v>
      </c>
      <c r="F203" s="168">
        <f t="shared" ref="F203:N203" si="172">F199-F200</f>
        <v>-10.813333333333334</v>
      </c>
      <c r="G203" s="168">
        <f t="shared" si="172"/>
        <v>-10.263333333333332</v>
      </c>
      <c r="H203" s="168">
        <f t="shared" si="172"/>
        <v>0.19333333333333247</v>
      </c>
      <c r="I203" s="168">
        <f t="shared" si="172"/>
        <v>0.15666666666666629</v>
      </c>
      <c r="J203" s="168">
        <f t="shared" si="172"/>
        <v>1.2666666666666666</v>
      </c>
      <c r="K203" s="168">
        <f t="shared" si="172"/>
        <v>2.4233333333333333</v>
      </c>
      <c r="L203" s="168">
        <f t="shared" si="172"/>
        <v>3.0833333333333335</v>
      </c>
      <c r="M203" s="168">
        <f t="shared" si="172"/>
        <v>3.7333333333333338</v>
      </c>
      <c r="N203" s="168">
        <f t="shared" si="172"/>
        <v>4.0633333333333335</v>
      </c>
    </row>
    <row r="204" spans="1:14" ht="15" thickTop="1" thickBot="1">
      <c r="A204" s="161"/>
      <c r="B204" s="169" t="s">
        <v>11</v>
      </c>
      <c r="C204" s="170">
        <f t="shared" ref="C204" si="173">AVERAGE(C201:C203)</f>
        <v>-11.400000000000006</v>
      </c>
      <c r="D204" s="170">
        <f>AVERAGE(D201:D203)</f>
        <v>-8.4833333333333201</v>
      </c>
      <c r="E204" s="170">
        <f>AVERAGE(E201:E203)</f>
        <v>-14.216666666666667</v>
      </c>
      <c r="F204" s="170">
        <f t="shared" ref="F204:N204" si="174">AVERAGE(F201:F203)</f>
        <v>-10.413333333333334</v>
      </c>
      <c r="G204" s="125">
        <f t="shared" si="174"/>
        <v>-9.4433333333333334</v>
      </c>
      <c r="H204" s="170">
        <f t="shared" si="174"/>
        <v>0.24833333333333263</v>
      </c>
      <c r="I204" s="170">
        <f>AVERAGE(I201:I203)</f>
        <v>0.21999999999999975</v>
      </c>
      <c r="J204" s="170">
        <f t="shared" si="174"/>
        <v>1.5166666666666666</v>
      </c>
      <c r="K204" s="170">
        <f t="shared" si="174"/>
        <v>2.7333333333333329</v>
      </c>
      <c r="L204" s="170">
        <f t="shared" si="174"/>
        <v>3.2366666666666668</v>
      </c>
      <c r="M204" s="170">
        <f t="shared" si="174"/>
        <v>4.0933333333333337</v>
      </c>
      <c r="N204" s="170">
        <f t="shared" si="174"/>
        <v>4.2699999999999996</v>
      </c>
    </row>
    <row r="205" spans="1:14" ht="15" thickTop="1" thickBot="1">
      <c r="A205" s="161"/>
      <c r="B205" s="172" t="s">
        <v>2</v>
      </c>
      <c r="C205" s="173">
        <f t="shared" ref="C205:D205" si="175">_xlfn.STDEV.S(C201:C203)</f>
        <v>5.9808026217222681</v>
      </c>
      <c r="D205" s="173">
        <f t="shared" si="175"/>
        <v>7.4069786912973719</v>
      </c>
      <c r="E205" s="173">
        <f>_xlfn.STDEV.S(E201:E203)</f>
        <v>0.80554329492585297</v>
      </c>
      <c r="F205" s="173">
        <f t="shared" ref="F205:N205" si="176">_xlfn.STDEV.S(F201:F203)</f>
        <v>0.41581245772583586</v>
      </c>
      <c r="G205" s="125">
        <f t="shared" si="176"/>
        <v>0.86850446170414053</v>
      </c>
      <c r="H205" s="173">
        <f t="shared" si="176"/>
        <v>7.778174593052041E-2</v>
      </c>
      <c r="I205" s="173">
        <f t="shared" si="176"/>
        <v>8.5049005481153878E-2</v>
      </c>
      <c r="J205" s="173">
        <f t="shared" si="176"/>
        <v>0.26627053911388771</v>
      </c>
      <c r="K205" s="173">
        <f t="shared" si="176"/>
        <v>0.27622454633866256</v>
      </c>
      <c r="L205" s="173">
        <f t="shared" si="176"/>
        <v>0.15011106998930263</v>
      </c>
      <c r="M205" s="173">
        <f t="shared" si="176"/>
        <v>0.52306787322488602</v>
      </c>
      <c r="N205" s="173">
        <f t="shared" si="176"/>
        <v>0.34078341117685479</v>
      </c>
    </row>
    <row r="206" spans="1:14" ht="14.4" thickTop="1">
      <c r="J206" s="191">
        <f>K204-J204</f>
        <v>1.2166666666666663</v>
      </c>
      <c r="K206" s="191">
        <f>L204-K204</f>
        <v>0.50333333333333385</v>
      </c>
      <c r="L206" s="191">
        <f>M204-L204</f>
        <v>0.85666666666666691</v>
      </c>
      <c r="M206" s="191">
        <f>N204-M204</f>
        <v>0.17666666666666586</v>
      </c>
    </row>
    <row r="207" spans="1:14">
      <c r="A207" s="177" t="s">
        <v>7</v>
      </c>
      <c r="B207" s="34" t="s">
        <v>89</v>
      </c>
      <c r="C207" s="34">
        <v>79.099999999999994</v>
      </c>
      <c r="D207" s="34">
        <v>42.2</v>
      </c>
      <c r="E207" s="79">
        <v>8.86</v>
      </c>
      <c r="F207" s="79">
        <v>3.73</v>
      </c>
      <c r="G207" s="79">
        <v>2.2400000000000002</v>
      </c>
      <c r="H207" s="79">
        <v>3.29</v>
      </c>
      <c r="I207" s="79">
        <v>2.12</v>
      </c>
      <c r="J207" s="79">
        <v>2.38</v>
      </c>
      <c r="K207" s="79">
        <v>3.07</v>
      </c>
      <c r="L207" s="79">
        <v>3.38</v>
      </c>
      <c r="M207" s="79">
        <v>3.31</v>
      </c>
      <c r="N207" s="79">
        <v>3.76</v>
      </c>
    </row>
    <row r="208" spans="1:14">
      <c r="A208" s="177"/>
      <c r="B208" s="34" t="s">
        <v>90</v>
      </c>
      <c r="C208" s="34">
        <v>80.2</v>
      </c>
      <c r="D208" s="34">
        <v>45.1</v>
      </c>
      <c r="E208" s="79">
        <v>8.8000000000000007</v>
      </c>
      <c r="F208" s="79">
        <v>4.25</v>
      </c>
      <c r="G208" s="79">
        <v>2.33</v>
      </c>
      <c r="H208" s="79">
        <v>3.88</v>
      </c>
      <c r="I208" s="79">
        <v>2.76</v>
      </c>
      <c r="J208" s="79">
        <v>2.75</v>
      </c>
      <c r="K208" s="79">
        <v>3.12</v>
      </c>
      <c r="L208" s="79">
        <v>3.47</v>
      </c>
      <c r="M208" s="79">
        <v>3.5</v>
      </c>
      <c r="N208" s="79">
        <v>4.37</v>
      </c>
    </row>
    <row r="209" spans="1:14">
      <c r="A209" s="177"/>
      <c r="B209" s="34" t="s">
        <v>91</v>
      </c>
      <c r="C209" s="34">
        <v>78.5</v>
      </c>
      <c r="D209" s="34">
        <v>48.2</v>
      </c>
      <c r="E209" s="79">
        <v>7.56</v>
      </c>
      <c r="F209" s="79">
        <v>3.62</v>
      </c>
      <c r="G209" s="79">
        <v>2.13</v>
      </c>
      <c r="H209" s="79">
        <v>3.21</v>
      </c>
      <c r="I209" s="79">
        <v>1.99</v>
      </c>
      <c r="J209" s="79">
        <v>2.21</v>
      </c>
      <c r="K209" s="79">
        <v>2.63</v>
      </c>
      <c r="L209" s="79">
        <v>2.82</v>
      </c>
      <c r="M209" s="79">
        <v>2.8</v>
      </c>
      <c r="N209" s="79">
        <v>3.13</v>
      </c>
    </row>
    <row r="210" spans="1:14">
      <c r="A210" s="177"/>
      <c r="B210" s="178" t="s">
        <v>92</v>
      </c>
      <c r="C210" s="178">
        <v>91.05</v>
      </c>
      <c r="D210" s="178">
        <v>54.75</v>
      </c>
      <c r="E210" s="179">
        <v>18.446666666666669</v>
      </c>
      <c r="F210" s="179">
        <v>8.336666666666666</v>
      </c>
      <c r="G210" s="179">
        <v>5.73</v>
      </c>
      <c r="H210" s="179">
        <v>3.1566666666666667</v>
      </c>
      <c r="I210" s="179">
        <v>1.9166666666666667</v>
      </c>
      <c r="J210" s="179">
        <v>1.3366666666666667</v>
      </c>
      <c r="K210" s="179">
        <v>0.77999999999999992</v>
      </c>
      <c r="L210" s="179">
        <v>0.56333333333333335</v>
      </c>
      <c r="M210" s="179">
        <v>0.46333333333333337</v>
      </c>
      <c r="N210" s="179">
        <v>0.38666666666666671</v>
      </c>
    </row>
    <row r="211" spans="1:14">
      <c r="A211" s="177"/>
      <c r="B211" s="180" t="s">
        <v>95</v>
      </c>
      <c r="C211" s="181">
        <f t="shared" ref="C211:D211" si="177">C207-C210</f>
        <v>-11.950000000000003</v>
      </c>
      <c r="D211" s="181">
        <f t="shared" si="177"/>
        <v>-12.549999999999997</v>
      </c>
      <c r="E211" s="181">
        <f>E207-E210</f>
        <v>-9.5866666666666696</v>
      </c>
      <c r="F211" s="181">
        <f t="shared" ref="F211:N211" si="178">F207-F210</f>
        <v>-4.6066666666666656</v>
      </c>
      <c r="G211" s="181">
        <f t="shared" si="178"/>
        <v>-3.49</v>
      </c>
      <c r="H211" s="181">
        <f t="shared" si="178"/>
        <v>0.1333333333333333</v>
      </c>
      <c r="I211" s="181">
        <f t="shared" si="178"/>
        <v>0.20333333333333337</v>
      </c>
      <c r="J211" s="181">
        <f t="shared" si="178"/>
        <v>1.0433333333333332</v>
      </c>
      <c r="K211" s="181">
        <f t="shared" si="178"/>
        <v>2.29</v>
      </c>
      <c r="L211" s="181">
        <f t="shared" si="178"/>
        <v>2.8166666666666664</v>
      </c>
      <c r="M211" s="181">
        <f t="shared" si="178"/>
        <v>2.8466666666666667</v>
      </c>
      <c r="N211" s="181">
        <f t="shared" si="178"/>
        <v>3.3733333333333331</v>
      </c>
    </row>
    <row r="212" spans="1:14">
      <c r="A212" s="177"/>
      <c r="B212" s="180" t="s">
        <v>96</v>
      </c>
      <c r="C212" s="181">
        <f t="shared" ref="C212:D212" si="179">C208-C210</f>
        <v>-10.849999999999994</v>
      </c>
      <c r="D212" s="181">
        <f t="shared" si="179"/>
        <v>-9.6499999999999986</v>
      </c>
      <c r="E212" s="181">
        <f>E208-E210</f>
        <v>-9.6466666666666683</v>
      </c>
      <c r="F212" s="181">
        <f t="shared" ref="F212:N212" si="180">F208-F210</f>
        <v>-4.086666666666666</v>
      </c>
      <c r="G212" s="181">
        <f t="shared" si="180"/>
        <v>-3.4000000000000004</v>
      </c>
      <c r="H212" s="181">
        <f t="shared" si="180"/>
        <v>0.72333333333333316</v>
      </c>
      <c r="I212" s="181">
        <f t="shared" si="180"/>
        <v>0.84333333333333305</v>
      </c>
      <c r="J212" s="181">
        <f t="shared" si="180"/>
        <v>1.4133333333333333</v>
      </c>
      <c r="K212" s="181">
        <f t="shared" si="180"/>
        <v>2.3400000000000003</v>
      </c>
      <c r="L212" s="181">
        <f t="shared" si="180"/>
        <v>2.9066666666666667</v>
      </c>
      <c r="M212" s="181">
        <f t="shared" si="180"/>
        <v>3.0366666666666666</v>
      </c>
      <c r="N212" s="181">
        <f t="shared" si="180"/>
        <v>3.9833333333333334</v>
      </c>
    </row>
    <row r="213" spans="1:14" ht="14.4" thickBot="1">
      <c r="A213" s="177"/>
      <c r="B213" s="180" t="s">
        <v>97</v>
      </c>
      <c r="C213" s="181">
        <f t="shared" ref="C213:D213" si="181">C209-C210</f>
        <v>-12.549999999999997</v>
      </c>
      <c r="D213" s="181">
        <f t="shared" si="181"/>
        <v>-6.5499999999999972</v>
      </c>
      <c r="E213" s="181">
        <f>E209-E210</f>
        <v>-10.88666666666667</v>
      </c>
      <c r="F213" s="181">
        <f t="shared" ref="F213:N213" si="182">F209-F210</f>
        <v>-4.7166666666666659</v>
      </c>
      <c r="G213" s="181">
        <f t="shared" si="182"/>
        <v>-3.6000000000000005</v>
      </c>
      <c r="H213" s="181">
        <f t="shared" si="182"/>
        <v>5.3333333333333233E-2</v>
      </c>
      <c r="I213" s="181">
        <f t="shared" si="182"/>
        <v>7.333333333333325E-2</v>
      </c>
      <c r="J213" s="181">
        <f t="shared" si="182"/>
        <v>0.87333333333333329</v>
      </c>
      <c r="K213" s="181">
        <f t="shared" si="182"/>
        <v>1.85</v>
      </c>
      <c r="L213" s="181">
        <f t="shared" si="182"/>
        <v>2.2566666666666664</v>
      </c>
      <c r="M213" s="181">
        <f t="shared" si="182"/>
        <v>2.3366666666666664</v>
      </c>
      <c r="N213" s="181">
        <f t="shared" si="182"/>
        <v>2.7433333333333332</v>
      </c>
    </row>
    <row r="214" spans="1:14" ht="15" thickTop="1" thickBot="1">
      <c r="A214" s="177"/>
      <c r="B214" s="182" t="s">
        <v>11</v>
      </c>
      <c r="C214" s="183">
        <f t="shared" ref="C214:D214" si="183">AVERAGE(C211:C213)</f>
        <v>-11.783333333333331</v>
      </c>
      <c r="D214" s="183">
        <f t="shared" si="183"/>
        <v>-9.5833333333333304</v>
      </c>
      <c r="E214" s="183">
        <f>AVERAGE(E211:E213)</f>
        <v>-10.040000000000003</v>
      </c>
      <c r="F214" s="183">
        <f t="shared" ref="F214:N214" si="184">AVERAGE(F211:F213)</f>
        <v>-4.4699999999999989</v>
      </c>
      <c r="G214" s="156">
        <f t="shared" si="184"/>
        <v>-3.4966666666666675</v>
      </c>
      <c r="H214" s="183">
        <f t="shared" si="184"/>
        <v>0.30333333333333323</v>
      </c>
      <c r="I214" s="183">
        <f t="shared" si="184"/>
        <v>0.37333333333333324</v>
      </c>
      <c r="J214" s="183">
        <f t="shared" si="184"/>
        <v>1.1100000000000001</v>
      </c>
      <c r="K214" s="183">
        <f t="shared" si="184"/>
        <v>2.16</v>
      </c>
      <c r="L214" s="183">
        <f t="shared" si="184"/>
        <v>2.6599999999999997</v>
      </c>
      <c r="M214" s="183">
        <f t="shared" si="184"/>
        <v>2.7399999999999998</v>
      </c>
      <c r="N214" s="183">
        <f t="shared" si="184"/>
        <v>3.3666666666666667</v>
      </c>
    </row>
    <row r="215" spans="1:14" ht="15" thickTop="1" thickBot="1">
      <c r="A215" s="177"/>
      <c r="B215" s="205" t="s">
        <v>2</v>
      </c>
      <c r="C215" s="206">
        <f t="shared" ref="C215:D215" si="185">_xlfn.STDEV.S(C211:C213)</f>
        <v>0.86216781042517299</v>
      </c>
      <c r="D215" s="206">
        <f t="shared" si="185"/>
        <v>3.0005555041247498</v>
      </c>
      <c r="E215" s="206">
        <f>_xlfn.STDEV.S(E211:E213)</f>
        <v>0.73384830403383394</v>
      </c>
      <c r="F215" s="206">
        <f t="shared" ref="F215:N215" si="186">_xlfn.STDEV.S(F211:F213)</f>
        <v>0.33650160970392584</v>
      </c>
      <c r="G215" s="125">
        <f t="shared" si="186"/>
        <v>0.10016652800877822</v>
      </c>
      <c r="H215" s="206">
        <f t="shared" si="186"/>
        <v>0.36592348927063967</v>
      </c>
      <c r="I215" s="206">
        <f t="shared" si="186"/>
        <v>0.41218927691049878</v>
      </c>
      <c r="J215" s="207">
        <f t="shared" si="186"/>
        <v>0.27610384519838355</v>
      </c>
      <c r="K215" s="206">
        <f t="shared" si="186"/>
        <v>0.26962937525425568</v>
      </c>
      <c r="L215" s="206">
        <f t="shared" si="186"/>
        <v>0.3521836642056741</v>
      </c>
      <c r="M215" s="206">
        <f t="shared" si="186"/>
        <v>0.36198526673517589</v>
      </c>
      <c r="N215" s="206">
        <f t="shared" si="186"/>
        <v>0.62002688113769222</v>
      </c>
    </row>
    <row r="216" spans="1:14" ht="14.4" thickTop="1">
      <c r="I216" s="191">
        <f>J214-I214</f>
        <v>0.7366666666666668</v>
      </c>
      <c r="J216" s="191">
        <f>K214-J214</f>
        <v>1.05</v>
      </c>
      <c r="K216" s="191">
        <f>L214-K214</f>
        <v>0.49999999999999956</v>
      </c>
      <c r="L216" s="191">
        <f>M214-L214</f>
        <v>8.0000000000000071E-2</v>
      </c>
      <c r="M216" s="191">
        <f>N214-M214</f>
        <v>0.62666666666666693</v>
      </c>
    </row>
    <row r="219" spans="1:14">
      <c r="A219" s="203" t="s">
        <v>70</v>
      </c>
      <c r="B219" s="198"/>
      <c r="C219" s="199" t="s">
        <v>93</v>
      </c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</row>
    <row r="220" spans="1:14">
      <c r="A220" s="203"/>
      <c r="B220" s="200"/>
      <c r="C220" s="201" t="s">
        <v>88</v>
      </c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</row>
    <row r="221" spans="1:14">
      <c r="A221" s="203"/>
      <c r="B221" s="200"/>
      <c r="C221" s="117">
        <v>150</v>
      </c>
      <c r="D221" s="117">
        <f>C221/2</f>
        <v>75</v>
      </c>
      <c r="E221" s="117">
        <f t="shared" ref="E221:N221" si="187">D221/2</f>
        <v>37.5</v>
      </c>
      <c r="F221" s="117">
        <f t="shared" si="187"/>
        <v>18.75</v>
      </c>
      <c r="G221" s="117">
        <f t="shared" si="187"/>
        <v>9.375</v>
      </c>
      <c r="H221" s="117">
        <f t="shared" si="187"/>
        <v>4.6875</v>
      </c>
      <c r="I221" s="117">
        <f t="shared" si="187"/>
        <v>2.34375</v>
      </c>
      <c r="J221" s="117">
        <f t="shared" si="187"/>
        <v>1.171875</v>
      </c>
      <c r="K221" s="117">
        <f t="shared" si="187"/>
        <v>0.5859375</v>
      </c>
      <c r="L221" s="117">
        <f t="shared" si="187"/>
        <v>0.29296875</v>
      </c>
      <c r="M221" s="117">
        <f t="shared" si="187"/>
        <v>0.146484375</v>
      </c>
      <c r="N221" s="117">
        <f t="shared" si="187"/>
        <v>7.32421875E-2</v>
      </c>
    </row>
    <row r="222" spans="1:14">
      <c r="A222" s="204" t="s">
        <v>16</v>
      </c>
      <c r="B222" s="1" t="s">
        <v>89</v>
      </c>
      <c r="C222" s="1">
        <v>90.6</v>
      </c>
      <c r="D222" s="1">
        <v>35.6</v>
      </c>
      <c r="E222" s="81">
        <v>9.02</v>
      </c>
      <c r="F222" s="81">
        <v>2.37</v>
      </c>
      <c r="G222" s="81">
        <v>2.84</v>
      </c>
      <c r="H222" s="81">
        <v>3.67</v>
      </c>
      <c r="I222" s="81">
        <v>3.33</v>
      </c>
      <c r="J222" s="81">
        <v>3.18</v>
      </c>
      <c r="K222" s="81">
        <v>3.1</v>
      </c>
      <c r="L222" s="81">
        <v>3.04</v>
      </c>
      <c r="M222" s="81">
        <v>3.16</v>
      </c>
      <c r="N222" s="81">
        <v>3.48</v>
      </c>
    </row>
    <row r="223" spans="1:14">
      <c r="A223" s="204"/>
      <c r="B223" s="82" t="s">
        <v>90</v>
      </c>
      <c r="C223" s="82">
        <v>81.2</v>
      </c>
      <c r="D223" s="82">
        <v>32.6</v>
      </c>
      <c r="E223" s="81">
        <v>8.43</v>
      </c>
      <c r="F223" s="81">
        <v>2.3199999999999998</v>
      </c>
      <c r="G223" s="81">
        <v>2.68</v>
      </c>
      <c r="H223" s="81">
        <v>3.09</v>
      </c>
      <c r="I223" s="81">
        <v>3</v>
      </c>
      <c r="J223" s="81">
        <v>2.98</v>
      </c>
      <c r="K223" s="81">
        <v>2.94</v>
      </c>
      <c r="L223" s="81">
        <v>2.76</v>
      </c>
      <c r="M223" s="81">
        <v>3.03</v>
      </c>
      <c r="N223" s="81">
        <v>3.36</v>
      </c>
    </row>
    <row r="224" spans="1:14">
      <c r="A224" s="204"/>
      <c r="B224" s="82" t="s">
        <v>91</v>
      </c>
      <c r="C224" s="82">
        <v>80.3</v>
      </c>
      <c r="D224" s="82">
        <v>33</v>
      </c>
      <c r="E224" s="81">
        <v>9.94</v>
      </c>
      <c r="F224" s="81">
        <v>2.5299999999999998</v>
      </c>
      <c r="G224" s="81">
        <v>3.44</v>
      </c>
      <c r="H224" s="81">
        <v>3.91</v>
      </c>
      <c r="I224" s="81">
        <v>3.57</v>
      </c>
      <c r="J224" s="81">
        <v>3.6</v>
      </c>
      <c r="K224" s="81">
        <v>3.47</v>
      </c>
      <c r="L224" s="81">
        <v>3.54</v>
      </c>
      <c r="M224" s="81">
        <v>3.86</v>
      </c>
      <c r="N224" s="81">
        <v>4.75</v>
      </c>
    </row>
    <row r="225" spans="1:14">
      <c r="A225" s="204"/>
      <c r="B225" s="135" t="s">
        <v>92</v>
      </c>
      <c r="C225" s="135">
        <v>84.15</v>
      </c>
      <c r="D225" s="135">
        <v>32.93</v>
      </c>
      <c r="E225" s="136">
        <v>14.266666666666666</v>
      </c>
      <c r="F225" s="136">
        <v>3.5066666666666664</v>
      </c>
      <c r="G225" s="136">
        <v>2.44</v>
      </c>
      <c r="H225" s="136">
        <v>2.0500000000000003</v>
      </c>
      <c r="I225" s="136">
        <v>1.87</v>
      </c>
      <c r="J225" s="136">
        <v>1.5656666666666668</v>
      </c>
      <c r="K225" s="136">
        <v>1.37</v>
      </c>
      <c r="L225" s="136">
        <v>0.93333333333333324</v>
      </c>
      <c r="M225" s="136">
        <v>0.63</v>
      </c>
      <c r="N225" s="136">
        <v>0.4366666666666667</v>
      </c>
    </row>
    <row r="226" spans="1:14">
      <c r="A226" s="204"/>
      <c r="B226" s="137" t="s">
        <v>95</v>
      </c>
      <c r="C226" s="138">
        <f t="shared" ref="C226:D226" si="188">C222-C225</f>
        <v>6.4499999999999886</v>
      </c>
      <c r="D226" s="138">
        <f t="shared" si="188"/>
        <v>2.6700000000000017</v>
      </c>
      <c r="E226" s="138">
        <f>E222-E225</f>
        <v>-5.2466666666666661</v>
      </c>
      <c r="F226" s="138">
        <f t="shared" ref="F226:N226" si="189">F222-F225</f>
        <v>-1.1366666666666663</v>
      </c>
      <c r="G226" s="138">
        <f t="shared" si="189"/>
        <v>0.39999999999999991</v>
      </c>
      <c r="H226" s="138">
        <f t="shared" si="189"/>
        <v>1.6199999999999997</v>
      </c>
      <c r="I226" s="138">
        <f t="shared" si="189"/>
        <v>1.46</v>
      </c>
      <c r="J226" s="138">
        <f t="shared" si="189"/>
        <v>1.6143333333333334</v>
      </c>
      <c r="K226" s="138">
        <f t="shared" si="189"/>
        <v>1.73</v>
      </c>
      <c r="L226" s="138">
        <f t="shared" si="189"/>
        <v>2.1066666666666669</v>
      </c>
      <c r="M226" s="138">
        <f t="shared" si="189"/>
        <v>2.5300000000000002</v>
      </c>
      <c r="N226" s="138">
        <f t="shared" si="189"/>
        <v>3.0433333333333334</v>
      </c>
    </row>
    <row r="227" spans="1:14">
      <c r="A227" s="204"/>
      <c r="B227" s="137" t="s">
        <v>96</v>
      </c>
      <c r="C227" s="138">
        <f t="shared" ref="C227:D227" si="190">C223-C225</f>
        <v>-2.9500000000000028</v>
      </c>
      <c r="D227" s="138">
        <f t="shared" si="190"/>
        <v>-0.32999999999999829</v>
      </c>
      <c r="E227" s="138">
        <f>E223-E225</f>
        <v>-5.836666666666666</v>
      </c>
      <c r="F227" s="138">
        <f t="shared" ref="F227:N227" si="191">F223-F225</f>
        <v>-1.1866666666666665</v>
      </c>
      <c r="G227" s="138">
        <f t="shared" si="191"/>
        <v>0.24000000000000021</v>
      </c>
      <c r="H227" s="138">
        <f t="shared" si="191"/>
        <v>1.0399999999999996</v>
      </c>
      <c r="I227" s="138">
        <f t="shared" si="191"/>
        <v>1.1299999999999999</v>
      </c>
      <c r="J227" s="138">
        <f t="shared" si="191"/>
        <v>1.4143333333333332</v>
      </c>
      <c r="K227" s="138">
        <f t="shared" si="191"/>
        <v>1.5699999999999998</v>
      </c>
      <c r="L227" s="138">
        <f t="shared" si="191"/>
        <v>1.8266666666666667</v>
      </c>
      <c r="M227" s="138">
        <f t="shared" si="191"/>
        <v>2.4</v>
      </c>
      <c r="N227" s="138">
        <f t="shared" si="191"/>
        <v>2.9233333333333333</v>
      </c>
    </row>
    <row r="228" spans="1:14" ht="14.4" thickBot="1">
      <c r="A228" s="204"/>
      <c r="B228" s="137" t="s">
        <v>97</v>
      </c>
      <c r="C228" s="138">
        <f t="shared" ref="C228:D228" si="192">C224-C225</f>
        <v>-3.8500000000000085</v>
      </c>
      <c r="D228" s="138">
        <f t="shared" si="192"/>
        <v>7.0000000000000284E-2</v>
      </c>
      <c r="E228" s="138">
        <f>E224-E225</f>
        <v>-4.3266666666666662</v>
      </c>
      <c r="F228" s="138">
        <f t="shared" ref="F228:N228" si="193">F224-F225</f>
        <v>-0.97666666666666657</v>
      </c>
      <c r="G228" s="138">
        <f t="shared" si="193"/>
        <v>1</v>
      </c>
      <c r="H228" s="138">
        <f t="shared" si="193"/>
        <v>1.8599999999999999</v>
      </c>
      <c r="I228" s="138">
        <f t="shared" si="193"/>
        <v>1.6999999999999997</v>
      </c>
      <c r="J228" s="138">
        <f t="shared" si="193"/>
        <v>2.0343333333333335</v>
      </c>
      <c r="K228" s="138">
        <f t="shared" si="193"/>
        <v>2.1</v>
      </c>
      <c r="L228" s="138">
        <f t="shared" si="193"/>
        <v>2.6066666666666669</v>
      </c>
      <c r="M228" s="138">
        <f t="shared" si="193"/>
        <v>3.23</v>
      </c>
      <c r="N228" s="138">
        <f t="shared" si="193"/>
        <v>4.3133333333333335</v>
      </c>
    </row>
    <row r="229" spans="1:14" ht="15" thickTop="1" thickBot="1">
      <c r="A229" s="204"/>
      <c r="B229" s="139" t="s">
        <v>11</v>
      </c>
      <c r="C229" s="140">
        <f t="shared" ref="C229:D229" si="194">AVERAGE(C226:C228)</f>
        <v>-0.11666666666667425</v>
      </c>
      <c r="D229" s="140">
        <f t="shared" si="194"/>
        <v>0.80333333333333456</v>
      </c>
      <c r="E229" s="140">
        <f>AVERAGE(E226:E228)</f>
        <v>-5.1366666666666658</v>
      </c>
      <c r="F229" s="140">
        <f t="shared" ref="F229:N229" si="195">AVERAGE(F226:F228)</f>
        <v>-1.0999999999999999</v>
      </c>
      <c r="G229" s="208">
        <f t="shared" si="195"/>
        <v>0.54666666666666675</v>
      </c>
      <c r="H229" s="140">
        <f t="shared" si="195"/>
        <v>1.5066666666666666</v>
      </c>
      <c r="I229" s="140">
        <f t="shared" si="195"/>
        <v>1.4299999999999997</v>
      </c>
      <c r="J229" s="140">
        <f t="shared" si="195"/>
        <v>1.6876666666666669</v>
      </c>
      <c r="K229" s="140">
        <f t="shared" si="195"/>
        <v>1.8</v>
      </c>
      <c r="L229" s="140">
        <f t="shared" si="195"/>
        <v>2.1800000000000002</v>
      </c>
      <c r="M229" s="140">
        <f t="shared" si="195"/>
        <v>2.72</v>
      </c>
      <c r="N229" s="140">
        <f t="shared" si="195"/>
        <v>3.4266666666666672</v>
      </c>
    </row>
    <row r="230" spans="1:14" ht="15" thickTop="1" thickBot="1">
      <c r="A230" s="204"/>
      <c r="B230" s="143" t="s">
        <v>2</v>
      </c>
      <c r="C230" s="144">
        <f t="shared" ref="C230:D230" si="196">_xlfn.STDEV.S(C226:C228)</f>
        <v>5.7046764442283049</v>
      </c>
      <c r="D230" s="144">
        <f t="shared" si="196"/>
        <v>1.6289055630494156</v>
      </c>
      <c r="E230" s="144">
        <f>_xlfn.STDEV.S(E226:E228)</f>
        <v>0.76098620224022717</v>
      </c>
      <c r="F230" s="144">
        <f t="shared" ref="F230:N230" si="197">_xlfn.STDEV.S(F226:F228)</f>
        <v>0.10969655114602883</v>
      </c>
      <c r="G230" s="208">
        <f t="shared" si="197"/>
        <v>0.40066611203511243</v>
      </c>
      <c r="H230" s="144">
        <f t="shared" si="197"/>
        <v>0.42158431343366282</v>
      </c>
      <c r="I230" s="144">
        <f t="shared" si="197"/>
        <v>0.28618176042508464</v>
      </c>
      <c r="J230" s="144">
        <f t="shared" si="197"/>
        <v>0.31643851430148651</v>
      </c>
      <c r="K230" s="144">
        <f t="shared" si="197"/>
        <v>0.27184554438136227</v>
      </c>
      <c r="L230" s="144">
        <f t="shared" si="197"/>
        <v>0.39513710700633031</v>
      </c>
      <c r="M230" s="144">
        <f t="shared" si="197"/>
        <v>0.44643028571099536</v>
      </c>
      <c r="N230" s="144">
        <f t="shared" si="197"/>
        <v>0.77021641980246491</v>
      </c>
    </row>
    <row r="231" spans="1:14" ht="14.4" thickTop="1">
      <c r="A231" s="89"/>
      <c r="B231" s="174"/>
      <c r="C231" s="174"/>
      <c r="D231" s="174"/>
      <c r="E231" s="175"/>
      <c r="F231" s="175"/>
      <c r="G231" s="209">
        <f t="shared" ref="G231:M231" si="198">H229-G229</f>
        <v>0.95999999999999985</v>
      </c>
      <c r="H231" s="209">
        <f t="shared" si="198"/>
        <v>-7.6666666666666883E-2</v>
      </c>
      <c r="I231" s="209">
        <f t="shared" si="198"/>
        <v>0.25766666666666715</v>
      </c>
      <c r="J231" s="209">
        <f t="shared" si="198"/>
        <v>0.11233333333333317</v>
      </c>
      <c r="K231" s="209">
        <f t="shared" si="198"/>
        <v>0.38000000000000012</v>
      </c>
      <c r="L231" s="209">
        <f t="shared" si="198"/>
        <v>0.54</v>
      </c>
      <c r="M231" s="209">
        <f t="shared" si="198"/>
        <v>0.706666666666667</v>
      </c>
      <c r="N231" s="175"/>
    </row>
    <row r="232" spans="1:14">
      <c r="A232" s="118" t="s">
        <v>4</v>
      </c>
      <c r="B232" s="82" t="s">
        <v>89</v>
      </c>
      <c r="C232" s="82">
        <v>81.5</v>
      </c>
      <c r="D232" s="82">
        <v>38.799999999999997</v>
      </c>
      <c r="E232" s="81">
        <v>5.12</v>
      </c>
      <c r="F232" s="81">
        <v>2.37</v>
      </c>
      <c r="G232" s="81">
        <v>3.06</v>
      </c>
      <c r="H232" s="81">
        <v>3.71</v>
      </c>
      <c r="I232" s="81">
        <v>3.37</v>
      </c>
      <c r="J232" s="81">
        <v>3.21</v>
      </c>
      <c r="K232" s="81">
        <v>3.12</v>
      </c>
      <c r="L232" s="81">
        <v>3.16</v>
      </c>
      <c r="M232" s="81">
        <v>3.97</v>
      </c>
      <c r="N232" s="81">
        <v>3.76</v>
      </c>
    </row>
    <row r="233" spans="1:14">
      <c r="A233" s="118"/>
      <c r="B233" s="82" t="s">
        <v>90</v>
      </c>
      <c r="C233" s="82">
        <v>74.400000000000006</v>
      </c>
      <c r="D233" s="82">
        <v>40.5</v>
      </c>
      <c r="E233" s="79">
        <v>4.4400000000000004</v>
      </c>
      <c r="F233" s="79">
        <v>1.98</v>
      </c>
      <c r="G233" s="79">
        <v>2.84</v>
      </c>
      <c r="H233" s="79">
        <v>3.06</v>
      </c>
      <c r="I233" s="79">
        <v>3.36</v>
      </c>
      <c r="J233" s="79">
        <v>2.97</v>
      </c>
      <c r="K233" s="79">
        <v>2.96</v>
      </c>
      <c r="L233" s="79">
        <v>2.9</v>
      </c>
      <c r="M233" s="79">
        <v>3.5</v>
      </c>
      <c r="N233" s="79">
        <v>3.71</v>
      </c>
    </row>
    <row r="234" spans="1:14">
      <c r="A234" s="118"/>
      <c r="B234" s="82" t="s">
        <v>91</v>
      </c>
      <c r="C234" s="82">
        <v>78.2</v>
      </c>
      <c r="D234" s="82">
        <v>37.6</v>
      </c>
      <c r="E234" s="79">
        <v>5.87</v>
      </c>
      <c r="F234" s="79">
        <v>2.63</v>
      </c>
      <c r="G234" s="79">
        <v>3.12</v>
      </c>
      <c r="H234" s="79">
        <v>3.8</v>
      </c>
      <c r="I234" s="79">
        <v>4.07</v>
      </c>
      <c r="J234" s="79">
        <v>3.39</v>
      </c>
      <c r="K234" s="79">
        <v>3.41</v>
      </c>
      <c r="L234" s="79">
        <v>3.55</v>
      </c>
      <c r="M234" s="79">
        <v>3.89</v>
      </c>
      <c r="N234" s="79">
        <v>3.83</v>
      </c>
    </row>
    <row r="235" spans="1:14">
      <c r="A235" s="118"/>
      <c r="B235" s="119" t="s">
        <v>92</v>
      </c>
      <c r="C235" s="119">
        <v>88.85</v>
      </c>
      <c r="D235" s="119">
        <v>43.5</v>
      </c>
      <c r="E235" s="120">
        <v>14.770000000000001</v>
      </c>
      <c r="F235" s="120">
        <v>5.28</v>
      </c>
      <c r="G235" s="120">
        <v>3.2166666666666668</v>
      </c>
      <c r="H235" s="120">
        <v>2.5666666666666669</v>
      </c>
      <c r="I235" s="120">
        <v>2.5533333333333332</v>
      </c>
      <c r="J235" s="120">
        <v>1.5153333333333334</v>
      </c>
      <c r="K235" s="120">
        <v>0.97666666666666668</v>
      </c>
      <c r="L235" s="120">
        <v>0.72666666666666657</v>
      </c>
      <c r="M235" s="120">
        <v>0.52</v>
      </c>
      <c r="N235" s="120">
        <v>0.40666666666666673</v>
      </c>
    </row>
    <row r="236" spans="1:14">
      <c r="A236" s="118"/>
      <c r="B236" s="121" t="s">
        <v>95</v>
      </c>
      <c r="C236" s="122">
        <f t="shared" ref="C236:D236" si="199">C232-C235</f>
        <v>-7.3499999999999943</v>
      </c>
      <c r="D236" s="122">
        <f t="shared" si="199"/>
        <v>-4.7000000000000028</v>
      </c>
      <c r="E236" s="122">
        <f>E232-E235</f>
        <v>-9.6500000000000021</v>
      </c>
      <c r="F236" s="122">
        <f t="shared" ref="F236:N236" si="200">F232-F235</f>
        <v>-2.91</v>
      </c>
      <c r="G236" s="122">
        <f t="shared" si="200"/>
        <v>-0.15666666666666673</v>
      </c>
      <c r="H236" s="122">
        <f t="shared" si="200"/>
        <v>1.1433333333333331</v>
      </c>
      <c r="I236" s="122">
        <f t="shared" si="200"/>
        <v>0.81666666666666687</v>
      </c>
      <c r="J236" s="122">
        <f t="shared" si="200"/>
        <v>1.6946666666666665</v>
      </c>
      <c r="K236" s="122">
        <f t="shared" si="200"/>
        <v>2.1433333333333335</v>
      </c>
      <c r="L236" s="122">
        <f t="shared" si="200"/>
        <v>2.4333333333333336</v>
      </c>
      <c r="M236" s="122">
        <f t="shared" si="200"/>
        <v>3.45</v>
      </c>
      <c r="N236" s="122">
        <f t="shared" si="200"/>
        <v>3.3533333333333331</v>
      </c>
    </row>
    <row r="237" spans="1:14">
      <c r="A237" s="118"/>
      <c r="B237" s="121" t="s">
        <v>96</v>
      </c>
      <c r="C237" s="122">
        <f t="shared" ref="C237:D237" si="201">C233-C235</f>
        <v>-14.449999999999989</v>
      </c>
      <c r="D237" s="122">
        <f t="shared" si="201"/>
        <v>-3</v>
      </c>
      <c r="E237" s="122">
        <f>E233-E235</f>
        <v>-10.330000000000002</v>
      </c>
      <c r="F237" s="122">
        <f t="shared" ref="F237:N237" si="202">F233-F235</f>
        <v>-3.3000000000000003</v>
      </c>
      <c r="G237" s="122">
        <f t="shared" si="202"/>
        <v>-0.37666666666666693</v>
      </c>
      <c r="H237" s="122">
        <f t="shared" si="202"/>
        <v>0.49333333333333318</v>
      </c>
      <c r="I237" s="122">
        <f t="shared" si="202"/>
        <v>0.80666666666666664</v>
      </c>
      <c r="J237" s="122">
        <f t="shared" si="202"/>
        <v>1.4546666666666668</v>
      </c>
      <c r="K237" s="122">
        <f t="shared" si="202"/>
        <v>1.9833333333333334</v>
      </c>
      <c r="L237" s="122">
        <f t="shared" si="202"/>
        <v>2.1733333333333333</v>
      </c>
      <c r="M237" s="122">
        <f t="shared" si="202"/>
        <v>2.98</v>
      </c>
      <c r="N237" s="122">
        <f t="shared" si="202"/>
        <v>3.3033333333333332</v>
      </c>
    </row>
    <row r="238" spans="1:14" ht="14.4" thickBot="1">
      <c r="A238" s="118"/>
      <c r="B238" s="121" t="s">
        <v>97</v>
      </c>
      <c r="C238" s="122">
        <f t="shared" ref="C238:D238" si="203">C234-C235</f>
        <v>-10.649999999999991</v>
      </c>
      <c r="D238" s="122">
        <f t="shared" si="203"/>
        <v>-5.8999999999999986</v>
      </c>
      <c r="E238" s="122">
        <f>E234-E235</f>
        <v>-8.9000000000000021</v>
      </c>
      <c r="F238" s="122">
        <f t="shared" ref="F238:N238" si="204">F234-F235</f>
        <v>-2.6500000000000004</v>
      </c>
      <c r="G238" s="122">
        <f t="shared" si="204"/>
        <v>-9.6666666666666679E-2</v>
      </c>
      <c r="H238" s="122">
        <f t="shared" si="204"/>
        <v>1.2333333333333329</v>
      </c>
      <c r="I238" s="122">
        <f t="shared" si="204"/>
        <v>1.5166666666666671</v>
      </c>
      <c r="J238" s="122">
        <f t="shared" si="204"/>
        <v>1.8746666666666667</v>
      </c>
      <c r="K238" s="122">
        <f t="shared" si="204"/>
        <v>2.4333333333333336</v>
      </c>
      <c r="L238" s="122">
        <f t="shared" si="204"/>
        <v>2.8233333333333333</v>
      </c>
      <c r="M238" s="122">
        <f t="shared" si="204"/>
        <v>3.37</v>
      </c>
      <c r="N238" s="122">
        <f t="shared" si="204"/>
        <v>3.4233333333333333</v>
      </c>
    </row>
    <row r="239" spans="1:14" ht="15" thickTop="1" thickBot="1">
      <c r="A239" s="118"/>
      <c r="B239" s="123" t="s">
        <v>11</v>
      </c>
      <c r="C239" s="124">
        <f t="shared" ref="C239:D239" si="205">AVERAGE(C236:C238)</f>
        <v>-10.816666666666658</v>
      </c>
      <c r="D239" s="124">
        <f t="shared" si="205"/>
        <v>-4.5333333333333341</v>
      </c>
      <c r="E239" s="124">
        <f>AVERAGE(E236:E238)</f>
        <v>-9.6266666666666687</v>
      </c>
      <c r="F239" s="124">
        <f t="shared" ref="F239:N239" si="206">AVERAGE(F236:F238)</f>
        <v>-2.9533333333333336</v>
      </c>
      <c r="G239" s="208">
        <f t="shared" si="206"/>
        <v>-0.2100000000000001</v>
      </c>
      <c r="H239" s="124">
        <f t="shared" si="206"/>
        <v>0.95666666666666644</v>
      </c>
      <c r="I239" s="124">
        <f t="shared" si="206"/>
        <v>1.0466666666666669</v>
      </c>
      <c r="J239" s="124">
        <f t="shared" si="206"/>
        <v>1.6746666666666667</v>
      </c>
      <c r="K239" s="124">
        <f t="shared" si="206"/>
        <v>2.186666666666667</v>
      </c>
      <c r="L239" s="124">
        <f t="shared" si="206"/>
        <v>2.476666666666667</v>
      </c>
      <c r="M239" s="124">
        <f t="shared" si="206"/>
        <v>3.2666666666666671</v>
      </c>
      <c r="N239" s="124">
        <f t="shared" si="206"/>
        <v>3.36</v>
      </c>
    </row>
    <row r="240" spans="1:14" ht="15" thickTop="1" thickBot="1">
      <c r="A240" s="118"/>
      <c r="B240" s="189" t="s">
        <v>2</v>
      </c>
      <c r="C240" s="190">
        <f t="shared" ref="C240:D240" si="207">_xlfn.STDEV.S(C236:C238)</f>
        <v>3.5529330606322018</v>
      </c>
      <c r="D240" s="190">
        <f t="shared" si="207"/>
        <v>1.4571661996262921</v>
      </c>
      <c r="E240" s="190">
        <f>_xlfn.STDEV.S(E236:E238)</f>
        <v>0.71528549078905068</v>
      </c>
      <c r="F240" s="190">
        <f t="shared" ref="F240:N240" si="208">_xlfn.STDEV.S(F236:F238)</f>
        <v>0.32715949219506579</v>
      </c>
      <c r="G240" s="208">
        <f t="shared" si="208"/>
        <v>0.14742229591663994</v>
      </c>
      <c r="H240" s="190">
        <f t="shared" si="208"/>
        <v>0.40377386410382404</v>
      </c>
      <c r="I240" s="190">
        <f t="shared" si="208"/>
        <v>0.4070626487409526</v>
      </c>
      <c r="J240" s="190">
        <f t="shared" si="208"/>
        <v>0.21071307505705372</v>
      </c>
      <c r="K240" s="190">
        <f t="shared" si="208"/>
        <v>0.22810816147900842</v>
      </c>
      <c r="L240" s="190">
        <f t="shared" si="208"/>
        <v>0.32715949219506374</v>
      </c>
      <c r="M240" s="190">
        <f t="shared" si="208"/>
        <v>0.25146238950056404</v>
      </c>
      <c r="N240" s="190">
        <f t="shared" si="208"/>
        <v>6.0277137733417148E-2</v>
      </c>
    </row>
    <row r="241" spans="1:14" ht="14.4" thickTop="1">
      <c r="A241" s="89"/>
      <c r="B241" s="174"/>
      <c r="C241" s="174"/>
      <c r="D241" s="174"/>
      <c r="E241" s="175"/>
      <c r="F241" s="175"/>
      <c r="G241" s="175"/>
      <c r="H241" s="209">
        <f t="shared" ref="H241:M241" si="209">I239-H239</f>
        <v>9.0000000000000413E-2</v>
      </c>
      <c r="I241" s="209">
        <f t="shared" si="209"/>
        <v>0.62799999999999989</v>
      </c>
      <c r="J241" s="209">
        <f t="shared" si="209"/>
        <v>0.51200000000000023</v>
      </c>
      <c r="K241" s="209">
        <f t="shared" si="209"/>
        <v>0.29000000000000004</v>
      </c>
      <c r="L241" s="209">
        <f t="shared" si="209"/>
        <v>0.79</v>
      </c>
      <c r="M241" s="209">
        <f t="shared" si="209"/>
        <v>9.3333333333332824E-2</v>
      </c>
      <c r="N241" s="175"/>
    </row>
    <row r="242" spans="1:14">
      <c r="A242" s="195" t="s">
        <v>6</v>
      </c>
      <c r="B242" s="34" t="s">
        <v>89</v>
      </c>
      <c r="C242" s="34">
        <v>89.2</v>
      </c>
      <c r="D242" s="34">
        <v>50.9</v>
      </c>
      <c r="E242" s="81">
        <v>8.2200000000000006</v>
      </c>
      <c r="F242" s="81">
        <v>19.8</v>
      </c>
      <c r="G242" s="81">
        <v>10.8</v>
      </c>
      <c r="H242" s="81">
        <v>9.32</v>
      </c>
      <c r="I242" s="81">
        <v>5.91</v>
      </c>
      <c r="J242" s="81">
        <v>5.13</v>
      </c>
      <c r="K242" s="81">
        <v>4.72</v>
      </c>
      <c r="L242" s="81">
        <v>4.1900000000000004</v>
      </c>
      <c r="M242" s="81">
        <v>4.28</v>
      </c>
      <c r="N242" s="81">
        <v>4.24</v>
      </c>
    </row>
    <row r="243" spans="1:14">
      <c r="A243" s="195"/>
      <c r="B243" s="34" t="s">
        <v>90</v>
      </c>
      <c r="C243" s="34">
        <v>88</v>
      </c>
      <c r="D243" s="34">
        <v>54.5</v>
      </c>
      <c r="E243" s="81">
        <v>9.4600000000000009</v>
      </c>
      <c r="F243" s="81">
        <v>18.7</v>
      </c>
      <c r="G243" s="81">
        <v>11.1</v>
      </c>
      <c r="H243" s="81">
        <v>8.82</v>
      </c>
      <c r="I243" s="81">
        <v>6.63</v>
      </c>
      <c r="J243" s="81">
        <v>5.2</v>
      </c>
      <c r="K243" s="81">
        <v>4.8</v>
      </c>
      <c r="L243" s="81">
        <v>4.55</v>
      </c>
      <c r="M243" s="81">
        <v>4.4000000000000004</v>
      </c>
      <c r="N243" s="81">
        <v>5.21</v>
      </c>
    </row>
    <row r="244" spans="1:14">
      <c r="A244" s="195"/>
      <c r="B244" s="34" t="s">
        <v>91</v>
      </c>
      <c r="C244" s="34">
        <v>90.7</v>
      </c>
      <c r="D244" s="34">
        <v>52.2</v>
      </c>
      <c r="E244" s="81">
        <v>8.92</v>
      </c>
      <c r="F244" s="81">
        <v>19.2</v>
      </c>
      <c r="G244" s="81">
        <v>10.199999999999999</v>
      </c>
      <c r="H244" s="81">
        <v>8.9499999999999993</v>
      </c>
      <c r="I244" s="81">
        <v>5.91</v>
      </c>
      <c r="J244" s="81">
        <v>4.76</v>
      </c>
      <c r="K244" s="81">
        <v>4.28</v>
      </c>
      <c r="L244" s="81">
        <v>4.13</v>
      </c>
      <c r="M244" s="81">
        <v>4.08</v>
      </c>
      <c r="N244" s="81">
        <v>4.04</v>
      </c>
    </row>
    <row r="245" spans="1:14">
      <c r="A245" s="195"/>
      <c r="B245" s="149" t="s">
        <v>92</v>
      </c>
      <c r="C245" s="149">
        <v>91.550000000000011</v>
      </c>
      <c r="D245" s="149">
        <v>52.3</v>
      </c>
      <c r="E245" s="150">
        <v>27.5</v>
      </c>
      <c r="F245" s="150">
        <v>20.599999999999998</v>
      </c>
      <c r="G245" s="150">
        <v>9.9233333333333338</v>
      </c>
      <c r="H245" s="150">
        <v>8.2099999999999991</v>
      </c>
      <c r="I245" s="150">
        <v>4.9833333333333334</v>
      </c>
      <c r="J245" s="150">
        <v>2.6799999999999997</v>
      </c>
      <c r="K245" s="150">
        <v>1.3966666666666667</v>
      </c>
      <c r="L245" s="150">
        <v>0.86333333333333329</v>
      </c>
      <c r="M245" s="150">
        <v>0.59666666666666668</v>
      </c>
      <c r="N245" s="150">
        <v>0.47</v>
      </c>
    </row>
    <row r="246" spans="1:14">
      <c r="A246" s="195"/>
      <c r="B246" s="151" t="s">
        <v>95</v>
      </c>
      <c r="C246" s="152">
        <f t="shared" ref="C246:D246" si="210">C242-C245</f>
        <v>-2.3500000000000085</v>
      </c>
      <c r="D246" s="152">
        <f t="shared" si="210"/>
        <v>-1.3999999999999986</v>
      </c>
      <c r="E246" s="152">
        <f>E242-E245</f>
        <v>-19.28</v>
      </c>
      <c r="F246" s="152">
        <f t="shared" ref="F246:N246" si="211">F242-F245</f>
        <v>-0.79999999999999716</v>
      </c>
      <c r="G246" s="152">
        <f t="shared" si="211"/>
        <v>0.87666666666666693</v>
      </c>
      <c r="H246" s="152">
        <f t="shared" si="211"/>
        <v>1.1100000000000012</v>
      </c>
      <c r="I246" s="152">
        <f t="shared" si="211"/>
        <v>0.92666666666666675</v>
      </c>
      <c r="J246" s="152">
        <f t="shared" si="211"/>
        <v>2.4500000000000002</v>
      </c>
      <c r="K246" s="152">
        <f t="shared" si="211"/>
        <v>3.3233333333333333</v>
      </c>
      <c r="L246" s="152">
        <f t="shared" si="211"/>
        <v>3.3266666666666671</v>
      </c>
      <c r="M246" s="152">
        <f t="shared" si="211"/>
        <v>3.6833333333333336</v>
      </c>
      <c r="N246" s="152">
        <f t="shared" si="211"/>
        <v>3.7700000000000005</v>
      </c>
    </row>
    <row r="247" spans="1:14">
      <c r="A247" s="195"/>
      <c r="B247" s="151" t="s">
        <v>96</v>
      </c>
      <c r="C247" s="152">
        <f t="shared" ref="C247:D247" si="212">C243-C245</f>
        <v>-3.5500000000000114</v>
      </c>
      <c r="D247" s="152">
        <f t="shared" si="212"/>
        <v>2.2000000000000028</v>
      </c>
      <c r="E247" s="152">
        <f>E243-E245</f>
        <v>-18.04</v>
      </c>
      <c r="F247" s="152">
        <f t="shared" ref="F247:N247" si="213">F243-F245</f>
        <v>-1.8999999999999986</v>
      </c>
      <c r="G247" s="152">
        <f t="shared" si="213"/>
        <v>1.1766666666666659</v>
      </c>
      <c r="H247" s="152">
        <f t="shared" si="213"/>
        <v>0.61000000000000121</v>
      </c>
      <c r="I247" s="152">
        <f t="shared" si="213"/>
        <v>1.6466666666666665</v>
      </c>
      <c r="J247" s="152">
        <f t="shared" si="213"/>
        <v>2.5200000000000005</v>
      </c>
      <c r="K247" s="152">
        <f t="shared" si="213"/>
        <v>3.4033333333333333</v>
      </c>
      <c r="L247" s="152">
        <f t="shared" si="213"/>
        <v>3.6866666666666665</v>
      </c>
      <c r="M247" s="152">
        <f t="shared" si="213"/>
        <v>3.8033333333333337</v>
      </c>
      <c r="N247" s="152">
        <f t="shared" si="213"/>
        <v>4.74</v>
      </c>
    </row>
    <row r="248" spans="1:14" ht="14.4" thickBot="1">
      <c r="A248" s="195"/>
      <c r="B248" s="151" t="s">
        <v>97</v>
      </c>
      <c r="C248" s="152">
        <f t="shared" ref="C248:D248" si="214">C244-C245</f>
        <v>-0.85000000000000853</v>
      </c>
      <c r="D248" s="152">
        <f t="shared" si="214"/>
        <v>-9.9999999999994316E-2</v>
      </c>
      <c r="E248" s="152">
        <f>E244-E245</f>
        <v>-18.579999999999998</v>
      </c>
      <c r="F248" s="152">
        <f t="shared" ref="F248:N248" si="215">F244-F245</f>
        <v>-1.3999999999999986</v>
      </c>
      <c r="G248" s="152">
        <f t="shared" si="215"/>
        <v>0.27666666666666551</v>
      </c>
      <c r="H248" s="152">
        <f t="shared" si="215"/>
        <v>0.74000000000000021</v>
      </c>
      <c r="I248" s="152">
        <f t="shared" si="215"/>
        <v>0.92666666666666675</v>
      </c>
      <c r="J248" s="152">
        <f t="shared" si="215"/>
        <v>2.08</v>
      </c>
      <c r="K248" s="152">
        <f t="shared" si="215"/>
        <v>2.8833333333333337</v>
      </c>
      <c r="L248" s="152">
        <f t="shared" si="215"/>
        <v>3.2666666666666666</v>
      </c>
      <c r="M248" s="152">
        <f t="shared" si="215"/>
        <v>3.4833333333333334</v>
      </c>
      <c r="N248" s="152">
        <f t="shared" si="215"/>
        <v>3.5700000000000003</v>
      </c>
    </row>
    <row r="249" spans="1:14" ht="15" thickTop="1" thickBot="1">
      <c r="A249" s="195"/>
      <c r="B249" s="154" t="s">
        <v>11</v>
      </c>
      <c r="C249" s="155">
        <f t="shared" ref="C249:D249" si="216">AVERAGE(C246:C248)</f>
        <v>-2.2500000000000093</v>
      </c>
      <c r="D249" s="155">
        <f t="shared" si="216"/>
        <v>0.23333333333333664</v>
      </c>
      <c r="E249" s="155">
        <f>AVERAGE(E246:E248)</f>
        <v>-18.633333333333333</v>
      </c>
      <c r="F249" s="210">
        <f t="shared" ref="F249:N249" si="217">AVERAGE(F246:F248)</f>
        <v>-1.3666666666666647</v>
      </c>
      <c r="G249" s="155">
        <f t="shared" si="217"/>
        <v>0.77666666666666606</v>
      </c>
      <c r="H249" s="155">
        <f t="shared" si="217"/>
        <v>0.82000000000000084</v>
      </c>
      <c r="I249" s="155">
        <f t="shared" si="217"/>
        <v>1.1666666666666667</v>
      </c>
      <c r="J249" s="155">
        <f t="shared" si="217"/>
        <v>2.35</v>
      </c>
      <c r="K249" s="155">
        <f t="shared" si="217"/>
        <v>3.2033333333333331</v>
      </c>
      <c r="L249" s="155">
        <f t="shared" si="217"/>
        <v>3.4266666666666672</v>
      </c>
      <c r="M249" s="155">
        <f t="shared" si="217"/>
        <v>3.6566666666666667</v>
      </c>
      <c r="N249" s="155">
        <f t="shared" si="217"/>
        <v>4.0266666666666673</v>
      </c>
    </row>
    <row r="250" spans="1:14" ht="15" thickTop="1" thickBot="1">
      <c r="A250" s="195"/>
      <c r="B250" s="194" t="s">
        <v>2</v>
      </c>
      <c r="C250" s="160">
        <f t="shared" ref="C250:D250" si="218">_xlfn.STDEV.S(C246:C248)</f>
        <v>1.3527749258468695</v>
      </c>
      <c r="D250" s="160">
        <f t="shared" si="218"/>
        <v>1.8230011885167092</v>
      </c>
      <c r="E250" s="160">
        <f>_xlfn.STDEV.S(E246:E248)</f>
        <v>0.62171804970849498</v>
      </c>
      <c r="F250" s="210">
        <f t="shared" ref="F250:N250" si="219">_xlfn.STDEV.S(F246:F248)</f>
        <v>0.55075705472861136</v>
      </c>
      <c r="G250" s="160">
        <f t="shared" si="219"/>
        <v>0.45825756949558422</v>
      </c>
      <c r="H250" s="160">
        <f t="shared" si="219"/>
        <v>0.25942243542145677</v>
      </c>
      <c r="I250" s="160">
        <f t="shared" si="219"/>
        <v>0.41569219381653061</v>
      </c>
      <c r="J250" s="160">
        <f t="shared" si="219"/>
        <v>0.23643180835073793</v>
      </c>
      <c r="K250" s="160">
        <f t="shared" si="219"/>
        <v>0.27999999999999975</v>
      </c>
      <c r="L250" s="160">
        <f t="shared" si="219"/>
        <v>0.22715633383201081</v>
      </c>
      <c r="M250" s="160">
        <f t="shared" si="219"/>
        <v>0.16165807537309534</v>
      </c>
      <c r="N250" s="160">
        <f t="shared" si="219"/>
        <v>0.62580614676856938</v>
      </c>
    </row>
    <row r="251" spans="1:14" ht="14.4" thickTop="1">
      <c r="A251" s="89"/>
      <c r="B251" s="63"/>
      <c r="C251" s="63"/>
      <c r="D251" s="63"/>
      <c r="E251" s="211"/>
      <c r="F251" s="211"/>
      <c r="G251" s="211"/>
      <c r="H251" s="211"/>
      <c r="I251" s="209">
        <f>J249-I249</f>
        <v>1.1833333333333333</v>
      </c>
      <c r="J251" s="209">
        <f>K249-J249</f>
        <v>0.85333333333333306</v>
      </c>
      <c r="K251" s="209">
        <f>L249-K249</f>
        <v>0.22333333333333405</v>
      </c>
      <c r="L251" s="209">
        <f>M249-L249</f>
        <v>0.22999999999999954</v>
      </c>
      <c r="M251" s="209">
        <f>N249-M249</f>
        <v>0.37000000000000055</v>
      </c>
      <c r="N251" s="211"/>
    </row>
    <row r="252" spans="1:14">
      <c r="A252" s="161" t="s">
        <v>5</v>
      </c>
      <c r="B252" s="82" t="s">
        <v>89</v>
      </c>
      <c r="C252" s="82">
        <v>90.2</v>
      </c>
      <c r="D252" s="82">
        <v>69.3</v>
      </c>
      <c r="E252" s="81">
        <v>7.18</v>
      </c>
      <c r="F252" s="81">
        <v>14.8</v>
      </c>
      <c r="G252" s="81">
        <v>12.2</v>
      </c>
      <c r="H252" s="81">
        <v>8.25</v>
      </c>
      <c r="I252" s="81">
        <v>6.23</v>
      </c>
      <c r="J252" s="81">
        <v>4.66</v>
      </c>
      <c r="K252" s="81">
        <v>4.41</v>
      </c>
      <c r="L252" s="81">
        <v>4.46</v>
      </c>
      <c r="M252" s="81">
        <v>4.18</v>
      </c>
      <c r="N252" s="81">
        <v>4.03</v>
      </c>
    </row>
    <row r="253" spans="1:14">
      <c r="A253" s="161"/>
      <c r="B253" s="82" t="s">
        <v>90</v>
      </c>
      <c r="C253" s="82">
        <v>93.1</v>
      </c>
      <c r="D253" s="82">
        <v>70.5</v>
      </c>
      <c r="E253" s="81">
        <v>7.55</v>
      </c>
      <c r="F253" s="81">
        <v>15.2</v>
      </c>
      <c r="G253" s="81">
        <v>12</v>
      </c>
      <c r="H253" s="81">
        <v>8.02</v>
      </c>
      <c r="I253" s="81">
        <v>6.62</v>
      </c>
      <c r="J253" s="81">
        <v>4.97</v>
      </c>
      <c r="K253" s="81">
        <v>4.5199999999999996</v>
      </c>
      <c r="L253" s="81">
        <v>4.5</v>
      </c>
      <c r="M253" s="81">
        <v>4.5999999999999996</v>
      </c>
      <c r="N253" s="81">
        <v>4.33</v>
      </c>
    </row>
    <row r="254" spans="1:14">
      <c r="A254" s="161"/>
      <c r="B254" s="82" t="s">
        <v>91</v>
      </c>
      <c r="C254" s="82">
        <v>99</v>
      </c>
      <c r="D254" s="82">
        <v>77.2</v>
      </c>
      <c r="E254" s="81">
        <v>7.55</v>
      </c>
      <c r="F254" s="81">
        <v>12.2</v>
      </c>
      <c r="G254" s="81">
        <v>11.89</v>
      </c>
      <c r="H254" s="81">
        <v>8.52</v>
      </c>
      <c r="I254" s="81">
        <v>6.58</v>
      </c>
      <c r="J254" s="81">
        <v>5.32</v>
      </c>
      <c r="K254" s="81">
        <v>4.6100000000000003</v>
      </c>
      <c r="L254" s="81">
        <v>4.53</v>
      </c>
      <c r="M254" s="81">
        <v>5.17</v>
      </c>
      <c r="N254" s="81">
        <v>5.71</v>
      </c>
    </row>
    <row r="255" spans="1:14">
      <c r="A255" s="161"/>
      <c r="B255" s="163" t="s">
        <v>92</v>
      </c>
      <c r="C255" s="163">
        <v>97.2</v>
      </c>
      <c r="D255" s="163">
        <v>76.949999999999989</v>
      </c>
      <c r="E255" s="164">
        <v>22.766666666666666</v>
      </c>
      <c r="F255" s="164">
        <v>15.883333333333335</v>
      </c>
      <c r="G255" s="164">
        <v>11.383333333333333</v>
      </c>
      <c r="H255" s="164">
        <v>7.5566666666666675</v>
      </c>
      <c r="I255" s="164">
        <v>4.7233333333333336</v>
      </c>
      <c r="J255" s="164">
        <v>2.6133333333333333</v>
      </c>
      <c r="K255" s="164">
        <v>1.5166666666666666</v>
      </c>
      <c r="L255" s="164">
        <v>0.87666666666666659</v>
      </c>
      <c r="M255" s="164">
        <v>0.62666666666666659</v>
      </c>
      <c r="N255" s="164">
        <v>0.51666666666666672</v>
      </c>
    </row>
    <row r="256" spans="1:14">
      <c r="A256" s="161"/>
      <c r="B256" s="165" t="s">
        <v>95</v>
      </c>
      <c r="C256" s="166">
        <f t="shared" ref="C256:D256" si="220">C252-C255</f>
        <v>-7</v>
      </c>
      <c r="D256" s="166">
        <f t="shared" si="220"/>
        <v>-7.6499999999999915</v>
      </c>
      <c r="E256" s="166">
        <f>E252-E255</f>
        <v>-15.586666666666666</v>
      </c>
      <c r="F256" s="166">
        <f t="shared" ref="F256:N256" si="221">F252-F255</f>
        <v>-1.0833333333333339</v>
      </c>
      <c r="G256" s="166">
        <f t="shared" si="221"/>
        <v>0.81666666666666643</v>
      </c>
      <c r="H256" s="166">
        <f t="shared" si="221"/>
        <v>0.69333333333333247</v>
      </c>
      <c r="I256" s="166">
        <f t="shared" si="221"/>
        <v>1.5066666666666668</v>
      </c>
      <c r="J256" s="166">
        <f t="shared" si="221"/>
        <v>2.0466666666666669</v>
      </c>
      <c r="K256" s="166">
        <f t="shared" si="221"/>
        <v>2.8933333333333335</v>
      </c>
      <c r="L256" s="166">
        <f t="shared" si="221"/>
        <v>3.5833333333333335</v>
      </c>
      <c r="M256" s="166">
        <f t="shared" si="221"/>
        <v>3.5533333333333332</v>
      </c>
      <c r="N256" s="166">
        <f t="shared" si="221"/>
        <v>3.5133333333333336</v>
      </c>
    </row>
    <row r="257" spans="1:14">
      <c r="A257" s="161"/>
      <c r="B257" s="165" t="s">
        <v>96</v>
      </c>
      <c r="C257" s="166">
        <f t="shared" ref="C257:D257" si="222">C253-C255</f>
        <v>-4.1000000000000085</v>
      </c>
      <c r="D257" s="166">
        <f t="shared" si="222"/>
        <v>-6.4499999999999886</v>
      </c>
      <c r="E257" s="166">
        <f>E253-E255</f>
        <v>-15.216666666666665</v>
      </c>
      <c r="F257" s="166">
        <f t="shared" ref="F257:N257" si="223">F253-F255</f>
        <v>-0.68333333333333535</v>
      </c>
      <c r="G257" s="166">
        <f t="shared" si="223"/>
        <v>0.61666666666666714</v>
      </c>
      <c r="H257" s="166">
        <f t="shared" si="223"/>
        <v>0.46333333333333204</v>
      </c>
      <c r="I257" s="166">
        <f t="shared" si="223"/>
        <v>1.8966666666666665</v>
      </c>
      <c r="J257" s="166">
        <f t="shared" si="223"/>
        <v>2.3566666666666665</v>
      </c>
      <c r="K257" s="166">
        <f t="shared" si="223"/>
        <v>3.003333333333333</v>
      </c>
      <c r="L257" s="166">
        <f t="shared" si="223"/>
        <v>3.6233333333333335</v>
      </c>
      <c r="M257" s="166">
        <f t="shared" si="223"/>
        <v>3.9733333333333332</v>
      </c>
      <c r="N257" s="166">
        <f t="shared" si="223"/>
        <v>3.8133333333333335</v>
      </c>
    </row>
    <row r="258" spans="1:14" ht="14.4" thickBot="1">
      <c r="A258" s="161"/>
      <c r="B258" s="167" t="s">
        <v>97</v>
      </c>
      <c r="C258" s="168">
        <f t="shared" ref="C258:D258" si="224">C254-C255</f>
        <v>1.7999999999999972</v>
      </c>
      <c r="D258" s="168">
        <f t="shared" si="224"/>
        <v>0.25000000000001421</v>
      </c>
      <c r="E258" s="168">
        <f>E254-E255</f>
        <v>-15.216666666666665</v>
      </c>
      <c r="F258" s="168">
        <f t="shared" ref="F258:N258" si="225">F254-F255</f>
        <v>-3.6833333333333353</v>
      </c>
      <c r="G258" s="168">
        <f t="shared" si="225"/>
        <v>0.50666666666666771</v>
      </c>
      <c r="H258" s="168">
        <f t="shared" si="225"/>
        <v>0.96333333333333204</v>
      </c>
      <c r="I258" s="168">
        <f t="shared" si="225"/>
        <v>1.8566666666666665</v>
      </c>
      <c r="J258" s="168">
        <f t="shared" si="225"/>
        <v>2.706666666666667</v>
      </c>
      <c r="K258" s="168">
        <f t="shared" si="225"/>
        <v>3.0933333333333337</v>
      </c>
      <c r="L258" s="168">
        <f t="shared" si="225"/>
        <v>3.6533333333333338</v>
      </c>
      <c r="M258" s="168">
        <f t="shared" si="225"/>
        <v>4.543333333333333</v>
      </c>
      <c r="N258" s="168">
        <f t="shared" si="225"/>
        <v>5.1933333333333334</v>
      </c>
    </row>
    <row r="259" spans="1:14" ht="15" thickTop="1" thickBot="1">
      <c r="A259" s="161"/>
      <c r="B259" s="169" t="s">
        <v>11</v>
      </c>
      <c r="C259" s="170">
        <f t="shared" ref="C259:D259" si="226">AVERAGE(C256:C258)</f>
        <v>-3.1000000000000036</v>
      </c>
      <c r="D259" s="170">
        <f t="shared" si="226"/>
        <v>-4.6166666666666556</v>
      </c>
      <c r="E259" s="170">
        <f>AVERAGE(E256:E258)</f>
        <v>-15.339999999999998</v>
      </c>
      <c r="F259" s="125">
        <f t="shared" ref="F259:N259" si="227">AVERAGE(F256:F258)</f>
        <v>-1.8166666666666682</v>
      </c>
      <c r="G259" s="170">
        <f t="shared" si="227"/>
        <v>0.64666666666666706</v>
      </c>
      <c r="H259" s="170">
        <f t="shared" si="227"/>
        <v>0.70666666666666555</v>
      </c>
      <c r="I259" s="170">
        <f t="shared" si="227"/>
        <v>1.7533333333333332</v>
      </c>
      <c r="J259" s="170">
        <f t="shared" si="227"/>
        <v>2.37</v>
      </c>
      <c r="K259" s="170">
        <f t="shared" si="227"/>
        <v>2.9966666666666666</v>
      </c>
      <c r="L259" s="170">
        <f t="shared" si="227"/>
        <v>3.6200000000000006</v>
      </c>
      <c r="M259" s="170">
        <f t="shared" si="227"/>
        <v>4.0233333333333334</v>
      </c>
      <c r="N259" s="170">
        <f t="shared" si="227"/>
        <v>4.1733333333333329</v>
      </c>
    </row>
    <row r="260" spans="1:14" ht="15" thickTop="1" thickBot="1">
      <c r="A260" s="161"/>
      <c r="B260" s="172" t="s">
        <v>2</v>
      </c>
      <c r="C260" s="173">
        <f t="shared" ref="C260:D260" si="228">_xlfn.STDEV.S(C256:C258)</f>
        <v>4.4844174649557322</v>
      </c>
      <c r="D260" s="173">
        <f t="shared" si="228"/>
        <v>4.257150846908452</v>
      </c>
      <c r="E260" s="173">
        <f>_xlfn.STDEV.S(E256:E258)</f>
        <v>0.21361959960016211</v>
      </c>
      <c r="F260" s="125">
        <f t="shared" ref="F260:N260" si="229">_xlfn.STDEV.S(F256:F258)</f>
        <v>1.6289055630494158</v>
      </c>
      <c r="G260" s="173">
        <f t="shared" si="229"/>
        <v>0.15716233645501657</v>
      </c>
      <c r="H260" s="173">
        <f t="shared" si="229"/>
        <v>0.25026652459594639</v>
      </c>
      <c r="I260" s="173">
        <f t="shared" si="229"/>
        <v>0.2145538005567211</v>
      </c>
      <c r="J260" s="173">
        <f t="shared" si="229"/>
        <v>0.33020195840323907</v>
      </c>
      <c r="K260" s="173">
        <f t="shared" si="229"/>
        <v>0.10016652800877819</v>
      </c>
      <c r="L260" s="173">
        <f t="shared" si="229"/>
        <v>3.5118845842842597E-2</v>
      </c>
      <c r="M260" s="173">
        <f t="shared" si="229"/>
        <v>0.49689032995219035</v>
      </c>
      <c r="N260" s="173">
        <f t="shared" si="229"/>
        <v>0.8959910713840854</v>
      </c>
    </row>
    <row r="261" spans="1:14" ht="14.4" thickTop="1">
      <c r="A261" s="89"/>
      <c r="B261" s="174"/>
      <c r="C261" s="174"/>
      <c r="D261" s="174"/>
      <c r="E261" s="175"/>
      <c r="F261" s="175"/>
      <c r="G261" s="175"/>
      <c r="H261" s="175"/>
      <c r="I261" s="175"/>
      <c r="J261" s="175"/>
      <c r="K261" s="175"/>
      <c r="L261" s="209">
        <f>M259-L259</f>
        <v>0.40333333333333288</v>
      </c>
      <c r="M261" s="209">
        <f>N259-M259</f>
        <v>0.14999999999999947</v>
      </c>
      <c r="N261" s="175"/>
    </row>
    <row r="262" spans="1:14">
      <c r="A262" s="177" t="s">
        <v>7</v>
      </c>
      <c r="B262" s="34" t="s">
        <v>89</v>
      </c>
      <c r="C262" s="34">
        <v>90.8</v>
      </c>
      <c r="D262" s="34">
        <v>52.3</v>
      </c>
      <c r="E262" s="79">
        <v>7.5</v>
      </c>
      <c r="F262" s="79">
        <v>5.22</v>
      </c>
      <c r="G262" s="79">
        <v>4.2300000000000004</v>
      </c>
      <c r="H262" s="79">
        <v>5.64</v>
      </c>
      <c r="I262" s="79">
        <v>4.92</v>
      </c>
      <c r="J262" s="79">
        <v>4.68</v>
      </c>
      <c r="K262" s="79">
        <v>4.79</v>
      </c>
      <c r="L262" s="79">
        <v>4.3099999999999996</v>
      </c>
      <c r="M262" s="79">
        <v>4.28</v>
      </c>
      <c r="N262" s="79">
        <v>4.1500000000000004</v>
      </c>
    </row>
    <row r="263" spans="1:14">
      <c r="A263" s="177"/>
      <c r="B263" s="34" t="s">
        <v>90</v>
      </c>
      <c r="C263" s="34">
        <v>89.5</v>
      </c>
      <c r="D263" s="34">
        <v>50.2</v>
      </c>
      <c r="E263" s="79">
        <v>7.33</v>
      </c>
      <c r="F263" s="79">
        <v>5.15</v>
      </c>
      <c r="G263" s="79">
        <v>3.93</v>
      </c>
      <c r="H263" s="79">
        <v>5.93</v>
      </c>
      <c r="I263" s="79">
        <v>4.62</v>
      </c>
      <c r="J263" s="79">
        <v>4.03</v>
      </c>
      <c r="K263" s="79">
        <v>3.68</v>
      </c>
      <c r="L263" s="79">
        <v>4.07</v>
      </c>
      <c r="M263" s="79">
        <v>3.95</v>
      </c>
      <c r="N263" s="79">
        <v>4.09</v>
      </c>
    </row>
    <row r="264" spans="1:14">
      <c r="A264" s="177"/>
      <c r="B264" s="34" t="s">
        <v>91</v>
      </c>
      <c r="C264" s="34">
        <v>85.1</v>
      </c>
      <c r="D264" s="34">
        <v>53.9</v>
      </c>
      <c r="E264" s="79">
        <v>8.92</v>
      </c>
      <c r="F264" s="79">
        <v>5.85</v>
      </c>
      <c r="G264" s="79">
        <v>4.63</v>
      </c>
      <c r="H264" s="79">
        <v>5.82</v>
      </c>
      <c r="I264" s="79">
        <v>4.74</v>
      </c>
      <c r="J264" s="79">
        <v>4.1900000000000004</v>
      </c>
      <c r="K264" s="79">
        <v>4.0999999999999996</v>
      </c>
      <c r="L264" s="79">
        <v>4.13</v>
      </c>
      <c r="M264" s="79">
        <v>4.03</v>
      </c>
      <c r="N264" s="79">
        <v>4.13</v>
      </c>
    </row>
    <row r="265" spans="1:14">
      <c r="A265" s="177"/>
      <c r="B265" s="178" t="s">
        <v>92</v>
      </c>
      <c r="C265" s="178">
        <v>91.05</v>
      </c>
      <c r="D265" s="178">
        <v>54.75</v>
      </c>
      <c r="E265" s="179">
        <v>18.446666666666669</v>
      </c>
      <c r="F265" s="179">
        <v>8.336666666666666</v>
      </c>
      <c r="G265" s="179">
        <v>5.73</v>
      </c>
      <c r="H265" s="179">
        <v>3.1566666666666667</v>
      </c>
      <c r="I265" s="179">
        <v>1.9166666666666667</v>
      </c>
      <c r="J265" s="179">
        <v>1.3366666666666667</v>
      </c>
      <c r="K265" s="179">
        <v>0.77999999999999992</v>
      </c>
      <c r="L265" s="179">
        <v>0.56333333333333335</v>
      </c>
      <c r="M265" s="179">
        <v>0.46333333333333337</v>
      </c>
      <c r="N265" s="179">
        <v>0.38666666666666671</v>
      </c>
    </row>
    <row r="266" spans="1:14">
      <c r="A266" s="177"/>
      <c r="B266" s="180" t="s">
        <v>95</v>
      </c>
      <c r="C266" s="181">
        <f t="shared" ref="C266:D266" si="230">C262-C265</f>
        <v>-0.25</v>
      </c>
      <c r="D266" s="181">
        <f t="shared" si="230"/>
        <v>-2.4500000000000028</v>
      </c>
      <c r="E266" s="181">
        <f>E262-E265</f>
        <v>-10.946666666666669</v>
      </c>
      <c r="F266" s="181">
        <f t="shared" ref="F266:N266" si="231">F262-F265</f>
        <v>-3.1166666666666663</v>
      </c>
      <c r="G266" s="181">
        <f t="shared" si="231"/>
        <v>-1.5</v>
      </c>
      <c r="H266" s="181">
        <f t="shared" si="231"/>
        <v>2.4833333333333329</v>
      </c>
      <c r="I266" s="181">
        <f t="shared" si="231"/>
        <v>3.003333333333333</v>
      </c>
      <c r="J266" s="181">
        <f t="shared" si="231"/>
        <v>3.3433333333333328</v>
      </c>
      <c r="K266" s="181">
        <f t="shared" si="231"/>
        <v>4.01</v>
      </c>
      <c r="L266" s="181">
        <f t="shared" si="231"/>
        <v>3.7466666666666661</v>
      </c>
      <c r="M266" s="181">
        <f t="shared" si="231"/>
        <v>3.8166666666666669</v>
      </c>
      <c r="N266" s="181">
        <f t="shared" si="231"/>
        <v>3.7633333333333336</v>
      </c>
    </row>
    <row r="267" spans="1:14">
      <c r="A267" s="177"/>
      <c r="B267" s="180" t="s">
        <v>96</v>
      </c>
      <c r="C267" s="181">
        <f t="shared" ref="C267:D267" si="232">C263-C265</f>
        <v>-1.5499999999999972</v>
      </c>
      <c r="D267" s="181">
        <f t="shared" si="232"/>
        <v>-4.5499999999999972</v>
      </c>
      <c r="E267" s="181">
        <f>E263-E265</f>
        <v>-11.116666666666669</v>
      </c>
      <c r="F267" s="181">
        <f t="shared" ref="F267:N267" si="233">F263-F265</f>
        <v>-3.1866666666666656</v>
      </c>
      <c r="G267" s="181">
        <f t="shared" si="233"/>
        <v>-1.8000000000000003</v>
      </c>
      <c r="H267" s="181">
        <f t="shared" si="233"/>
        <v>2.773333333333333</v>
      </c>
      <c r="I267" s="181">
        <f t="shared" si="233"/>
        <v>2.7033333333333331</v>
      </c>
      <c r="J267" s="181">
        <f t="shared" si="233"/>
        <v>2.6933333333333334</v>
      </c>
      <c r="K267" s="181">
        <f t="shared" si="233"/>
        <v>2.9000000000000004</v>
      </c>
      <c r="L267" s="181">
        <f t="shared" si="233"/>
        <v>3.5066666666666668</v>
      </c>
      <c r="M267" s="181">
        <f t="shared" si="233"/>
        <v>3.4866666666666668</v>
      </c>
      <c r="N267" s="181">
        <f t="shared" si="233"/>
        <v>3.7033333333333331</v>
      </c>
    </row>
    <row r="268" spans="1:14" ht="14.4" thickBot="1">
      <c r="A268" s="177"/>
      <c r="B268" s="180" t="s">
        <v>97</v>
      </c>
      <c r="C268" s="181">
        <f t="shared" ref="C268:D268" si="234">C264-C265</f>
        <v>-5.9500000000000028</v>
      </c>
      <c r="D268" s="181">
        <f t="shared" si="234"/>
        <v>-0.85000000000000142</v>
      </c>
      <c r="E268" s="181">
        <f>E264-E265</f>
        <v>-9.5266666666666691</v>
      </c>
      <c r="F268" s="181">
        <f t="shared" ref="F268:N268" si="235">F264-F265</f>
        <v>-2.4866666666666664</v>
      </c>
      <c r="G268" s="181">
        <f t="shared" si="235"/>
        <v>-1.1000000000000005</v>
      </c>
      <c r="H268" s="181">
        <f t="shared" si="235"/>
        <v>2.6633333333333336</v>
      </c>
      <c r="I268" s="181">
        <f t="shared" si="235"/>
        <v>2.8233333333333333</v>
      </c>
      <c r="J268" s="181">
        <f t="shared" si="235"/>
        <v>2.8533333333333335</v>
      </c>
      <c r="K268" s="181">
        <f t="shared" si="235"/>
        <v>3.32</v>
      </c>
      <c r="L268" s="181">
        <f t="shared" si="235"/>
        <v>3.5666666666666664</v>
      </c>
      <c r="M268" s="181">
        <f t="shared" si="235"/>
        <v>3.5666666666666669</v>
      </c>
      <c r="N268" s="181">
        <f t="shared" si="235"/>
        <v>3.7433333333333332</v>
      </c>
    </row>
    <row r="269" spans="1:14" ht="15" thickTop="1" thickBot="1">
      <c r="A269" s="177"/>
      <c r="B269" s="182" t="s">
        <v>11</v>
      </c>
      <c r="C269" s="183">
        <f t="shared" ref="C269:D269" si="236">AVERAGE(C266:C268)</f>
        <v>-2.5833333333333335</v>
      </c>
      <c r="D269" s="183">
        <f t="shared" si="236"/>
        <v>-2.6166666666666671</v>
      </c>
      <c r="E269" s="183">
        <f>AVERAGE(E266:E268)</f>
        <v>-10.530000000000003</v>
      </c>
      <c r="F269" s="183">
        <f t="shared" ref="F269:N269" si="237">AVERAGE(F266:F268)</f>
        <v>-2.9299999999999997</v>
      </c>
      <c r="G269" s="156">
        <f t="shared" si="237"/>
        <v>-1.4666666666666668</v>
      </c>
      <c r="H269" s="183">
        <f t="shared" si="237"/>
        <v>2.64</v>
      </c>
      <c r="I269" s="183">
        <f t="shared" si="237"/>
        <v>2.8433333333333333</v>
      </c>
      <c r="J269" s="183">
        <f t="shared" si="237"/>
        <v>2.9633333333333334</v>
      </c>
      <c r="K269" s="183">
        <f t="shared" si="237"/>
        <v>3.41</v>
      </c>
      <c r="L269" s="183">
        <f t="shared" si="237"/>
        <v>3.6066666666666669</v>
      </c>
      <c r="M269" s="183">
        <f t="shared" si="237"/>
        <v>3.6233333333333335</v>
      </c>
      <c r="N269" s="183">
        <f t="shared" si="237"/>
        <v>3.7366666666666668</v>
      </c>
    </row>
    <row r="270" spans="1:14" ht="15" thickTop="1" thickBot="1">
      <c r="A270" s="177"/>
      <c r="B270" s="185" t="s">
        <v>2</v>
      </c>
      <c r="C270" s="186">
        <f t="shared" ref="C270:D270" si="238">_xlfn.STDEV.S(C266:C268)</f>
        <v>2.9871948937646073</v>
      </c>
      <c r="D270" s="186">
        <f t="shared" si="238"/>
        <v>1.8556220879622354</v>
      </c>
      <c r="E270" s="186">
        <f>_xlfn.STDEV.S(E266:E268)</f>
        <v>0.87305975358696564</v>
      </c>
      <c r="F270" s="186">
        <f t="shared" ref="F270:N270" si="239">_xlfn.STDEV.S(F266:F268)</f>
        <v>0.38552993831002175</v>
      </c>
      <c r="G270" s="156">
        <f t="shared" si="239"/>
        <v>0.3511884584284255</v>
      </c>
      <c r="H270" s="186">
        <f t="shared" si="239"/>
        <v>0.14640127503998507</v>
      </c>
      <c r="I270" s="186">
        <f t="shared" si="239"/>
        <v>0.15099668870541488</v>
      </c>
      <c r="J270" s="186">
        <f t="shared" si="239"/>
        <v>0.33867388443752167</v>
      </c>
      <c r="K270" s="186">
        <f t="shared" si="239"/>
        <v>0.56044625076807886</v>
      </c>
      <c r="L270" s="186">
        <f t="shared" si="239"/>
        <v>0.12489995996796766</v>
      </c>
      <c r="M270" s="186">
        <f t="shared" si="239"/>
        <v>0.17214335111567144</v>
      </c>
      <c r="N270" s="186">
        <f t="shared" si="239"/>
        <v>3.0550504633039155E-2</v>
      </c>
    </row>
    <row r="271" spans="1:14" ht="14.4" thickTop="1"/>
    <row r="274" spans="1:14">
      <c r="A274" s="203" t="s">
        <v>70</v>
      </c>
      <c r="B274" s="198"/>
      <c r="C274" s="199" t="s">
        <v>94</v>
      </c>
      <c r="D274" s="199"/>
      <c r="E274" s="199"/>
      <c r="F274" s="199"/>
      <c r="G274" s="199"/>
      <c r="H274" s="199"/>
      <c r="I274" s="199"/>
      <c r="J274" s="199"/>
      <c r="K274" s="199"/>
      <c r="L274" s="199"/>
      <c r="M274" s="199"/>
      <c r="N274" s="199"/>
    </row>
    <row r="275" spans="1:14">
      <c r="A275" s="203"/>
      <c r="B275" s="200"/>
      <c r="C275" s="201" t="s">
        <v>88</v>
      </c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</row>
    <row r="276" spans="1:14">
      <c r="A276" s="203"/>
      <c r="B276" s="200"/>
      <c r="C276" s="117">
        <v>150</v>
      </c>
      <c r="D276" s="117">
        <f>C276/2</f>
        <v>75</v>
      </c>
      <c r="E276" s="117">
        <f t="shared" ref="E276:N276" si="240">D276/2</f>
        <v>37.5</v>
      </c>
      <c r="F276" s="117">
        <f t="shared" si="240"/>
        <v>18.75</v>
      </c>
      <c r="G276" s="117">
        <f t="shared" si="240"/>
        <v>9.375</v>
      </c>
      <c r="H276" s="117">
        <f t="shared" si="240"/>
        <v>4.6875</v>
      </c>
      <c r="I276" s="117">
        <f t="shared" si="240"/>
        <v>2.34375</v>
      </c>
      <c r="J276" s="117">
        <f t="shared" si="240"/>
        <v>1.171875</v>
      </c>
      <c r="K276" s="117">
        <f t="shared" si="240"/>
        <v>0.5859375</v>
      </c>
      <c r="L276" s="117">
        <f t="shared" si="240"/>
        <v>0.29296875</v>
      </c>
      <c r="M276" s="117">
        <f t="shared" si="240"/>
        <v>0.146484375</v>
      </c>
      <c r="N276" s="117">
        <f t="shared" si="240"/>
        <v>7.32421875E-2</v>
      </c>
    </row>
    <row r="277" spans="1:14">
      <c r="A277" s="134" t="s">
        <v>16</v>
      </c>
      <c r="B277" s="1" t="s">
        <v>89</v>
      </c>
      <c r="C277" s="1">
        <v>75.2</v>
      </c>
      <c r="D277" s="1">
        <v>28.2</v>
      </c>
      <c r="E277" s="81">
        <v>9.7100000000000009</v>
      </c>
      <c r="F277" s="81">
        <v>3.6</v>
      </c>
      <c r="G277" s="81">
        <v>1.94</v>
      </c>
      <c r="H277" s="81">
        <v>1.85</v>
      </c>
      <c r="I277" s="81">
        <v>2.95</v>
      </c>
      <c r="J277" s="81">
        <v>2.4</v>
      </c>
      <c r="K277" s="81">
        <v>2.39</v>
      </c>
      <c r="L277" s="81">
        <v>2.78</v>
      </c>
      <c r="M277" s="81">
        <v>2.85</v>
      </c>
      <c r="N277" s="81">
        <v>3</v>
      </c>
    </row>
    <row r="278" spans="1:14">
      <c r="A278" s="134"/>
      <c r="B278" s="82" t="s">
        <v>90</v>
      </c>
      <c r="C278" s="82">
        <v>74.099999999999994</v>
      </c>
      <c r="D278" s="82">
        <v>25.1</v>
      </c>
      <c r="E278" s="81">
        <v>8.01</v>
      </c>
      <c r="F278" s="81">
        <v>1.97</v>
      </c>
      <c r="G278" s="81">
        <v>1.98</v>
      </c>
      <c r="H278" s="81">
        <v>1.98</v>
      </c>
      <c r="I278" s="81">
        <v>2.87</v>
      </c>
      <c r="J278" s="81">
        <v>2.66</v>
      </c>
      <c r="K278" s="81">
        <v>2.4300000000000002</v>
      </c>
      <c r="L278" s="81">
        <v>2.68</v>
      </c>
      <c r="M278" s="81">
        <v>2.8</v>
      </c>
      <c r="N278" s="81">
        <v>2.82</v>
      </c>
    </row>
    <row r="279" spans="1:14">
      <c r="A279" s="134"/>
      <c r="B279" s="82" t="s">
        <v>91</v>
      </c>
      <c r="C279" s="82">
        <v>80.2</v>
      </c>
      <c r="D279" s="82">
        <v>29.8</v>
      </c>
      <c r="E279" s="81">
        <v>8.24</v>
      </c>
      <c r="F279" s="81">
        <v>2.4500000000000002</v>
      </c>
      <c r="G279" s="81">
        <v>1.83</v>
      </c>
      <c r="H279" s="81">
        <v>2</v>
      </c>
      <c r="I279" s="81">
        <v>2.41</v>
      </c>
      <c r="J279" s="81">
        <v>2.74</v>
      </c>
      <c r="K279" s="81">
        <v>2.38</v>
      </c>
      <c r="L279" s="81">
        <v>2.4500000000000002</v>
      </c>
      <c r="M279" s="81">
        <v>2.5</v>
      </c>
      <c r="N279" s="81">
        <v>2.4900000000000002</v>
      </c>
    </row>
    <row r="280" spans="1:14">
      <c r="A280" s="134"/>
      <c r="B280" s="135" t="s">
        <v>92</v>
      </c>
      <c r="C280" s="135">
        <v>84.15</v>
      </c>
      <c r="D280" s="135">
        <v>32.93</v>
      </c>
      <c r="E280" s="136">
        <v>14.266666666666666</v>
      </c>
      <c r="F280" s="136">
        <v>3.5066666666666664</v>
      </c>
      <c r="G280" s="136">
        <v>2.44</v>
      </c>
      <c r="H280" s="136">
        <v>2.0500000000000003</v>
      </c>
      <c r="I280" s="136">
        <v>1.87</v>
      </c>
      <c r="J280" s="136">
        <v>1.5656666666666668</v>
      </c>
      <c r="K280" s="136">
        <v>1.37</v>
      </c>
      <c r="L280" s="136">
        <v>0.93333333333333324</v>
      </c>
      <c r="M280" s="136">
        <v>0.63</v>
      </c>
      <c r="N280" s="136">
        <v>0.4366666666666667</v>
      </c>
    </row>
    <row r="281" spans="1:14">
      <c r="A281" s="134"/>
      <c r="B281" s="137" t="s">
        <v>95</v>
      </c>
      <c r="C281" s="138">
        <f t="shared" ref="C281:D281" si="241">C277-C280</f>
        <v>-8.9500000000000028</v>
      </c>
      <c r="D281" s="138">
        <f t="shared" si="241"/>
        <v>-4.7300000000000004</v>
      </c>
      <c r="E281" s="138">
        <f>E277-E280</f>
        <v>-4.5566666666666649</v>
      </c>
      <c r="F281" s="138">
        <f t="shared" ref="F281:N281" si="242">F277-F280</f>
        <v>9.3333333333333712E-2</v>
      </c>
      <c r="G281" s="138">
        <f t="shared" si="242"/>
        <v>-0.5</v>
      </c>
      <c r="H281" s="138">
        <f t="shared" si="242"/>
        <v>-0.20000000000000018</v>
      </c>
      <c r="I281" s="138">
        <f t="shared" si="242"/>
        <v>1.08</v>
      </c>
      <c r="J281" s="138">
        <f t="shared" si="242"/>
        <v>0.83433333333333315</v>
      </c>
      <c r="K281" s="138">
        <f t="shared" si="242"/>
        <v>1.02</v>
      </c>
      <c r="L281" s="138">
        <f t="shared" si="242"/>
        <v>1.8466666666666667</v>
      </c>
      <c r="M281" s="138">
        <f t="shared" si="242"/>
        <v>2.2200000000000002</v>
      </c>
      <c r="N281" s="138">
        <f t="shared" si="242"/>
        <v>2.5633333333333335</v>
      </c>
    </row>
    <row r="282" spans="1:14">
      <c r="A282" s="134"/>
      <c r="B282" s="137" t="s">
        <v>96</v>
      </c>
      <c r="C282" s="138">
        <f t="shared" ref="C282:D282" si="243">C278-C280</f>
        <v>-10.050000000000011</v>
      </c>
      <c r="D282" s="138">
        <f t="shared" si="243"/>
        <v>-7.8299999999999983</v>
      </c>
      <c r="E282" s="138">
        <f>E278-E280</f>
        <v>-6.2566666666666659</v>
      </c>
      <c r="F282" s="138">
        <f t="shared" ref="F282:N282" si="244">F278-F280</f>
        <v>-1.5366666666666664</v>
      </c>
      <c r="G282" s="138">
        <f t="shared" si="244"/>
        <v>-0.45999999999999996</v>
      </c>
      <c r="H282" s="138">
        <f t="shared" si="244"/>
        <v>-7.0000000000000284E-2</v>
      </c>
      <c r="I282" s="138">
        <f t="shared" si="244"/>
        <v>1</v>
      </c>
      <c r="J282" s="138">
        <f t="shared" si="244"/>
        <v>1.0943333333333334</v>
      </c>
      <c r="K282" s="138">
        <f t="shared" si="244"/>
        <v>1.06</v>
      </c>
      <c r="L282" s="138">
        <f t="shared" si="244"/>
        <v>1.746666666666667</v>
      </c>
      <c r="M282" s="138">
        <f t="shared" si="244"/>
        <v>2.17</v>
      </c>
      <c r="N282" s="138">
        <f t="shared" si="244"/>
        <v>2.3833333333333333</v>
      </c>
    </row>
    <row r="283" spans="1:14" ht="14.4" thickBot="1">
      <c r="A283" s="134"/>
      <c r="B283" s="137" t="s">
        <v>97</v>
      </c>
      <c r="C283" s="138">
        <f t="shared" ref="C283:D283" si="245">C279-C280</f>
        <v>-3.9500000000000028</v>
      </c>
      <c r="D283" s="138">
        <f t="shared" si="245"/>
        <v>-3.129999999999999</v>
      </c>
      <c r="E283" s="138">
        <f>E279-E280</f>
        <v>-6.0266666666666655</v>
      </c>
      <c r="F283" s="138">
        <f t="shared" ref="F283:N283" si="246">F279-F280</f>
        <v>-1.0566666666666662</v>
      </c>
      <c r="G283" s="138">
        <f t="shared" si="246"/>
        <v>-0.60999999999999988</v>
      </c>
      <c r="H283" s="138">
        <f t="shared" si="246"/>
        <v>-5.0000000000000266E-2</v>
      </c>
      <c r="I283" s="138">
        <f t="shared" si="246"/>
        <v>0.54</v>
      </c>
      <c r="J283" s="138">
        <f t="shared" si="246"/>
        <v>1.1743333333333335</v>
      </c>
      <c r="K283" s="138">
        <f t="shared" si="246"/>
        <v>1.0099999999999998</v>
      </c>
      <c r="L283" s="138">
        <f t="shared" si="246"/>
        <v>1.5166666666666671</v>
      </c>
      <c r="M283" s="138">
        <f>M279-M280</f>
        <v>1.87</v>
      </c>
      <c r="N283" s="138">
        <f t="shared" si="246"/>
        <v>2.0533333333333337</v>
      </c>
    </row>
    <row r="284" spans="1:14" ht="15" thickTop="1" thickBot="1">
      <c r="A284" s="134"/>
      <c r="B284" s="139" t="s">
        <v>11</v>
      </c>
      <c r="C284" s="140">
        <f t="shared" ref="C284:N284" si="247">AVERAGE(C281:C283)</f>
        <v>-7.6500000000000057</v>
      </c>
      <c r="D284" s="140">
        <f t="shared" si="247"/>
        <v>-5.2299999999999995</v>
      </c>
      <c r="E284" s="140">
        <f t="shared" si="247"/>
        <v>-5.6133333333333324</v>
      </c>
      <c r="F284" s="140">
        <f t="shared" si="247"/>
        <v>-0.83333333333333304</v>
      </c>
      <c r="G284" s="140">
        <f t="shared" si="247"/>
        <v>-0.52333333333333332</v>
      </c>
      <c r="H284" s="125">
        <f t="shared" si="247"/>
        <v>-0.10666666666666691</v>
      </c>
      <c r="I284" s="140">
        <f t="shared" si="247"/>
        <v>0.87333333333333341</v>
      </c>
      <c r="J284" s="140">
        <f t="shared" si="247"/>
        <v>1.0343333333333333</v>
      </c>
      <c r="K284" s="140">
        <f t="shared" si="247"/>
        <v>1.03</v>
      </c>
      <c r="L284" s="140">
        <f t="shared" si="247"/>
        <v>1.7033333333333338</v>
      </c>
      <c r="M284" s="140">
        <f t="shared" si="247"/>
        <v>2.0866666666666669</v>
      </c>
      <c r="N284" s="140">
        <f t="shared" si="247"/>
        <v>2.3333333333333335</v>
      </c>
    </row>
    <row r="285" spans="1:14" ht="15" thickTop="1" thickBot="1">
      <c r="A285" s="134"/>
      <c r="B285" s="143" t="s">
        <v>2</v>
      </c>
      <c r="C285" s="144">
        <f t="shared" ref="C285:N285" si="248">_xlfn.STDEV.S(C281:C283)</f>
        <v>3.2511536414017752</v>
      </c>
      <c r="D285" s="144">
        <f t="shared" si="248"/>
        <v>2.3895606290697042</v>
      </c>
      <c r="E285" s="144">
        <f t="shared" si="248"/>
        <v>0.92229785499768313</v>
      </c>
      <c r="F285" s="144">
        <f t="shared" si="248"/>
        <v>0.83763556116806148</v>
      </c>
      <c r="G285" s="144">
        <f t="shared" si="248"/>
        <v>7.7674534651540297E-2</v>
      </c>
      <c r="H285" s="125">
        <f t="shared" si="248"/>
        <v>8.1445278152470726E-2</v>
      </c>
      <c r="I285" s="144">
        <f t="shared" si="248"/>
        <v>0.29143323992525855</v>
      </c>
      <c r="J285" s="144">
        <f t="shared" si="248"/>
        <v>0.1777638883463126</v>
      </c>
      <c r="K285" s="144">
        <f t="shared" si="248"/>
        <v>2.6457513110646015E-2</v>
      </c>
      <c r="L285" s="144">
        <f t="shared" si="248"/>
        <v>0.16921386861996057</v>
      </c>
      <c r="M285" s="144">
        <f t="shared" si="248"/>
        <v>0.18929694486000911</v>
      </c>
      <c r="N285" s="144">
        <f t="shared" si="248"/>
        <v>0.25865034312755114</v>
      </c>
    </row>
    <row r="286" spans="1:14" ht="14.4" thickTop="1">
      <c r="H286" s="191">
        <f t="shared" ref="H286:M286" si="249">I284-H284</f>
        <v>0.98000000000000032</v>
      </c>
      <c r="I286" s="191">
        <f t="shared" si="249"/>
        <v>0.16099999999999992</v>
      </c>
      <c r="J286" s="191">
        <f t="shared" si="249"/>
        <v>-4.3333333333333002E-3</v>
      </c>
      <c r="K286" s="191">
        <f t="shared" si="249"/>
        <v>0.67333333333333378</v>
      </c>
      <c r="L286" s="191">
        <f t="shared" si="249"/>
        <v>0.38333333333333308</v>
      </c>
      <c r="M286" s="191">
        <f t="shared" si="249"/>
        <v>0.24666666666666659</v>
      </c>
    </row>
    <row r="287" spans="1:14">
      <c r="A287" s="118" t="s">
        <v>4</v>
      </c>
      <c r="B287" s="82" t="s">
        <v>89</v>
      </c>
      <c r="C287" s="82">
        <v>74.099999999999994</v>
      </c>
      <c r="D287" s="82">
        <v>42.5</v>
      </c>
      <c r="E287" s="81">
        <v>3.78</v>
      </c>
      <c r="F287" s="81">
        <v>2.33</v>
      </c>
      <c r="G287" s="81">
        <v>2.76</v>
      </c>
      <c r="H287" s="81">
        <v>2.5099999999999998</v>
      </c>
      <c r="I287" s="81">
        <v>2.75</v>
      </c>
      <c r="J287" s="81">
        <v>2.14</v>
      </c>
      <c r="K287" s="81">
        <v>1.98</v>
      </c>
      <c r="L287" s="81">
        <v>2.21</v>
      </c>
      <c r="M287" s="81">
        <v>2.2599999999999998</v>
      </c>
      <c r="N287" s="81">
        <v>2.6</v>
      </c>
    </row>
    <row r="288" spans="1:14">
      <c r="A288" s="118"/>
      <c r="B288" s="82" t="s">
        <v>90</v>
      </c>
      <c r="C288" s="82">
        <v>72.599999999999994</v>
      </c>
      <c r="D288" s="82">
        <v>32.200000000000003</v>
      </c>
      <c r="E288" s="79">
        <v>3.25</v>
      </c>
      <c r="F288" s="79">
        <v>2.5299999999999998</v>
      </c>
      <c r="G288" s="79">
        <v>2.84</v>
      </c>
      <c r="H288" s="79">
        <v>2.2000000000000002</v>
      </c>
      <c r="I288" s="79">
        <v>3.07</v>
      </c>
      <c r="J288" s="79">
        <v>2</v>
      </c>
      <c r="K288" s="79">
        <v>2.27</v>
      </c>
      <c r="L288" s="79">
        <v>2.41</v>
      </c>
      <c r="M288" s="79">
        <v>2.4500000000000002</v>
      </c>
      <c r="N288" s="79">
        <v>2.68</v>
      </c>
    </row>
    <row r="289" spans="1:14">
      <c r="A289" s="118"/>
      <c r="B289" s="82" t="s">
        <v>91</v>
      </c>
      <c r="C289" s="82">
        <v>80</v>
      </c>
      <c r="D289" s="82">
        <v>38.700000000000003</v>
      </c>
      <c r="E289" s="79">
        <v>4.8</v>
      </c>
      <c r="F289" s="79">
        <v>2.5499999999999998</v>
      </c>
      <c r="G289" s="79">
        <v>3.15</v>
      </c>
      <c r="H289" s="79">
        <v>2.2799999999999998</v>
      </c>
      <c r="I289" s="79">
        <v>3.14</v>
      </c>
      <c r="J289" s="79">
        <v>2.33</v>
      </c>
      <c r="K289" s="79">
        <v>2.09</v>
      </c>
      <c r="L289" s="79">
        <v>2.61</v>
      </c>
      <c r="M289" s="79">
        <v>3.32</v>
      </c>
      <c r="N289" s="79">
        <v>3.8</v>
      </c>
    </row>
    <row r="290" spans="1:14">
      <c r="A290" s="118"/>
      <c r="B290" s="119" t="s">
        <v>92</v>
      </c>
      <c r="C290" s="119">
        <v>88.85</v>
      </c>
      <c r="D290" s="119">
        <v>43.5</v>
      </c>
      <c r="E290" s="120">
        <v>14.770000000000001</v>
      </c>
      <c r="F290" s="120">
        <v>5.28</v>
      </c>
      <c r="G290" s="120">
        <v>3.2166666666666668</v>
      </c>
      <c r="H290" s="120">
        <v>2.5666666666666669</v>
      </c>
      <c r="I290" s="120">
        <v>2.5533333333333332</v>
      </c>
      <c r="J290" s="120">
        <v>1.5153333333333334</v>
      </c>
      <c r="K290" s="120">
        <v>0.97666666666666668</v>
      </c>
      <c r="L290" s="120">
        <v>0.72666666666666657</v>
      </c>
      <c r="M290" s="120">
        <v>0.52</v>
      </c>
      <c r="N290" s="120">
        <v>0.40666666666666673</v>
      </c>
    </row>
    <row r="291" spans="1:14">
      <c r="A291" s="118"/>
      <c r="B291" s="121" t="s">
        <v>95</v>
      </c>
      <c r="C291" s="122">
        <f t="shared" ref="C291:D291" si="250">C287-C290</f>
        <v>-14.75</v>
      </c>
      <c r="D291" s="122">
        <f t="shared" si="250"/>
        <v>-1</v>
      </c>
      <c r="E291" s="122">
        <f>E287-E290</f>
        <v>-10.990000000000002</v>
      </c>
      <c r="F291" s="122">
        <f t="shared" ref="F291:N291" si="251">F287-F290</f>
        <v>-2.95</v>
      </c>
      <c r="G291" s="122">
        <f t="shared" si="251"/>
        <v>-0.456666666666667</v>
      </c>
      <c r="H291" s="122">
        <f t="shared" si="251"/>
        <v>-5.6666666666667087E-2</v>
      </c>
      <c r="I291" s="122">
        <f t="shared" si="251"/>
        <v>0.19666666666666677</v>
      </c>
      <c r="J291" s="122">
        <f t="shared" si="251"/>
        <v>0.6246666666666667</v>
      </c>
      <c r="K291" s="122">
        <f t="shared" si="251"/>
        <v>1.0033333333333334</v>
      </c>
      <c r="L291" s="122">
        <f t="shared" si="251"/>
        <v>1.4833333333333334</v>
      </c>
      <c r="M291" s="122">
        <f t="shared" si="251"/>
        <v>1.7399999999999998</v>
      </c>
      <c r="N291" s="122">
        <f t="shared" si="251"/>
        <v>2.1933333333333334</v>
      </c>
    </row>
    <row r="292" spans="1:14">
      <c r="A292" s="118"/>
      <c r="B292" s="121" t="s">
        <v>96</v>
      </c>
      <c r="C292" s="122">
        <f t="shared" ref="C292:D292" si="252">C288-C290</f>
        <v>-16.25</v>
      </c>
      <c r="D292" s="122">
        <f t="shared" si="252"/>
        <v>-11.299999999999997</v>
      </c>
      <c r="E292" s="122">
        <f>E288-E290</f>
        <v>-11.520000000000001</v>
      </c>
      <c r="F292" s="122">
        <f t="shared" ref="F292:N292" si="253">F288-F290</f>
        <v>-2.7500000000000004</v>
      </c>
      <c r="G292" s="122">
        <f t="shared" si="253"/>
        <v>-0.37666666666666693</v>
      </c>
      <c r="H292" s="122">
        <f t="shared" si="253"/>
        <v>-0.3666666666666667</v>
      </c>
      <c r="I292" s="122">
        <f t="shared" si="253"/>
        <v>0.51666666666666661</v>
      </c>
      <c r="J292" s="122">
        <f t="shared" si="253"/>
        <v>0.48466666666666658</v>
      </c>
      <c r="K292" s="122">
        <f t="shared" si="253"/>
        <v>1.2933333333333334</v>
      </c>
      <c r="L292" s="122">
        <f t="shared" si="253"/>
        <v>1.6833333333333336</v>
      </c>
      <c r="M292" s="122">
        <f t="shared" si="253"/>
        <v>1.9300000000000002</v>
      </c>
      <c r="N292" s="122">
        <f t="shared" si="253"/>
        <v>2.2733333333333334</v>
      </c>
    </row>
    <row r="293" spans="1:14" ht="14.4" thickBot="1">
      <c r="A293" s="118"/>
      <c r="B293" s="121" t="s">
        <v>97</v>
      </c>
      <c r="C293" s="122">
        <f t="shared" ref="C293:D293" si="254">C289-C290</f>
        <v>-8.8499999999999943</v>
      </c>
      <c r="D293" s="122">
        <f t="shared" si="254"/>
        <v>-4.7999999999999972</v>
      </c>
      <c r="E293" s="122">
        <f>E289-E290</f>
        <v>-9.9700000000000024</v>
      </c>
      <c r="F293" s="122">
        <f t="shared" ref="F293:N293" si="255">F289-F290</f>
        <v>-2.7300000000000004</v>
      </c>
      <c r="G293" s="122">
        <f t="shared" si="255"/>
        <v>-6.6666666666666874E-2</v>
      </c>
      <c r="H293" s="122">
        <f t="shared" si="255"/>
        <v>-0.28666666666666707</v>
      </c>
      <c r="I293" s="122">
        <f t="shared" si="255"/>
        <v>0.58666666666666689</v>
      </c>
      <c r="J293" s="122">
        <f t="shared" si="255"/>
        <v>0.81466666666666665</v>
      </c>
      <c r="K293" s="122">
        <f t="shared" si="255"/>
        <v>1.1133333333333333</v>
      </c>
      <c r="L293" s="122">
        <f t="shared" si="255"/>
        <v>1.8833333333333333</v>
      </c>
      <c r="M293" s="122">
        <f t="shared" si="255"/>
        <v>2.8</v>
      </c>
      <c r="N293" s="122">
        <f t="shared" si="255"/>
        <v>3.3933333333333331</v>
      </c>
    </row>
    <row r="294" spans="1:14" ht="15" thickTop="1" thickBot="1">
      <c r="A294" s="118"/>
      <c r="B294" s="123" t="s">
        <v>11</v>
      </c>
      <c r="C294" s="124">
        <f t="shared" ref="C294:D294" si="256">AVERAGE(C291:C293)</f>
        <v>-13.283333333333331</v>
      </c>
      <c r="D294" s="124">
        <f t="shared" si="256"/>
        <v>-5.6999999999999984</v>
      </c>
      <c r="E294" s="124">
        <f>AVERAGE(E291:E293)</f>
        <v>-10.826666666666668</v>
      </c>
      <c r="F294" s="124">
        <f t="shared" ref="F294:N294" si="257">AVERAGE(F291:F293)</f>
        <v>-2.8100000000000005</v>
      </c>
      <c r="G294" s="124">
        <f t="shared" si="257"/>
        <v>-0.30000000000000027</v>
      </c>
      <c r="H294" s="125">
        <f t="shared" si="257"/>
        <v>-0.23666666666666694</v>
      </c>
      <c r="I294" s="124">
        <f t="shared" si="257"/>
        <v>0.4333333333333334</v>
      </c>
      <c r="J294" s="124">
        <f t="shared" si="257"/>
        <v>0.64133333333333331</v>
      </c>
      <c r="K294" s="124">
        <f t="shared" si="257"/>
        <v>1.1366666666666667</v>
      </c>
      <c r="L294" s="124">
        <f t="shared" si="257"/>
        <v>1.6833333333333336</v>
      </c>
      <c r="M294" s="124">
        <f t="shared" si="257"/>
        <v>2.1566666666666667</v>
      </c>
      <c r="N294" s="124">
        <f t="shared" si="257"/>
        <v>2.6199999999999997</v>
      </c>
    </row>
    <row r="295" spans="1:14" ht="15" thickTop="1" thickBot="1">
      <c r="A295" s="118"/>
      <c r="B295" s="189" t="s">
        <v>2</v>
      </c>
      <c r="C295" s="190">
        <f t="shared" ref="C295:D295" si="258">_xlfn.STDEV.S(C291:C293)</f>
        <v>3.9119475115769822</v>
      </c>
      <c r="D295" s="190">
        <f t="shared" si="258"/>
        <v>5.2086466572421655</v>
      </c>
      <c r="E295" s="190">
        <f>_xlfn.STDEV.S(E291:E293)</f>
        <v>0.78780285181848164</v>
      </c>
      <c r="F295" s="190">
        <f t="shared" ref="F295:N295" si="259">_xlfn.STDEV.S(F291:F293)</f>
        <v>0.12165525060596424</v>
      </c>
      <c r="G295" s="190">
        <f t="shared" si="259"/>
        <v>0.20599352740640511</v>
      </c>
      <c r="H295" s="125">
        <f t="shared" si="259"/>
        <v>0.1609347693943107</v>
      </c>
      <c r="I295" s="190">
        <f t="shared" si="259"/>
        <v>0.20792626898334249</v>
      </c>
      <c r="J295" s="190">
        <f t="shared" si="259"/>
        <v>0.16563010998406452</v>
      </c>
      <c r="K295" s="190">
        <f t="shared" si="259"/>
        <v>0.14640127503998526</v>
      </c>
      <c r="L295" s="190">
        <f t="shared" si="259"/>
        <v>0.19999999999999996</v>
      </c>
      <c r="M295" s="190">
        <f t="shared" si="259"/>
        <v>0.5651843357112204</v>
      </c>
      <c r="N295" s="190">
        <f t="shared" si="259"/>
        <v>0.67091976668848674</v>
      </c>
    </row>
    <row r="296" spans="1:14" ht="14.4" thickTop="1">
      <c r="H296" s="191">
        <f t="shared" ref="H296:M296" si="260">I294-H294</f>
        <v>0.67000000000000037</v>
      </c>
      <c r="I296" s="191">
        <f t="shared" si="260"/>
        <v>0.20799999999999991</v>
      </c>
      <c r="J296" s="191">
        <f t="shared" si="260"/>
        <v>0.4953333333333334</v>
      </c>
      <c r="K296" s="191">
        <f t="shared" si="260"/>
        <v>0.54666666666666686</v>
      </c>
      <c r="L296" s="191">
        <f t="shared" si="260"/>
        <v>0.47333333333333316</v>
      </c>
      <c r="M296" s="191">
        <f t="shared" si="260"/>
        <v>0.46333333333333293</v>
      </c>
    </row>
    <row r="297" spans="1:14">
      <c r="A297" s="195" t="s">
        <v>6</v>
      </c>
      <c r="B297" s="34" t="s">
        <v>89</v>
      </c>
      <c r="C297" s="34">
        <v>88.3</v>
      </c>
      <c r="D297" s="34">
        <v>50.2</v>
      </c>
      <c r="E297" s="81">
        <v>7.45</v>
      </c>
      <c r="F297" s="81">
        <v>6.31</v>
      </c>
      <c r="G297" s="81">
        <v>6.11</v>
      </c>
      <c r="H297" s="81">
        <v>8.49</v>
      </c>
      <c r="I297" s="81">
        <v>5.7</v>
      </c>
      <c r="J297" s="81">
        <v>5.27</v>
      </c>
      <c r="K297" s="81">
        <v>4.58</v>
      </c>
      <c r="L297" s="81">
        <v>3.82</v>
      </c>
      <c r="M297" s="81">
        <v>3.63</v>
      </c>
      <c r="N297" s="81">
        <v>4.66</v>
      </c>
    </row>
    <row r="298" spans="1:14">
      <c r="A298" s="195"/>
      <c r="B298" s="34" t="s">
        <v>90</v>
      </c>
      <c r="C298" s="34">
        <v>80.900000000000006</v>
      </c>
      <c r="D298" s="34">
        <v>42.2</v>
      </c>
      <c r="E298" s="81">
        <v>7.47</v>
      </c>
      <c r="F298" s="81">
        <v>4.8099999999999996</v>
      </c>
      <c r="G298" s="81">
        <v>5.26</v>
      </c>
      <c r="H298" s="81">
        <v>8.76</v>
      </c>
      <c r="I298" s="81">
        <v>5.64</v>
      </c>
      <c r="J298" s="81">
        <v>4.8099999999999996</v>
      </c>
      <c r="K298" s="81">
        <v>4.25</v>
      </c>
      <c r="L298" s="81">
        <v>4.21</v>
      </c>
      <c r="M298" s="81">
        <v>4.47</v>
      </c>
      <c r="N298" s="81">
        <v>4.1900000000000004</v>
      </c>
    </row>
    <row r="299" spans="1:14">
      <c r="A299" s="195"/>
      <c r="B299" s="34" t="s">
        <v>91</v>
      </c>
      <c r="C299" s="34">
        <v>79.400000000000006</v>
      </c>
      <c r="D299" s="34">
        <v>45.4</v>
      </c>
      <c r="E299" s="81">
        <v>9.06</v>
      </c>
      <c r="F299" s="81">
        <v>6.45</v>
      </c>
      <c r="G299" s="81">
        <v>6.95</v>
      </c>
      <c r="H299" s="81">
        <v>8.7100000000000009</v>
      </c>
      <c r="I299" s="81">
        <v>5.95</v>
      </c>
      <c r="J299" s="81">
        <v>4.93</v>
      </c>
      <c r="K299" s="81">
        <v>4.58</v>
      </c>
      <c r="L299" s="81">
        <v>5.33</v>
      </c>
      <c r="M299" s="81">
        <v>4.7699999999999996</v>
      </c>
      <c r="N299" s="81">
        <v>4.91</v>
      </c>
    </row>
    <row r="300" spans="1:14">
      <c r="A300" s="195"/>
      <c r="B300" s="149" t="s">
        <v>92</v>
      </c>
      <c r="C300" s="149">
        <v>91.550000000000011</v>
      </c>
      <c r="D300" s="149">
        <v>52.3</v>
      </c>
      <c r="E300" s="150">
        <v>27.5</v>
      </c>
      <c r="F300" s="150">
        <v>20.599999999999998</v>
      </c>
      <c r="G300" s="150">
        <v>9.9233333333333338</v>
      </c>
      <c r="H300" s="150">
        <v>8.2099999999999991</v>
      </c>
      <c r="I300" s="150">
        <v>4.9833333333333334</v>
      </c>
      <c r="J300" s="150">
        <v>2.6799999999999997</v>
      </c>
      <c r="K300" s="150">
        <v>1.3966666666666667</v>
      </c>
      <c r="L300" s="150">
        <v>0.86333333333333329</v>
      </c>
      <c r="M300" s="150">
        <v>0.59666666666666668</v>
      </c>
      <c r="N300" s="150">
        <v>0.47</v>
      </c>
    </row>
    <row r="301" spans="1:14">
      <c r="A301" s="195"/>
      <c r="B301" s="151" t="s">
        <v>95</v>
      </c>
      <c r="C301" s="152">
        <f t="shared" ref="C301:N301" si="261">C297-C300</f>
        <v>-3.2500000000000142</v>
      </c>
      <c r="D301" s="152">
        <f t="shared" si="261"/>
        <v>-2.0999999999999943</v>
      </c>
      <c r="E301" s="152">
        <f t="shared" si="261"/>
        <v>-20.05</v>
      </c>
      <c r="F301" s="152">
        <f t="shared" si="261"/>
        <v>-14.29</v>
      </c>
      <c r="G301" s="152">
        <f t="shared" si="261"/>
        <v>-3.8133333333333335</v>
      </c>
      <c r="H301" s="152">
        <f t="shared" si="261"/>
        <v>0.28000000000000114</v>
      </c>
      <c r="I301" s="152">
        <f t="shared" si="261"/>
        <v>0.71666666666666679</v>
      </c>
      <c r="J301" s="152">
        <f t="shared" si="261"/>
        <v>2.59</v>
      </c>
      <c r="K301" s="152">
        <f t="shared" si="261"/>
        <v>3.1833333333333336</v>
      </c>
      <c r="L301" s="152">
        <f t="shared" si="261"/>
        <v>2.9566666666666666</v>
      </c>
      <c r="M301" s="152">
        <f t="shared" si="261"/>
        <v>3.0333333333333332</v>
      </c>
      <c r="N301" s="152">
        <f t="shared" si="261"/>
        <v>4.1900000000000004</v>
      </c>
    </row>
    <row r="302" spans="1:14">
      <c r="A302" s="195"/>
      <c r="B302" s="151" t="s">
        <v>96</v>
      </c>
      <c r="C302" s="152">
        <f t="shared" ref="C302:N302" si="262">C298-C300</f>
        <v>-10.650000000000006</v>
      </c>
      <c r="D302" s="152">
        <f t="shared" si="262"/>
        <v>-10.099999999999994</v>
      </c>
      <c r="E302" s="152">
        <f t="shared" si="262"/>
        <v>-20.03</v>
      </c>
      <c r="F302" s="152">
        <f t="shared" si="262"/>
        <v>-15.79</v>
      </c>
      <c r="G302" s="152">
        <f t="shared" si="262"/>
        <v>-4.663333333333334</v>
      </c>
      <c r="H302" s="152">
        <f t="shared" si="262"/>
        <v>0.55000000000000071</v>
      </c>
      <c r="I302" s="152">
        <f t="shared" si="262"/>
        <v>0.65666666666666629</v>
      </c>
      <c r="J302" s="152">
        <f t="shared" si="262"/>
        <v>2.13</v>
      </c>
      <c r="K302" s="152">
        <f t="shared" si="262"/>
        <v>2.8533333333333335</v>
      </c>
      <c r="L302" s="152">
        <f t="shared" si="262"/>
        <v>3.3466666666666667</v>
      </c>
      <c r="M302" s="152">
        <f t="shared" si="262"/>
        <v>3.8733333333333331</v>
      </c>
      <c r="N302" s="152">
        <f t="shared" si="262"/>
        <v>3.7200000000000006</v>
      </c>
    </row>
    <row r="303" spans="1:14" ht="14.4" thickBot="1">
      <c r="A303" s="195"/>
      <c r="B303" s="151" t="s">
        <v>97</v>
      </c>
      <c r="C303" s="152">
        <f t="shared" ref="C303:N303" si="263">C299-C300</f>
        <v>-12.150000000000006</v>
      </c>
      <c r="D303" s="152">
        <f t="shared" si="263"/>
        <v>-6.8999999999999986</v>
      </c>
      <c r="E303" s="152">
        <f t="shared" si="263"/>
        <v>-18.439999999999998</v>
      </c>
      <c r="F303" s="152">
        <f t="shared" si="263"/>
        <v>-14.149999999999999</v>
      </c>
      <c r="G303" s="152">
        <f t="shared" si="263"/>
        <v>-2.9733333333333336</v>
      </c>
      <c r="H303" s="152">
        <f t="shared" si="263"/>
        <v>0.50000000000000178</v>
      </c>
      <c r="I303" s="152">
        <f t="shared" si="263"/>
        <v>0.96666666666666679</v>
      </c>
      <c r="J303" s="152">
        <f t="shared" si="263"/>
        <v>2.25</v>
      </c>
      <c r="K303" s="152">
        <f t="shared" si="263"/>
        <v>3.1833333333333336</v>
      </c>
      <c r="L303" s="152">
        <f t="shared" si="263"/>
        <v>4.4666666666666668</v>
      </c>
      <c r="M303" s="152">
        <f t="shared" si="263"/>
        <v>4.1733333333333329</v>
      </c>
      <c r="N303" s="152">
        <f t="shared" si="263"/>
        <v>4.4400000000000004</v>
      </c>
    </row>
    <row r="304" spans="1:14" ht="15" thickTop="1" thickBot="1">
      <c r="A304" s="195"/>
      <c r="B304" s="154" t="s">
        <v>11</v>
      </c>
      <c r="C304" s="155">
        <f t="shared" ref="C304:D304" si="264">AVERAGE(C301:C303)</f>
        <v>-8.6833333333333425</v>
      </c>
      <c r="D304" s="155">
        <f t="shared" si="264"/>
        <v>-6.3666666666666627</v>
      </c>
      <c r="E304" s="155">
        <f>AVERAGE(E301:E303)</f>
        <v>-19.506666666666664</v>
      </c>
      <c r="F304" s="155">
        <f t="shared" ref="F304:N304" si="265">AVERAGE(F301:F303)</f>
        <v>-14.743333333333332</v>
      </c>
      <c r="G304" s="156">
        <f t="shared" si="265"/>
        <v>-3.8166666666666664</v>
      </c>
      <c r="H304" s="155">
        <f t="shared" si="265"/>
        <v>0.44333333333333452</v>
      </c>
      <c r="I304" s="155">
        <f t="shared" si="265"/>
        <v>0.77999999999999992</v>
      </c>
      <c r="J304" s="155">
        <f t="shared" si="265"/>
        <v>2.3233333333333333</v>
      </c>
      <c r="K304" s="155">
        <f t="shared" si="265"/>
        <v>3.0733333333333337</v>
      </c>
      <c r="L304" s="155">
        <f t="shared" si="265"/>
        <v>3.59</v>
      </c>
      <c r="M304" s="155">
        <f t="shared" si="265"/>
        <v>3.6933333333333329</v>
      </c>
      <c r="N304" s="155">
        <f t="shared" si="265"/>
        <v>4.1166666666666671</v>
      </c>
    </row>
    <row r="305" spans="1:14" ht="15" thickTop="1" thickBot="1">
      <c r="A305" s="195"/>
      <c r="B305" s="194" t="s">
        <v>2</v>
      </c>
      <c r="C305" s="160">
        <f t="shared" ref="C305:D305" si="266">_xlfn.STDEV.S(C301:C303)</f>
        <v>4.7648014998878274</v>
      </c>
      <c r="D305" s="160">
        <f t="shared" si="266"/>
        <v>4.026578365477735</v>
      </c>
      <c r="E305" s="160">
        <f>_xlfn.STDEV.S(E301:E303)</f>
        <v>0.92381455570549265</v>
      </c>
      <c r="F305" s="160">
        <f t="shared" ref="F305:N305" si="267">_xlfn.STDEV.S(F301:F303)</f>
        <v>0.90913878661804637</v>
      </c>
      <c r="G305" s="156">
        <f t="shared" si="267"/>
        <v>0.84500493095208629</v>
      </c>
      <c r="H305" s="160">
        <f t="shared" si="267"/>
        <v>0.14364307617610145</v>
      </c>
      <c r="I305" s="160">
        <f t="shared" si="267"/>
        <v>0.1644181660685137</v>
      </c>
      <c r="J305" s="160">
        <f t="shared" si="267"/>
        <v>0.23860706890897704</v>
      </c>
      <c r="K305" s="160">
        <f t="shared" si="267"/>
        <v>0.19052558883257653</v>
      </c>
      <c r="L305" s="160">
        <f t="shared" si="267"/>
        <v>0.78385798033402343</v>
      </c>
      <c r="M305" s="160">
        <f t="shared" si="267"/>
        <v>0.59093146810776909</v>
      </c>
      <c r="N305" s="160">
        <f t="shared" si="267"/>
        <v>0.36555893277737478</v>
      </c>
    </row>
    <row r="306" spans="1:14" ht="14.4" thickTop="1">
      <c r="I306" s="191">
        <f>J304-I304</f>
        <v>1.5433333333333334</v>
      </c>
      <c r="J306" s="191">
        <f>K304-J304</f>
        <v>0.75000000000000044</v>
      </c>
      <c r="K306" s="191">
        <f>L304-K304</f>
        <v>0.51666666666666616</v>
      </c>
      <c r="L306" s="191">
        <f>M304-L304</f>
        <v>0.10333333333333306</v>
      </c>
      <c r="M306" s="191">
        <f>N304-M304</f>
        <v>0.42333333333333423</v>
      </c>
    </row>
    <row r="307" spans="1:14">
      <c r="A307" s="161" t="s">
        <v>5</v>
      </c>
      <c r="B307" s="82" t="s">
        <v>89</v>
      </c>
      <c r="C307" s="82">
        <v>80.2</v>
      </c>
      <c r="D307" s="82">
        <v>62.1</v>
      </c>
      <c r="E307" s="81">
        <v>12.32</v>
      </c>
      <c r="F307" s="81">
        <v>5.23</v>
      </c>
      <c r="G307" s="81">
        <v>4.2300000000000004</v>
      </c>
      <c r="H307" s="81">
        <v>7.64</v>
      </c>
      <c r="I307" s="81">
        <v>4.78</v>
      </c>
      <c r="J307" s="81">
        <v>4.28</v>
      </c>
      <c r="K307" s="81">
        <v>4</v>
      </c>
      <c r="L307" s="81">
        <v>3.56</v>
      </c>
      <c r="M307" s="81">
        <v>3.57</v>
      </c>
      <c r="N307" s="81">
        <v>3.7</v>
      </c>
    </row>
    <row r="308" spans="1:14">
      <c r="A308" s="161"/>
      <c r="B308" s="82" t="s">
        <v>90</v>
      </c>
      <c r="C308" s="82">
        <v>92.1</v>
      </c>
      <c r="D308" s="82">
        <v>65.5</v>
      </c>
      <c r="E308" s="81">
        <v>12.78</v>
      </c>
      <c r="F308" s="81">
        <v>6.12</v>
      </c>
      <c r="G308" s="81">
        <v>5.13</v>
      </c>
      <c r="H308" s="81">
        <v>7.81</v>
      </c>
      <c r="I308" s="81">
        <v>4.9800000000000004</v>
      </c>
      <c r="J308" s="81">
        <v>4.9400000000000004</v>
      </c>
      <c r="K308" s="81">
        <v>4.79</v>
      </c>
      <c r="L308" s="81">
        <v>3.78</v>
      </c>
      <c r="M308" s="81">
        <v>4.38</v>
      </c>
      <c r="N308" s="81">
        <v>4.43</v>
      </c>
    </row>
    <row r="309" spans="1:14">
      <c r="A309" s="161"/>
      <c r="B309" s="82" t="s">
        <v>91</v>
      </c>
      <c r="C309" s="82">
        <v>85.1</v>
      </c>
      <c r="D309" s="82">
        <v>60.7</v>
      </c>
      <c r="E309" s="81">
        <v>14.58</v>
      </c>
      <c r="F309" s="81">
        <v>6.23</v>
      </c>
      <c r="G309" s="81">
        <v>5.17</v>
      </c>
      <c r="H309" s="81">
        <v>7.48</v>
      </c>
      <c r="I309" s="81">
        <v>5.0999999999999996</v>
      </c>
      <c r="J309" s="81">
        <v>4.95</v>
      </c>
      <c r="K309" s="81">
        <v>5.04</v>
      </c>
      <c r="L309" s="81">
        <v>4.7699999999999996</v>
      </c>
      <c r="M309" s="81">
        <v>4.72</v>
      </c>
      <c r="N309" s="81">
        <v>4.6900000000000004</v>
      </c>
    </row>
    <row r="310" spans="1:14">
      <c r="A310" s="161"/>
      <c r="B310" s="163" t="s">
        <v>92</v>
      </c>
      <c r="C310" s="163">
        <v>97.2</v>
      </c>
      <c r="D310" s="163">
        <v>76.949999999999989</v>
      </c>
      <c r="E310" s="164">
        <v>22.766666666666666</v>
      </c>
      <c r="F310" s="164">
        <v>15.883333333333335</v>
      </c>
      <c r="G310" s="164">
        <v>11.383333333333333</v>
      </c>
      <c r="H310" s="164">
        <v>7.5566666666666675</v>
      </c>
      <c r="I310" s="164">
        <v>4.7233333333333336</v>
      </c>
      <c r="J310" s="164">
        <v>2.6133333333333333</v>
      </c>
      <c r="K310" s="164">
        <v>1.5166666666666666</v>
      </c>
      <c r="L310" s="164">
        <v>0.87666666666666659</v>
      </c>
      <c r="M310" s="164">
        <v>0.62666666666666659</v>
      </c>
      <c r="N310" s="164">
        <v>0.51666666666666672</v>
      </c>
    </row>
    <row r="311" spans="1:14">
      <c r="A311" s="161"/>
      <c r="B311" s="165" t="s">
        <v>95</v>
      </c>
      <c r="C311" s="166">
        <f t="shared" ref="C311:D311" si="268">C307-C310</f>
        <v>-17</v>
      </c>
      <c r="D311" s="166">
        <f t="shared" si="268"/>
        <v>-14.849999999999987</v>
      </c>
      <c r="E311" s="166">
        <f>E307-E310</f>
        <v>-10.446666666666665</v>
      </c>
      <c r="F311" s="166">
        <f t="shared" ref="F311:N311" si="269">F307-F310</f>
        <v>-10.653333333333334</v>
      </c>
      <c r="G311" s="166">
        <f t="shared" si="269"/>
        <v>-7.1533333333333324</v>
      </c>
      <c r="H311" s="166">
        <f t="shared" si="269"/>
        <v>8.3333333333332149E-2</v>
      </c>
      <c r="I311" s="166">
        <f t="shared" si="269"/>
        <v>5.6666666666666643E-2</v>
      </c>
      <c r="J311" s="166">
        <f t="shared" si="269"/>
        <v>1.666666666666667</v>
      </c>
      <c r="K311" s="166">
        <f t="shared" si="269"/>
        <v>2.4833333333333334</v>
      </c>
      <c r="L311" s="166">
        <f t="shared" si="269"/>
        <v>2.6833333333333336</v>
      </c>
      <c r="M311" s="166">
        <f t="shared" si="269"/>
        <v>2.9433333333333334</v>
      </c>
      <c r="N311" s="166">
        <f t="shared" si="269"/>
        <v>3.1833333333333336</v>
      </c>
    </row>
    <row r="312" spans="1:14">
      <c r="A312" s="161"/>
      <c r="B312" s="165" t="s">
        <v>96</v>
      </c>
      <c r="C312" s="166">
        <f t="shared" ref="C312:D312" si="270">C308-C310</f>
        <v>-5.1000000000000085</v>
      </c>
      <c r="D312" s="166">
        <f t="shared" si="270"/>
        <v>-11.449999999999989</v>
      </c>
      <c r="E312" s="166">
        <f>E308-E310</f>
        <v>-9.9866666666666664</v>
      </c>
      <c r="F312" s="166">
        <f t="shared" ref="F312:N312" si="271">F308-F310</f>
        <v>-9.7633333333333354</v>
      </c>
      <c r="G312" s="166">
        <f t="shared" si="271"/>
        <v>-6.253333333333333</v>
      </c>
      <c r="H312" s="166">
        <f t="shared" si="271"/>
        <v>0.25333333333333208</v>
      </c>
      <c r="I312" s="166">
        <f t="shared" si="271"/>
        <v>0.25666666666666682</v>
      </c>
      <c r="J312" s="166">
        <f t="shared" si="271"/>
        <v>2.3266666666666671</v>
      </c>
      <c r="K312" s="166">
        <f t="shared" si="271"/>
        <v>3.2733333333333334</v>
      </c>
      <c r="L312" s="166">
        <f t="shared" si="271"/>
        <v>2.9033333333333333</v>
      </c>
      <c r="M312" s="166">
        <f t="shared" si="271"/>
        <v>3.7533333333333334</v>
      </c>
      <c r="N312" s="166">
        <f t="shared" si="271"/>
        <v>3.9133333333333331</v>
      </c>
    </row>
    <row r="313" spans="1:14" ht="14.4" thickBot="1">
      <c r="A313" s="161"/>
      <c r="B313" s="167" t="s">
        <v>97</v>
      </c>
      <c r="C313" s="168">
        <f t="shared" ref="C313:D313" si="272">C309-C310</f>
        <v>-12.100000000000009</v>
      </c>
      <c r="D313" s="168">
        <f t="shared" si="272"/>
        <v>-16.249999999999986</v>
      </c>
      <c r="E313" s="168">
        <f>E309-E310</f>
        <v>-8.1866666666666656</v>
      </c>
      <c r="F313" s="168">
        <f t="shared" ref="F313:N313" si="273">F309-F310</f>
        <v>-9.6533333333333342</v>
      </c>
      <c r="G313" s="168">
        <f t="shared" si="273"/>
        <v>-6.2133333333333329</v>
      </c>
      <c r="H313" s="168">
        <f t="shared" si="273"/>
        <v>-7.6666666666667105E-2</v>
      </c>
      <c r="I313" s="168">
        <f t="shared" si="273"/>
        <v>0.37666666666666604</v>
      </c>
      <c r="J313" s="168">
        <f t="shared" si="273"/>
        <v>2.3366666666666669</v>
      </c>
      <c r="K313" s="168">
        <f t="shared" si="273"/>
        <v>3.5233333333333334</v>
      </c>
      <c r="L313" s="168">
        <f t="shared" si="273"/>
        <v>3.8933333333333331</v>
      </c>
      <c r="M313" s="168">
        <f t="shared" si="273"/>
        <v>4.0933333333333328</v>
      </c>
      <c r="N313" s="168">
        <f t="shared" si="273"/>
        <v>4.1733333333333338</v>
      </c>
    </row>
    <row r="314" spans="1:14" ht="15" thickTop="1" thickBot="1">
      <c r="A314" s="161"/>
      <c r="B314" s="169" t="s">
        <v>11</v>
      </c>
      <c r="C314" s="170">
        <f t="shared" ref="C314:D314" si="274">AVERAGE(C311:C313)</f>
        <v>-11.400000000000006</v>
      </c>
      <c r="D314" s="170">
        <f t="shared" si="274"/>
        <v>-14.183333333333321</v>
      </c>
      <c r="E314" s="170">
        <f>AVERAGE(E311:E313)</f>
        <v>-9.5399999999999991</v>
      </c>
      <c r="F314" s="170">
        <f t="shared" ref="F314:N314" si="275">AVERAGE(F311:F313)</f>
        <v>-10.023333333333335</v>
      </c>
      <c r="G314" s="125">
        <f t="shared" si="275"/>
        <v>-6.5399999999999991</v>
      </c>
      <c r="H314" s="170">
        <f t="shared" si="275"/>
        <v>8.6666666666665712E-2</v>
      </c>
      <c r="I314" s="170">
        <f t="shared" si="275"/>
        <v>0.22999999999999984</v>
      </c>
      <c r="J314" s="170">
        <f t="shared" si="275"/>
        <v>2.1100000000000003</v>
      </c>
      <c r="K314" s="170">
        <f t="shared" si="275"/>
        <v>3.0933333333333337</v>
      </c>
      <c r="L314" s="170">
        <f t="shared" si="275"/>
        <v>3.16</v>
      </c>
      <c r="M314" s="170">
        <f t="shared" si="275"/>
        <v>3.5966666666666662</v>
      </c>
      <c r="N314" s="170">
        <f t="shared" si="275"/>
        <v>3.7566666666666664</v>
      </c>
    </row>
    <row r="315" spans="1:14" ht="15" thickTop="1" thickBot="1">
      <c r="A315" s="161"/>
      <c r="B315" s="172" t="s">
        <v>2</v>
      </c>
      <c r="C315" s="173">
        <f t="shared" ref="C315:D315" si="276">_xlfn.STDEV.S(C311:C313)</f>
        <v>5.9808026217222681</v>
      </c>
      <c r="D315" s="173">
        <f t="shared" si="276"/>
        <v>2.4684678108764766</v>
      </c>
      <c r="E315" s="173">
        <f>_xlfn.STDEV.S(E311:E313)</f>
        <v>1.1943757086165603</v>
      </c>
      <c r="F315" s="173">
        <f t="shared" ref="F315:N315" si="277">_xlfn.STDEV.S(F311:F313)</f>
        <v>0.54836119483420753</v>
      </c>
      <c r="G315" s="125">
        <f t="shared" si="277"/>
        <v>0.53153864707407028</v>
      </c>
      <c r="H315" s="173">
        <f t="shared" si="277"/>
        <v>0.16502525059315376</v>
      </c>
      <c r="I315" s="173">
        <f t="shared" si="277"/>
        <v>0.16165807537309493</v>
      </c>
      <c r="J315" s="173">
        <f t="shared" si="277"/>
        <v>0.38397048497681691</v>
      </c>
      <c r="K315" s="173">
        <f t="shared" si="277"/>
        <v>0.54286278192559423</v>
      </c>
      <c r="L315" s="173">
        <f t="shared" si="277"/>
        <v>0.64454118047905418</v>
      </c>
      <c r="M315" s="173">
        <f t="shared" si="277"/>
        <v>0.5907904309764459</v>
      </c>
      <c r="N315" s="173">
        <f t="shared" si="277"/>
        <v>0.513257570166616</v>
      </c>
    </row>
    <row r="316" spans="1:14" ht="14.4" thickTop="1">
      <c r="I316" s="191">
        <f>J314-I314</f>
        <v>1.8800000000000006</v>
      </c>
      <c r="J316" s="191">
        <f>K314-J314</f>
        <v>0.98333333333333339</v>
      </c>
      <c r="K316" s="191">
        <f>L314-K314</f>
        <v>6.666666666666643E-2</v>
      </c>
      <c r="L316" s="191">
        <f>M314-L314</f>
        <v>0.43666666666666609</v>
      </c>
      <c r="M316" s="191">
        <f>N314-M314</f>
        <v>0.16000000000000014</v>
      </c>
    </row>
    <row r="317" spans="1:14">
      <c r="A317" s="177" t="s">
        <v>7</v>
      </c>
      <c r="B317" s="34" t="s">
        <v>89</v>
      </c>
      <c r="C317" s="34">
        <v>79.099999999999994</v>
      </c>
      <c r="D317" s="34">
        <v>42.2</v>
      </c>
      <c r="E317" s="79">
        <v>8.5</v>
      </c>
      <c r="F317" s="79">
        <v>4.3600000000000003</v>
      </c>
      <c r="G317" s="79">
        <v>3.36</v>
      </c>
      <c r="H317" s="79">
        <v>3.28</v>
      </c>
      <c r="I317" s="79">
        <v>2.89</v>
      </c>
      <c r="J317" s="79">
        <v>2.61</v>
      </c>
      <c r="K317" s="79">
        <v>2.31</v>
      </c>
      <c r="L317" s="79">
        <v>2.48</v>
      </c>
      <c r="M317" s="79">
        <v>2.48</v>
      </c>
      <c r="N317" s="79">
        <v>2.4500000000000002</v>
      </c>
    </row>
    <row r="318" spans="1:14">
      <c r="A318" s="177"/>
      <c r="B318" s="34" t="s">
        <v>90</v>
      </c>
      <c r="C318" s="34">
        <v>80.2</v>
      </c>
      <c r="D318" s="34">
        <v>45.1</v>
      </c>
      <c r="E318" s="79">
        <v>9.3699999999999992</v>
      </c>
      <c r="F318" s="79">
        <v>4.42</v>
      </c>
      <c r="G318" s="79">
        <v>3.48</v>
      </c>
      <c r="H318" s="79">
        <v>3.17</v>
      </c>
      <c r="I318" s="79">
        <v>3.72</v>
      </c>
      <c r="J318" s="79">
        <v>2.81</v>
      </c>
      <c r="K318" s="79">
        <v>2.59</v>
      </c>
      <c r="L318" s="79">
        <v>3.12</v>
      </c>
      <c r="M318" s="79">
        <v>2.94</v>
      </c>
      <c r="N318" s="79">
        <v>2.72</v>
      </c>
    </row>
    <row r="319" spans="1:14">
      <c r="A319" s="177"/>
      <c r="B319" s="34" t="s">
        <v>91</v>
      </c>
      <c r="C319" s="34">
        <v>78.5</v>
      </c>
      <c r="D319" s="34">
        <v>48.2</v>
      </c>
      <c r="E319" s="79">
        <v>9.68</v>
      </c>
      <c r="F319" s="79">
        <v>4.8600000000000003</v>
      </c>
      <c r="G319" s="79">
        <v>3.7</v>
      </c>
      <c r="H319" s="79">
        <v>3.47</v>
      </c>
      <c r="I319" s="79">
        <v>3.82</v>
      </c>
      <c r="J319" s="79">
        <v>2.89</v>
      </c>
      <c r="K319" s="79">
        <v>2.84</v>
      </c>
      <c r="L319" s="79">
        <v>3.24</v>
      </c>
      <c r="M319" s="79">
        <v>3.71</v>
      </c>
      <c r="N319" s="79">
        <v>3.83</v>
      </c>
    </row>
    <row r="320" spans="1:14">
      <c r="A320" s="177"/>
      <c r="B320" s="178" t="s">
        <v>92</v>
      </c>
      <c r="C320" s="178">
        <v>91.05</v>
      </c>
      <c r="D320" s="178">
        <v>54.75</v>
      </c>
      <c r="E320" s="179">
        <v>18.446666666666669</v>
      </c>
      <c r="F320" s="179">
        <v>8.336666666666666</v>
      </c>
      <c r="G320" s="179">
        <v>5.73</v>
      </c>
      <c r="H320" s="179">
        <v>3.1566666666666667</v>
      </c>
      <c r="I320" s="179">
        <v>1.9166666666666667</v>
      </c>
      <c r="J320" s="179">
        <v>1.3366666666666667</v>
      </c>
      <c r="K320" s="179">
        <v>0.77999999999999992</v>
      </c>
      <c r="L320" s="179">
        <v>0.56333333333333335</v>
      </c>
      <c r="M320" s="179">
        <v>0.46333333333333337</v>
      </c>
      <c r="N320" s="179">
        <v>0.38666666666666671</v>
      </c>
    </row>
    <row r="321" spans="1:14">
      <c r="A321" s="177"/>
      <c r="B321" s="180" t="s">
        <v>95</v>
      </c>
      <c r="C321" s="181">
        <f t="shared" ref="C321:D321" si="278">C317-C320</f>
        <v>-11.950000000000003</v>
      </c>
      <c r="D321" s="181">
        <f t="shared" si="278"/>
        <v>-12.549999999999997</v>
      </c>
      <c r="E321" s="181">
        <f>E317-E320</f>
        <v>-9.946666666666669</v>
      </c>
      <c r="F321" s="181">
        <f t="shared" ref="F321:N321" si="279">F317-F320</f>
        <v>-3.9766666666666657</v>
      </c>
      <c r="G321" s="181">
        <f t="shared" si="279"/>
        <v>-2.3700000000000006</v>
      </c>
      <c r="H321" s="181">
        <f t="shared" si="279"/>
        <v>0.12333333333333307</v>
      </c>
      <c r="I321" s="181">
        <f t="shared" si="279"/>
        <v>0.97333333333333338</v>
      </c>
      <c r="J321" s="181">
        <f t="shared" si="279"/>
        <v>1.2733333333333332</v>
      </c>
      <c r="K321" s="181">
        <f t="shared" si="279"/>
        <v>1.5300000000000002</v>
      </c>
      <c r="L321" s="181">
        <f t="shared" si="279"/>
        <v>1.9166666666666665</v>
      </c>
      <c r="M321" s="181">
        <f t="shared" si="279"/>
        <v>2.0166666666666666</v>
      </c>
      <c r="N321" s="181">
        <f t="shared" si="279"/>
        <v>2.0633333333333335</v>
      </c>
    </row>
    <row r="322" spans="1:14">
      <c r="A322" s="177"/>
      <c r="B322" s="180" t="s">
        <v>96</v>
      </c>
      <c r="C322" s="181">
        <f t="shared" ref="C322:D322" si="280">C318-C320</f>
        <v>-10.849999999999994</v>
      </c>
      <c r="D322" s="181">
        <f t="shared" si="280"/>
        <v>-9.6499999999999986</v>
      </c>
      <c r="E322" s="181">
        <f>E318-E320</f>
        <v>-9.0766666666666698</v>
      </c>
      <c r="F322" s="181">
        <f t="shared" ref="F322:N322" si="281">F318-F320</f>
        <v>-3.9166666666666661</v>
      </c>
      <c r="G322" s="181">
        <f t="shared" si="281"/>
        <v>-2.2500000000000004</v>
      </c>
      <c r="H322" s="181">
        <f t="shared" si="281"/>
        <v>1.3333333333333197E-2</v>
      </c>
      <c r="I322" s="181">
        <f t="shared" si="281"/>
        <v>1.8033333333333335</v>
      </c>
      <c r="J322" s="181">
        <f t="shared" si="281"/>
        <v>1.4733333333333334</v>
      </c>
      <c r="K322" s="181">
        <f t="shared" si="281"/>
        <v>1.81</v>
      </c>
      <c r="L322" s="181">
        <f t="shared" si="281"/>
        <v>2.5566666666666666</v>
      </c>
      <c r="M322" s="181">
        <f t="shared" si="281"/>
        <v>2.4766666666666666</v>
      </c>
      <c r="N322" s="181">
        <f t="shared" si="281"/>
        <v>2.3333333333333335</v>
      </c>
    </row>
    <row r="323" spans="1:14" ht="14.4" thickBot="1">
      <c r="A323" s="177"/>
      <c r="B323" s="180" t="s">
        <v>97</v>
      </c>
      <c r="C323" s="181">
        <f t="shared" ref="C323:D323" si="282">C319-C320</f>
        <v>-12.549999999999997</v>
      </c>
      <c r="D323" s="181">
        <f t="shared" si="282"/>
        <v>-6.5499999999999972</v>
      </c>
      <c r="E323" s="181">
        <f>E319-E320</f>
        <v>-8.7666666666666693</v>
      </c>
      <c r="F323" s="181">
        <f t="shared" ref="F323:N323" si="283">F319-F320</f>
        <v>-3.4766666666666657</v>
      </c>
      <c r="G323" s="181">
        <f t="shared" si="283"/>
        <v>-2.0300000000000002</v>
      </c>
      <c r="H323" s="181">
        <f t="shared" si="283"/>
        <v>0.31333333333333346</v>
      </c>
      <c r="I323" s="181">
        <f t="shared" si="283"/>
        <v>1.9033333333333331</v>
      </c>
      <c r="J323" s="181">
        <f t="shared" si="283"/>
        <v>1.5533333333333335</v>
      </c>
      <c r="K323" s="181">
        <f t="shared" si="283"/>
        <v>2.06</v>
      </c>
      <c r="L323" s="181">
        <f t="shared" si="283"/>
        <v>2.6766666666666667</v>
      </c>
      <c r="M323" s="181">
        <f t="shared" si="283"/>
        <v>3.2466666666666666</v>
      </c>
      <c r="N323" s="181">
        <f t="shared" si="283"/>
        <v>3.4433333333333334</v>
      </c>
    </row>
    <row r="324" spans="1:14" ht="15" thickTop="1" thickBot="1">
      <c r="A324" s="177"/>
      <c r="B324" s="182" t="s">
        <v>11</v>
      </c>
      <c r="C324" s="183">
        <f t="shared" ref="C324:D324" si="284">AVERAGE(C321:C323)</f>
        <v>-11.783333333333331</v>
      </c>
      <c r="D324" s="183">
        <f t="shared" si="284"/>
        <v>-9.5833333333333304</v>
      </c>
      <c r="E324" s="183">
        <f>AVERAGE(E321:E323)</f>
        <v>-9.2633333333333372</v>
      </c>
      <c r="F324" s="183">
        <f t="shared" ref="F324:N324" si="285">AVERAGE(F321:F323)</f>
        <v>-3.7899999999999991</v>
      </c>
      <c r="G324" s="156">
        <f t="shared" si="285"/>
        <v>-2.2166666666666672</v>
      </c>
      <c r="H324" s="183">
        <f t="shared" si="285"/>
        <v>0.14999999999999991</v>
      </c>
      <c r="I324" s="183">
        <f t="shared" si="285"/>
        <v>1.5599999999999998</v>
      </c>
      <c r="J324" s="183">
        <f t="shared" si="285"/>
        <v>1.4333333333333333</v>
      </c>
      <c r="K324" s="183">
        <f t="shared" si="285"/>
        <v>1.8</v>
      </c>
      <c r="L324" s="183">
        <f t="shared" si="285"/>
        <v>2.3833333333333333</v>
      </c>
      <c r="M324" s="183">
        <f t="shared" si="285"/>
        <v>2.58</v>
      </c>
      <c r="N324" s="183">
        <f t="shared" si="285"/>
        <v>2.6133333333333333</v>
      </c>
    </row>
    <row r="325" spans="1:14" ht="15" thickTop="1" thickBot="1">
      <c r="A325" s="177"/>
      <c r="B325" s="185" t="s">
        <v>2</v>
      </c>
      <c r="C325" s="186">
        <f t="shared" ref="C325:D325" si="286">_xlfn.STDEV.S(C321:C323)</f>
        <v>0.86216781042517299</v>
      </c>
      <c r="D325" s="186">
        <f t="shared" si="286"/>
        <v>3.0005555041247498</v>
      </c>
      <c r="E325" s="186">
        <f>_xlfn.STDEV.S(E321:E323)</f>
        <v>0.61174613471057826</v>
      </c>
      <c r="F325" s="186">
        <f t="shared" ref="F325:N325" si="287">_xlfn.STDEV.S(F321:F323)</f>
        <v>0.27300793639257703</v>
      </c>
      <c r="G325" s="156">
        <f t="shared" si="287"/>
        <v>0.17243356208503433</v>
      </c>
      <c r="H325" s="212">
        <f t="shared" si="287"/>
        <v>0.15176736583776299</v>
      </c>
      <c r="I325" s="186">
        <f t="shared" si="287"/>
        <v>0.51052260805309468</v>
      </c>
      <c r="J325" s="186">
        <f t="shared" si="287"/>
        <v>0.1442220510185597</v>
      </c>
      <c r="K325" s="186">
        <f t="shared" si="287"/>
        <v>0.26514147167125796</v>
      </c>
      <c r="L325" s="186">
        <f t="shared" si="287"/>
        <v>0.40857475856118974</v>
      </c>
      <c r="M325" s="186">
        <f t="shared" si="287"/>
        <v>0.62147673595504216</v>
      </c>
      <c r="N325" s="186">
        <f t="shared" si="287"/>
        <v>0.73136858012906336</v>
      </c>
    </row>
    <row r="326" spans="1:14" ht="14.4" thickTop="1">
      <c r="H326" s="191">
        <f t="shared" ref="H326:M326" si="288">I324-H324</f>
        <v>1.41</v>
      </c>
      <c r="I326" s="191">
        <f t="shared" si="288"/>
        <v>-0.12666666666666648</v>
      </c>
      <c r="J326" s="191">
        <f t="shared" si="288"/>
        <v>0.3666666666666667</v>
      </c>
      <c r="K326" s="191">
        <f t="shared" si="288"/>
        <v>0.58333333333333326</v>
      </c>
      <c r="L326" s="191">
        <f t="shared" si="288"/>
        <v>0.19666666666666677</v>
      </c>
      <c r="M326" s="191">
        <f t="shared" si="288"/>
        <v>3.3333333333333215E-2</v>
      </c>
    </row>
  </sheetData>
  <mergeCells count="47">
    <mergeCell ref="A297:A305"/>
    <mergeCell ref="A307:A315"/>
    <mergeCell ref="A317:A325"/>
    <mergeCell ref="A262:A270"/>
    <mergeCell ref="A219:A221"/>
    <mergeCell ref="C274:N274"/>
    <mergeCell ref="C275:N275"/>
    <mergeCell ref="A287:A295"/>
    <mergeCell ref="A274:A276"/>
    <mergeCell ref="A277:A285"/>
    <mergeCell ref="C219:N219"/>
    <mergeCell ref="C220:N220"/>
    <mergeCell ref="A232:A240"/>
    <mergeCell ref="A242:A250"/>
    <mergeCell ref="A252:A260"/>
    <mergeCell ref="C164:N164"/>
    <mergeCell ref="C165:N165"/>
    <mergeCell ref="A177:A185"/>
    <mergeCell ref="A164:A166"/>
    <mergeCell ref="A207:A215"/>
    <mergeCell ref="A197:A205"/>
    <mergeCell ref="A187:A195"/>
    <mergeCell ref="A167:A175"/>
    <mergeCell ref="C110:N110"/>
    <mergeCell ref="A122:A130"/>
    <mergeCell ref="A109:A111"/>
    <mergeCell ref="A152:A160"/>
    <mergeCell ref="A142:A150"/>
    <mergeCell ref="A132:A140"/>
    <mergeCell ref="A112:A120"/>
    <mergeCell ref="A58:A66"/>
    <mergeCell ref="A68:A76"/>
    <mergeCell ref="A78:A86"/>
    <mergeCell ref="A88:A96"/>
    <mergeCell ref="A98:A106"/>
    <mergeCell ref="C109:N109"/>
    <mergeCell ref="A34:A42"/>
    <mergeCell ref="A44:A52"/>
    <mergeCell ref="A55:A57"/>
    <mergeCell ref="C55:N55"/>
    <mergeCell ref="C56:N56"/>
    <mergeCell ref="A1:A3"/>
    <mergeCell ref="B1:B3"/>
    <mergeCell ref="C1:N1"/>
    <mergeCell ref="C2:N2"/>
    <mergeCell ref="A14:A22"/>
    <mergeCell ref="A4:A11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0912-A717-4EB9-825D-BDFA3DC40E09}">
  <dimension ref="A2:G36"/>
  <sheetViews>
    <sheetView workbookViewId="0">
      <selection activeCell="C43" sqref="C43"/>
    </sheetView>
  </sheetViews>
  <sheetFormatPr defaultRowHeight="13.8"/>
  <cols>
    <col min="1" max="1" width="12.8984375" customWidth="1"/>
    <col min="2" max="5" width="9.3984375" bestFit="1" customWidth="1"/>
    <col min="6" max="7" width="8.8984375" bestFit="1" customWidth="1"/>
  </cols>
  <sheetData>
    <row r="2" spans="1:7">
      <c r="A2" s="67" t="s">
        <v>98</v>
      </c>
    </row>
    <row r="3" spans="1:7">
      <c r="A3" s="66"/>
      <c r="B3" s="66" t="s">
        <v>89</v>
      </c>
      <c r="C3" s="66" t="s">
        <v>90</v>
      </c>
      <c r="D3" s="66" t="s">
        <v>91</v>
      </c>
      <c r="E3" s="66" t="s">
        <v>1</v>
      </c>
      <c r="F3" s="66" t="s">
        <v>26</v>
      </c>
      <c r="G3" s="66" t="s">
        <v>99</v>
      </c>
    </row>
    <row r="4" spans="1:7">
      <c r="A4" s="66" t="s">
        <v>16</v>
      </c>
      <c r="B4" s="88">
        <v>77.725118483412331</v>
      </c>
      <c r="C4" s="88">
        <v>78.08764940239044</v>
      </c>
      <c r="D4" s="88">
        <v>74.568965517241381</v>
      </c>
      <c r="E4" s="214">
        <f>AVERAGE(B4:D4)</f>
        <v>76.79391113434805</v>
      </c>
      <c r="F4" s="214">
        <f>_xlfn.STDEV.S(B4:D4)</f>
        <v>1.9353667394360721</v>
      </c>
      <c r="G4" s="214">
        <f>F4*100/E4</f>
        <v>2.5202085827484697</v>
      </c>
    </row>
    <row r="5" spans="1:7">
      <c r="A5" s="66" t="s">
        <v>4</v>
      </c>
      <c r="B5" s="88">
        <v>65.873015873015873</v>
      </c>
      <c r="C5" s="88">
        <v>66.135458167330668</v>
      </c>
      <c r="D5" s="88">
        <v>68.534482758620683</v>
      </c>
      <c r="E5" s="214">
        <f>AVERAGE(B5:D5)</f>
        <v>66.847652266322413</v>
      </c>
      <c r="F5" s="214">
        <f>_xlfn.STDEV.S(B5:D5)</f>
        <v>1.4667197488858374</v>
      </c>
      <c r="G5" s="214">
        <f>F5*100/E5</f>
        <v>2.1941230531812788</v>
      </c>
    </row>
    <row r="6" spans="1:7">
      <c r="A6" s="66" t="s">
        <v>6</v>
      </c>
      <c r="B6" s="88">
        <v>44.041450777202066</v>
      </c>
      <c r="C6" s="88">
        <v>46.825396825396822</v>
      </c>
      <c r="D6" s="88">
        <v>38.862559241706165</v>
      </c>
      <c r="E6" s="214">
        <f>AVERAGE(B6:D6)</f>
        <v>43.243135614768356</v>
      </c>
      <c r="F6" s="214">
        <f>_xlfn.STDEV.S(B6:D6)</f>
        <v>4.0409993714411527</v>
      </c>
      <c r="G6" s="214">
        <f t="shared" ref="G6:G7" si="0">F6*100/E6</f>
        <v>9.3448343048950289</v>
      </c>
    </row>
    <row r="7" spans="1:7">
      <c r="A7" s="66" t="s">
        <v>5</v>
      </c>
      <c r="B7" s="88">
        <v>36.6580310880829</v>
      </c>
      <c r="C7" s="88">
        <v>32.539682539682538</v>
      </c>
      <c r="D7" s="88">
        <v>32.669322709163346</v>
      </c>
      <c r="E7" s="214">
        <f>AVERAGE(B7:D7)</f>
        <v>33.955678778976257</v>
      </c>
      <c r="F7" s="214">
        <f>_xlfn.STDEV.S(B7:D7)</f>
        <v>2.3412032473252382</v>
      </c>
      <c r="G7" s="214">
        <f t="shared" si="0"/>
        <v>6.8948798301590717</v>
      </c>
    </row>
    <row r="8" spans="1:7">
      <c r="A8" s="66" t="s">
        <v>7</v>
      </c>
      <c r="B8" s="88">
        <v>36.269430051813465</v>
      </c>
      <c r="C8" s="88">
        <v>35.059760956175303</v>
      </c>
      <c r="D8" s="88">
        <v>32.758620689655174</v>
      </c>
      <c r="E8" s="214">
        <f>AVERAGE(B8:D8)</f>
        <v>34.695937232547983</v>
      </c>
      <c r="F8" s="214">
        <f>_xlfn.STDEV.S(B8:D8)</f>
        <v>1.7834577008609187</v>
      </c>
      <c r="G8" s="214">
        <f>F8*100/E8</f>
        <v>5.1402493868586756</v>
      </c>
    </row>
    <row r="9" spans="1:7">
      <c r="A9" t="s">
        <v>103</v>
      </c>
      <c r="B9">
        <v>65.909090909090907</v>
      </c>
      <c r="C9">
        <v>82</v>
      </c>
      <c r="D9">
        <v>76.859504132231407</v>
      </c>
      <c r="E9" s="65">
        <f>AVERAGE(A9:D9)</f>
        <v>74.922865013774114</v>
      </c>
      <c r="F9">
        <f>STDEV(A9:D9)</f>
        <v>8.21841025681546</v>
      </c>
    </row>
    <row r="11" spans="1:7">
      <c r="A11" s="67" t="s">
        <v>100</v>
      </c>
    </row>
    <row r="12" spans="1:7">
      <c r="B12" t="s">
        <v>89</v>
      </c>
      <c r="C12" t="s">
        <v>90</v>
      </c>
      <c r="D12" t="s">
        <v>91</v>
      </c>
      <c r="E12" t="s">
        <v>1</v>
      </c>
      <c r="F12" t="s">
        <v>26</v>
      </c>
      <c r="G12" t="s">
        <v>99</v>
      </c>
    </row>
    <row r="13" spans="1:7">
      <c r="A13" s="1" t="s">
        <v>16</v>
      </c>
      <c r="B13" s="4">
        <v>96.969696969696969</v>
      </c>
      <c r="C13" s="4">
        <v>96.551724137931032</v>
      </c>
      <c r="D13" s="4">
        <v>98.275862068965509</v>
      </c>
      <c r="E13" s="213">
        <f>AVERAGE(B13:D13)</f>
        <v>97.265761058864499</v>
      </c>
      <c r="F13" s="213">
        <f>_xlfn.STDEV.S(B13:D13)</f>
        <v>0.89939054919368211</v>
      </c>
      <c r="G13" s="213">
        <f>F13*100/E13</f>
        <v>0.92467332738945807</v>
      </c>
    </row>
    <row r="14" spans="1:7">
      <c r="A14" s="1" t="s">
        <v>4</v>
      </c>
      <c r="B14" s="4">
        <v>66.666666666666657</v>
      </c>
      <c r="C14" s="4">
        <v>79.310344827586206</v>
      </c>
      <c r="D14" s="4">
        <v>81.034482758620683</v>
      </c>
      <c r="E14" s="213">
        <f>AVERAGE(B14:D14)</f>
        <v>75.670498084291182</v>
      </c>
      <c r="F14" s="213">
        <f>_xlfn.STDEV.S(B14:D14)</f>
        <v>7.8450556434648577</v>
      </c>
      <c r="G14" s="213">
        <f t="shared" ref="G14:G17" si="1">F14*100/E14</f>
        <v>10.367389989591535</v>
      </c>
    </row>
    <row r="15" spans="1:7">
      <c r="A15" s="1" t="s">
        <v>6</v>
      </c>
      <c r="B15" s="4">
        <v>16.666666666666664</v>
      </c>
      <c r="C15" s="4">
        <v>19.298245614035086</v>
      </c>
      <c r="D15" s="4">
        <v>17.241379310344829</v>
      </c>
      <c r="E15" s="213">
        <f>AVERAGE(B15:D15)</f>
        <v>17.735430530348861</v>
      </c>
      <c r="F15" s="213">
        <f>_xlfn.STDEV.S(B15:D15)</f>
        <v>1.3836064812831628</v>
      </c>
      <c r="G15" s="213">
        <f t="shared" si="1"/>
        <v>7.8013695743981861</v>
      </c>
    </row>
    <row r="16" spans="1:7">
      <c r="A16" s="1" t="s">
        <v>5</v>
      </c>
      <c r="B16" s="4">
        <v>33.333333333333329</v>
      </c>
      <c r="C16" s="4">
        <v>32.758620689655174</v>
      </c>
      <c r="D16" s="4">
        <v>29.310344827586203</v>
      </c>
      <c r="E16" s="213">
        <f>AVERAGE(B16:D16)</f>
        <v>31.800766283524904</v>
      </c>
      <c r="F16" s="213">
        <f>_xlfn.STDEV.S(B16:D16)</f>
        <v>2.1758269524138991</v>
      </c>
      <c r="G16" s="213">
        <f t="shared" si="1"/>
        <v>6.8420582479521403</v>
      </c>
    </row>
    <row r="17" spans="1:7">
      <c r="A17" s="1" t="s">
        <v>7</v>
      </c>
      <c r="B17" s="4">
        <v>25.757575757575758</v>
      </c>
      <c r="C17" s="4">
        <v>26.315789473684209</v>
      </c>
      <c r="D17" s="4">
        <v>27.586206896551722</v>
      </c>
      <c r="E17" s="213">
        <f>AVERAGE(B17:D17)</f>
        <v>26.553190709270563</v>
      </c>
      <c r="F17" s="213">
        <f>_xlfn.STDEV.S(B17:D17)</f>
        <v>0.9371459174544694</v>
      </c>
      <c r="G17" s="213">
        <f t="shared" si="1"/>
        <v>3.5293156582017917</v>
      </c>
    </row>
    <row r="18" spans="1:7">
      <c r="A18" t="s">
        <v>103</v>
      </c>
      <c r="B18">
        <v>66.666666666666657</v>
      </c>
      <c r="C18">
        <v>77.083333333333343</v>
      </c>
      <c r="D18">
        <v>66.666666666666657</v>
      </c>
      <c r="E18" s="65">
        <f>AVERAGE(A18:D18)</f>
        <v>70.138888888888886</v>
      </c>
      <c r="F18">
        <f>STDEV(A18:D18)</f>
        <v>6.0140653040586125</v>
      </c>
    </row>
    <row r="20" spans="1:7">
      <c r="A20" s="67" t="s">
        <v>101</v>
      </c>
    </row>
    <row r="21" spans="1:7">
      <c r="A21" s="1"/>
      <c r="B21" s="1" t="s">
        <v>89</v>
      </c>
      <c r="C21" s="1" t="s">
        <v>90</v>
      </c>
      <c r="D21" s="1" t="s">
        <v>91</v>
      </c>
      <c r="E21" s="1" t="s">
        <v>1</v>
      </c>
      <c r="F21" s="1" t="s">
        <v>26</v>
      </c>
      <c r="G21" s="1" t="s">
        <v>99</v>
      </c>
    </row>
    <row r="22" spans="1:7">
      <c r="A22" s="1" t="s">
        <v>16</v>
      </c>
      <c r="B22" s="4">
        <v>78.260869565217391</v>
      </c>
      <c r="C22" s="4">
        <v>80.952380952380949</v>
      </c>
      <c r="D22" s="4">
        <v>79.365079365079367</v>
      </c>
      <c r="E22" s="213">
        <f>AVERAGE(B22:D22)</f>
        <v>79.526109960892569</v>
      </c>
      <c r="F22" s="213">
        <f>_xlfn.STDEV.S(B22:D22)</f>
        <v>1.3529621304377819</v>
      </c>
      <c r="G22" s="213">
        <f>F22*100/E22</f>
        <v>1.7012804110538147</v>
      </c>
    </row>
    <row r="23" spans="1:7">
      <c r="A23" s="1" t="s">
        <v>4</v>
      </c>
      <c r="B23" s="4">
        <v>81.884057971014485</v>
      </c>
      <c r="C23" s="4">
        <v>82.539682539682531</v>
      </c>
      <c r="D23" s="4">
        <v>81.746031746031747</v>
      </c>
      <c r="E23" s="213">
        <f>AVERAGE(B23:D23)</f>
        <v>82.056590752242926</v>
      </c>
      <c r="F23" s="213">
        <f>_xlfn.STDEV.S(B23:D23)</f>
        <v>0.42402366209262921</v>
      </c>
      <c r="G23" s="213">
        <f t="shared" ref="G23:G26" si="2">F23*100/E23</f>
        <v>0.51674540485468434</v>
      </c>
    </row>
    <row r="24" spans="1:7">
      <c r="A24" s="1" t="s">
        <v>6</v>
      </c>
      <c r="B24" s="4">
        <v>23.188405797101449</v>
      </c>
      <c r="C24" s="4">
        <v>27.777777777777779</v>
      </c>
      <c r="D24" s="4">
        <v>26.277372262773724</v>
      </c>
      <c r="E24" s="213">
        <f>AVERAGE(B24:D24)</f>
        <v>25.747851945884317</v>
      </c>
      <c r="F24" s="213">
        <f>_xlfn.STDEV.S(B24:D24)</f>
        <v>2.3400593194945376</v>
      </c>
      <c r="G24" s="213">
        <f t="shared" si="2"/>
        <v>9.0883671554923087</v>
      </c>
    </row>
    <row r="25" spans="1:7">
      <c r="A25" s="1" t="s">
        <v>5</v>
      </c>
      <c r="B25" s="4">
        <v>26.811594202898554</v>
      </c>
      <c r="C25" s="4">
        <v>22.222222222222221</v>
      </c>
      <c r="D25" s="4">
        <v>23.809523809523807</v>
      </c>
      <c r="E25" s="213">
        <f>AVERAGE(B25:D25)</f>
        <v>24.281113411548194</v>
      </c>
      <c r="F25" s="213">
        <f>_xlfn.STDEV.S(B25:D25)</f>
        <v>2.3307469529761038</v>
      </c>
      <c r="G25" s="213">
        <f t="shared" si="2"/>
        <v>9.5990118470744896</v>
      </c>
    </row>
    <row r="26" spans="1:7">
      <c r="A26" s="1" t="s">
        <v>7</v>
      </c>
      <c r="B26" s="4">
        <v>52.89855072463768</v>
      </c>
      <c r="C26" s="4">
        <v>53.174603174603178</v>
      </c>
      <c r="D26" s="4">
        <v>55.555555555555557</v>
      </c>
      <c r="E26" s="213">
        <f>AVERAGE(B26:D26)</f>
        <v>53.876236484932143</v>
      </c>
      <c r="F26" s="213">
        <f>_xlfn.STDEV.S(B26:D26)</f>
        <v>1.4608681133157149</v>
      </c>
      <c r="G26" s="213">
        <f t="shared" si="2"/>
        <v>2.7115259131440697</v>
      </c>
    </row>
    <row r="27" spans="1:7">
      <c r="A27" t="s">
        <v>103</v>
      </c>
      <c r="B27">
        <v>53.225806451612897</v>
      </c>
      <c r="C27">
        <v>61.682242990654203</v>
      </c>
      <c r="D27">
        <v>57.758620689655174</v>
      </c>
      <c r="E27" s="65">
        <f>AVERAGE(B27:D27)</f>
        <v>57.555556710640758</v>
      </c>
      <c r="F27">
        <f>STDEV(B27:D27)</f>
        <v>4.231873813027522</v>
      </c>
    </row>
    <row r="29" spans="1:7">
      <c r="A29" s="67" t="s">
        <v>102</v>
      </c>
    </row>
    <row r="30" spans="1:7">
      <c r="A30" s="66"/>
      <c r="B30" s="66" t="s">
        <v>89</v>
      </c>
      <c r="C30" s="66" t="s">
        <v>90</v>
      </c>
      <c r="D30" s="66" t="s">
        <v>91</v>
      </c>
      <c r="E30" s="66" t="s">
        <v>1</v>
      </c>
      <c r="F30" s="66" t="s">
        <v>26</v>
      </c>
      <c r="G30" s="66" t="s">
        <v>99</v>
      </c>
    </row>
    <row r="31" spans="1:7">
      <c r="A31" s="66" t="s">
        <v>16</v>
      </c>
      <c r="B31" s="88">
        <v>62.376237623762378</v>
      </c>
      <c r="C31" s="88">
        <v>66.220735785953181</v>
      </c>
      <c r="D31" s="88">
        <v>55.516014234875442</v>
      </c>
      <c r="E31" s="214">
        <f>AVERAGE(B31:D31)</f>
        <v>61.370995881530327</v>
      </c>
      <c r="F31" s="214">
        <f>_xlfn.STDEV.S(B31:D31)</f>
        <v>5.4226975843920462</v>
      </c>
      <c r="G31" s="214">
        <f>F31*100/E31</f>
        <v>8.8359289376042423</v>
      </c>
    </row>
    <row r="32" spans="1:7">
      <c r="A32" s="66" t="s">
        <v>4</v>
      </c>
      <c r="B32" s="88">
        <v>61.056105610561048</v>
      </c>
      <c r="C32" s="88">
        <v>56.521739130434781</v>
      </c>
      <c r="D32" s="88">
        <v>64.768683274021356</v>
      </c>
      <c r="E32" s="214">
        <f>AVERAGE(B32:D32)</f>
        <v>60.782176005005731</v>
      </c>
      <c r="F32" s="214">
        <f>_xlfn.STDEV.S(B32:D32)</f>
        <v>4.1302905464941562</v>
      </c>
      <c r="G32" s="214">
        <f t="shared" ref="G32:G35" si="3">F32*100/E32</f>
        <v>6.7952331060901887</v>
      </c>
    </row>
    <row r="33" spans="1:7">
      <c r="A33" s="66" t="s">
        <v>6</v>
      </c>
      <c r="B33" s="88">
        <v>31.683168316831683</v>
      </c>
      <c r="C33" s="88">
        <v>34.448160535117054</v>
      </c>
      <c r="D33" s="88">
        <v>38.016528925619838</v>
      </c>
      <c r="E33" s="214">
        <f>AVERAGE(B33:D33)</f>
        <v>34.715952592522861</v>
      </c>
      <c r="F33" s="214">
        <f>_xlfn.STDEV.S(B33:D33)</f>
        <v>3.1751611911436233</v>
      </c>
      <c r="G33" s="214">
        <f t="shared" si="3"/>
        <v>9.1461157019424295</v>
      </c>
    </row>
    <row r="34" spans="1:7">
      <c r="A34" s="66" t="s">
        <v>5</v>
      </c>
      <c r="B34" s="88">
        <v>26.402640264026399</v>
      </c>
      <c r="C34" s="88">
        <v>27.090301003344479</v>
      </c>
      <c r="D34" s="88">
        <v>22.064056939501782</v>
      </c>
      <c r="E34" s="214">
        <f>AVERAGE(B34:D34)</f>
        <v>25.185666068957556</v>
      </c>
      <c r="F34" s="214">
        <f>_xlfn.STDEV.S(B34:D34)</f>
        <v>2.7251700847701388</v>
      </c>
      <c r="G34" s="214">
        <f>F34*100/E34</f>
        <v>10.820321675466948</v>
      </c>
    </row>
    <row r="35" spans="1:7">
      <c r="A35" s="66" t="s">
        <v>7</v>
      </c>
      <c r="B35" s="88">
        <v>23.1023102310231</v>
      </c>
      <c r="C35" s="88">
        <v>23.076923076923077</v>
      </c>
      <c r="D35" s="88">
        <v>23.966942148760332</v>
      </c>
      <c r="E35" s="214">
        <f>AVERAGE(B35:D35)</f>
        <v>23.382058485568837</v>
      </c>
      <c r="F35" s="214">
        <f>_xlfn.STDEV.S(B35:D35)</f>
        <v>0.50668313717702462</v>
      </c>
      <c r="G35" s="214">
        <f t="shared" si="3"/>
        <v>2.1669740390468366</v>
      </c>
    </row>
    <row r="36" spans="1:7">
      <c r="A36" t="s">
        <v>103</v>
      </c>
      <c r="B36">
        <v>78.189300411522638</v>
      </c>
      <c r="C36">
        <v>83.928571428571431</v>
      </c>
      <c r="D36">
        <v>78.571428571428569</v>
      </c>
      <c r="E36" s="65">
        <f>AVERAGE(A36:D36)</f>
        <v>80.229766803840889</v>
      </c>
      <c r="F36">
        <f>STDEV(A36:D36)</f>
        <v>3.2089518883265229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6962-D223-4F94-9481-F8C0A8E27F70}">
  <dimension ref="A1:HZ133"/>
  <sheetViews>
    <sheetView zoomScale="63" zoomScaleNormal="63" workbookViewId="0">
      <selection activeCell="N14" sqref="N14"/>
    </sheetView>
  </sheetViews>
  <sheetFormatPr defaultRowHeight="13.8"/>
  <sheetData>
    <row r="1" spans="1:234">
      <c r="HW1" s="216"/>
      <c r="HX1" s="216"/>
      <c r="HY1" s="216"/>
      <c r="HZ1" s="216"/>
    </row>
    <row r="2" spans="1:234">
      <c r="HW2" s="216"/>
      <c r="HX2" s="216"/>
      <c r="HY2" s="216"/>
      <c r="HZ2" s="216"/>
    </row>
    <row r="3" spans="1:234" ht="15.6">
      <c r="A3" s="323" t="s">
        <v>130</v>
      </c>
      <c r="B3" s="324" t="s">
        <v>119</v>
      </c>
      <c r="C3" s="324"/>
      <c r="D3" s="324"/>
      <c r="E3" s="324"/>
      <c r="F3" s="324"/>
      <c r="G3" s="324"/>
      <c r="H3" s="325" t="s">
        <v>1</v>
      </c>
      <c r="I3" s="326" t="s">
        <v>131</v>
      </c>
      <c r="J3" s="327" t="s">
        <v>17</v>
      </c>
      <c r="L3" s="323" t="s">
        <v>130</v>
      </c>
      <c r="M3" s="328" t="s">
        <v>119</v>
      </c>
      <c r="N3" s="328"/>
      <c r="O3" s="328"/>
      <c r="P3" s="325" t="s">
        <v>1</v>
      </c>
      <c r="Q3" s="326" t="s">
        <v>131</v>
      </c>
      <c r="R3" s="327" t="s">
        <v>17</v>
      </c>
      <c r="HW3" s="216"/>
      <c r="HX3" s="216"/>
      <c r="HY3" s="216"/>
      <c r="HZ3" s="216"/>
    </row>
    <row r="4" spans="1:234">
      <c r="A4" t="s">
        <v>16</v>
      </c>
      <c r="B4" s="329">
        <v>84</v>
      </c>
      <c r="C4" s="329">
        <v>90</v>
      </c>
      <c r="D4">
        <v>180</v>
      </c>
      <c r="E4">
        <v>130</v>
      </c>
      <c r="F4">
        <v>105</v>
      </c>
      <c r="G4" s="329">
        <v>86</v>
      </c>
      <c r="H4">
        <f>AVERAGE(B4:G4)</f>
        <v>112.5</v>
      </c>
      <c r="I4">
        <f>_xlfn.STDEV.P(B4:F4)</f>
        <v>34.919335617963867</v>
      </c>
      <c r="J4">
        <f>I4*100/H4</f>
        <v>31.039409438190102</v>
      </c>
      <c r="L4" t="s">
        <v>16</v>
      </c>
      <c r="M4">
        <v>84</v>
      </c>
      <c r="N4">
        <v>90</v>
      </c>
      <c r="O4">
        <v>86</v>
      </c>
      <c r="P4" s="2">
        <f>AVERAGE(M4:O4)</f>
        <v>86.666666666666671</v>
      </c>
      <c r="Q4" s="2">
        <f>_xlfn.STDEV.P(M4:O4)</f>
        <v>2.4944382578492941</v>
      </c>
      <c r="R4" s="2">
        <f>Q4*100/P4</f>
        <v>2.8781979898261083</v>
      </c>
      <c r="HW4" s="216"/>
      <c r="HX4" s="216"/>
      <c r="HY4" s="216"/>
      <c r="HZ4" s="216"/>
    </row>
    <row r="5" spans="1:234">
      <c r="A5" s="216" t="s">
        <v>4</v>
      </c>
      <c r="B5" s="329">
        <v>96</v>
      </c>
      <c r="C5" s="329">
        <v>100</v>
      </c>
      <c r="D5">
        <v>170</v>
      </c>
      <c r="E5">
        <v>170</v>
      </c>
      <c r="F5">
        <v>140</v>
      </c>
      <c r="G5" s="329">
        <v>89</v>
      </c>
      <c r="H5">
        <f>AVERAGE(B5:G5)</f>
        <v>127.5</v>
      </c>
      <c r="I5">
        <f>_xlfn.STDEV.P(B5:F5)</f>
        <v>32.313464685793136</v>
      </c>
      <c r="J5">
        <f t="shared" ref="J5:J8" si="0">I5*100/H5</f>
        <v>25.343893871210305</v>
      </c>
      <c r="L5" s="216" t="s">
        <v>4</v>
      </c>
      <c r="M5">
        <v>96</v>
      </c>
      <c r="N5">
        <v>100</v>
      </c>
      <c r="O5">
        <v>89</v>
      </c>
      <c r="P5" s="2">
        <f>AVERAGE(M5:O5)</f>
        <v>95</v>
      </c>
      <c r="Q5" s="2">
        <f>_xlfn.STDEV.P(M5:O5)</f>
        <v>4.5460605656619517</v>
      </c>
      <c r="R5" s="2">
        <f t="shared" ref="R5:R6" si="1">Q5*100/P5</f>
        <v>4.7853269112231072</v>
      </c>
      <c r="HW5" s="216"/>
      <c r="HX5" s="216"/>
      <c r="HY5" s="216"/>
      <c r="HZ5" s="216"/>
    </row>
    <row r="6" spans="1:234">
      <c r="A6" s="216" t="s">
        <v>6</v>
      </c>
      <c r="B6">
        <v>400</v>
      </c>
      <c r="C6">
        <v>450</v>
      </c>
      <c r="D6" s="329">
        <v>280</v>
      </c>
      <c r="E6" s="329">
        <v>260</v>
      </c>
      <c r="F6" s="329">
        <v>250</v>
      </c>
      <c r="H6">
        <f>AVERAGE(B6:F6)</f>
        <v>328</v>
      </c>
      <c r="I6">
        <f>_xlfn.STDEV.P(B6:F6)</f>
        <v>81.338797630651015</v>
      </c>
      <c r="J6">
        <f t="shared" si="0"/>
        <v>24.798413911783847</v>
      </c>
      <c r="L6" s="216" t="s">
        <v>6</v>
      </c>
      <c r="M6">
        <v>280</v>
      </c>
      <c r="N6">
        <v>260</v>
      </c>
      <c r="O6">
        <v>250</v>
      </c>
      <c r="P6" s="2">
        <f>AVERAGE(M6:O6)</f>
        <v>263.33333333333331</v>
      </c>
      <c r="Q6" s="2">
        <f>_xlfn.STDEV.P(M6:O6)</f>
        <v>12.472191289246471</v>
      </c>
      <c r="R6" s="2">
        <f t="shared" si="1"/>
        <v>4.7362751731315713</v>
      </c>
      <c r="HW6" s="216"/>
      <c r="HX6" s="216"/>
      <c r="HY6" s="216"/>
      <c r="HZ6" s="216"/>
    </row>
    <row r="7" spans="1:234">
      <c r="A7" s="216" t="s">
        <v>5</v>
      </c>
      <c r="H7" s="216" t="s">
        <v>132</v>
      </c>
      <c r="L7" s="216" t="s">
        <v>5</v>
      </c>
      <c r="P7" s="270" t="s">
        <v>132</v>
      </c>
      <c r="Q7" s="2"/>
      <c r="R7" s="2"/>
      <c r="HW7" s="216"/>
      <c r="HX7" s="216"/>
      <c r="HY7" s="216"/>
      <c r="HZ7" s="216"/>
    </row>
    <row r="8" spans="1:234">
      <c r="A8" s="216" t="s">
        <v>133</v>
      </c>
      <c r="B8">
        <v>590</v>
      </c>
      <c r="C8">
        <v>600</v>
      </c>
      <c r="D8">
        <v>600</v>
      </c>
      <c r="E8" s="329">
        <v>250</v>
      </c>
      <c r="F8" s="329">
        <v>200</v>
      </c>
      <c r="G8" s="329">
        <v>200</v>
      </c>
      <c r="H8">
        <f>AVERAGE(B8:G8)</f>
        <v>406.66666666666669</v>
      </c>
      <c r="I8">
        <f>_xlfn.STDEV.P(B8:F8)</f>
        <v>182.80043763623763</v>
      </c>
      <c r="J8">
        <f t="shared" si="0"/>
        <v>44.950927287599413</v>
      </c>
      <c r="L8" s="216" t="s">
        <v>133</v>
      </c>
      <c r="M8">
        <v>250</v>
      </c>
      <c r="N8">
        <v>200</v>
      </c>
      <c r="O8">
        <v>200</v>
      </c>
      <c r="P8" s="2">
        <f>AVERAGE(M8:O8)</f>
        <v>216.66666666666666</v>
      </c>
      <c r="Q8" s="2">
        <f>_xlfn.STDEV.P(M8:O8)</f>
        <v>23.570226039551585</v>
      </c>
      <c r="R8" s="2">
        <f t="shared" ref="R8" si="2">Q8*100/P8</f>
        <v>10.878565864408424</v>
      </c>
      <c r="HW8" s="216"/>
      <c r="HX8" s="216"/>
      <c r="HY8" s="216"/>
      <c r="HZ8" s="216"/>
    </row>
    <row r="9" spans="1:234">
      <c r="HW9" s="216"/>
      <c r="HX9" s="216"/>
      <c r="HY9" s="216"/>
      <c r="HZ9" s="216"/>
    </row>
    <row r="10" spans="1:234">
      <c r="HW10" s="216"/>
      <c r="HX10" s="216"/>
      <c r="HY10" s="216"/>
      <c r="HZ10" s="216"/>
    </row>
    <row r="11" spans="1:234">
      <c r="HW11" s="216"/>
      <c r="HX11" s="216"/>
      <c r="HY11" s="216"/>
      <c r="HZ11" s="216"/>
    </row>
    <row r="12" spans="1:234">
      <c r="HW12" s="216"/>
      <c r="HX12" s="216"/>
      <c r="HY12" s="216"/>
      <c r="HZ12" s="216"/>
    </row>
    <row r="13" spans="1:234">
      <c r="HW13" s="216"/>
      <c r="HX13" s="216"/>
      <c r="HY13" s="216"/>
      <c r="HZ13" s="216"/>
    </row>
    <row r="14" spans="1:234">
      <c r="HW14" s="216"/>
      <c r="HX14" s="216"/>
      <c r="HY14" s="216"/>
      <c r="HZ14" s="216"/>
    </row>
    <row r="15" spans="1:234">
      <c r="A15" s="215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  <c r="FL15" s="216"/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16"/>
      <c r="FY15" s="216"/>
      <c r="FZ15" s="216"/>
      <c r="GA15" s="216"/>
      <c r="GB15" s="216"/>
      <c r="GC15" s="216"/>
      <c r="GD15" s="216"/>
      <c r="GE15" s="216"/>
      <c r="GF15" s="216"/>
      <c r="GG15" s="216"/>
      <c r="GH15" s="216"/>
      <c r="GI15" s="216"/>
      <c r="GJ15" s="216"/>
      <c r="GK15" s="216"/>
      <c r="GL15" s="216"/>
      <c r="GM15" s="216"/>
      <c r="GN15" s="216"/>
      <c r="GO15" s="216"/>
      <c r="GP15" s="216"/>
      <c r="GQ15" s="216"/>
      <c r="GR15" s="216"/>
      <c r="GS15" s="216"/>
      <c r="GT15" s="216"/>
      <c r="GU15" s="216"/>
      <c r="GV15" s="216"/>
      <c r="GW15" s="216"/>
      <c r="GX15" s="216"/>
      <c r="GY15" s="216"/>
      <c r="GZ15" s="216"/>
      <c r="HA15" s="216"/>
      <c r="HB15" s="216"/>
      <c r="HC15" s="216"/>
      <c r="HD15" s="216"/>
      <c r="HE15" s="216"/>
      <c r="HF15" s="216"/>
      <c r="HG15" s="216"/>
      <c r="HH15" s="216"/>
      <c r="HI15" s="216"/>
      <c r="HJ15" s="216"/>
      <c r="HK15" s="216"/>
      <c r="HL15" s="216"/>
      <c r="HM15" s="216"/>
      <c r="HN15" s="216"/>
      <c r="HO15" s="216"/>
      <c r="HP15" s="216"/>
      <c r="HQ15" s="216"/>
      <c r="HR15" s="216"/>
      <c r="HS15" s="216"/>
      <c r="HT15" s="216"/>
      <c r="HU15" s="216"/>
      <c r="HV15" s="216"/>
      <c r="HW15" s="216"/>
      <c r="HX15" s="216"/>
      <c r="HY15" s="216"/>
      <c r="HZ15" s="216"/>
    </row>
    <row r="16" spans="1:234">
      <c r="A16" s="217" t="s">
        <v>104</v>
      </c>
      <c r="B16" s="218" t="s">
        <v>105</v>
      </c>
      <c r="C16" s="217" t="s">
        <v>106</v>
      </c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5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  <c r="FL16" s="216"/>
      <c r="FM16" s="216"/>
      <c r="FN16" s="216"/>
      <c r="FO16" s="216"/>
      <c r="FP16" s="216"/>
      <c r="FQ16" s="216"/>
      <c r="FR16" s="216"/>
      <c r="FS16" s="216"/>
      <c r="FT16" s="216"/>
      <c r="FU16" s="216"/>
      <c r="FV16" s="216"/>
      <c r="FW16" s="216"/>
      <c r="FX16" s="216"/>
      <c r="FY16" s="216"/>
      <c r="FZ16" s="216"/>
      <c r="GA16" s="216"/>
      <c r="GB16" s="216"/>
      <c r="GC16" s="216"/>
      <c r="GD16" s="216"/>
      <c r="GE16" s="216"/>
      <c r="GF16" s="216"/>
      <c r="GG16" s="216"/>
      <c r="GH16" s="216"/>
      <c r="GI16" s="216"/>
      <c r="GJ16" s="216"/>
      <c r="GK16" s="216"/>
      <c r="GL16" s="216"/>
      <c r="GM16" s="216"/>
      <c r="GN16" s="216"/>
      <c r="GO16" s="216"/>
      <c r="GP16" s="216"/>
      <c r="GQ16" s="216"/>
      <c r="GR16" s="216"/>
      <c r="GS16" s="216"/>
      <c r="GT16" s="216"/>
      <c r="GU16" s="216"/>
      <c r="GV16" s="216"/>
      <c r="GW16" s="216"/>
      <c r="GX16" s="216"/>
      <c r="GY16" s="216"/>
      <c r="GZ16" s="216"/>
      <c r="HA16" s="216"/>
      <c r="HB16" s="216"/>
      <c r="HC16" s="216"/>
      <c r="HD16" s="216"/>
      <c r="HE16" s="216"/>
      <c r="HF16" s="216"/>
      <c r="HG16" s="216"/>
      <c r="HH16" s="216"/>
      <c r="HI16" s="216"/>
      <c r="HJ16" s="216"/>
      <c r="HK16" s="216"/>
      <c r="HL16" s="216"/>
      <c r="HM16" s="216"/>
      <c r="HN16" s="216"/>
      <c r="HO16" s="216"/>
      <c r="HP16" s="216"/>
      <c r="HQ16" s="216"/>
      <c r="HR16" s="216"/>
      <c r="HS16" s="216"/>
      <c r="HT16" s="216"/>
      <c r="HU16" s="216"/>
      <c r="HV16" s="216"/>
      <c r="HW16" s="216"/>
      <c r="HX16" s="216"/>
      <c r="HY16" s="216"/>
      <c r="HZ16" s="216"/>
    </row>
    <row r="17" spans="1:234">
      <c r="A17" s="216"/>
      <c r="B17" s="219" t="s">
        <v>107</v>
      </c>
      <c r="C17" s="219"/>
      <c r="D17" s="219"/>
      <c r="E17" s="219"/>
      <c r="F17" s="219"/>
      <c r="G17" s="220" t="s">
        <v>108</v>
      </c>
      <c r="H17" s="220"/>
      <c r="I17" s="220"/>
      <c r="J17" s="220"/>
      <c r="K17" s="220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7" t="s">
        <v>104</v>
      </c>
      <c r="AC17" s="218" t="s">
        <v>105</v>
      </c>
      <c r="AD17" s="217" t="s">
        <v>106</v>
      </c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 t="s">
        <v>104</v>
      </c>
      <c r="BF17" s="215" t="s">
        <v>105</v>
      </c>
      <c r="BG17" s="216" t="s">
        <v>106</v>
      </c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 t="s">
        <v>104</v>
      </c>
      <c r="CI17" s="215" t="s">
        <v>105</v>
      </c>
      <c r="CJ17" s="216" t="s">
        <v>106</v>
      </c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 t="s">
        <v>104</v>
      </c>
      <c r="DL17" s="215" t="s">
        <v>105</v>
      </c>
      <c r="DM17" s="216" t="s">
        <v>106</v>
      </c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  <c r="FL17" s="216"/>
      <c r="FM17" s="216"/>
      <c r="FN17" s="216"/>
      <c r="FO17" s="216"/>
      <c r="FP17" s="216"/>
      <c r="FQ17" s="216"/>
      <c r="FR17" s="216"/>
      <c r="FS17" s="216"/>
      <c r="FT17" s="216"/>
      <c r="FU17" s="216"/>
      <c r="FV17" s="216"/>
      <c r="FW17" s="216"/>
      <c r="FX17" s="216"/>
      <c r="FY17" s="216"/>
      <c r="FZ17" s="216"/>
      <c r="GA17" s="216"/>
      <c r="GB17" s="216"/>
      <c r="GC17" s="216"/>
      <c r="GD17" s="216"/>
      <c r="GE17" s="216"/>
      <c r="GF17" s="216"/>
      <c r="GG17" s="216"/>
      <c r="GH17" s="216"/>
      <c r="GI17" s="216"/>
      <c r="GJ17" s="216"/>
      <c r="GK17" s="216"/>
      <c r="GL17" s="216"/>
      <c r="GM17" s="216"/>
      <c r="GN17" s="216"/>
      <c r="GO17" s="216"/>
      <c r="GP17" s="216"/>
      <c r="GQ17" s="216"/>
      <c r="GR17" s="216"/>
      <c r="GS17" s="216"/>
      <c r="GT17" s="216"/>
      <c r="GU17" s="216"/>
      <c r="GV17" s="216"/>
      <c r="GW17" s="216"/>
      <c r="GX17" s="216"/>
      <c r="GY17" s="216"/>
      <c r="GZ17" s="216"/>
      <c r="HA17" s="216"/>
      <c r="HB17" s="216"/>
      <c r="HC17" s="216"/>
      <c r="HD17" s="216"/>
      <c r="HE17" s="216"/>
      <c r="HF17" s="216"/>
      <c r="HG17" s="216"/>
      <c r="HH17" s="216"/>
      <c r="HI17" s="216"/>
      <c r="HJ17" s="216"/>
      <c r="HK17" s="216"/>
      <c r="HL17" s="216"/>
      <c r="HM17" s="216"/>
      <c r="HN17" s="216"/>
      <c r="HO17" s="216"/>
      <c r="HP17" s="216"/>
      <c r="HQ17" s="216"/>
      <c r="HR17" s="216"/>
      <c r="HS17" s="216"/>
      <c r="HT17" s="216"/>
      <c r="HU17" s="216"/>
      <c r="HV17" s="216"/>
      <c r="HW17" s="216"/>
      <c r="HX17" s="216"/>
      <c r="HY17" s="216"/>
      <c r="HZ17" s="216"/>
    </row>
    <row r="18" spans="1:234">
      <c r="A18" s="221" t="s">
        <v>50</v>
      </c>
      <c r="B18" s="222">
        <v>1.7299999999999899E-2</v>
      </c>
      <c r="C18" s="222">
        <v>2.9600000000000001E-2</v>
      </c>
      <c r="D18" s="222">
        <v>2.3699999999999999E-2</v>
      </c>
      <c r="E18" s="222">
        <v>2.8899999999999901E-2</v>
      </c>
      <c r="F18" s="222">
        <v>2.6399999999999899E-2</v>
      </c>
      <c r="G18" s="222">
        <v>3.07999999999999E-2</v>
      </c>
      <c r="H18" s="222">
        <v>2.4899999999999999E-2</v>
      </c>
      <c r="I18" s="222">
        <v>2.8299999999999902E-2</v>
      </c>
      <c r="J18" s="222">
        <v>2.4399999999999901E-2</v>
      </c>
      <c r="K18" s="222">
        <v>2.0899999999999998E-2</v>
      </c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23" t="s">
        <v>107</v>
      </c>
      <c r="AE18" s="223"/>
      <c r="AF18" s="223"/>
      <c r="AG18" s="223"/>
      <c r="AH18" s="223"/>
      <c r="AI18" s="220" t="s">
        <v>108</v>
      </c>
      <c r="AJ18" s="220"/>
      <c r="AK18" s="220"/>
      <c r="AL18" s="220"/>
      <c r="AM18" s="220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23" t="s">
        <v>107</v>
      </c>
      <c r="BH18" s="223"/>
      <c r="BI18" s="223"/>
      <c r="BJ18" s="223"/>
      <c r="BK18" s="223"/>
      <c r="BL18" s="220" t="s">
        <v>108</v>
      </c>
      <c r="BM18" s="220"/>
      <c r="BN18" s="220"/>
      <c r="BO18" s="220"/>
      <c r="BP18" s="220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23" t="s">
        <v>107</v>
      </c>
      <c r="CK18" s="223"/>
      <c r="CL18" s="223"/>
      <c r="CM18" s="223"/>
      <c r="CN18" s="223"/>
      <c r="CO18" s="220" t="s">
        <v>108</v>
      </c>
      <c r="CP18" s="220"/>
      <c r="CQ18" s="220"/>
      <c r="CR18" s="220"/>
      <c r="CS18" s="220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23" t="s">
        <v>107</v>
      </c>
      <c r="DN18" s="223"/>
      <c r="DO18" s="223"/>
      <c r="DP18" s="223"/>
      <c r="DQ18" s="223"/>
      <c r="DR18" s="220" t="s">
        <v>108</v>
      </c>
      <c r="DS18" s="220"/>
      <c r="DT18" s="220"/>
      <c r="DU18" s="220"/>
      <c r="DV18" s="220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  <c r="FL18" s="216"/>
      <c r="FM18" s="216"/>
      <c r="FN18" s="216"/>
      <c r="FO18" s="216"/>
      <c r="FP18" s="216"/>
      <c r="FQ18" s="216"/>
      <c r="FR18" s="216"/>
      <c r="FS18" s="216"/>
      <c r="FT18" s="216"/>
      <c r="FU18" s="216"/>
      <c r="FV18" s="216"/>
      <c r="FW18" s="216"/>
      <c r="FX18" s="216"/>
      <c r="FY18" s="216"/>
      <c r="FZ18" s="216"/>
      <c r="GA18" s="216"/>
      <c r="GB18" s="216"/>
      <c r="GC18" s="216"/>
      <c r="GD18" s="216"/>
      <c r="GE18" s="216"/>
      <c r="GF18" s="216"/>
      <c r="GG18" s="216"/>
      <c r="GH18" s="216"/>
      <c r="GI18" s="216"/>
      <c r="GJ18" s="216"/>
      <c r="GK18" s="216"/>
      <c r="GL18" s="216"/>
      <c r="GM18" s="216"/>
      <c r="GN18" s="216"/>
      <c r="GO18" s="216"/>
      <c r="GP18" s="216"/>
      <c r="GQ18" s="216"/>
      <c r="GR18" s="216"/>
      <c r="GS18" s="216"/>
      <c r="GT18" s="216"/>
      <c r="GU18" s="216"/>
      <c r="GV18" s="216"/>
      <c r="GW18" s="216"/>
      <c r="GX18" s="216"/>
      <c r="GY18" s="216"/>
      <c r="GZ18" s="216"/>
      <c r="HA18" s="216"/>
      <c r="HB18" s="216"/>
      <c r="HC18" s="216"/>
      <c r="HD18" s="216"/>
      <c r="HE18" s="216"/>
      <c r="HF18" s="216"/>
      <c r="HG18" s="216"/>
      <c r="HH18" s="216"/>
      <c r="HI18" s="216"/>
      <c r="HJ18" s="216"/>
      <c r="HK18" s="216"/>
      <c r="HL18" s="216"/>
      <c r="HM18" s="216"/>
      <c r="HN18" s="216"/>
      <c r="HO18" s="216"/>
      <c r="HP18" s="216"/>
      <c r="HQ18" s="216"/>
      <c r="HR18" s="216"/>
      <c r="HS18" s="216"/>
      <c r="HT18" s="216"/>
      <c r="HU18" s="216"/>
      <c r="HV18" s="216"/>
      <c r="HW18" s="216"/>
      <c r="HX18" s="216"/>
      <c r="HY18" s="216"/>
      <c r="HZ18" s="216"/>
    </row>
    <row r="19" spans="1:234">
      <c r="A19" s="224" t="s">
        <v>92</v>
      </c>
      <c r="B19" s="225">
        <v>2.2343999999999999</v>
      </c>
      <c r="C19" s="225">
        <v>2.6168</v>
      </c>
      <c r="D19" s="225">
        <v>2.4836</v>
      </c>
      <c r="E19" s="225">
        <v>2.5306999999999999</v>
      </c>
      <c r="F19" s="225">
        <v>2.4127000000000001</v>
      </c>
      <c r="G19" s="225">
        <v>2.4386999999999999</v>
      </c>
      <c r="H19" s="225">
        <v>2.5194999999999999</v>
      </c>
      <c r="I19" s="225">
        <v>2.5834000000000001</v>
      </c>
      <c r="J19" s="225">
        <v>2.4373</v>
      </c>
      <c r="K19" s="225">
        <v>2.5647000000000002</v>
      </c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5"/>
      <c r="AC19" s="221" t="s">
        <v>50</v>
      </c>
      <c r="AD19" s="222">
        <v>2.5399999999999898E-2</v>
      </c>
      <c r="AE19" s="222">
        <v>4.0300000000000002E-2</v>
      </c>
      <c r="AF19" s="222">
        <v>2.7199999999999901E-2</v>
      </c>
      <c r="AG19" s="222">
        <v>2.3099999999999999E-2</v>
      </c>
      <c r="AH19" s="222">
        <v>3.2599999999999997E-2</v>
      </c>
      <c r="AI19" s="222">
        <v>2.3699999999999999E-2</v>
      </c>
      <c r="AJ19" s="222">
        <v>1.61E-2</v>
      </c>
      <c r="AK19" s="222">
        <v>1.9099999999999999E-2</v>
      </c>
      <c r="AL19" s="222">
        <v>1.5799999999999901E-2</v>
      </c>
      <c r="AM19" s="222">
        <v>4.4200000000000003E-2</v>
      </c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21" t="s">
        <v>50</v>
      </c>
      <c r="BG19" s="222">
        <v>1.46E-2</v>
      </c>
      <c r="BH19" s="222">
        <v>1.9299999999999901E-2</v>
      </c>
      <c r="BI19" s="222">
        <v>1.7899999999999899E-2</v>
      </c>
      <c r="BJ19" s="222">
        <v>2.22999999999999E-2</v>
      </c>
      <c r="BK19" s="222">
        <v>1.41999999999999E-2</v>
      </c>
      <c r="BL19" s="222">
        <v>1.9599999999999999E-2</v>
      </c>
      <c r="BM19" s="222">
        <v>1.0999999999999999E-2</v>
      </c>
      <c r="BN19" s="222">
        <v>1.61E-2</v>
      </c>
      <c r="BO19" s="222">
        <v>1.5599999999999999E-2</v>
      </c>
      <c r="BP19" s="222">
        <v>2.01E-2</v>
      </c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5"/>
      <c r="CI19" s="221" t="s">
        <v>50</v>
      </c>
      <c r="CJ19" s="222">
        <v>2.4799999999999899E-2</v>
      </c>
      <c r="CK19" s="222">
        <v>1.6399999999999901E-2</v>
      </c>
      <c r="CL19" s="222">
        <v>2.7300000000000001E-2</v>
      </c>
      <c r="CM19" s="222">
        <v>2.6700000000000002E-2</v>
      </c>
      <c r="CN19" s="222">
        <v>2.21999999999999E-2</v>
      </c>
      <c r="CO19" s="222">
        <v>3.1199999999999999E-2</v>
      </c>
      <c r="CP19" s="222">
        <v>2.5600000000000001E-2</v>
      </c>
      <c r="CQ19" s="222">
        <v>2.46E-2</v>
      </c>
      <c r="CR19" s="222">
        <v>2.6100000000000002E-2</v>
      </c>
      <c r="CS19" s="222">
        <v>1.7399999999999902E-2</v>
      </c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5"/>
      <c r="DL19" s="221" t="s">
        <v>50</v>
      </c>
      <c r="DM19" s="222">
        <v>2.5299999999999899E-2</v>
      </c>
      <c r="DN19" s="222">
        <v>1.83E-2</v>
      </c>
      <c r="DO19" s="222">
        <v>2.3E-2</v>
      </c>
      <c r="DP19" s="222">
        <v>1.7000000000000001E-2</v>
      </c>
      <c r="DQ19" s="222">
        <v>2.4999999999999901E-2</v>
      </c>
      <c r="DR19" s="222">
        <v>2.0799999999999898E-2</v>
      </c>
      <c r="DS19" s="222">
        <v>1.83E-2</v>
      </c>
      <c r="DT19" s="222">
        <v>1.6299999999999901E-2</v>
      </c>
      <c r="DU19" s="222">
        <v>2.90999999999999E-2</v>
      </c>
      <c r="DV19" s="222">
        <v>2.46E-2</v>
      </c>
      <c r="DW19" s="216"/>
      <c r="DX19" s="216"/>
      <c r="DY19" s="216"/>
      <c r="DZ19" s="216"/>
      <c r="EA19" s="216"/>
      <c r="EB19" s="216"/>
      <c r="EC19" s="216"/>
      <c r="ED19" s="216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6"/>
      <c r="FD19" s="216"/>
      <c r="FE19" s="216"/>
      <c r="FF19" s="216"/>
      <c r="FG19" s="216"/>
      <c r="FH19" s="216"/>
      <c r="FI19" s="216"/>
      <c r="FJ19" s="216"/>
      <c r="FK19" s="216"/>
      <c r="FL19" s="216"/>
      <c r="FM19" s="216"/>
      <c r="FN19" s="216"/>
      <c r="FO19" s="216"/>
      <c r="FP19" s="216"/>
      <c r="FQ19" s="216"/>
      <c r="FR19" s="216"/>
      <c r="FS19" s="216"/>
      <c r="FT19" s="216"/>
      <c r="FU19" s="216"/>
      <c r="FV19" s="216"/>
      <c r="FW19" s="216"/>
      <c r="FX19" s="216"/>
      <c r="FY19" s="216"/>
      <c r="FZ19" s="216"/>
      <c r="GA19" s="216"/>
      <c r="GB19" s="216"/>
      <c r="GC19" s="216"/>
      <c r="GD19" s="216"/>
      <c r="GE19" s="216"/>
      <c r="GF19" s="216"/>
      <c r="GG19" s="216"/>
      <c r="GH19" s="216"/>
      <c r="GI19" s="216"/>
      <c r="GJ19" s="216"/>
      <c r="GK19" s="216"/>
      <c r="GL19" s="216"/>
      <c r="GM19" s="216"/>
      <c r="GN19" s="216"/>
      <c r="GO19" s="216"/>
      <c r="GP19" s="216"/>
      <c r="GQ19" s="216"/>
      <c r="GR19" s="216"/>
      <c r="GS19" s="216"/>
      <c r="GT19" s="216"/>
      <c r="GU19" s="216"/>
      <c r="GV19" s="216"/>
      <c r="GW19" s="216"/>
      <c r="GX19" s="216"/>
      <c r="GY19" s="216"/>
      <c r="GZ19" s="216"/>
      <c r="HA19" s="216"/>
      <c r="HB19" s="216"/>
      <c r="HC19" s="216"/>
      <c r="HD19" s="216"/>
      <c r="HE19" s="216"/>
      <c r="HF19" s="216"/>
      <c r="HG19" s="216"/>
      <c r="HH19" s="216"/>
      <c r="HI19" s="216"/>
      <c r="HJ19" s="216"/>
      <c r="HK19" s="216"/>
      <c r="HL19" s="216"/>
      <c r="HM19" s="216"/>
      <c r="HN19" s="216"/>
      <c r="HO19" s="216"/>
      <c r="HP19" s="216"/>
      <c r="HQ19" s="216"/>
      <c r="HR19" s="216"/>
      <c r="HS19" s="216"/>
      <c r="HT19" s="216"/>
      <c r="HU19" s="216"/>
      <c r="HV19" s="216"/>
      <c r="HW19" s="216"/>
      <c r="HX19" s="216"/>
      <c r="HY19" s="216"/>
      <c r="HZ19" s="216"/>
    </row>
    <row r="20" spans="1:234">
      <c r="A20" s="226">
        <v>1000</v>
      </c>
      <c r="B20" s="227">
        <v>2.52E-2</v>
      </c>
      <c r="C20" s="227">
        <v>3.2599999999999997E-2</v>
      </c>
      <c r="D20" s="227">
        <v>4.8500000000000001E-2</v>
      </c>
      <c r="E20" s="227">
        <v>3.1899999999999998E-2</v>
      </c>
      <c r="F20" s="227">
        <v>4.2700000000000002E-2</v>
      </c>
      <c r="G20" s="228">
        <v>3.8799999999999897E-2</v>
      </c>
      <c r="H20" s="228">
        <v>3.4299999999999997E-2</v>
      </c>
      <c r="I20" s="228">
        <v>3.1899999999999998E-2</v>
      </c>
      <c r="J20" s="228">
        <v>4.1099999999999998E-2</v>
      </c>
      <c r="K20" s="228">
        <v>2.7099999999999999E-2</v>
      </c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24" t="s">
        <v>92</v>
      </c>
      <c r="AD20" s="225">
        <v>2.4103999999999899</v>
      </c>
      <c r="AE20" s="225">
        <v>2.2635999999999998</v>
      </c>
      <c r="AF20" s="225">
        <v>2.3422000000000001</v>
      </c>
      <c r="AG20" s="225">
        <v>2.3548</v>
      </c>
      <c r="AH20" s="225">
        <v>2.6364999999999998</v>
      </c>
      <c r="AI20" s="225">
        <v>2.3584999999999998</v>
      </c>
      <c r="AJ20" s="225">
        <v>2.0497000000000001</v>
      </c>
      <c r="AK20" s="225">
        <v>1.7687999999999999</v>
      </c>
      <c r="AL20" s="225">
        <v>1.9876</v>
      </c>
      <c r="AM20" s="225">
        <v>2.2570000000000001</v>
      </c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24" t="s">
        <v>92</v>
      </c>
      <c r="BG20" s="225">
        <v>1.8625</v>
      </c>
      <c r="BH20" s="225">
        <v>2.4441000000000002</v>
      </c>
      <c r="BI20" s="225">
        <v>2.3012000000000001</v>
      </c>
      <c r="BJ20" s="225">
        <v>2.4194</v>
      </c>
      <c r="BK20" s="225">
        <v>1.99969999999999</v>
      </c>
      <c r="BL20" s="225">
        <v>2.1703000000000001</v>
      </c>
      <c r="BM20" s="225">
        <v>1.98149999999999</v>
      </c>
      <c r="BN20" s="225">
        <v>1.8411</v>
      </c>
      <c r="BO20" s="225">
        <v>2.1951000000000001</v>
      </c>
      <c r="BP20" s="225">
        <v>2.1013000000000002</v>
      </c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24" t="s">
        <v>92</v>
      </c>
      <c r="CJ20" s="225">
        <v>1.8523000000000001</v>
      </c>
      <c r="CK20" s="225">
        <v>1.81639999999999</v>
      </c>
      <c r="CL20" s="225">
        <v>1.6744000000000001</v>
      </c>
      <c r="CM20" s="225">
        <v>1.7454000000000001</v>
      </c>
      <c r="CN20" s="225">
        <v>1.6829999999999901</v>
      </c>
      <c r="CO20" s="225">
        <v>1.6029</v>
      </c>
      <c r="CP20" s="225">
        <v>1.7992999999999999</v>
      </c>
      <c r="CQ20" s="225">
        <v>1.7644</v>
      </c>
      <c r="CR20" s="225">
        <v>1.6715</v>
      </c>
      <c r="CS20" s="225">
        <v>1.6511</v>
      </c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24" t="s">
        <v>92</v>
      </c>
      <c r="DM20" s="225">
        <v>1.8926999999999901</v>
      </c>
      <c r="DN20" s="225">
        <v>1.9711000000000001</v>
      </c>
      <c r="DO20" s="225">
        <v>2.0611000000000002</v>
      </c>
      <c r="DP20" s="225">
        <v>2.0699999999999998</v>
      </c>
      <c r="DQ20" s="225">
        <v>1.9477</v>
      </c>
      <c r="DR20" s="225">
        <v>2.0108999999999999</v>
      </c>
      <c r="DS20" s="225">
        <v>2.0163000000000002</v>
      </c>
      <c r="DT20" s="225">
        <v>1.95379999999999</v>
      </c>
      <c r="DU20" s="225">
        <v>1.9184000000000001</v>
      </c>
      <c r="DV20" s="225">
        <v>1.802</v>
      </c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16"/>
      <c r="HC20" s="216"/>
      <c r="HD20" s="216"/>
      <c r="HE20" s="216"/>
      <c r="HF20" s="216"/>
      <c r="HG20" s="216"/>
      <c r="HH20" s="216"/>
      <c r="HI20" s="216"/>
      <c r="HJ20" s="216"/>
      <c r="HK20" s="216"/>
      <c r="HL20" s="216"/>
      <c r="HM20" s="216"/>
      <c r="HN20" s="216"/>
      <c r="HO20" s="216"/>
      <c r="HP20" s="216"/>
      <c r="HQ20" s="216"/>
      <c r="HR20" s="216"/>
      <c r="HS20" s="216"/>
      <c r="HT20" s="216"/>
      <c r="HU20" s="216"/>
      <c r="HV20" s="216"/>
      <c r="HW20" s="216"/>
      <c r="HX20" s="216"/>
      <c r="HY20" s="216"/>
      <c r="HZ20" s="216"/>
    </row>
    <row r="21" spans="1:234">
      <c r="A21" s="226">
        <v>500</v>
      </c>
      <c r="B21" s="227">
        <v>3.7400000000000003E-2</v>
      </c>
      <c r="C21" s="227">
        <v>5.7599999999999901E-2</v>
      </c>
      <c r="D21" s="227">
        <v>4.5499999999999902E-2</v>
      </c>
      <c r="E21" s="227">
        <v>5.6099999999999997E-2</v>
      </c>
      <c r="F21" s="227">
        <v>5.6299999999999899E-2</v>
      </c>
      <c r="G21" s="228">
        <v>5.6499999999999898E-2</v>
      </c>
      <c r="H21" s="228">
        <v>6.0100000000000001E-2</v>
      </c>
      <c r="I21" s="228">
        <v>4.48E-2</v>
      </c>
      <c r="J21" s="228">
        <v>3.5399999999999897E-2</v>
      </c>
      <c r="K21" s="228">
        <v>3.8399999999999899E-2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26">
        <v>1000</v>
      </c>
      <c r="AD21" s="227">
        <v>5.0699999999999898E-2</v>
      </c>
      <c r="AE21" s="227">
        <v>6.6000000000000003E-2</v>
      </c>
      <c r="AF21" s="227">
        <v>5.1299999999999901E-2</v>
      </c>
      <c r="AG21" s="227">
        <v>3.7699999999999997E-2</v>
      </c>
      <c r="AH21" s="227">
        <v>4.80999999999999E-2</v>
      </c>
      <c r="AI21" s="228">
        <v>4.3499999999999997E-2</v>
      </c>
      <c r="AJ21" s="228">
        <v>0.04</v>
      </c>
      <c r="AK21" s="228">
        <v>9.0499999999999997E-2</v>
      </c>
      <c r="AL21" s="228">
        <v>3.7599999999999897E-2</v>
      </c>
      <c r="AM21" s="228">
        <v>4.8399999999999901E-2</v>
      </c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26">
        <v>1000</v>
      </c>
      <c r="BG21" s="227">
        <v>3.1099999999999899E-2</v>
      </c>
      <c r="BH21" s="227">
        <v>3.5199999999999898E-2</v>
      </c>
      <c r="BI21" s="227">
        <v>3.8199999999999998E-2</v>
      </c>
      <c r="BJ21" s="227">
        <v>3.8299999999999897E-2</v>
      </c>
      <c r="BK21" s="227">
        <v>3.27E-2</v>
      </c>
      <c r="BL21" s="228">
        <v>3.61E-2</v>
      </c>
      <c r="BM21" s="228">
        <v>3.04E-2</v>
      </c>
      <c r="BN21" s="228">
        <v>3.0300000000000001E-2</v>
      </c>
      <c r="BO21" s="228">
        <v>3.5400000000000001E-2</v>
      </c>
      <c r="BP21" s="228">
        <v>3.7799999999999903E-2</v>
      </c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>
        <v>1000</v>
      </c>
      <c r="CJ21" s="227">
        <v>4.1499999999999898E-2</v>
      </c>
      <c r="CK21" s="227">
        <v>3.15E-2</v>
      </c>
      <c r="CL21" s="227">
        <v>3.7400000000000003E-2</v>
      </c>
      <c r="CM21" s="227">
        <v>3.6700000000000003E-2</v>
      </c>
      <c r="CN21" s="227">
        <v>4.0099999999999997E-2</v>
      </c>
      <c r="CO21" s="228">
        <v>2.9000000000000001E-2</v>
      </c>
      <c r="CP21" s="228">
        <v>3.9599999999999899E-2</v>
      </c>
      <c r="CQ21" s="228">
        <v>3.3199999999999903E-2</v>
      </c>
      <c r="CR21" s="228">
        <v>3.5299999999999998E-2</v>
      </c>
      <c r="CS21" s="228">
        <v>3.2799999999999899E-2</v>
      </c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5">
        <v>1000</v>
      </c>
      <c r="DM21" s="227">
        <v>4.0800000000000003E-2</v>
      </c>
      <c r="DN21" s="227">
        <v>3.8399999999999997E-2</v>
      </c>
      <c r="DO21" s="227">
        <v>3.4099999999999901E-2</v>
      </c>
      <c r="DP21" s="227">
        <v>4.02E-2</v>
      </c>
      <c r="DQ21" s="227">
        <v>4.7699999999999902E-2</v>
      </c>
      <c r="DR21" s="228">
        <v>3.8599999999999898E-2</v>
      </c>
      <c r="DS21" s="228">
        <v>3.7100000000000001E-2</v>
      </c>
      <c r="DT21" s="228">
        <v>3.30999999999999E-2</v>
      </c>
      <c r="DU21" s="228">
        <v>3.6899999999999898E-2</v>
      </c>
      <c r="DV21" s="228">
        <v>0.03</v>
      </c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6"/>
      <c r="EQ21" s="216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6"/>
      <c r="FL21" s="216"/>
      <c r="FM21" s="216"/>
      <c r="FN21" s="216"/>
      <c r="FO21" s="216"/>
      <c r="FP21" s="216"/>
      <c r="FQ21" s="216"/>
      <c r="FR21" s="216"/>
      <c r="FS21" s="216"/>
      <c r="FT21" s="216"/>
      <c r="FU21" s="216"/>
      <c r="FV21" s="216"/>
      <c r="FW21" s="216"/>
      <c r="FX21" s="216"/>
      <c r="FY21" s="216"/>
      <c r="FZ21" s="216"/>
      <c r="GA21" s="216"/>
      <c r="GB21" s="216"/>
      <c r="GC21" s="216"/>
      <c r="GD21" s="216"/>
      <c r="GE21" s="216"/>
      <c r="GF21" s="216"/>
      <c r="GG21" s="216"/>
      <c r="GH21" s="216"/>
      <c r="GI21" s="216"/>
      <c r="GJ21" s="216"/>
      <c r="GK21" s="216"/>
      <c r="GL21" s="216"/>
      <c r="GM21" s="216"/>
      <c r="GN21" s="216"/>
      <c r="GO21" s="216"/>
      <c r="GP21" s="216"/>
      <c r="GQ21" s="216"/>
      <c r="GR21" s="216"/>
      <c r="GS21" s="216"/>
      <c r="GT21" s="216"/>
      <c r="GU21" s="216"/>
      <c r="GV21" s="216"/>
      <c r="GW21" s="216"/>
      <c r="GX21" s="216"/>
      <c r="GY21" s="216"/>
      <c r="GZ21" s="216"/>
      <c r="HA21" s="216"/>
      <c r="HB21" s="216"/>
      <c r="HC21" s="216"/>
      <c r="HD21" s="216"/>
      <c r="HE21" s="216"/>
      <c r="HF21" s="216"/>
      <c r="HG21" s="216"/>
      <c r="HH21" s="216"/>
      <c r="HI21" s="216"/>
      <c r="HJ21" s="216"/>
      <c r="HK21" s="216"/>
      <c r="HL21" s="216"/>
      <c r="HM21" s="216"/>
      <c r="HN21" s="216"/>
      <c r="HO21" s="216"/>
      <c r="HP21" s="216"/>
      <c r="HQ21" s="216"/>
      <c r="HR21" s="216"/>
      <c r="HS21" s="216"/>
      <c r="HT21" s="216"/>
      <c r="HU21" s="216"/>
      <c r="HV21" s="216"/>
      <c r="HW21" s="216"/>
      <c r="HX21" s="216"/>
      <c r="HY21" s="216"/>
      <c r="HZ21" s="216"/>
    </row>
    <row r="22" spans="1:234">
      <c r="A22" s="226">
        <v>250</v>
      </c>
      <c r="B22" s="227">
        <v>4.4699999999999997E-2</v>
      </c>
      <c r="C22" s="227">
        <v>4.8899999999999999E-2</v>
      </c>
      <c r="D22" s="227">
        <v>0.1089</v>
      </c>
      <c r="E22" s="227">
        <v>5.9099999999999903E-2</v>
      </c>
      <c r="F22" s="227">
        <v>7.9699999999999993E-2</v>
      </c>
      <c r="G22" s="228">
        <v>9.7799999999999998E-2</v>
      </c>
      <c r="H22" s="228">
        <v>7.5499999999999998E-2</v>
      </c>
      <c r="I22" s="228">
        <v>6.8499999999999894E-2</v>
      </c>
      <c r="J22" s="228">
        <v>5.1099999999999902E-2</v>
      </c>
      <c r="K22" s="228">
        <v>5.3199999999999997E-2</v>
      </c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26">
        <v>500</v>
      </c>
      <c r="AD22" s="227">
        <v>0.12539999999999901</v>
      </c>
      <c r="AE22" s="227">
        <v>0.12759999999999999</v>
      </c>
      <c r="AF22" s="227">
        <v>0.13289999999999999</v>
      </c>
      <c r="AG22" s="227">
        <v>0.113699999999999</v>
      </c>
      <c r="AH22" s="227">
        <v>0.14599999999999999</v>
      </c>
      <c r="AI22" s="228">
        <v>0.1133</v>
      </c>
      <c r="AJ22" s="228">
        <v>8.3699999999999997E-2</v>
      </c>
      <c r="AK22" s="228">
        <v>8.5699999999999901E-2</v>
      </c>
      <c r="AL22" s="228">
        <v>9.5399999999999999E-2</v>
      </c>
      <c r="AM22" s="228">
        <v>9.5000000000000001E-2</v>
      </c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26">
        <v>500</v>
      </c>
      <c r="BG22" s="227">
        <v>4.2399999999999903E-2</v>
      </c>
      <c r="BH22" s="227">
        <v>5.7000000000000002E-2</v>
      </c>
      <c r="BI22" s="227">
        <v>6.1100000000000002E-2</v>
      </c>
      <c r="BJ22" s="227">
        <v>6.3099999999999906E-2</v>
      </c>
      <c r="BK22" s="227">
        <v>5.8400000000000001E-2</v>
      </c>
      <c r="BL22" s="228">
        <v>5.8200000000000002E-2</v>
      </c>
      <c r="BM22" s="228">
        <v>4.34999999999999E-2</v>
      </c>
      <c r="BN22" s="228">
        <v>4.8399999999999999E-2</v>
      </c>
      <c r="BO22" s="228">
        <v>4.3700000000000003E-2</v>
      </c>
      <c r="BP22" s="228">
        <v>5.2499999999999998E-2</v>
      </c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>
        <v>500</v>
      </c>
      <c r="CJ22" s="227">
        <v>4.4499999999999998E-2</v>
      </c>
      <c r="CK22" s="227">
        <v>4.6999999999999903E-2</v>
      </c>
      <c r="CL22" s="227">
        <v>4.5499999999999999E-2</v>
      </c>
      <c r="CM22" s="227">
        <v>4.07E-2</v>
      </c>
      <c r="CN22" s="227">
        <v>5.96E-2</v>
      </c>
      <c r="CO22" s="228">
        <v>4.2599999999999999E-2</v>
      </c>
      <c r="CP22" s="228">
        <v>5.4399999999999997E-2</v>
      </c>
      <c r="CQ22" s="228">
        <v>4.2299999999999997E-2</v>
      </c>
      <c r="CR22" s="228">
        <v>4.5699999999999998E-2</v>
      </c>
      <c r="CS22" s="228">
        <v>4.17999999999999E-2</v>
      </c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5">
        <v>500</v>
      </c>
      <c r="DM22" s="227">
        <v>5.0199999999999897E-2</v>
      </c>
      <c r="DN22" s="227">
        <v>4.9699999999999897E-2</v>
      </c>
      <c r="DO22" s="227">
        <v>4.2500000000000003E-2</v>
      </c>
      <c r="DP22" s="227">
        <v>5.04E-2</v>
      </c>
      <c r="DQ22" s="227">
        <v>6.0699999999999997E-2</v>
      </c>
      <c r="DR22" s="228">
        <v>4.8500000000000001E-2</v>
      </c>
      <c r="DS22" s="228">
        <v>4.9399999999999999E-2</v>
      </c>
      <c r="DT22" s="228">
        <v>4.65E-2</v>
      </c>
      <c r="DU22" s="228">
        <v>3.2799999999999899E-2</v>
      </c>
      <c r="DV22" s="228">
        <v>3.7499999999999901E-2</v>
      </c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6"/>
      <c r="FL22" s="216"/>
      <c r="FM22" s="216"/>
      <c r="FN22" s="216"/>
      <c r="FO22" s="216"/>
      <c r="FP22" s="216"/>
      <c r="FQ22" s="216"/>
      <c r="FR22" s="216"/>
      <c r="FS22" s="216"/>
      <c r="FT22" s="216"/>
      <c r="FU22" s="216"/>
      <c r="FV22" s="216"/>
      <c r="FW22" s="216"/>
      <c r="FX22" s="216"/>
      <c r="FY22" s="216"/>
      <c r="FZ22" s="216"/>
      <c r="GA22" s="216"/>
      <c r="GB22" s="216"/>
      <c r="GC22" s="216"/>
      <c r="GD22" s="216"/>
      <c r="GE22" s="216"/>
      <c r="GF22" s="216"/>
      <c r="GG22" s="216"/>
      <c r="GH22" s="216"/>
      <c r="GI22" s="216"/>
      <c r="GJ22" s="216"/>
      <c r="GK22" s="216"/>
      <c r="GL22" s="216"/>
      <c r="GM22" s="216"/>
      <c r="GN22" s="216"/>
      <c r="GO22" s="216"/>
      <c r="GP22" s="216"/>
      <c r="GQ22" s="216"/>
      <c r="GR22" s="216"/>
      <c r="GS22" s="216"/>
      <c r="GT22" s="216"/>
      <c r="GU22" s="216"/>
      <c r="GV22" s="216"/>
      <c r="GW22" s="216"/>
      <c r="GX22" s="216"/>
      <c r="GY22" s="216"/>
      <c r="GZ22" s="216"/>
      <c r="HA22" s="216"/>
      <c r="HB22" s="216"/>
      <c r="HC22" s="216"/>
      <c r="HD22" s="216"/>
      <c r="HE22" s="216"/>
      <c r="HF22" s="216"/>
      <c r="HG22" s="216"/>
      <c r="HH22" s="216"/>
      <c r="HI22" s="216"/>
      <c r="HJ22" s="216"/>
      <c r="HK22" s="216"/>
      <c r="HL22" s="216"/>
      <c r="HM22" s="216"/>
      <c r="HN22" s="216"/>
      <c r="HO22" s="216"/>
      <c r="HP22" s="216"/>
      <c r="HQ22" s="216"/>
      <c r="HR22" s="216"/>
      <c r="HS22" s="216"/>
      <c r="HT22" s="216"/>
      <c r="HU22" s="216"/>
      <c r="HV22" s="216"/>
      <c r="HW22" s="216"/>
      <c r="HX22" s="216"/>
      <c r="HY22" s="216"/>
      <c r="HZ22" s="216"/>
    </row>
    <row r="23" spans="1:234">
      <c r="A23" s="226">
        <v>125</v>
      </c>
      <c r="B23" s="227">
        <v>0.20479999999999901</v>
      </c>
      <c r="C23" s="227">
        <v>0.2268</v>
      </c>
      <c r="D23" s="227">
        <v>0.22570000000000001</v>
      </c>
      <c r="E23" s="227">
        <v>0.21379999999999999</v>
      </c>
      <c r="F23" s="227">
        <v>0.35010000000000002</v>
      </c>
      <c r="G23" s="228">
        <v>0.5544</v>
      </c>
      <c r="H23" s="228">
        <v>0.34160000000000001</v>
      </c>
      <c r="I23" s="228">
        <v>0.8024</v>
      </c>
      <c r="J23" s="228">
        <v>0.54190000000000005</v>
      </c>
      <c r="K23" s="228">
        <v>0.34689999999999999</v>
      </c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26">
        <v>250</v>
      </c>
      <c r="AD23" s="227">
        <v>0.16020000000000001</v>
      </c>
      <c r="AE23" s="227">
        <v>0.12590000000000001</v>
      </c>
      <c r="AF23" s="227">
        <v>0.1321</v>
      </c>
      <c r="AG23" s="227">
        <v>0.1041</v>
      </c>
      <c r="AH23" s="227">
        <v>0.1192</v>
      </c>
      <c r="AI23" s="228">
        <v>0.13700000000000001</v>
      </c>
      <c r="AJ23" s="228">
        <v>9.1600000000000001E-2</v>
      </c>
      <c r="AK23" s="228">
        <v>8.3500000000000005E-2</v>
      </c>
      <c r="AL23" s="228">
        <v>7.8899999999999998E-2</v>
      </c>
      <c r="AM23" s="228">
        <v>0.09</v>
      </c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26">
        <v>250</v>
      </c>
      <c r="BG23" s="227">
        <v>7.2199999999999903E-2</v>
      </c>
      <c r="BH23" s="227">
        <v>7.0800000000000002E-2</v>
      </c>
      <c r="BI23" s="227">
        <v>7.20999999999999E-2</v>
      </c>
      <c r="BJ23" s="227">
        <v>9.3899999999999997E-2</v>
      </c>
      <c r="BK23" s="227">
        <v>8.2299999999999998E-2</v>
      </c>
      <c r="BL23" s="228">
        <v>0.14299999999999999</v>
      </c>
      <c r="BM23" s="228">
        <v>0.13320000000000001</v>
      </c>
      <c r="BN23" s="228">
        <v>0.14299999999999999</v>
      </c>
      <c r="BO23" s="228">
        <v>0.1104</v>
      </c>
      <c r="BP23" s="228">
        <v>0.1658</v>
      </c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>
        <v>250</v>
      </c>
      <c r="CJ23" s="227">
        <v>5.3699999999999998E-2</v>
      </c>
      <c r="CK23" s="227">
        <v>4.99E-2</v>
      </c>
      <c r="CL23" s="227">
        <v>5.0700000000000002E-2</v>
      </c>
      <c r="CM23" s="227">
        <v>4.7699999999999999E-2</v>
      </c>
      <c r="CN23" s="227">
        <v>5.3600000000000002E-2</v>
      </c>
      <c r="CO23" s="228">
        <v>6.0799999999999903E-2</v>
      </c>
      <c r="CP23" s="228">
        <v>7.6199999999999907E-2</v>
      </c>
      <c r="CQ23" s="228">
        <v>5.8399999999999903E-2</v>
      </c>
      <c r="CR23" s="228">
        <v>6.6399999999999904E-2</v>
      </c>
      <c r="CS23" s="228">
        <v>7.0299999999999904E-2</v>
      </c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5">
        <v>250</v>
      </c>
      <c r="DM23" s="227">
        <v>6.0399999999999898E-2</v>
      </c>
      <c r="DN23" s="227">
        <v>7.7899999999999997E-2</v>
      </c>
      <c r="DO23" s="227">
        <v>6.7899999999999905E-2</v>
      </c>
      <c r="DP23" s="227">
        <v>8.3400000000000002E-2</v>
      </c>
      <c r="DQ23" s="227">
        <v>8.2900000000000001E-2</v>
      </c>
      <c r="DR23" s="228">
        <v>8.1899999999999903E-2</v>
      </c>
      <c r="DS23" s="228">
        <v>7.22E-2</v>
      </c>
      <c r="DT23" s="228">
        <v>8.1299999999999997E-2</v>
      </c>
      <c r="DU23" s="228">
        <v>7.8700000000000006E-2</v>
      </c>
      <c r="DV23" s="228">
        <v>6.5799999999999997E-2</v>
      </c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6"/>
      <c r="FL23" s="216"/>
      <c r="FM23" s="216"/>
      <c r="FN23" s="216"/>
      <c r="FO23" s="216"/>
      <c r="FP23" s="216"/>
      <c r="FQ23" s="216"/>
      <c r="FR23" s="216"/>
      <c r="FS23" s="216"/>
      <c r="FT23" s="216"/>
      <c r="FU23" s="216"/>
      <c r="FV23" s="216"/>
      <c r="FW23" s="216"/>
      <c r="FX23" s="216"/>
      <c r="FY23" s="216"/>
      <c r="FZ23" s="216"/>
      <c r="GA23" s="216"/>
      <c r="GB23" s="216"/>
      <c r="GC23" s="216"/>
      <c r="GD23" s="216"/>
      <c r="GE23" s="216"/>
      <c r="GF23" s="216"/>
      <c r="GG23" s="216"/>
      <c r="GH23" s="216"/>
      <c r="GI23" s="216"/>
      <c r="GJ23" s="216"/>
      <c r="GK23" s="216"/>
      <c r="GL23" s="216"/>
      <c r="GM23" s="216"/>
      <c r="GN23" s="216"/>
      <c r="GO23" s="216"/>
      <c r="GP23" s="216"/>
      <c r="GQ23" s="216"/>
      <c r="GR23" s="216"/>
      <c r="GS23" s="216"/>
      <c r="GT23" s="216"/>
      <c r="GU23" s="216"/>
      <c r="GV23" s="216"/>
      <c r="GW23" s="216"/>
      <c r="GX23" s="216"/>
      <c r="GY23" s="216"/>
      <c r="GZ23" s="216"/>
      <c r="HA23" s="216"/>
      <c r="HB23" s="216"/>
      <c r="HC23" s="216"/>
      <c r="HD23" s="216"/>
      <c r="HE23" s="216"/>
      <c r="HF23" s="216"/>
      <c r="HG23" s="216"/>
      <c r="HH23" s="216"/>
      <c r="HI23" s="216"/>
      <c r="HJ23" s="216"/>
      <c r="HK23" s="216"/>
      <c r="HL23" s="216"/>
      <c r="HM23" s="216"/>
      <c r="HN23" s="216"/>
      <c r="HO23" s="216"/>
      <c r="HP23" s="216"/>
      <c r="HQ23" s="216"/>
      <c r="HR23" s="216"/>
      <c r="HS23" s="216"/>
      <c r="HT23" s="216"/>
      <c r="HU23" s="216"/>
      <c r="HV23" s="216"/>
      <c r="HW23" s="216"/>
      <c r="HX23" s="216"/>
      <c r="HY23" s="216"/>
      <c r="HZ23" s="216"/>
    </row>
    <row r="24" spans="1:234">
      <c r="A24" s="226">
        <v>62.5</v>
      </c>
      <c r="B24" s="227">
        <v>2.1105</v>
      </c>
      <c r="C24" s="227">
        <v>1.8935999999999999</v>
      </c>
      <c r="D24" s="227">
        <v>1.0273000000000001</v>
      </c>
      <c r="E24" s="227">
        <v>2.1804000000000001</v>
      </c>
      <c r="F24" s="227">
        <v>1.8532999999999999</v>
      </c>
      <c r="G24" s="228">
        <v>2.0823</v>
      </c>
      <c r="H24" s="228">
        <v>1.98559999999999</v>
      </c>
      <c r="I24" s="228">
        <v>2.3653</v>
      </c>
      <c r="J24" s="228">
        <v>2.3776000000000002</v>
      </c>
      <c r="K24" s="228">
        <v>2.2980999999999998</v>
      </c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26">
        <v>125</v>
      </c>
      <c r="AD24" s="227">
        <v>0.6986</v>
      </c>
      <c r="AE24" s="227">
        <v>0.43630000000000002</v>
      </c>
      <c r="AF24" s="227">
        <v>0.4229</v>
      </c>
      <c r="AG24" s="227">
        <v>0.52479999999999905</v>
      </c>
      <c r="AH24" s="227">
        <v>0.56289999999999996</v>
      </c>
      <c r="AI24" s="228">
        <v>0.74550000000000005</v>
      </c>
      <c r="AJ24" s="228">
        <v>0.73699999999999999</v>
      </c>
      <c r="AK24" s="228">
        <v>0.86599999999999999</v>
      </c>
      <c r="AL24" s="228">
        <v>0.69110000000000005</v>
      </c>
      <c r="AM24" s="228">
        <v>0.61719999999999997</v>
      </c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26">
        <v>125</v>
      </c>
      <c r="BG24" s="227">
        <v>1.9507999999999901</v>
      </c>
      <c r="BH24" s="227">
        <v>1.8933</v>
      </c>
      <c r="BI24" s="227">
        <v>1.7601</v>
      </c>
      <c r="BJ24" s="227">
        <v>1.9818</v>
      </c>
      <c r="BK24" s="227">
        <v>1.6495</v>
      </c>
      <c r="BL24" s="228">
        <v>1.7007999999999901</v>
      </c>
      <c r="BM24" s="228">
        <v>1.6886999999999901</v>
      </c>
      <c r="BN24" s="228">
        <v>1.3674999999999999</v>
      </c>
      <c r="BO24" s="228">
        <v>1.8986000000000001</v>
      </c>
      <c r="BP24" s="228">
        <v>1.8086</v>
      </c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>
        <v>125</v>
      </c>
      <c r="CJ24" s="227">
        <v>0.97189999999999999</v>
      </c>
      <c r="CK24" s="227">
        <v>1.0348999999999999</v>
      </c>
      <c r="CL24" s="227">
        <v>0.66669999999999996</v>
      </c>
      <c r="CM24" s="227">
        <v>0.83420000000000005</v>
      </c>
      <c r="CN24" s="227">
        <v>0.84399999999999997</v>
      </c>
      <c r="CO24" s="228">
        <v>1.4609000000000001</v>
      </c>
      <c r="CP24" s="228">
        <v>1.5061</v>
      </c>
      <c r="CQ24" s="228">
        <v>1.3687</v>
      </c>
      <c r="CR24" s="228">
        <v>1.4386000000000001</v>
      </c>
      <c r="CS24" s="228">
        <v>1.3798999999999999</v>
      </c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5">
        <v>125</v>
      </c>
      <c r="DM24" s="227">
        <v>0.46820000000000001</v>
      </c>
      <c r="DN24" s="227">
        <v>0.83440000000000003</v>
      </c>
      <c r="DO24" s="227">
        <v>0.7117</v>
      </c>
      <c r="DP24" s="227">
        <v>0.63349999999999995</v>
      </c>
      <c r="DQ24" s="227">
        <v>0.68030000000000002</v>
      </c>
      <c r="DR24" s="228">
        <v>1.1787999999999901</v>
      </c>
      <c r="DS24" s="228">
        <v>1.0204</v>
      </c>
      <c r="DT24" s="228">
        <v>1.0951</v>
      </c>
      <c r="DU24" s="228">
        <v>1.1344000000000001</v>
      </c>
      <c r="DV24" s="228">
        <v>1.0417999999999901</v>
      </c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  <c r="GD24" s="216"/>
      <c r="GE24" s="216"/>
      <c r="GF24" s="216"/>
      <c r="GG24" s="216"/>
      <c r="GH24" s="216"/>
      <c r="GI24" s="216"/>
      <c r="GJ24" s="216"/>
      <c r="GK24" s="216"/>
      <c r="GL24" s="216"/>
      <c r="GM24" s="216"/>
      <c r="GN24" s="216"/>
      <c r="GO24" s="216"/>
      <c r="GP24" s="216"/>
      <c r="GQ24" s="216"/>
      <c r="GR24" s="216"/>
      <c r="GS24" s="216"/>
      <c r="GT24" s="216"/>
      <c r="GU24" s="216"/>
      <c r="GV24" s="216"/>
      <c r="GW24" s="216"/>
      <c r="GX24" s="216"/>
      <c r="GY24" s="216"/>
      <c r="GZ24" s="216"/>
      <c r="HA24" s="216"/>
      <c r="HB24" s="216"/>
      <c r="HC24" s="216"/>
      <c r="HD24" s="216"/>
      <c r="HE24" s="216"/>
      <c r="HF24" s="216"/>
      <c r="HG24" s="216"/>
      <c r="HH24" s="216"/>
      <c r="HI24" s="216"/>
      <c r="HJ24" s="216"/>
      <c r="HK24" s="216"/>
      <c r="HL24" s="216"/>
      <c r="HM24" s="216"/>
      <c r="HN24" s="216"/>
      <c r="HO24" s="216"/>
      <c r="HP24" s="216"/>
      <c r="HQ24" s="216"/>
      <c r="HR24" s="216"/>
      <c r="HS24" s="216"/>
      <c r="HT24" s="216"/>
      <c r="HU24" s="216"/>
      <c r="HV24" s="216"/>
      <c r="HW24" s="216"/>
      <c r="HX24" s="216"/>
      <c r="HY24" s="216"/>
      <c r="HZ24" s="216"/>
    </row>
    <row r="25" spans="1:234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26">
        <v>62.5</v>
      </c>
      <c r="AD25" s="227">
        <v>2.0405000000000002</v>
      </c>
      <c r="AE25" s="227">
        <v>1.5988</v>
      </c>
      <c r="AF25" s="227">
        <v>1.7369000000000001</v>
      </c>
      <c r="AG25" s="227">
        <v>1.95949999999999</v>
      </c>
      <c r="AH25" s="227">
        <v>1.7951999999999999</v>
      </c>
      <c r="AI25" s="228">
        <v>1.9227999999999901</v>
      </c>
      <c r="AJ25" s="228">
        <v>1.9726999999999999</v>
      </c>
      <c r="AK25" s="228">
        <v>2.0144000000000002</v>
      </c>
      <c r="AL25" s="228">
        <v>2.0613999999999999</v>
      </c>
      <c r="AM25" s="228">
        <v>2.0030999999999999</v>
      </c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26">
        <v>62.5</v>
      </c>
      <c r="BG25" s="227">
        <v>2.2019000000000002</v>
      </c>
      <c r="BH25" s="227">
        <v>2.3607</v>
      </c>
      <c r="BI25" s="227">
        <v>1.8189</v>
      </c>
      <c r="BJ25" s="227">
        <v>2.0331000000000001</v>
      </c>
      <c r="BK25" s="227">
        <v>1.6831</v>
      </c>
      <c r="BL25" s="228">
        <v>1.7543</v>
      </c>
      <c r="BM25" s="228">
        <v>1.7907</v>
      </c>
      <c r="BN25" s="228">
        <v>1.8362999999999901</v>
      </c>
      <c r="BO25" s="228">
        <v>2.0482999999999998</v>
      </c>
      <c r="BP25" s="228">
        <v>1.6279999999999999</v>
      </c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>
        <v>62.5</v>
      </c>
      <c r="CJ25" s="227">
        <v>1.7117</v>
      </c>
      <c r="CK25" s="227">
        <v>1.7262999999999999</v>
      </c>
      <c r="CL25" s="227">
        <v>1.7512000000000001</v>
      </c>
      <c r="CM25" s="227">
        <v>1.7051000000000001</v>
      </c>
      <c r="CN25" s="227">
        <v>1.6366000000000001</v>
      </c>
      <c r="CO25" s="228">
        <v>1.6587000000000001</v>
      </c>
      <c r="CP25" s="228">
        <v>1.8804000000000001</v>
      </c>
      <c r="CQ25" s="228">
        <v>1.6105</v>
      </c>
      <c r="CR25" s="228">
        <v>1.8527</v>
      </c>
      <c r="CS25" s="228">
        <v>1.8971</v>
      </c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5">
        <v>62.5</v>
      </c>
      <c r="DM25" s="227">
        <v>1.9581999999999999</v>
      </c>
      <c r="DN25" s="227">
        <v>1.9019999999999999</v>
      </c>
      <c r="DO25" s="227">
        <v>1.8601999999999901</v>
      </c>
      <c r="DP25" s="227">
        <v>1.9000999999999999</v>
      </c>
      <c r="DQ25" s="227">
        <v>1.8331999999999999</v>
      </c>
      <c r="DR25" s="228">
        <v>1.8573999999999999</v>
      </c>
      <c r="DS25" s="228">
        <v>2.0007999999999999</v>
      </c>
      <c r="DT25" s="228">
        <v>1.8142</v>
      </c>
      <c r="DU25" s="228">
        <v>1.7743</v>
      </c>
      <c r="DV25" s="228">
        <v>1.7755999999999901</v>
      </c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  <c r="HZ25" s="216"/>
    </row>
    <row r="26" spans="1:234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29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  <c r="HZ26" s="216"/>
    </row>
    <row r="27" spans="1:234">
      <c r="A27" s="216" t="s">
        <v>109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 t="s">
        <v>110</v>
      </c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 t="s">
        <v>111</v>
      </c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 t="s">
        <v>112</v>
      </c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29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  <c r="GT27" s="216"/>
      <c r="GU27" s="216"/>
      <c r="GV27" s="216"/>
      <c r="GW27" s="216"/>
      <c r="GX27" s="216"/>
      <c r="GY27" s="216"/>
      <c r="GZ27" s="216"/>
      <c r="HA27" s="216"/>
      <c r="HB27" s="216"/>
      <c r="HC27" s="216"/>
      <c r="HD27" s="216"/>
      <c r="HE27" s="216"/>
      <c r="HF27" s="216"/>
      <c r="HG27" s="216"/>
      <c r="HH27" s="216"/>
      <c r="HI27" s="216"/>
      <c r="HJ27" s="216"/>
      <c r="HK27" s="216"/>
      <c r="HL27" s="216"/>
      <c r="HM27" s="216"/>
      <c r="HN27" s="216"/>
      <c r="HO27" s="216"/>
      <c r="HP27" s="216"/>
      <c r="HQ27" s="216"/>
      <c r="HR27" s="216"/>
      <c r="HS27" s="216"/>
      <c r="HT27" s="216"/>
      <c r="HU27" s="216"/>
      <c r="HV27" s="216"/>
      <c r="HW27" s="216"/>
      <c r="HX27" s="216"/>
      <c r="HY27" s="216"/>
      <c r="HZ27" s="216"/>
    </row>
    <row r="28" spans="1:234">
      <c r="A28" s="230" t="s">
        <v>107</v>
      </c>
      <c r="B28" s="231" t="s">
        <v>105</v>
      </c>
      <c r="C28" s="231"/>
      <c r="D28" s="231"/>
      <c r="E28" s="231"/>
      <c r="F28" s="231"/>
      <c r="G28" s="231"/>
      <c r="H28" s="231"/>
      <c r="I28" s="231"/>
      <c r="J28" s="231"/>
      <c r="K28" s="232"/>
      <c r="L28" s="233" t="s">
        <v>1</v>
      </c>
      <c r="M28" s="233" t="s">
        <v>113</v>
      </c>
      <c r="N28" s="226" t="s">
        <v>114</v>
      </c>
      <c r="O28" s="233" t="s">
        <v>115</v>
      </c>
      <c r="P28" s="226" t="s">
        <v>116</v>
      </c>
      <c r="Q28" s="216"/>
      <c r="R28" s="233" t="s">
        <v>107</v>
      </c>
      <c r="S28" s="215" t="s">
        <v>116</v>
      </c>
      <c r="T28" s="216"/>
      <c r="U28" s="216"/>
      <c r="V28" s="216"/>
      <c r="W28" s="216"/>
      <c r="X28" s="216"/>
      <c r="Y28" s="216"/>
      <c r="Z28" s="216"/>
      <c r="AA28" s="216"/>
      <c r="AB28" s="216"/>
      <c r="AC28" s="234" t="s">
        <v>107</v>
      </c>
      <c r="AD28" s="235" t="s">
        <v>105</v>
      </c>
      <c r="AE28" s="231"/>
      <c r="AF28" s="231"/>
      <c r="AG28" s="231"/>
      <c r="AH28" s="231"/>
      <c r="AI28" s="231"/>
      <c r="AJ28" s="231"/>
      <c r="AK28" s="231"/>
      <c r="AL28" s="231"/>
      <c r="AM28" s="232"/>
      <c r="AN28" s="233" t="s">
        <v>1</v>
      </c>
      <c r="AO28" s="233" t="s">
        <v>113</v>
      </c>
      <c r="AP28" s="226" t="s">
        <v>114</v>
      </c>
      <c r="AQ28" s="233" t="s">
        <v>115</v>
      </c>
      <c r="AR28" s="226" t="s">
        <v>116</v>
      </c>
      <c r="AS28" s="216"/>
      <c r="AT28" s="233" t="s">
        <v>107</v>
      </c>
      <c r="AU28" s="215" t="s">
        <v>116</v>
      </c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36" t="s">
        <v>107</v>
      </c>
      <c r="BG28" s="231" t="s">
        <v>105</v>
      </c>
      <c r="BH28" s="231"/>
      <c r="BI28" s="231"/>
      <c r="BJ28" s="231"/>
      <c r="BK28" s="231"/>
      <c r="BL28" s="231"/>
      <c r="BM28" s="231"/>
      <c r="BN28" s="231"/>
      <c r="BO28" s="231"/>
      <c r="BP28" s="231"/>
      <c r="BQ28" s="233" t="s">
        <v>1</v>
      </c>
      <c r="BR28" s="233" t="s">
        <v>113</v>
      </c>
      <c r="BS28" s="226" t="s">
        <v>114</v>
      </c>
      <c r="BT28" s="233" t="s">
        <v>115</v>
      </c>
      <c r="BU28" s="226" t="s">
        <v>116</v>
      </c>
      <c r="BV28" s="216"/>
      <c r="BW28" s="233" t="s">
        <v>107</v>
      </c>
      <c r="BX28" s="215" t="s">
        <v>116</v>
      </c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37" t="s">
        <v>107</v>
      </c>
      <c r="CJ28" s="231" t="s">
        <v>105</v>
      </c>
      <c r="CK28" s="231"/>
      <c r="CL28" s="231"/>
      <c r="CM28" s="231"/>
      <c r="CN28" s="231"/>
      <c r="CO28" s="231"/>
      <c r="CP28" s="231"/>
      <c r="CQ28" s="231"/>
      <c r="CR28" s="231"/>
      <c r="CS28" s="232"/>
      <c r="CT28" s="233" t="s">
        <v>1</v>
      </c>
      <c r="CU28" s="233" t="s">
        <v>113</v>
      </c>
      <c r="CV28" s="226" t="s">
        <v>114</v>
      </c>
      <c r="CW28" s="233" t="s">
        <v>115</v>
      </c>
      <c r="CX28" s="226" t="s">
        <v>116</v>
      </c>
      <c r="CY28" s="216"/>
      <c r="CZ28" s="233" t="s">
        <v>107</v>
      </c>
      <c r="DA28" s="215" t="s">
        <v>116</v>
      </c>
      <c r="DB28" s="216"/>
      <c r="DC28" s="216"/>
      <c r="DD28" s="216"/>
      <c r="DE28" s="216"/>
      <c r="DF28" s="216"/>
      <c r="DG28" s="216"/>
      <c r="DH28" s="216"/>
      <c r="DI28" s="216"/>
      <c r="DJ28" s="216"/>
      <c r="DK28" s="237" t="s">
        <v>107</v>
      </c>
      <c r="DL28" s="231" t="s">
        <v>105</v>
      </c>
      <c r="DM28" s="231"/>
      <c r="DN28" s="231"/>
      <c r="DO28" s="231"/>
      <c r="DP28" s="231"/>
      <c r="DQ28" s="231"/>
      <c r="DR28" s="231"/>
      <c r="DS28" s="231"/>
      <c r="DT28" s="231"/>
      <c r="DU28" s="232"/>
      <c r="DV28" s="233" t="s">
        <v>1</v>
      </c>
      <c r="DW28" s="233" t="s">
        <v>113</v>
      </c>
      <c r="DX28" s="226" t="s">
        <v>114</v>
      </c>
      <c r="DY28" s="233" t="s">
        <v>115</v>
      </c>
      <c r="DZ28" s="226" t="s">
        <v>116</v>
      </c>
      <c r="EA28" s="216"/>
      <c r="EB28" s="233" t="s">
        <v>107</v>
      </c>
      <c r="EC28" s="215" t="s">
        <v>116</v>
      </c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  <c r="GT28" s="216"/>
      <c r="GU28" s="216"/>
      <c r="GV28" s="216"/>
      <c r="GW28" s="216"/>
      <c r="GX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HU28" s="216"/>
      <c r="HV28" s="216"/>
      <c r="HW28" s="216"/>
      <c r="HX28" s="216"/>
      <c r="HY28" s="216"/>
      <c r="HZ28" s="216"/>
    </row>
    <row r="29" spans="1:234">
      <c r="A29" s="238" t="s">
        <v>117</v>
      </c>
      <c r="B29" s="239">
        <v>2.2343999999999999</v>
      </c>
      <c r="C29" s="240">
        <v>2.6168</v>
      </c>
      <c r="D29" s="240">
        <v>2.4836</v>
      </c>
      <c r="E29" s="240">
        <v>2.5306999999999999</v>
      </c>
      <c r="F29" s="240">
        <v>2.4127000000000001</v>
      </c>
      <c r="G29" s="240">
        <v>2.4386999999999999</v>
      </c>
      <c r="H29" s="240">
        <v>2.5194999999999999</v>
      </c>
      <c r="I29" s="240">
        <v>2.5834000000000001</v>
      </c>
      <c r="J29" s="240">
        <v>2.4373</v>
      </c>
      <c r="K29" s="241">
        <v>2.5647000000000002</v>
      </c>
      <c r="L29" s="233">
        <f>AVERAGE(B29:K29)</f>
        <v>2.4821800000000005</v>
      </c>
      <c r="M29" s="233">
        <f>STDEV(B29:K29)</f>
        <v>0.11007759687299384</v>
      </c>
      <c r="N29" s="226">
        <f>M29*100/L29</f>
        <v>4.4347145200184439</v>
      </c>
      <c r="O29" s="233">
        <f>L29-$L$36</f>
        <v>2.4566600000000007</v>
      </c>
      <c r="P29" s="226">
        <f>O29*100/$O$29</f>
        <v>100</v>
      </c>
      <c r="Q29" s="216"/>
      <c r="R29" s="215" t="s">
        <v>118</v>
      </c>
      <c r="S29" s="226"/>
      <c r="T29" s="216"/>
      <c r="U29" s="216"/>
      <c r="V29" s="216"/>
      <c r="W29" s="216"/>
      <c r="X29" s="216"/>
      <c r="Y29" s="216"/>
      <c r="Z29" s="216"/>
      <c r="AA29" s="216"/>
      <c r="AB29" s="216"/>
      <c r="AC29" s="242" t="s">
        <v>117</v>
      </c>
      <c r="AD29" s="239">
        <v>2.4103999999999899</v>
      </c>
      <c r="AE29" s="240">
        <v>2.2635999999999998</v>
      </c>
      <c r="AF29" s="240">
        <v>2.3422000000000001</v>
      </c>
      <c r="AG29" s="240">
        <v>2.3548</v>
      </c>
      <c r="AH29" s="240"/>
      <c r="AI29" s="240">
        <v>2.3584999999999998</v>
      </c>
      <c r="AJ29" s="240">
        <v>2.0497000000000001</v>
      </c>
      <c r="AK29" s="240">
        <v>1.7687999999999999</v>
      </c>
      <c r="AL29" s="240">
        <v>1.9876</v>
      </c>
      <c r="AM29" s="241">
        <v>2.2570000000000001</v>
      </c>
      <c r="AN29" s="233">
        <f>AVERAGE(AD29:AM29)</f>
        <v>2.1991777777777766</v>
      </c>
      <c r="AO29" s="233">
        <f t="shared" ref="AO29:AO34" si="3">STDEVP(AD29:AM29)</f>
        <v>0.20398786879930744</v>
      </c>
      <c r="AP29" s="226">
        <f>AO29*100/AN29</f>
        <v>9.275642508784939</v>
      </c>
      <c r="AQ29" s="233">
        <f>AN29-$AN$36</f>
        <v>2.1724277777777767</v>
      </c>
      <c r="AR29" s="226">
        <f>AQ29*100/$AQ$29</f>
        <v>100</v>
      </c>
      <c r="AS29" s="216"/>
      <c r="AT29" s="215" t="s">
        <v>118</v>
      </c>
      <c r="AU29" s="22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43" t="s">
        <v>92</v>
      </c>
      <c r="BG29" s="225">
        <f t="shared" ref="BG29:BP29" si="4">BG20</f>
        <v>1.8625</v>
      </c>
      <c r="BH29" s="225">
        <f t="shared" si="4"/>
        <v>2.4441000000000002</v>
      </c>
      <c r="BI29" s="225">
        <f t="shared" si="4"/>
        <v>2.3012000000000001</v>
      </c>
      <c r="BJ29" s="225">
        <f t="shared" si="4"/>
        <v>2.4194</v>
      </c>
      <c r="BK29" s="225">
        <f t="shared" si="4"/>
        <v>1.99969999999999</v>
      </c>
      <c r="BL29" s="225">
        <f t="shared" si="4"/>
        <v>2.1703000000000001</v>
      </c>
      <c r="BM29" s="225">
        <f t="shared" si="4"/>
        <v>1.98149999999999</v>
      </c>
      <c r="BN29" s="225">
        <f t="shared" si="4"/>
        <v>1.8411</v>
      </c>
      <c r="BO29" s="225">
        <f t="shared" si="4"/>
        <v>2.1951000000000001</v>
      </c>
      <c r="BP29" s="225">
        <f t="shared" si="4"/>
        <v>2.1013000000000002</v>
      </c>
      <c r="BQ29" s="233">
        <f>AVERAGE(BG29:BP29)</f>
        <v>2.1316199999999981</v>
      </c>
      <c r="BR29" s="233">
        <f t="shared" ref="BR29:BR34" si="5">STDEVP(BG29:BP29)</f>
        <v>0.20308371574304174</v>
      </c>
      <c r="BS29" s="226">
        <f>BR29*100/BQ29</f>
        <v>9.5272007085241235</v>
      </c>
      <c r="BT29" s="233">
        <f>BQ29-$BQ$36</f>
        <v>2.1145499999999982</v>
      </c>
      <c r="BU29" s="226">
        <f>BT29*100/$BT$29</f>
        <v>100</v>
      </c>
      <c r="BV29" s="216"/>
      <c r="BW29" s="215" t="s">
        <v>118</v>
      </c>
      <c r="BX29" s="22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44" t="s">
        <v>117</v>
      </c>
      <c r="CJ29" s="225">
        <f t="shared" ref="CJ29:CS29" si="6">CJ20</f>
        <v>1.8523000000000001</v>
      </c>
      <c r="CK29" s="225">
        <f t="shared" si="6"/>
        <v>1.81639999999999</v>
      </c>
      <c r="CL29" s="225">
        <f t="shared" si="6"/>
        <v>1.6744000000000001</v>
      </c>
      <c r="CM29" s="225">
        <f t="shared" si="6"/>
        <v>1.7454000000000001</v>
      </c>
      <c r="CN29" s="225">
        <f t="shared" si="6"/>
        <v>1.6829999999999901</v>
      </c>
      <c r="CO29" s="225">
        <f t="shared" si="6"/>
        <v>1.6029</v>
      </c>
      <c r="CP29" s="225">
        <f t="shared" si="6"/>
        <v>1.7992999999999999</v>
      </c>
      <c r="CQ29" s="225">
        <f t="shared" si="6"/>
        <v>1.7644</v>
      </c>
      <c r="CR29" s="225">
        <f t="shared" si="6"/>
        <v>1.6715</v>
      </c>
      <c r="CS29" s="245">
        <f t="shared" si="6"/>
        <v>1.6511</v>
      </c>
      <c r="CT29" s="233">
        <f>AVERAGE(CJ29:CS29)</f>
        <v>1.7260699999999982</v>
      </c>
      <c r="CU29" s="233">
        <f>STDEVP(CJ29:CS29)</f>
        <v>7.7196529067050046E-2</v>
      </c>
      <c r="CV29" s="226">
        <f>CU29*100/CT29</f>
        <v>4.472386929096162</v>
      </c>
      <c r="CW29" s="233">
        <f>CT29-CT36</f>
        <v>1.7018399999999982</v>
      </c>
      <c r="CX29" s="226">
        <f>CW29*100/CW29</f>
        <v>100</v>
      </c>
      <c r="CY29" s="216"/>
      <c r="CZ29" s="215" t="s">
        <v>118</v>
      </c>
      <c r="DA29" s="226"/>
      <c r="DB29" s="216"/>
      <c r="DC29" s="216"/>
      <c r="DD29" s="216"/>
      <c r="DE29" s="216"/>
      <c r="DF29" s="216"/>
      <c r="DG29" s="216"/>
      <c r="DH29" s="216"/>
      <c r="DI29" s="216"/>
      <c r="DJ29" s="216"/>
      <c r="DK29" s="244" t="s">
        <v>117</v>
      </c>
      <c r="DL29" s="225">
        <f t="shared" ref="DL29:DU29" si="7">DM20</f>
        <v>1.8926999999999901</v>
      </c>
      <c r="DM29" s="225">
        <f t="shared" si="7"/>
        <v>1.9711000000000001</v>
      </c>
      <c r="DN29" s="225">
        <f t="shared" si="7"/>
        <v>2.0611000000000002</v>
      </c>
      <c r="DO29" s="225">
        <f t="shared" si="7"/>
        <v>2.0699999999999998</v>
      </c>
      <c r="DP29" s="225">
        <f t="shared" si="7"/>
        <v>1.9477</v>
      </c>
      <c r="DQ29" s="225">
        <f t="shared" si="7"/>
        <v>2.0108999999999999</v>
      </c>
      <c r="DR29" s="225">
        <f t="shared" si="7"/>
        <v>2.0163000000000002</v>
      </c>
      <c r="DS29" s="225">
        <f t="shared" si="7"/>
        <v>1.95379999999999</v>
      </c>
      <c r="DT29" s="225">
        <f t="shared" si="7"/>
        <v>1.9184000000000001</v>
      </c>
      <c r="DU29" s="245">
        <f t="shared" si="7"/>
        <v>1.802</v>
      </c>
      <c r="DV29" s="233">
        <f>AVERAGE(DL29:DU29)</f>
        <v>1.9643999999999977</v>
      </c>
      <c r="DW29" s="233">
        <f t="shared" ref="DW29:DW34" si="8">STDEVP(DL29:DU29)</f>
        <v>7.7087547632546743E-2</v>
      </c>
      <c r="DX29" s="226">
        <f>DW29*100/DV29</f>
        <v>3.9242286516262896</v>
      </c>
      <c r="DY29" s="233">
        <f>DV29-DV36</f>
        <v>1.9426299999999979</v>
      </c>
      <c r="DZ29" s="226">
        <f>DY29*100/DY29</f>
        <v>100</v>
      </c>
      <c r="EA29" s="216"/>
      <c r="EB29" s="215" t="s">
        <v>118</v>
      </c>
      <c r="EC29" s="22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  <c r="GT29" s="216"/>
      <c r="GU29" s="216"/>
      <c r="GV29" s="216"/>
      <c r="GW29" s="216"/>
      <c r="GX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HU29" s="216"/>
      <c r="HV29" s="216"/>
      <c r="HW29" s="216"/>
      <c r="HX29" s="216"/>
      <c r="HY29" s="216"/>
      <c r="HZ29" s="216"/>
    </row>
    <row r="30" spans="1:234">
      <c r="A30" s="246">
        <v>1000</v>
      </c>
      <c r="B30" s="247"/>
      <c r="C30" s="227">
        <v>3.2599999999999997E-2</v>
      </c>
      <c r="D30" s="227">
        <v>4.8500000000000001E-2</v>
      </c>
      <c r="E30" s="227">
        <v>3.1899999999999998E-2</v>
      </c>
      <c r="F30" s="227">
        <v>4.2700000000000002E-2</v>
      </c>
      <c r="G30" s="233"/>
      <c r="H30" s="233"/>
      <c r="I30" s="233"/>
      <c r="J30" s="233"/>
      <c r="K30" s="248"/>
      <c r="L30" s="233">
        <f>AVERAGE(B30:F30)</f>
        <v>3.8925000000000001E-2</v>
      </c>
      <c r="M30" s="233">
        <f>STDEVP(B30:K30)</f>
        <v>6.9872652017795821E-3</v>
      </c>
      <c r="N30" s="226">
        <f>M30*100/L30</f>
        <v>17.95058497567009</v>
      </c>
      <c r="O30" s="233">
        <f>L30-$L$36</f>
        <v>1.3405000000000059E-2</v>
      </c>
      <c r="P30" s="249">
        <f>O30*100/$O$29</f>
        <v>0.54565955402864275</v>
      </c>
      <c r="Q30" s="216"/>
      <c r="R30" s="226">
        <v>1000</v>
      </c>
      <c r="S30" s="249">
        <v>0.54565955402864275</v>
      </c>
      <c r="T30" s="216"/>
      <c r="U30" s="216"/>
      <c r="V30" s="216"/>
      <c r="W30" s="216"/>
      <c r="X30" s="216"/>
      <c r="Y30" s="216"/>
      <c r="Z30" s="216"/>
      <c r="AA30" s="216"/>
      <c r="AB30" s="216"/>
      <c r="AC30" s="246">
        <v>1000</v>
      </c>
      <c r="AD30" s="247">
        <v>5.0699999999999898E-2</v>
      </c>
      <c r="AE30" s="227"/>
      <c r="AF30" s="227">
        <v>5.1299999999999901E-2</v>
      </c>
      <c r="AG30" s="227">
        <v>3.7699999999999997E-2</v>
      </c>
      <c r="AH30" s="227">
        <v>4.80999999999999E-2</v>
      </c>
      <c r="AI30" s="233"/>
      <c r="AJ30" s="233"/>
      <c r="AK30" s="233"/>
      <c r="AL30" s="233"/>
      <c r="AM30" s="248"/>
      <c r="AN30" s="233">
        <f>AVERAGE(AD30:AH30)</f>
        <v>4.6949999999999922E-2</v>
      </c>
      <c r="AO30" s="233">
        <f t="shared" si="3"/>
        <v>5.4742579405796686E-3</v>
      </c>
      <c r="AP30" s="226">
        <f>AO30*100/AN30</f>
        <v>11.659761321788451</v>
      </c>
      <c r="AQ30" s="233">
        <f>AN30-$AN$36</f>
        <v>2.0199999999999954E-2</v>
      </c>
      <c r="AR30" s="249">
        <f>AQ30*100/$AQ$29</f>
        <v>0.92983528412912175</v>
      </c>
      <c r="AS30" s="216"/>
      <c r="AT30" s="226">
        <v>1000</v>
      </c>
      <c r="AU30" s="249">
        <v>0.92983528412912175</v>
      </c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46">
        <v>1000</v>
      </c>
      <c r="BG30" s="227">
        <f>BG21</f>
        <v>3.1099999999999899E-2</v>
      </c>
      <c r="BH30" s="227">
        <f>BH21</f>
        <v>3.5199999999999898E-2</v>
      </c>
      <c r="BI30" s="227">
        <f>BI21</f>
        <v>3.8199999999999998E-2</v>
      </c>
      <c r="BJ30" s="227">
        <f>BJ21</f>
        <v>3.8299999999999897E-2</v>
      </c>
      <c r="BK30" s="227">
        <f>BK21</f>
        <v>3.27E-2</v>
      </c>
      <c r="BL30" s="233"/>
      <c r="BM30" s="233"/>
      <c r="BN30" s="233"/>
      <c r="BO30" s="233"/>
      <c r="BP30" s="233"/>
      <c r="BQ30" s="233">
        <f>AVERAGE(BG30:BK30)</f>
        <v>3.5099999999999944E-2</v>
      </c>
      <c r="BR30" s="233">
        <f t="shared" si="5"/>
        <v>2.8851343122981332E-3</v>
      </c>
      <c r="BS30" s="226">
        <f>BR30*100/BQ30</f>
        <v>8.21975587549327</v>
      </c>
      <c r="BT30" s="233">
        <f>BQ30-$BQ$36</f>
        <v>1.8029999999999984E-2</v>
      </c>
      <c r="BU30" s="249">
        <f>BT30*100/BT29</f>
        <v>0.8526636873093566</v>
      </c>
      <c r="BV30" s="216"/>
      <c r="BW30" s="250">
        <v>1000</v>
      </c>
      <c r="BX30" s="249">
        <v>0.8526636873093566</v>
      </c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51">
        <v>1000</v>
      </c>
      <c r="CJ30" s="227">
        <v>4.1499999999999898E-2</v>
      </c>
      <c r="CK30" s="227">
        <v>3.15E-2</v>
      </c>
      <c r="CL30" s="227">
        <v>3.7400000000000003E-2</v>
      </c>
      <c r="CM30" s="227">
        <v>3.6700000000000003E-2</v>
      </c>
      <c r="CN30" s="227">
        <v>4.0099999999999997E-2</v>
      </c>
      <c r="CO30" s="233"/>
      <c r="CP30" s="233"/>
      <c r="CQ30" s="233"/>
      <c r="CR30" s="233"/>
      <c r="CS30" s="248"/>
      <c r="CT30" s="233">
        <f t="shared" ref="CT30:CT36" si="9">AVERAGE(CJ30:CS30)</f>
        <v>3.743999999999998E-2</v>
      </c>
      <c r="CU30" s="233">
        <f t="shared" ref="CU30:CU36" si="10">STDEVP(CJ30:CS30)</f>
        <v>3.4465054765660578E-3</v>
      </c>
      <c r="CV30" s="226">
        <f>CU30*100/CT30</f>
        <v>9.2054099267255864</v>
      </c>
      <c r="CW30" s="233">
        <f>CT30-CT36</f>
        <v>1.3210000000000017E-2</v>
      </c>
      <c r="CX30" s="249">
        <f>CW30*100/CW29</f>
        <v>0.77621868095708357</v>
      </c>
      <c r="CY30" s="216"/>
      <c r="CZ30" s="250">
        <v>1000</v>
      </c>
      <c r="DA30" s="249">
        <v>0.77621868095708357</v>
      </c>
      <c r="DB30" s="216"/>
      <c r="DC30" s="216"/>
      <c r="DD30" s="216"/>
      <c r="DE30" s="216"/>
      <c r="DF30" s="216"/>
      <c r="DG30" s="216"/>
      <c r="DH30" s="216"/>
      <c r="DI30" s="216"/>
      <c r="DJ30" s="216"/>
      <c r="DK30" s="251">
        <v>1000</v>
      </c>
      <c r="DL30" s="227">
        <v>4.0800000000000003E-2</v>
      </c>
      <c r="DM30" s="227">
        <v>3.8399999999999997E-2</v>
      </c>
      <c r="DN30" s="227">
        <v>3.4099999999999901E-2</v>
      </c>
      <c r="DO30" s="227">
        <v>4.02E-2</v>
      </c>
      <c r="DP30" s="227">
        <v>4.7699999999999902E-2</v>
      </c>
      <c r="DQ30" s="233"/>
      <c r="DR30" s="233"/>
      <c r="DS30" s="233"/>
      <c r="DT30" s="233"/>
      <c r="DU30" s="248"/>
      <c r="DV30" s="233">
        <f>AVERAGE(DL30:DP30)</f>
        <v>4.0239999999999963E-2</v>
      </c>
      <c r="DW30" s="233">
        <f t="shared" si="8"/>
        <v>4.4057235501106908E-3</v>
      </c>
      <c r="DX30" s="226">
        <f>DW30*100/DV30</f>
        <v>10.948617172243276</v>
      </c>
      <c r="DY30" s="233">
        <f>DV30-DV36</f>
        <v>1.8470000000000011E-2</v>
      </c>
      <c r="DZ30" s="226">
        <f>DY30*100/DY29</f>
        <v>0.95077292124594137</v>
      </c>
      <c r="EA30" s="216"/>
      <c r="EB30" s="250">
        <v>1000</v>
      </c>
      <c r="EC30" s="226">
        <v>0.95077292124594137</v>
      </c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6"/>
      <c r="GI30" s="216"/>
      <c r="GJ30" s="216"/>
      <c r="GK30" s="216"/>
      <c r="GL30" s="216"/>
      <c r="GM30" s="216"/>
      <c r="GN30" s="216"/>
      <c r="GO30" s="216"/>
      <c r="GP30" s="216"/>
      <c r="GQ30" s="216"/>
      <c r="GR30" s="216"/>
      <c r="GS30" s="216"/>
      <c r="GT30" s="216"/>
      <c r="GU30" s="216"/>
      <c r="GV30" s="216"/>
      <c r="GW30" s="216"/>
      <c r="GX30" s="216"/>
      <c r="GY30" s="216"/>
      <c r="GZ30" s="216"/>
      <c r="HA30" s="216"/>
      <c r="HB30" s="216"/>
      <c r="HC30" s="216"/>
      <c r="HD30" s="216"/>
      <c r="HE30" s="216"/>
      <c r="HF30" s="216"/>
      <c r="HG30" s="216"/>
      <c r="HH30" s="216"/>
      <c r="HI30" s="216"/>
      <c r="HJ30" s="216"/>
      <c r="HK30" s="216"/>
      <c r="HL30" s="216"/>
      <c r="HM30" s="216"/>
      <c r="HN30" s="216"/>
      <c r="HO30" s="216"/>
      <c r="HP30" s="216"/>
      <c r="HQ30" s="216"/>
      <c r="HR30" s="216"/>
      <c r="HS30" s="216"/>
      <c r="HT30" s="216"/>
      <c r="HU30" s="216"/>
      <c r="HV30" s="216"/>
      <c r="HW30" s="216"/>
      <c r="HX30" s="216"/>
      <c r="HY30" s="216"/>
      <c r="HZ30" s="216"/>
    </row>
    <row r="31" spans="1:234">
      <c r="A31" s="246">
        <v>500</v>
      </c>
      <c r="B31" s="247"/>
      <c r="C31" s="227">
        <v>5.7599999999999901E-2</v>
      </c>
      <c r="D31" s="227">
        <v>4.5499999999999902E-2</v>
      </c>
      <c r="E31" s="227">
        <v>5.6099999999999997E-2</v>
      </c>
      <c r="F31" s="227">
        <v>5.6299999999999899E-2</v>
      </c>
      <c r="G31" s="233"/>
      <c r="H31" s="233"/>
      <c r="I31" s="233"/>
      <c r="J31" s="233"/>
      <c r="K31" s="248"/>
      <c r="L31" s="233">
        <f>AVERAGE(B31:K31)</f>
        <v>5.3874999999999923E-2</v>
      </c>
      <c r="M31" s="233">
        <f>STDEVP(B31:K31)</f>
        <v>4.869484058912207E-3</v>
      </c>
      <c r="N31" s="226">
        <f t="shared" ref="N31:N34" si="11">M31*100/L31</f>
        <v>9.0384854921804436</v>
      </c>
      <c r="O31" s="233">
        <f>L31-$L$36</f>
        <v>2.8354999999999981E-2</v>
      </c>
      <c r="P31" s="249">
        <f>O31*100/$O$29</f>
        <v>1.1542093737025054</v>
      </c>
      <c r="Q31" s="216"/>
      <c r="R31" s="226">
        <v>500</v>
      </c>
      <c r="S31" s="249">
        <v>1.1542093737025054</v>
      </c>
      <c r="T31" s="216"/>
      <c r="U31" s="216"/>
      <c r="V31" s="216"/>
      <c r="W31" s="216"/>
      <c r="X31" s="216"/>
      <c r="Y31" s="216"/>
      <c r="Z31" s="216"/>
      <c r="AA31" s="216"/>
      <c r="AB31" s="216"/>
      <c r="AC31" s="246">
        <v>500</v>
      </c>
      <c r="AD31" s="247">
        <v>0.12539999999999901</v>
      </c>
      <c r="AE31" s="227">
        <v>0.12759999999999999</v>
      </c>
      <c r="AF31" s="227">
        <v>0.13289999999999999</v>
      </c>
      <c r="AG31" s="227">
        <v>0.113699999999999</v>
      </c>
      <c r="AH31" s="227">
        <v>0.14599999999999999</v>
      </c>
      <c r="AI31" s="233"/>
      <c r="AJ31" s="233"/>
      <c r="AK31" s="233"/>
      <c r="AL31" s="233"/>
      <c r="AM31" s="248"/>
      <c r="AN31" s="233">
        <f>AVERAGE(AD31:AM31)</f>
        <v>0.12911999999999962</v>
      </c>
      <c r="AO31" s="233">
        <f t="shared" si="3"/>
        <v>1.051806065774521E-2</v>
      </c>
      <c r="AP31" s="226">
        <f t="shared" ref="AP31:AP34" si="12">AO31*100/AN31</f>
        <v>8.145957758476797</v>
      </c>
      <c r="AQ31" s="233">
        <f>AN31-$AN$36</f>
        <v>0.10236999999999966</v>
      </c>
      <c r="AR31" s="249">
        <f>AQ31*100/$AQ$29</f>
        <v>4.7122395067474301</v>
      </c>
      <c r="AS31" s="216"/>
      <c r="AT31" s="226">
        <v>500</v>
      </c>
      <c r="AU31" s="249">
        <v>4.7122395067474301</v>
      </c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46">
        <v>500</v>
      </c>
      <c r="BG31" s="227"/>
      <c r="BH31" s="227">
        <f>BH22</f>
        <v>5.7000000000000002E-2</v>
      </c>
      <c r="BI31" s="227">
        <f>BI22</f>
        <v>6.1100000000000002E-2</v>
      </c>
      <c r="BJ31" s="227">
        <f>BJ22</f>
        <v>6.3099999999999906E-2</v>
      </c>
      <c r="BK31" s="227">
        <f>BK22</f>
        <v>5.8400000000000001E-2</v>
      </c>
      <c r="BL31" s="233"/>
      <c r="BM31" s="233"/>
      <c r="BN31" s="233"/>
      <c r="BO31" s="233"/>
      <c r="BP31" s="233"/>
      <c r="BQ31" s="233">
        <f>AVERAGE(BG31:BP31)</f>
        <v>5.9899999999999981E-2</v>
      </c>
      <c r="BR31" s="233">
        <f t="shared" si="5"/>
        <v>2.3632604596192626E-3</v>
      </c>
      <c r="BS31" s="226">
        <f t="shared" ref="BS31:BS34" si="13">BR31*100/BQ31</f>
        <v>3.9453430043727269</v>
      </c>
      <c r="BT31" s="233">
        <f>BQ31-$BQ$36</f>
        <v>4.2830000000000021E-2</v>
      </c>
      <c r="BU31" s="249">
        <f>BT31*100/BT29</f>
        <v>2.0254900569861229</v>
      </c>
      <c r="BV31" s="216"/>
      <c r="BW31" s="252">
        <v>500</v>
      </c>
      <c r="BX31" s="249">
        <v>2.0254900569861229</v>
      </c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53">
        <v>500</v>
      </c>
      <c r="CJ31" s="227">
        <v>4.4499999999999998E-2</v>
      </c>
      <c r="CK31" s="227">
        <v>4.6999999999999903E-2</v>
      </c>
      <c r="CL31" s="227">
        <v>4.5499999999999999E-2</v>
      </c>
      <c r="CM31" s="227">
        <v>4.07E-2</v>
      </c>
      <c r="CN31" s="227">
        <v>5.96E-2</v>
      </c>
      <c r="CO31" s="233"/>
      <c r="CP31" s="233"/>
      <c r="CQ31" s="233"/>
      <c r="CR31" s="233"/>
      <c r="CS31" s="248"/>
      <c r="CT31" s="233">
        <f t="shared" si="9"/>
        <v>4.7459999999999981E-2</v>
      </c>
      <c r="CU31" s="233">
        <f t="shared" si="10"/>
        <v>6.4170398159899261E-3</v>
      </c>
      <c r="CV31" s="226">
        <f t="shared" ref="CV31:CV34" si="14">CU31*100/CT31</f>
        <v>13.520943565086236</v>
      </c>
      <c r="CW31" s="233">
        <f>CT31-CT36</f>
        <v>2.3230000000000018E-2</v>
      </c>
      <c r="CX31" s="249">
        <f>CW31*100/CW29</f>
        <v>1.3649931838480727</v>
      </c>
      <c r="CY31" s="216"/>
      <c r="CZ31" s="252">
        <v>500</v>
      </c>
      <c r="DA31" s="249">
        <v>1.3649931838480727</v>
      </c>
      <c r="DB31" s="216"/>
      <c r="DC31" s="216"/>
      <c r="DD31" s="216"/>
      <c r="DE31" s="216"/>
      <c r="DF31" s="216"/>
      <c r="DG31" s="216"/>
      <c r="DH31" s="216"/>
      <c r="DI31" s="216"/>
      <c r="DJ31" s="216"/>
      <c r="DK31" s="253">
        <v>500</v>
      </c>
      <c r="DL31" s="227">
        <v>5.0199999999999897E-2</v>
      </c>
      <c r="DM31" s="227">
        <v>4.9699999999999897E-2</v>
      </c>
      <c r="DN31" s="227">
        <v>4.2500000000000003E-2</v>
      </c>
      <c r="DO31" s="227">
        <v>5.04E-2</v>
      </c>
      <c r="DP31" s="227">
        <v>6.0699999999999997E-2</v>
      </c>
      <c r="DQ31" s="233"/>
      <c r="DR31" s="233"/>
      <c r="DS31" s="233"/>
      <c r="DT31" s="233"/>
      <c r="DU31" s="248"/>
      <c r="DV31" s="233">
        <f>AVERAGE(DL31:DU31)</f>
        <v>5.0699999999999953E-2</v>
      </c>
      <c r="DW31" s="233">
        <f t="shared" si="8"/>
        <v>5.8065480278733633E-3</v>
      </c>
      <c r="DX31" s="226">
        <f t="shared" ref="DX31:DX34" si="15">DW31*100/DV31</f>
        <v>11.452757451426761</v>
      </c>
      <c r="DY31" s="233">
        <f>DV31-DV36</f>
        <v>2.8930000000000001E-2</v>
      </c>
      <c r="DZ31" s="226">
        <f>DY31*100/DY29</f>
        <v>1.4892182247777515</v>
      </c>
      <c r="EA31" s="216"/>
      <c r="EB31" s="252">
        <v>500</v>
      </c>
      <c r="EC31" s="226">
        <v>1.4892182247777515</v>
      </c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6"/>
      <c r="GI31" s="216"/>
      <c r="GJ31" s="216"/>
      <c r="GK31" s="216"/>
      <c r="GL31" s="216"/>
      <c r="GM31" s="216"/>
      <c r="GN31" s="216"/>
      <c r="GO31" s="216"/>
      <c r="GP31" s="216"/>
      <c r="GQ31" s="216"/>
      <c r="GR31" s="216"/>
      <c r="GS31" s="216"/>
      <c r="GT31" s="216"/>
      <c r="GU31" s="216"/>
      <c r="GV31" s="216"/>
      <c r="GW31" s="216"/>
      <c r="GX31" s="216"/>
      <c r="GY31" s="216"/>
      <c r="GZ31" s="216"/>
      <c r="HA31" s="216"/>
      <c r="HB31" s="216"/>
      <c r="HC31" s="216"/>
      <c r="HD31" s="216"/>
      <c r="HE31" s="216"/>
      <c r="HF31" s="216"/>
      <c r="HG31" s="216"/>
      <c r="HH31" s="216"/>
      <c r="HI31" s="216"/>
      <c r="HJ31" s="216"/>
      <c r="HK31" s="216"/>
      <c r="HL31" s="216"/>
      <c r="HM31" s="216"/>
      <c r="HN31" s="216"/>
      <c r="HO31" s="216"/>
      <c r="HP31" s="216"/>
      <c r="HQ31" s="216"/>
      <c r="HR31" s="216"/>
      <c r="HS31" s="216"/>
      <c r="HT31" s="216"/>
      <c r="HU31" s="216"/>
      <c r="HV31" s="216"/>
      <c r="HW31" s="216"/>
      <c r="HX31" s="216"/>
      <c r="HY31" s="216"/>
      <c r="HZ31" s="216"/>
    </row>
    <row r="32" spans="1:234">
      <c r="A32" s="246">
        <v>250</v>
      </c>
      <c r="B32" s="247"/>
      <c r="C32" s="227"/>
      <c r="D32" s="227">
        <v>0.1089</v>
      </c>
      <c r="E32" s="227">
        <v>5.9099999999999903E-2</v>
      </c>
      <c r="F32" s="227">
        <v>7.9699999999999993E-2</v>
      </c>
      <c r="G32" s="233"/>
      <c r="H32" s="233"/>
      <c r="I32" s="233"/>
      <c r="J32" s="233"/>
      <c r="K32" s="248"/>
      <c r="L32" s="233">
        <f>AVERAGE(B32:K32)</f>
        <v>8.2566666666666635E-2</v>
      </c>
      <c r="M32" s="233">
        <f t="shared" ref="M32:M34" si="16">STDEVP(B32:K32)</f>
        <v>2.043156599208416E-2</v>
      </c>
      <c r="N32" s="226">
        <f t="shared" si="11"/>
        <v>24.745538141401898</v>
      </c>
      <c r="O32" s="233">
        <f>L32-$L$36</f>
        <v>5.704666666666669E-2</v>
      </c>
      <c r="P32" s="249">
        <f>O32*100/$O$29</f>
        <v>2.3221229908357963</v>
      </c>
      <c r="Q32" s="216"/>
      <c r="R32" s="226">
        <v>250</v>
      </c>
      <c r="S32" s="249">
        <v>2.2999999999999998</v>
      </c>
      <c r="T32" s="216"/>
      <c r="U32" s="216"/>
      <c r="V32" s="216"/>
      <c r="W32" s="216"/>
      <c r="X32" s="216"/>
      <c r="Y32" s="216"/>
      <c r="Z32" s="216"/>
      <c r="AA32" s="216"/>
      <c r="AB32" s="216"/>
      <c r="AC32" s="246">
        <v>250</v>
      </c>
      <c r="AD32" s="247">
        <v>0.16020000000000001</v>
      </c>
      <c r="AE32" s="227">
        <v>0.12590000000000001</v>
      </c>
      <c r="AF32" s="227">
        <v>0.1321</v>
      </c>
      <c r="AG32" s="227"/>
      <c r="AH32" s="227">
        <v>0.1192</v>
      </c>
      <c r="AI32" s="233"/>
      <c r="AJ32" s="233"/>
      <c r="AK32" s="233"/>
      <c r="AL32" s="233"/>
      <c r="AM32" s="248"/>
      <c r="AN32" s="233">
        <f>AVERAGE(AD32:AM32)</f>
        <v>0.13435</v>
      </c>
      <c r="AO32" s="233">
        <f t="shared" si="3"/>
        <v>1.5606168652170871E-2</v>
      </c>
      <c r="AP32" s="226">
        <f t="shared" si="12"/>
        <v>11.61605407679261</v>
      </c>
      <c r="AQ32" s="233">
        <f>AN32-$AN$36</f>
        <v>0.10760000000000003</v>
      </c>
      <c r="AR32" s="249">
        <f>AQ32*100/$AQ$29</f>
        <v>4.9529839887274134</v>
      </c>
      <c r="AS32" s="216"/>
      <c r="AT32" s="226">
        <v>250</v>
      </c>
      <c r="AU32" s="249">
        <v>4.9529839887274134</v>
      </c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46">
        <v>250</v>
      </c>
      <c r="BG32" s="227">
        <f t="shared" ref="BG32:BI34" si="17">BG23</f>
        <v>7.2199999999999903E-2</v>
      </c>
      <c r="BH32" s="227">
        <f t="shared" si="17"/>
        <v>7.0800000000000002E-2</v>
      </c>
      <c r="BI32" s="227">
        <f t="shared" si="17"/>
        <v>7.20999999999999E-2</v>
      </c>
      <c r="BJ32" s="227"/>
      <c r="BK32" s="227">
        <f>BK23</f>
        <v>8.2299999999999998E-2</v>
      </c>
      <c r="BL32" s="233"/>
      <c r="BM32" s="233"/>
      <c r="BN32" s="233"/>
      <c r="BO32" s="233"/>
      <c r="BP32" s="233"/>
      <c r="BQ32" s="233">
        <f>AVERAGE(BG32:BP32)</f>
        <v>7.4349999999999944E-2</v>
      </c>
      <c r="BR32" s="233">
        <f t="shared" si="5"/>
        <v>4.6230401252855468E-3</v>
      </c>
      <c r="BS32" s="226">
        <f t="shared" si="13"/>
        <v>6.2179423339415605</v>
      </c>
      <c r="BT32" s="233">
        <f>BQ32-$BQ$36</f>
        <v>5.7279999999999984E-2</v>
      </c>
      <c r="BU32" s="249">
        <f>BT32*100/BT29</f>
        <v>2.7088505828663325</v>
      </c>
      <c r="BV32" s="216"/>
      <c r="BW32" s="252">
        <v>250</v>
      </c>
      <c r="BX32" s="249">
        <v>2.7088505828663325</v>
      </c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53">
        <v>250</v>
      </c>
      <c r="CJ32" s="227">
        <v>5.3699999999999998E-2</v>
      </c>
      <c r="CK32" s="227">
        <v>4.99E-2</v>
      </c>
      <c r="CL32" s="227">
        <v>5.0700000000000002E-2</v>
      </c>
      <c r="CM32" s="227">
        <v>4.7699999999999999E-2</v>
      </c>
      <c r="CN32" s="227">
        <v>5.3600000000000002E-2</v>
      </c>
      <c r="CO32" s="233"/>
      <c r="CP32" s="233"/>
      <c r="CQ32" s="233"/>
      <c r="CR32" s="233"/>
      <c r="CS32" s="248"/>
      <c r="CT32" s="233">
        <f t="shared" si="9"/>
        <v>5.1119999999999999E-2</v>
      </c>
      <c r="CU32" s="233">
        <f t="shared" si="10"/>
        <v>2.2877062748526086E-3</v>
      </c>
      <c r="CV32" s="226">
        <f t="shared" si="14"/>
        <v>4.4751687692734912</v>
      </c>
      <c r="CW32" s="233">
        <f>CT32-CT36</f>
        <v>2.6890000000000035E-2</v>
      </c>
      <c r="CX32" s="249">
        <f>CW32*100/CW29</f>
        <v>1.5800545292154411</v>
      </c>
      <c r="CY32" s="216"/>
      <c r="CZ32" s="252">
        <v>250</v>
      </c>
      <c r="DA32" s="249">
        <v>1.5800545292154411</v>
      </c>
      <c r="DB32" s="216"/>
      <c r="DC32" s="216"/>
      <c r="DD32" s="216"/>
      <c r="DE32" s="216"/>
      <c r="DF32" s="216"/>
      <c r="DG32" s="216"/>
      <c r="DH32" s="216"/>
      <c r="DI32" s="216"/>
      <c r="DJ32" s="216"/>
      <c r="DK32" s="253">
        <v>250</v>
      </c>
      <c r="DL32" s="227">
        <v>6.0399999999999898E-2</v>
      </c>
      <c r="DM32" s="227">
        <v>7.7899999999999997E-2</v>
      </c>
      <c r="DN32" s="227">
        <v>6.7899999999999905E-2</v>
      </c>
      <c r="DO32" s="227">
        <v>8.3400000000000002E-2</v>
      </c>
      <c r="DP32" s="227">
        <v>8.2900000000000001E-2</v>
      </c>
      <c r="DQ32" s="233"/>
      <c r="DR32" s="233"/>
      <c r="DS32" s="233"/>
      <c r="DT32" s="233"/>
      <c r="DU32" s="248"/>
      <c r="DV32" s="233">
        <f>AVERAGE(DL32:DU32)</f>
        <v>7.4499999999999969E-2</v>
      </c>
      <c r="DW32" s="233">
        <f t="shared" si="8"/>
        <v>8.9855439456941206E-3</v>
      </c>
      <c r="DX32" s="226">
        <f t="shared" si="15"/>
        <v>12.061132813012248</v>
      </c>
      <c r="DY32" s="233">
        <f>DV32-DV36</f>
        <v>5.2730000000000013E-2</v>
      </c>
      <c r="DZ32" s="226">
        <f>DY32*100/DY29</f>
        <v>2.714361458435218</v>
      </c>
      <c r="EA32" s="216"/>
      <c r="EB32" s="252">
        <v>250</v>
      </c>
      <c r="EC32" s="226">
        <v>2.714361458435218</v>
      </c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6"/>
      <c r="GI32" s="216"/>
      <c r="GJ32" s="216"/>
      <c r="GK32" s="216"/>
      <c r="GL32" s="216"/>
      <c r="GM32" s="216"/>
      <c r="GN32" s="216"/>
      <c r="GO32" s="216"/>
      <c r="GP32" s="216"/>
      <c r="GQ32" s="216"/>
      <c r="GR32" s="216"/>
      <c r="GS32" s="216"/>
      <c r="GT32" s="216"/>
      <c r="GU32" s="216"/>
      <c r="GV32" s="216"/>
      <c r="GW32" s="216"/>
      <c r="GX32" s="216"/>
      <c r="GY32" s="216"/>
      <c r="GZ32" s="216"/>
      <c r="HA32" s="216"/>
      <c r="HB32" s="216"/>
      <c r="HC32" s="216"/>
      <c r="HD32" s="216"/>
      <c r="HE32" s="216"/>
      <c r="HF32" s="216"/>
      <c r="HG32" s="216"/>
      <c r="HH32" s="216"/>
      <c r="HI32" s="216"/>
      <c r="HJ32" s="216"/>
      <c r="HK32" s="216"/>
      <c r="HL32" s="216"/>
      <c r="HM32" s="216"/>
      <c r="HN32" s="216"/>
      <c r="HO32" s="216"/>
      <c r="HP32" s="216"/>
      <c r="HQ32" s="216"/>
      <c r="HR32" s="216"/>
      <c r="HS32" s="216"/>
      <c r="HT32" s="216"/>
      <c r="HU32" s="216"/>
      <c r="HV32" s="216"/>
      <c r="HW32" s="216"/>
      <c r="HX32" s="216"/>
      <c r="HY32" s="216"/>
      <c r="HZ32" s="216"/>
    </row>
    <row r="33" spans="1:234">
      <c r="A33" s="246">
        <v>125</v>
      </c>
      <c r="B33" s="247">
        <v>0.20479999999999901</v>
      </c>
      <c r="C33" s="227">
        <v>0.2268</v>
      </c>
      <c r="D33" s="227">
        <v>0.22570000000000001</v>
      </c>
      <c r="E33" s="227">
        <v>0.21379999999999999</v>
      </c>
      <c r="F33" s="227"/>
      <c r="G33" s="233"/>
      <c r="H33" s="233"/>
      <c r="I33" s="233"/>
      <c r="J33" s="233"/>
      <c r="K33" s="248"/>
      <c r="L33" s="233">
        <f>AVERAGE(B33:K33)</f>
        <v>0.21777499999999975</v>
      </c>
      <c r="M33" s="233">
        <f t="shared" si="16"/>
        <v>9.0610084979546555E-3</v>
      </c>
      <c r="N33" s="226">
        <f t="shared" si="11"/>
        <v>4.1607202378393602</v>
      </c>
      <c r="O33" s="233">
        <f>L33-$L$36</f>
        <v>0.19225499999999981</v>
      </c>
      <c r="P33" s="249">
        <f>O33*100/$O$29</f>
        <v>7.8258692696587957</v>
      </c>
      <c r="Q33" s="216"/>
      <c r="R33" s="226">
        <v>125</v>
      </c>
      <c r="S33" s="249">
        <v>7.8258692696587957</v>
      </c>
      <c r="T33" s="216"/>
      <c r="U33" s="216"/>
      <c r="V33" s="216"/>
      <c r="W33" s="216"/>
      <c r="X33" s="216"/>
      <c r="Y33" s="216"/>
      <c r="Z33" s="216"/>
      <c r="AA33" s="216"/>
      <c r="AB33" s="216"/>
      <c r="AC33" s="246">
        <v>125</v>
      </c>
      <c r="AD33" s="247"/>
      <c r="AE33" s="227">
        <v>0.43630000000000002</v>
      </c>
      <c r="AF33" s="227">
        <v>0.4229</v>
      </c>
      <c r="AG33" s="227">
        <v>0.52479999999999905</v>
      </c>
      <c r="AH33" s="227">
        <v>0.56289999999999996</v>
      </c>
      <c r="AI33" s="233"/>
      <c r="AJ33" s="233"/>
      <c r="AK33" s="233"/>
      <c r="AL33" s="233"/>
      <c r="AM33" s="248"/>
      <c r="AN33" s="233">
        <f>AVERAGE(AD33:AM33)</f>
        <v>0.48672499999999974</v>
      </c>
      <c r="AO33" s="233">
        <f t="shared" si="3"/>
        <v>5.8882610973019986E-2</v>
      </c>
      <c r="AP33" s="226">
        <f t="shared" si="12"/>
        <v>12.09771656952489</v>
      </c>
      <c r="AQ33" s="233">
        <f>AN33-$AN$36</f>
        <v>0.4599749999999998</v>
      </c>
      <c r="AR33" s="249">
        <f>AQ33*100/$AQ$29</f>
        <v>21.173316080064037</v>
      </c>
      <c r="AS33" s="216"/>
      <c r="AT33" s="226">
        <v>125</v>
      </c>
      <c r="AU33" s="249">
        <v>21.173316080064037</v>
      </c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46">
        <v>125</v>
      </c>
      <c r="BG33" s="227">
        <f t="shared" si="17"/>
        <v>1.9507999999999901</v>
      </c>
      <c r="BH33" s="227">
        <f t="shared" si="17"/>
        <v>1.8933</v>
      </c>
      <c r="BI33" s="227">
        <f t="shared" si="17"/>
        <v>1.7601</v>
      </c>
      <c r="BJ33" s="227">
        <f>BJ24</f>
        <v>1.9818</v>
      </c>
      <c r="BK33" s="227"/>
      <c r="BL33" s="233"/>
      <c r="BM33" s="233"/>
      <c r="BN33" s="233"/>
      <c r="BO33" s="233"/>
      <c r="BP33" s="233"/>
      <c r="BQ33" s="233">
        <f>AVERAGE(BG33:BP33)</f>
        <v>1.8964999999999974</v>
      </c>
      <c r="BR33" s="233">
        <f t="shared" si="5"/>
        <v>8.4911394995016598E-2</v>
      </c>
      <c r="BS33" s="226">
        <f t="shared" si="13"/>
        <v>4.4772683888751237</v>
      </c>
      <c r="BT33" s="233">
        <f>BQ33-$BQ$36</f>
        <v>1.8794299999999975</v>
      </c>
      <c r="BU33" s="249">
        <f>BT33*100/BT29</f>
        <v>88.880849353290259</v>
      </c>
      <c r="BV33" s="216"/>
      <c r="BW33" s="252">
        <v>125</v>
      </c>
      <c r="BX33" s="249">
        <v>88.880849353290259</v>
      </c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53">
        <v>125</v>
      </c>
      <c r="CJ33" s="227">
        <v>0.97189999999999999</v>
      </c>
      <c r="CK33" s="227">
        <v>1.0348999999999999</v>
      </c>
      <c r="CL33" s="227">
        <v>0.66669999999999996</v>
      </c>
      <c r="CM33" s="227">
        <v>0.83420000000000005</v>
      </c>
      <c r="CN33" s="227">
        <v>0.84399999999999997</v>
      </c>
      <c r="CO33" s="233"/>
      <c r="CP33" s="233"/>
      <c r="CQ33" s="233"/>
      <c r="CR33" s="233"/>
      <c r="CS33" s="248"/>
      <c r="CT33" s="233">
        <f t="shared" si="9"/>
        <v>0.87034</v>
      </c>
      <c r="CU33" s="233">
        <f t="shared" si="10"/>
        <v>0.12717198748152031</v>
      </c>
      <c r="CV33" s="226">
        <f t="shared" si="14"/>
        <v>14.611759482675771</v>
      </c>
      <c r="CW33" s="233">
        <f>CT33-CT36</f>
        <v>0.84611000000000003</v>
      </c>
      <c r="CX33" s="249">
        <f>CW33*100/CW29</f>
        <v>49.717364734640206</v>
      </c>
      <c r="CY33" s="216"/>
      <c r="CZ33" s="252">
        <v>125</v>
      </c>
      <c r="DA33" s="249">
        <v>49.717364734640206</v>
      </c>
      <c r="DB33" s="216"/>
      <c r="DC33" s="216"/>
      <c r="DD33" s="216"/>
      <c r="DE33" s="216"/>
      <c r="DF33" s="216"/>
      <c r="DG33" s="216"/>
      <c r="DH33" s="216"/>
      <c r="DI33" s="216"/>
      <c r="DJ33" s="216"/>
      <c r="DK33" s="253">
        <v>125</v>
      </c>
      <c r="DL33" s="227">
        <v>0.46820000000000001</v>
      </c>
      <c r="DM33" s="227">
        <v>0.83440000000000003</v>
      </c>
      <c r="DN33" s="227">
        <v>0.7117</v>
      </c>
      <c r="DO33" s="227">
        <v>0.63349999999999995</v>
      </c>
      <c r="DP33" s="227">
        <v>0.68030000000000002</v>
      </c>
      <c r="DQ33" s="233"/>
      <c r="DR33" s="233"/>
      <c r="DS33" s="233"/>
      <c r="DT33" s="233"/>
      <c r="DU33" s="248"/>
      <c r="DV33" s="233">
        <f>AVERAGE(DL33:DU33)</f>
        <v>0.66561999999999999</v>
      </c>
      <c r="DW33" s="233">
        <f t="shared" si="8"/>
        <v>0.11902260961682889</v>
      </c>
      <c r="DX33" s="226">
        <f t="shared" si="15"/>
        <v>17.881465343113021</v>
      </c>
      <c r="DY33" s="233">
        <f>DV33-DV36</f>
        <v>0.64385000000000003</v>
      </c>
      <c r="DZ33" s="226">
        <f>DY33*100/DY29</f>
        <v>33.143213066821822</v>
      </c>
      <c r="EA33" s="216"/>
      <c r="EB33" s="252">
        <v>125</v>
      </c>
      <c r="EC33" s="226">
        <v>33.143213066821822</v>
      </c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  <c r="HZ33" s="216"/>
    </row>
    <row r="34" spans="1:234">
      <c r="A34" s="246">
        <v>62.5</v>
      </c>
      <c r="B34" s="247">
        <v>2.1105</v>
      </c>
      <c r="C34" s="227">
        <v>1.8935999999999999</v>
      </c>
      <c r="D34" s="227"/>
      <c r="E34" s="227">
        <v>2.1804000000000001</v>
      </c>
      <c r="F34" s="227">
        <v>1.8532999999999999</v>
      </c>
      <c r="G34" s="233"/>
      <c r="H34" s="233"/>
      <c r="I34" s="233"/>
      <c r="J34" s="233"/>
      <c r="K34" s="248"/>
      <c r="L34" s="233">
        <f>AVERAGE(B34:K34)</f>
        <v>2.0094500000000002</v>
      </c>
      <c r="M34" s="233">
        <f t="shared" si="16"/>
        <v>0.13895957145875207</v>
      </c>
      <c r="N34" s="226">
        <f t="shared" si="11"/>
        <v>6.9153037626590388</v>
      </c>
      <c r="O34" s="233">
        <f>L34-$L$36</f>
        <v>1.9839300000000002</v>
      </c>
      <c r="P34" s="249">
        <f>O34*100/$O$29</f>
        <v>80.75720693950322</v>
      </c>
      <c r="Q34" s="216"/>
      <c r="R34" s="226">
        <v>62.5</v>
      </c>
      <c r="S34" s="249">
        <v>80.8</v>
      </c>
      <c r="T34" s="216"/>
      <c r="U34" s="216"/>
      <c r="V34" s="216"/>
      <c r="W34" s="216"/>
      <c r="X34" s="216"/>
      <c r="Y34" s="216"/>
      <c r="Z34" s="216"/>
      <c r="AA34" s="216"/>
      <c r="AB34" s="216"/>
      <c r="AC34" s="246">
        <v>62.5</v>
      </c>
      <c r="AD34" s="247">
        <v>2.0405000000000002</v>
      </c>
      <c r="AE34" s="227">
        <v>1.5988</v>
      </c>
      <c r="AF34" s="227">
        <v>1.7369000000000001</v>
      </c>
      <c r="AG34" s="227">
        <v>1.95949999999999</v>
      </c>
      <c r="AH34" s="227">
        <v>1.7951999999999999</v>
      </c>
      <c r="AI34" s="233"/>
      <c r="AJ34" s="233"/>
      <c r="AK34" s="233"/>
      <c r="AL34" s="233"/>
      <c r="AM34" s="248"/>
      <c r="AN34" s="233">
        <f>AVERAGE(AD34:AM34)</f>
        <v>1.8261799999999979</v>
      </c>
      <c r="AO34" s="233">
        <f t="shared" si="3"/>
        <v>0.15769567400534323</v>
      </c>
      <c r="AP34" s="226">
        <f t="shared" si="12"/>
        <v>8.6352754933984279</v>
      </c>
      <c r="AQ34" s="233">
        <f>AN34-$AN$36</f>
        <v>1.7994299999999979</v>
      </c>
      <c r="AR34" s="249">
        <f>AQ34*100/$AQ$29</f>
        <v>82.83037155051818</v>
      </c>
      <c r="AS34" s="216"/>
      <c r="AT34" s="226">
        <v>62.5</v>
      </c>
      <c r="AU34" s="249">
        <v>82.83037155051818</v>
      </c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46">
        <v>62.5</v>
      </c>
      <c r="BG34" s="227">
        <f t="shared" si="17"/>
        <v>2.2019000000000002</v>
      </c>
      <c r="BH34" s="227">
        <f t="shared" si="17"/>
        <v>2.3607</v>
      </c>
      <c r="BI34" s="227">
        <f t="shared" si="17"/>
        <v>1.8189</v>
      </c>
      <c r="BJ34" s="227">
        <f>BJ25</f>
        <v>2.0331000000000001</v>
      </c>
      <c r="BK34" s="227"/>
      <c r="BL34" s="233"/>
      <c r="BM34" s="233"/>
      <c r="BN34" s="233"/>
      <c r="BO34" s="233"/>
      <c r="BP34" s="233"/>
      <c r="BQ34" s="233">
        <f>AVERAGE(BG34:BP34)</f>
        <v>2.10365</v>
      </c>
      <c r="BR34" s="233">
        <f t="shared" si="5"/>
        <v>0.20111416533899348</v>
      </c>
      <c r="BS34" s="226">
        <f t="shared" si="13"/>
        <v>9.5602483939340424</v>
      </c>
      <c r="BT34" s="233">
        <f>BQ34-$BQ$36</f>
        <v>2.0865800000000001</v>
      </c>
      <c r="BU34" s="249">
        <f>BT34*100/BT29</f>
        <v>98.677259937102548</v>
      </c>
      <c r="BV34" s="216"/>
      <c r="BW34" s="254">
        <v>62.5</v>
      </c>
      <c r="BX34" s="249">
        <v>98.677259937102548</v>
      </c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55">
        <v>62.5</v>
      </c>
      <c r="CJ34" s="227">
        <v>1.7117</v>
      </c>
      <c r="CK34" s="227">
        <v>1.7262999999999999</v>
      </c>
      <c r="CL34" s="227">
        <v>1.7512000000000001</v>
      </c>
      <c r="CM34" s="227">
        <v>1.7051000000000001</v>
      </c>
      <c r="CN34" s="227">
        <v>1.6366000000000001</v>
      </c>
      <c r="CO34" s="233"/>
      <c r="CP34" s="233"/>
      <c r="CQ34" s="233"/>
      <c r="CR34" s="233"/>
      <c r="CS34" s="248"/>
      <c r="CT34" s="233">
        <f t="shared" si="9"/>
        <v>1.7061799999999998</v>
      </c>
      <c r="CU34" s="233">
        <f t="shared" si="10"/>
        <v>3.8222056459588878E-2</v>
      </c>
      <c r="CV34" s="226">
        <f t="shared" si="14"/>
        <v>2.2402124312551361</v>
      </c>
      <c r="CW34" s="233">
        <f>CT34-CT36</f>
        <v>1.6819499999999998</v>
      </c>
      <c r="CX34" s="249">
        <f>CW34*100/CW29</f>
        <v>98.831264983782361</v>
      </c>
      <c r="CY34" s="216"/>
      <c r="CZ34" s="254">
        <v>62.5</v>
      </c>
      <c r="DA34" s="249">
        <v>98.831264983782361</v>
      </c>
      <c r="DB34" s="216"/>
      <c r="DC34" s="216"/>
      <c r="DD34" s="216"/>
      <c r="DE34" s="216"/>
      <c r="DF34" s="216"/>
      <c r="DG34" s="216"/>
      <c r="DH34" s="216"/>
      <c r="DI34" s="216"/>
      <c r="DJ34" s="216"/>
      <c r="DK34" s="255">
        <v>62.5</v>
      </c>
      <c r="DL34" s="227">
        <v>1.9581999999999999</v>
      </c>
      <c r="DM34" s="227">
        <v>1.9019999999999999</v>
      </c>
      <c r="DN34" s="227">
        <v>1.8601999999999901</v>
      </c>
      <c r="DO34" s="227">
        <v>1.9000999999999999</v>
      </c>
      <c r="DP34" s="227">
        <v>1.8331999999999999</v>
      </c>
      <c r="DQ34" s="233"/>
      <c r="DR34" s="233"/>
      <c r="DS34" s="233"/>
      <c r="DT34" s="233"/>
      <c r="DU34" s="248"/>
      <c r="DV34" s="233">
        <f>AVERAGE(DL34:DU34)</f>
        <v>1.8907399999999981</v>
      </c>
      <c r="DW34" s="233">
        <f t="shared" si="8"/>
        <v>4.2447124755395624E-2</v>
      </c>
      <c r="DX34" s="226">
        <f t="shared" si="15"/>
        <v>2.2450006217351759</v>
      </c>
      <c r="DY34" s="233">
        <f>DV34-DV36</f>
        <v>1.8689699999999982</v>
      </c>
      <c r="DZ34" s="226">
        <f>DY34*100/DY29</f>
        <v>96.208233168436621</v>
      </c>
      <c r="EA34" s="216"/>
      <c r="EB34" s="254">
        <v>62.5</v>
      </c>
      <c r="EC34" s="226">
        <v>96.208233168436621</v>
      </c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  <c r="HZ34" s="216"/>
    </row>
    <row r="35" spans="1:234">
      <c r="A35" s="244"/>
      <c r="B35" s="256"/>
      <c r="C35" s="257"/>
      <c r="D35" s="257"/>
      <c r="E35" s="258"/>
      <c r="F35" s="216"/>
      <c r="G35" s="233"/>
      <c r="H35" s="233"/>
      <c r="I35" s="233"/>
      <c r="J35" s="233"/>
      <c r="K35" s="248"/>
      <c r="L35" s="233"/>
      <c r="M35" s="233"/>
      <c r="N35" s="226"/>
      <c r="O35" s="233"/>
      <c r="P35" s="226"/>
      <c r="Q35" s="216"/>
      <c r="R35" s="259"/>
      <c r="S35" s="260"/>
      <c r="T35" s="216"/>
      <c r="U35" s="216"/>
      <c r="V35" s="216"/>
      <c r="W35" s="216"/>
      <c r="X35" s="216"/>
      <c r="Y35" s="216"/>
      <c r="Z35" s="216"/>
      <c r="AA35" s="216"/>
      <c r="AB35" s="216"/>
      <c r="AC35" s="244"/>
      <c r="AD35" s="256"/>
      <c r="AE35" s="257"/>
      <c r="AF35" s="257"/>
      <c r="AG35" s="258"/>
      <c r="AH35" s="216"/>
      <c r="AI35" s="233"/>
      <c r="AJ35" s="233"/>
      <c r="AK35" s="233"/>
      <c r="AL35" s="233"/>
      <c r="AM35" s="248"/>
      <c r="AN35" s="233"/>
      <c r="AO35" s="233"/>
      <c r="AP35" s="226"/>
      <c r="AQ35" s="233"/>
      <c r="AR35" s="226"/>
      <c r="AS35" s="216"/>
      <c r="AT35" s="259"/>
      <c r="AU35" s="260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61"/>
      <c r="BG35" s="257"/>
      <c r="BH35" s="257"/>
      <c r="BI35" s="257"/>
      <c r="BJ35" s="258"/>
      <c r="BK35" s="216"/>
      <c r="BL35" s="233"/>
      <c r="BM35" s="233"/>
      <c r="BN35" s="233"/>
      <c r="BO35" s="233"/>
      <c r="BP35" s="233"/>
      <c r="BQ35" s="233"/>
      <c r="BR35" s="233"/>
      <c r="BS35" s="226"/>
      <c r="BT35" s="233"/>
      <c r="BU35" s="226"/>
      <c r="BV35" s="216"/>
      <c r="BW35" s="259"/>
      <c r="BX35" s="260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44"/>
      <c r="CJ35" s="257"/>
      <c r="CK35" s="257"/>
      <c r="CL35" s="257"/>
      <c r="CM35" s="258"/>
      <c r="CN35" s="216"/>
      <c r="CO35" s="233"/>
      <c r="CP35" s="233"/>
      <c r="CQ35" s="233"/>
      <c r="CR35" s="233"/>
      <c r="CS35" s="248"/>
      <c r="CT35" s="233"/>
      <c r="CU35" s="233"/>
      <c r="CV35" s="226"/>
      <c r="CW35" s="233"/>
      <c r="CX35" s="226"/>
      <c r="CY35" s="216"/>
      <c r="CZ35" s="259"/>
      <c r="DA35" s="260"/>
      <c r="DB35" s="216"/>
      <c r="DC35" s="216"/>
      <c r="DD35" s="216"/>
      <c r="DE35" s="216"/>
      <c r="DF35" s="216"/>
      <c r="DG35" s="216"/>
      <c r="DH35" s="216"/>
      <c r="DI35" s="216"/>
      <c r="DJ35" s="216"/>
      <c r="DK35" s="244"/>
      <c r="DL35" s="257"/>
      <c r="DM35" s="257"/>
      <c r="DN35" s="257"/>
      <c r="DO35" s="258"/>
      <c r="DP35" s="216"/>
      <c r="DQ35" s="233"/>
      <c r="DR35" s="233"/>
      <c r="DS35" s="233"/>
      <c r="DT35" s="233"/>
      <c r="DU35" s="248"/>
      <c r="DV35" s="233"/>
      <c r="DW35" s="233"/>
      <c r="DX35" s="226"/>
      <c r="DY35" s="233"/>
      <c r="DZ35" s="226"/>
      <c r="EA35" s="216"/>
      <c r="EB35" s="259"/>
      <c r="EC35" s="260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  <c r="HZ35" s="216"/>
    </row>
    <row r="36" spans="1:234">
      <c r="A36" s="262" t="s">
        <v>50</v>
      </c>
      <c r="B36" s="263">
        <v>1.7299999999999899E-2</v>
      </c>
      <c r="C36" s="264">
        <v>2.9600000000000001E-2</v>
      </c>
      <c r="D36" s="264">
        <v>2.3699999999999999E-2</v>
      </c>
      <c r="E36" s="264">
        <v>2.8899999999999901E-2</v>
      </c>
      <c r="F36" s="264">
        <v>2.6399999999999899E-2</v>
      </c>
      <c r="G36" s="264">
        <v>3.07999999999999E-2</v>
      </c>
      <c r="H36" s="264">
        <v>2.4899999999999999E-2</v>
      </c>
      <c r="I36" s="264">
        <v>2.8299999999999902E-2</v>
      </c>
      <c r="J36" s="264">
        <v>2.4399999999999901E-2</v>
      </c>
      <c r="K36" s="265">
        <v>2.0899999999999998E-2</v>
      </c>
      <c r="L36" s="233">
        <f>AVERAGE(B36:K36)</f>
        <v>2.5519999999999942E-2</v>
      </c>
      <c r="M36" s="233">
        <f>STDEVP(B36:K36)</f>
        <v>3.9788943187775098E-3</v>
      </c>
      <c r="N36" s="226">
        <f>M36*100/L36</f>
        <v>15.591278678595295</v>
      </c>
      <c r="O36" s="233"/>
      <c r="P36" s="226"/>
      <c r="Q36" s="216"/>
      <c r="R36" s="266" t="s">
        <v>119</v>
      </c>
      <c r="S36" s="267">
        <v>84</v>
      </c>
      <c r="T36" s="216"/>
      <c r="U36" s="216"/>
      <c r="V36" s="216"/>
      <c r="W36" s="216"/>
      <c r="X36" s="216"/>
      <c r="Y36" s="216"/>
      <c r="Z36" s="216"/>
      <c r="AA36" s="216"/>
      <c r="AB36" s="216"/>
      <c r="AC36" s="262" t="s">
        <v>50</v>
      </c>
      <c r="AD36" s="263">
        <v>2.5399999999999898E-2</v>
      </c>
      <c r="AE36" s="264">
        <v>4.0300000000000002E-2</v>
      </c>
      <c r="AF36" s="264">
        <v>2.7199999999999901E-2</v>
      </c>
      <c r="AG36" s="264">
        <v>2.3099999999999999E-2</v>
      </c>
      <c r="AH36" s="264">
        <v>3.2599999999999997E-2</v>
      </c>
      <c r="AI36" s="264">
        <v>2.3699999999999999E-2</v>
      </c>
      <c r="AJ36" s="264">
        <v>1.61E-2</v>
      </c>
      <c r="AK36" s="264">
        <v>1.9099999999999999E-2</v>
      </c>
      <c r="AL36" s="264">
        <v>1.5799999999999901E-2</v>
      </c>
      <c r="AM36" s="265">
        <v>4.4200000000000003E-2</v>
      </c>
      <c r="AN36" s="233">
        <f>AVERAGE(AD36:AM36)</f>
        <v>2.6749999999999968E-2</v>
      </c>
      <c r="AO36" s="233">
        <f>STDEVP(AD36:AM36)</f>
        <v>9.1587389961719293E-3</v>
      </c>
      <c r="AP36" s="226">
        <f>AO36*100/AN36</f>
        <v>34.238276621203511</v>
      </c>
      <c r="AQ36" s="233"/>
      <c r="AR36" s="226"/>
      <c r="AS36" s="216"/>
      <c r="AT36" s="268" t="s">
        <v>119</v>
      </c>
      <c r="AU36" s="267">
        <v>90</v>
      </c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69" t="s">
        <v>50</v>
      </c>
      <c r="BG36" s="264">
        <f t="shared" ref="BG36:BP36" si="18">BG19</f>
        <v>1.46E-2</v>
      </c>
      <c r="BH36" s="264">
        <f t="shared" si="18"/>
        <v>1.9299999999999901E-2</v>
      </c>
      <c r="BI36" s="264">
        <f t="shared" si="18"/>
        <v>1.7899999999999899E-2</v>
      </c>
      <c r="BJ36" s="264">
        <f t="shared" si="18"/>
        <v>2.22999999999999E-2</v>
      </c>
      <c r="BK36" s="264">
        <f t="shared" si="18"/>
        <v>1.41999999999999E-2</v>
      </c>
      <c r="BL36" s="264">
        <f t="shared" si="18"/>
        <v>1.9599999999999999E-2</v>
      </c>
      <c r="BM36" s="264">
        <f t="shared" si="18"/>
        <v>1.0999999999999999E-2</v>
      </c>
      <c r="BN36" s="264">
        <f t="shared" si="18"/>
        <v>1.61E-2</v>
      </c>
      <c r="BO36" s="264">
        <f t="shared" si="18"/>
        <v>1.5599999999999999E-2</v>
      </c>
      <c r="BP36" s="264">
        <f t="shared" si="18"/>
        <v>2.01E-2</v>
      </c>
      <c r="BQ36" s="233">
        <f>AVERAGE(BG36:BP36)</f>
        <v>1.706999999999996E-2</v>
      </c>
      <c r="BR36" s="233">
        <f>STDEVP(BG36:BP36)</f>
        <v>3.2075068199459672E-3</v>
      </c>
      <c r="BS36" s="226">
        <f>BR36*100/BQ36</f>
        <v>18.790315289665934</v>
      </c>
      <c r="BT36" s="233"/>
      <c r="BU36" s="226"/>
      <c r="BV36" s="216"/>
      <c r="BW36" s="266" t="s">
        <v>119</v>
      </c>
      <c r="BX36" s="267">
        <v>180</v>
      </c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62" t="s">
        <v>50</v>
      </c>
      <c r="CJ36" s="264">
        <f t="shared" ref="CJ36:CS36" si="19">CJ19</f>
        <v>2.4799999999999899E-2</v>
      </c>
      <c r="CK36" s="264">
        <f t="shared" si="19"/>
        <v>1.6399999999999901E-2</v>
      </c>
      <c r="CL36" s="264">
        <f t="shared" si="19"/>
        <v>2.7300000000000001E-2</v>
      </c>
      <c r="CM36" s="264">
        <f t="shared" si="19"/>
        <v>2.6700000000000002E-2</v>
      </c>
      <c r="CN36" s="264">
        <f t="shared" si="19"/>
        <v>2.21999999999999E-2</v>
      </c>
      <c r="CO36" s="264">
        <f t="shared" si="19"/>
        <v>3.1199999999999999E-2</v>
      </c>
      <c r="CP36" s="264">
        <f t="shared" si="19"/>
        <v>2.5600000000000001E-2</v>
      </c>
      <c r="CQ36" s="264">
        <f t="shared" si="19"/>
        <v>2.46E-2</v>
      </c>
      <c r="CR36" s="264">
        <f t="shared" si="19"/>
        <v>2.6100000000000002E-2</v>
      </c>
      <c r="CS36" s="265">
        <f t="shared" si="19"/>
        <v>1.7399999999999902E-2</v>
      </c>
      <c r="CT36" s="233">
        <f t="shared" si="9"/>
        <v>2.4229999999999963E-2</v>
      </c>
      <c r="CU36" s="233">
        <f t="shared" si="10"/>
        <v>4.2663919182372731E-3</v>
      </c>
      <c r="CV36" s="226">
        <f>CU36*100/CT36</f>
        <v>17.60789070671597</v>
      </c>
      <c r="CW36" s="233"/>
      <c r="CX36" s="226"/>
      <c r="CY36" s="216"/>
      <c r="CZ36" s="266" t="s">
        <v>119</v>
      </c>
      <c r="DA36" s="267">
        <v>130</v>
      </c>
      <c r="DB36" s="216"/>
      <c r="DC36" s="216"/>
      <c r="DD36" s="216"/>
      <c r="DE36" s="216"/>
      <c r="DF36" s="216"/>
      <c r="DG36" s="216"/>
      <c r="DH36" s="216"/>
      <c r="DI36" s="216"/>
      <c r="DJ36" s="216"/>
      <c r="DK36" s="262" t="s">
        <v>50</v>
      </c>
      <c r="DL36" s="264">
        <f t="shared" ref="DL36:DU36" si="20">DM19</f>
        <v>2.5299999999999899E-2</v>
      </c>
      <c r="DM36" s="264">
        <f t="shared" si="20"/>
        <v>1.83E-2</v>
      </c>
      <c r="DN36" s="264">
        <f t="shared" si="20"/>
        <v>2.3E-2</v>
      </c>
      <c r="DO36" s="264">
        <f t="shared" si="20"/>
        <v>1.7000000000000001E-2</v>
      </c>
      <c r="DP36" s="264">
        <f t="shared" si="20"/>
        <v>2.4999999999999901E-2</v>
      </c>
      <c r="DQ36" s="264">
        <f t="shared" si="20"/>
        <v>2.0799999999999898E-2</v>
      </c>
      <c r="DR36" s="264">
        <f t="shared" si="20"/>
        <v>1.83E-2</v>
      </c>
      <c r="DS36" s="264">
        <f t="shared" si="20"/>
        <v>1.6299999999999901E-2</v>
      </c>
      <c r="DT36" s="264">
        <f t="shared" si="20"/>
        <v>2.90999999999999E-2</v>
      </c>
      <c r="DU36" s="265">
        <f t="shared" si="20"/>
        <v>2.46E-2</v>
      </c>
      <c r="DV36" s="233">
        <f>AVERAGE(DL36:DU36)</f>
        <v>2.1769999999999953E-2</v>
      </c>
      <c r="DW36" s="233">
        <f>STDEVP(DL36:DU36)</f>
        <v>4.0477277576437681E-3</v>
      </c>
      <c r="DX36" s="226">
        <f>DW36*100/DV36</f>
        <v>18.593145418666868</v>
      </c>
      <c r="DY36" s="233"/>
      <c r="DZ36" s="226"/>
      <c r="EA36" s="216"/>
      <c r="EB36" s="266" t="s">
        <v>119</v>
      </c>
      <c r="EC36" s="267">
        <v>105</v>
      </c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  <c r="ET36" s="216"/>
      <c r="EU36" s="216"/>
      <c r="EV36" s="216"/>
      <c r="EW36" s="216"/>
      <c r="EX36" s="216"/>
      <c r="EY36" s="216"/>
      <c r="EZ36" s="216"/>
      <c r="FA36" s="216"/>
      <c r="FB36" s="216"/>
      <c r="FC36" s="216"/>
      <c r="FD36" s="216"/>
      <c r="FE36" s="216"/>
      <c r="FF36" s="216"/>
      <c r="FG36" s="216"/>
      <c r="FH36" s="216"/>
      <c r="FI36" s="216"/>
      <c r="FJ36" s="216"/>
      <c r="FK36" s="216"/>
      <c r="FL36" s="216"/>
      <c r="FM36" s="216"/>
      <c r="FN36" s="216"/>
      <c r="FO36" s="216"/>
      <c r="FP36" s="216"/>
      <c r="FQ36" s="216"/>
      <c r="FR36" s="216"/>
      <c r="FS36" s="216"/>
      <c r="FT36" s="216"/>
      <c r="FU36" s="216"/>
      <c r="FV36" s="216"/>
      <c r="FW36" s="216"/>
      <c r="FX36" s="216"/>
      <c r="FY36" s="216"/>
      <c r="FZ36" s="216"/>
      <c r="GA36" s="216"/>
      <c r="GB36" s="216"/>
      <c r="GC36" s="216"/>
      <c r="GD36" s="216"/>
      <c r="GE36" s="216"/>
      <c r="GF36" s="216"/>
      <c r="GG36" s="216"/>
      <c r="GH36" s="216"/>
      <c r="GI36" s="216"/>
      <c r="GJ36" s="216"/>
      <c r="GK36" s="216"/>
      <c r="GL36" s="216"/>
      <c r="GM36" s="216"/>
      <c r="GN36" s="216"/>
      <c r="GO36" s="216"/>
      <c r="GP36" s="216"/>
      <c r="GQ36" s="216"/>
      <c r="GR36" s="216"/>
      <c r="GS36" s="216"/>
      <c r="GT36" s="216"/>
      <c r="GU36" s="216"/>
      <c r="GV36" s="216"/>
      <c r="GW36" s="216"/>
      <c r="GX36" s="216"/>
      <c r="GY36" s="216"/>
      <c r="GZ36" s="216"/>
      <c r="HA36" s="216"/>
      <c r="HB36" s="216"/>
      <c r="HC36" s="216"/>
      <c r="HD36" s="216"/>
      <c r="HE36" s="216"/>
      <c r="HF36" s="216"/>
      <c r="HG36" s="216"/>
      <c r="HH36" s="216"/>
      <c r="HI36" s="216"/>
      <c r="HJ36" s="216"/>
      <c r="HK36" s="216"/>
      <c r="HL36" s="216"/>
      <c r="HM36" s="216"/>
      <c r="HN36" s="216"/>
      <c r="HO36" s="216"/>
      <c r="HP36" s="216"/>
      <c r="HQ36" s="216"/>
      <c r="HR36" s="216"/>
      <c r="HS36" s="216"/>
      <c r="HT36" s="216"/>
      <c r="HU36" s="216"/>
      <c r="HV36" s="216"/>
      <c r="HW36" s="216"/>
      <c r="HX36" s="216"/>
      <c r="HY36" s="216"/>
      <c r="HZ36" s="216"/>
    </row>
    <row r="37" spans="1:234">
      <c r="A37" s="259"/>
      <c r="B37" s="257"/>
      <c r="C37" s="257"/>
      <c r="D37" s="257"/>
      <c r="E37" s="258"/>
      <c r="F37" s="216"/>
      <c r="G37" s="233"/>
      <c r="H37" s="233"/>
      <c r="I37" s="233"/>
      <c r="J37" s="233"/>
      <c r="K37" s="233"/>
      <c r="L37" s="233"/>
      <c r="M37" s="233"/>
      <c r="N37" s="226"/>
      <c r="O37" s="233"/>
      <c r="P37" s="226"/>
      <c r="Q37" s="216"/>
      <c r="R37" s="259"/>
      <c r="S37" s="260"/>
      <c r="T37" s="216"/>
      <c r="U37" s="216"/>
      <c r="V37" s="216"/>
      <c r="W37" s="216"/>
      <c r="X37" s="216"/>
      <c r="Y37" s="216"/>
      <c r="Z37" s="216"/>
      <c r="AA37" s="216"/>
      <c r="AB37" s="216"/>
      <c r="AC37" s="254"/>
      <c r="AD37" s="233"/>
      <c r="AE37" s="233"/>
      <c r="AF37" s="233"/>
      <c r="AG37" s="233"/>
      <c r="AH37" s="215"/>
      <c r="AI37" s="215"/>
      <c r="AJ37" s="233"/>
      <c r="AK37" s="233"/>
      <c r="AL37" s="233"/>
      <c r="AM37" s="233"/>
      <c r="AN37" s="233"/>
      <c r="AO37" s="233"/>
      <c r="AP37" s="226"/>
      <c r="AQ37" s="233"/>
      <c r="AR37" s="226"/>
      <c r="AS37" s="216"/>
      <c r="AT37" s="216"/>
      <c r="AU37" s="260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57"/>
      <c r="BH37" s="257"/>
      <c r="BI37" s="257"/>
      <c r="BJ37" s="258"/>
      <c r="BK37" s="216"/>
      <c r="BL37" s="233"/>
      <c r="BM37" s="233"/>
      <c r="BN37" s="233"/>
      <c r="BO37" s="233"/>
      <c r="BP37" s="233"/>
      <c r="BQ37" s="233"/>
      <c r="BR37" s="233"/>
      <c r="BS37" s="226"/>
      <c r="BT37" s="233"/>
      <c r="BU37" s="226"/>
      <c r="BV37" s="216"/>
      <c r="BW37" s="259"/>
      <c r="BX37" s="260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33"/>
      <c r="CU37" s="233"/>
      <c r="CV37" s="226"/>
      <c r="CW37" s="233"/>
      <c r="CX37" s="226"/>
      <c r="CY37" s="216"/>
      <c r="CZ37" s="259"/>
      <c r="DA37" s="260"/>
      <c r="DB37" s="216"/>
      <c r="DC37" s="216"/>
      <c r="DD37" s="216"/>
      <c r="DE37" s="216"/>
      <c r="DF37" s="216"/>
      <c r="DG37" s="216"/>
      <c r="DH37" s="216"/>
      <c r="DI37" s="216"/>
      <c r="DJ37" s="216"/>
      <c r="DK37" s="259"/>
      <c r="DL37" s="257"/>
      <c r="DM37" s="257"/>
      <c r="DN37" s="257"/>
      <c r="DO37" s="258"/>
      <c r="DP37" s="216"/>
      <c r="DQ37" s="233"/>
      <c r="DR37" s="233"/>
      <c r="DS37" s="233"/>
      <c r="DT37" s="233"/>
      <c r="DU37" s="233"/>
      <c r="DV37" s="233"/>
      <c r="DW37" s="233"/>
      <c r="DX37" s="226"/>
      <c r="DY37" s="233"/>
      <c r="DZ37" s="226"/>
      <c r="EA37" s="216"/>
      <c r="EB37" s="259"/>
      <c r="EC37" s="260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  <c r="GD37" s="216"/>
      <c r="GE37" s="216"/>
      <c r="GF37" s="216"/>
      <c r="GG37" s="216"/>
      <c r="GH37" s="216"/>
      <c r="GI37" s="216"/>
      <c r="GJ37" s="216"/>
      <c r="GK37" s="216"/>
      <c r="GL37" s="216"/>
      <c r="GM37" s="216"/>
      <c r="GN37" s="216"/>
      <c r="GO37" s="216"/>
      <c r="GP37" s="216"/>
      <c r="GQ37" s="216"/>
      <c r="GR37" s="216"/>
      <c r="GS37" s="216"/>
      <c r="GT37" s="216"/>
      <c r="GU37" s="216"/>
      <c r="GV37" s="216"/>
      <c r="GW37" s="216"/>
      <c r="GX37" s="216"/>
      <c r="GY37" s="216"/>
      <c r="GZ37" s="216"/>
      <c r="HA37" s="216"/>
      <c r="HB37" s="216"/>
      <c r="HC37" s="216"/>
      <c r="HD37" s="216"/>
      <c r="HE37" s="216"/>
      <c r="HF37" s="216"/>
      <c r="HG37" s="216"/>
      <c r="HH37" s="216"/>
      <c r="HI37" s="216"/>
      <c r="HJ37" s="216"/>
      <c r="HK37" s="216"/>
      <c r="HL37" s="216"/>
      <c r="HM37" s="216"/>
      <c r="HN37" s="216"/>
      <c r="HO37" s="216"/>
      <c r="HP37" s="216"/>
      <c r="HQ37" s="216"/>
      <c r="HR37" s="216"/>
      <c r="HS37" s="216"/>
      <c r="HT37" s="216"/>
      <c r="HU37" s="216"/>
      <c r="HV37" s="216"/>
      <c r="HW37" s="216"/>
      <c r="HX37" s="216"/>
      <c r="HY37" s="216"/>
      <c r="HZ37" s="216"/>
    </row>
    <row r="38" spans="1:234">
      <c r="A38" s="259"/>
      <c r="B38" s="257"/>
      <c r="C38" s="257"/>
      <c r="D38" s="257"/>
      <c r="E38" s="258"/>
      <c r="F38" s="216"/>
      <c r="G38" s="233"/>
      <c r="H38" s="233"/>
      <c r="I38" s="233"/>
      <c r="J38" s="233"/>
      <c r="K38" s="233"/>
      <c r="L38" s="233"/>
      <c r="M38" s="233"/>
      <c r="N38" s="226"/>
      <c r="O38" s="233"/>
      <c r="P38" s="226"/>
      <c r="Q38" s="216"/>
      <c r="R38" s="259"/>
      <c r="S38" s="260"/>
      <c r="T38" s="216"/>
      <c r="U38" s="216"/>
      <c r="V38" s="216"/>
      <c r="W38" s="216"/>
      <c r="X38" s="216"/>
      <c r="Y38" s="216"/>
      <c r="Z38" s="216"/>
      <c r="AA38" s="216"/>
      <c r="AB38" s="216"/>
      <c r="AC38" s="270"/>
      <c r="AD38" s="216"/>
      <c r="AE38" s="216"/>
      <c r="AF38" s="259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5"/>
      <c r="AT38" s="215"/>
      <c r="AU38" s="260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57"/>
      <c r="BH38" s="257"/>
      <c r="BI38" s="257"/>
      <c r="BJ38" s="258"/>
      <c r="BK38" s="216"/>
      <c r="BL38" s="233"/>
      <c r="BM38" s="233"/>
      <c r="BN38" s="233"/>
      <c r="BO38" s="233"/>
      <c r="BP38" s="233"/>
      <c r="BQ38" s="233"/>
      <c r="BR38" s="233"/>
      <c r="BS38" s="226"/>
      <c r="BT38" s="233"/>
      <c r="BU38" s="226"/>
      <c r="BV38" s="216"/>
      <c r="BW38" s="259"/>
      <c r="BX38" s="260"/>
      <c r="BY38" s="216"/>
      <c r="BZ38" s="216"/>
      <c r="CA38" s="216"/>
      <c r="CB38" s="216"/>
      <c r="CC38" s="216"/>
      <c r="CD38" s="216"/>
      <c r="CE38" s="216"/>
      <c r="CF38" s="216"/>
      <c r="CG38" s="216"/>
      <c r="CH38" s="254"/>
      <c r="CI38" s="233"/>
      <c r="CJ38" s="233"/>
      <c r="CK38" s="233"/>
      <c r="CL38" s="233"/>
      <c r="CM38" s="215"/>
      <c r="CN38" s="215"/>
      <c r="CO38" s="233"/>
      <c r="CP38" s="233"/>
      <c r="CQ38" s="233"/>
      <c r="CR38" s="233"/>
      <c r="CS38" s="233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59"/>
      <c r="DL38" s="257"/>
      <c r="DM38" s="257"/>
      <c r="DN38" s="257"/>
      <c r="DO38" s="258"/>
      <c r="DP38" s="216"/>
      <c r="DQ38" s="233"/>
      <c r="DR38" s="233"/>
      <c r="DS38" s="233"/>
      <c r="DT38" s="233"/>
      <c r="DU38" s="233"/>
      <c r="DV38" s="233"/>
      <c r="DW38" s="233"/>
      <c r="DX38" s="226"/>
      <c r="DY38" s="233"/>
      <c r="DZ38" s="226"/>
      <c r="EA38" s="216"/>
      <c r="EB38" s="259"/>
      <c r="EC38" s="260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216"/>
      <c r="FP38" s="216"/>
      <c r="FQ38" s="216"/>
      <c r="FR38" s="216"/>
      <c r="FS38" s="216"/>
      <c r="FT38" s="216"/>
      <c r="FU38" s="216"/>
      <c r="FV38" s="216"/>
      <c r="FW38" s="216"/>
      <c r="FX38" s="216"/>
      <c r="FY38" s="216"/>
      <c r="FZ38" s="216"/>
      <c r="GA38" s="216"/>
      <c r="GB38" s="216"/>
      <c r="GC38" s="216"/>
      <c r="GD38" s="216"/>
      <c r="GE38" s="216"/>
      <c r="GF38" s="216"/>
      <c r="GG38" s="216"/>
      <c r="GH38" s="216"/>
      <c r="GI38" s="216"/>
      <c r="GJ38" s="216"/>
      <c r="GK38" s="216"/>
      <c r="GL38" s="216"/>
      <c r="GM38" s="216"/>
      <c r="GN38" s="216"/>
      <c r="GO38" s="216"/>
      <c r="GP38" s="216"/>
      <c r="GQ38" s="216"/>
      <c r="GR38" s="216"/>
      <c r="GS38" s="216"/>
      <c r="GT38" s="216"/>
      <c r="GU38" s="216"/>
      <c r="GV38" s="216"/>
      <c r="GW38" s="216"/>
      <c r="GX38" s="216"/>
      <c r="GY38" s="216"/>
      <c r="GZ38" s="216"/>
      <c r="HA38" s="216"/>
      <c r="HB38" s="216"/>
      <c r="HC38" s="216"/>
      <c r="HD38" s="216"/>
      <c r="HE38" s="216"/>
      <c r="HF38" s="216"/>
      <c r="HG38" s="216"/>
      <c r="HH38" s="216"/>
      <c r="HI38" s="216"/>
      <c r="HJ38" s="216"/>
      <c r="HK38" s="216"/>
      <c r="HL38" s="216"/>
      <c r="HM38" s="216"/>
      <c r="HN38" s="216"/>
      <c r="HO38" s="216"/>
      <c r="HP38" s="216"/>
      <c r="HQ38" s="216"/>
      <c r="HR38" s="216"/>
      <c r="HS38" s="216"/>
      <c r="HT38" s="216"/>
      <c r="HU38" s="216"/>
      <c r="HV38" s="216"/>
      <c r="HW38" s="216"/>
      <c r="HX38" s="216"/>
      <c r="HY38" s="216"/>
      <c r="HZ38" s="216"/>
    </row>
    <row r="39" spans="1:234">
      <c r="A39" s="259"/>
      <c r="B39" s="257"/>
      <c r="C39" s="257"/>
      <c r="D39" s="257"/>
      <c r="E39" s="258"/>
      <c r="F39" s="216"/>
      <c r="G39" s="233"/>
      <c r="H39" s="233"/>
      <c r="I39" s="233"/>
      <c r="J39" s="233"/>
      <c r="K39" s="233"/>
      <c r="L39" s="233"/>
      <c r="M39" s="233"/>
      <c r="N39" s="226"/>
      <c r="O39" s="233"/>
      <c r="P39" s="226"/>
      <c r="Q39" s="216"/>
      <c r="R39" s="259"/>
      <c r="S39" s="260"/>
      <c r="T39" s="216"/>
      <c r="U39" s="216"/>
      <c r="V39" s="216"/>
      <c r="W39" s="216"/>
      <c r="X39" s="216"/>
      <c r="Y39" s="216"/>
      <c r="Z39" s="216"/>
      <c r="AA39" s="216"/>
      <c r="AB39" s="216"/>
      <c r="AC39" s="259"/>
      <c r="AD39" s="257"/>
      <c r="AE39" s="257"/>
      <c r="AF39" s="257"/>
      <c r="AG39" s="258"/>
      <c r="AH39" s="216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26"/>
      <c r="AV39" s="233"/>
      <c r="AW39" s="226"/>
      <c r="AX39" s="216"/>
      <c r="AY39" s="259"/>
      <c r="AZ39" s="260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59"/>
      <c r="CI39" s="257"/>
      <c r="CJ39" s="257"/>
      <c r="CK39" s="257"/>
      <c r="CL39" s="258"/>
      <c r="CM39" s="216"/>
      <c r="CN39" s="233"/>
      <c r="CO39" s="233"/>
      <c r="CP39" s="233"/>
      <c r="CQ39" s="233"/>
      <c r="CR39" s="233"/>
      <c r="CS39" s="233"/>
      <c r="CT39" s="216"/>
      <c r="CU39" s="233"/>
      <c r="CV39" s="233"/>
      <c r="CW39" s="233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59"/>
      <c r="DL39" s="257"/>
      <c r="DM39" s="257"/>
      <c r="DN39" s="257"/>
      <c r="DO39" s="258"/>
      <c r="DP39" s="216"/>
      <c r="DQ39" s="233"/>
      <c r="DR39" s="233"/>
      <c r="DS39" s="233"/>
      <c r="DT39" s="233"/>
      <c r="DU39" s="233"/>
      <c r="DV39" s="233"/>
      <c r="DW39" s="233"/>
      <c r="DX39" s="226"/>
      <c r="DY39" s="233"/>
      <c r="DZ39" s="226"/>
      <c r="EA39" s="216"/>
      <c r="EB39" s="259"/>
      <c r="EC39" s="260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R39" s="216"/>
      <c r="ES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6"/>
      <c r="FL39" s="216"/>
      <c r="FM39" s="216"/>
      <c r="FN39" s="216"/>
      <c r="FO39" s="216"/>
      <c r="FP39" s="216"/>
      <c r="FQ39" s="216"/>
      <c r="FR39" s="216"/>
      <c r="FS39" s="216"/>
      <c r="FT39" s="216"/>
      <c r="FU39" s="216"/>
      <c r="FV39" s="216"/>
      <c r="FW39" s="216"/>
      <c r="FX39" s="216"/>
      <c r="FY39" s="216"/>
      <c r="FZ39" s="216"/>
      <c r="GA39" s="216"/>
      <c r="GB39" s="216"/>
      <c r="GC39" s="216"/>
      <c r="GD39" s="216"/>
      <c r="GE39" s="216"/>
      <c r="GF39" s="216"/>
      <c r="GG39" s="216"/>
      <c r="GH39" s="216"/>
      <c r="GI39" s="216"/>
      <c r="GJ39" s="216"/>
      <c r="GK39" s="216"/>
      <c r="GL39" s="216"/>
      <c r="GM39" s="216"/>
      <c r="GN39" s="216"/>
      <c r="GO39" s="216"/>
      <c r="GP39" s="216"/>
      <c r="GQ39" s="216"/>
      <c r="GR39" s="216"/>
      <c r="GS39" s="216"/>
      <c r="GT39" s="216"/>
      <c r="GU39" s="216"/>
      <c r="GV39" s="216"/>
      <c r="GW39" s="216"/>
      <c r="GX39" s="216"/>
      <c r="GY39" s="216"/>
      <c r="GZ39" s="216"/>
      <c r="HA39" s="216"/>
      <c r="HB39" s="216"/>
      <c r="HC39" s="216"/>
      <c r="HD39" s="216"/>
      <c r="HE39" s="216"/>
      <c r="HF39" s="216"/>
      <c r="HG39" s="216"/>
      <c r="HH39" s="216"/>
      <c r="HI39" s="216"/>
      <c r="HJ39" s="216"/>
      <c r="HK39" s="216"/>
      <c r="HL39" s="216"/>
      <c r="HM39" s="216"/>
      <c r="HN39" s="216"/>
      <c r="HO39" s="216"/>
      <c r="HP39" s="216"/>
      <c r="HQ39" s="216"/>
      <c r="HR39" s="216"/>
      <c r="HS39" s="216"/>
      <c r="HT39" s="216"/>
      <c r="HU39" s="216"/>
      <c r="HV39" s="216"/>
      <c r="HW39" s="216"/>
      <c r="HX39" s="216"/>
      <c r="HY39" s="216"/>
      <c r="HZ39" s="216"/>
    </row>
    <row r="40" spans="1:234">
      <c r="A40" s="254"/>
      <c r="B40" s="271"/>
      <c r="C40" s="271"/>
      <c r="D40" s="271"/>
      <c r="E40" s="271"/>
      <c r="F40" s="271"/>
      <c r="G40" s="233"/>
      <c r="H40" s="233"/>
      <c r="I40" s="233"/>
      <c r="J40" s="233"/>
      <c r="K40" s="233"/>
      <c r="L40" s="233"/>
      <c r="M40" s="233"/>
      <c r="N40" s="226"/>
      <c r="O40" s="233"/>
      <c r="P40" s="226"/>
      <c r="Q40" s="216"/>
      <c r="R40" s="254"/>
      <c r="S40" s="260"/>
      <c r="T40" s="216"/>
      <c r="U40" s="216"/>
      <c r="V40" s="216"/>
      <c r="W40" s="216"/>
      <c r="X40" s="216"/>
      <c r="Y40" s="216"/>
      <c r="Z40" s="216"/>
      <c r="AA40" s="216"/>
      <c r="AB40" s="216"/>
      <c r="AC40" s="254"/>
      <c r="AD40" s="271"/>
      <c r="AE40" s="271"/>
      <c r="AF40" s="271"/>
      <c r="AG40" s="271"/>
      <c r="AH40" s="271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26"/>
      <c r="AV40" s="233"/>
      <c r="AW40" s="226"/>
      <c r="AX40" s="216"/>
      <c r="AY40" s="254"/>
      <c r="AZ40" s="260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59"/>
      <c r="CI40" s="257"/>
      <c r="CJ40" s="257"/>
      <c r="CK40" s="257"/>
      <c r="CL40" s="258"/>
      <c r="CM40" s="216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54"/>
      <c r="DL40" s="271"/>
      <c r="DM40" s="271"/>
      <c r="DN40" s="271"/>
      <c r="DO40" s="271"/>
      <c r="DP40" s="271"/>
      <c r="DQ40" s="233"/>
      <c r="DR40" s="233"/>
      <c r="DS40" s="233"/>
      <c r="DT40" s="233"/>
      <c r="DU40" s="233"/>
      <c r="DV40" s="233"/>
      <c r="DW40" s="233"/>
      <c r="DX40" s="226"/>
      <c r="DY40" s="233"/>
      <c r="DZ40" s="226"/>
      <c r="EA40" s="216"/>
      <c r="EB40" s="254"/>
      <c r="EC40" s="260"/>
      <c r="ED40" s="216"/>
      <c r="EE40" s="216"/>
      <c r="EF40" s="216"/>
      <c r="EG40" s="216"/>
      <c r="EH40" s="216"/>
      <c r="EI40" s="216"/>
      <c r="EJ40" s="216"/>
      <c r="EK40" s="216"/>
      <c r="EL40" s="216"/>
      <c r="EM40" s="216"/>
      <c r="EN40" s="216"/>
      <c r="EO40" s="216"/>
      <c r="EP40" s="216"/>
      <c r="EQ40" s="216"/>
      <c r="ER40" s="216"/>
      <c r="ES40" s="216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6"/>
      <c r="FF40" s="216"/>
      <c r="FG40" s="216"/>
      <c r="FH40" s="216"/>
      <c r="FI40" s="216"/>
      <c r="FJ40" s="216"/>
      <c r="FK40" s="216"/>
      <c r="FL40" s="216"/>
      <c r="FM40" s="216"/>
      <c r="FN40" s="216"/>
      <c r="FO40" s="216"/>
      <c r="FP40" s="216"/>
      <c r="FQ40" s="216"/>
      <c r="FR40" s="216"/>
      <c r="FS40" s="216"/>
      <c r="FT40" s="216"/>
      <c r="FU40" s="216"/>
      <c r="FV40" s="216"/>
      <c r="FW40" s="216"/>
      <c r="FX40" s="216"/>
      <c r="FY40" s="216"/>
      <c r="FZ40" s="216"/>
      <c r="GA40" s="216"/>
      <c r="GB40" s="216"/>
      <c r="GC40" s="216"/>
      <c r="GD40" s="216"/>
      <c r="GE40" s="216"/>
      <c r="GF40" s="216"/>
      <c r="GG40" s="216"/>
      <c r="GH40" s="216"/>
      <c r="GI40" s="216"/>
      <c r="GJ40" s="216"/>
      <c r="GK40" s="216"/>
      <c r="GL40" s="216"/>
      <c r="GM40" s="216"/>
      <c r="GN40" s="216"/>
      <c r="GO40" s="216"/>
      <c r="GP40" s="216"/>
      <c r="GQ40" s="216"/>
      <c r="GR40" s="216"/>
      <c r="GS40" s="216"/>
      <c r="GT40" s="216"/>
      <c r="GU40" s="216"/>
      <c r="GV40" s="216"/>
      <c r="GW40" s="216"/>
      <c r="GX40" s="216"/>
      <c r="GY40" s="216"/>
      <c r="GZ40" s="216"/>
      <c r="HA40" s="216"/>
      <c r="HB40" s="216"/>
      <c r="HC40" s="216"/>
      <c r="HD40" s="216"/>
      <c r="HE40" s="216"/>
      <c r="HF40" s="216"/>
      <c r="HG40" s="216"/>
      <c r="HH40" s="216"/>
      <c r="HI40" s="216"/>
      <c r="HJ40" s="216"/>
      <c r="HK40" s="216"/>
      <c r="HL40" s="216"/>
      <c r="HM40" s="216"/>
      <c r="HN40" s="216"/>
      <c r="HO40" s="216"/>
      <c r="HP40" s="216"/>
      <c r="HQ40" s="216"/>
      <c r="HR40" s="216"/>
      <c r="HS40" s="216"/>
      <c r="HT40" s="216"/>
      <c r="HU40" s="216"/>
      <c r="HV40" s="216"/>
      <c r="HW40" s="216"/>
      <c r="HX40" s="216"/>
      <c r="HY40" s="216"/>
      <c r="HZ40" s="216"/>
    </row>
    <row r="41" spans="1:234">
      <c r="A41" s="254"/>
      <c r="B41" s="216"/>
      <c r="C41" s="216"/>
      <c r="D41" s="216"/>
      <c r="E41" s="216"/>
      <c r="F41" s="216"/>
      <c r="G41" s="233"/>
      <c r="H41" s="233"/>
      <c r="I41" s="233"/>
      <c r="J41" s="233"/>
      <c r="K41" s="233"/>
      <c r="L41" s="233"/>
      <c r="M41" s="233"/>
      <c r="N41" s="226"/>
      <c r="O41" s="233"/>
      <c r="P41" s="226"/>
      <c r="Q41" s="216"/>
      <c r="R41" s="216"/>
      <c r="S41" s="260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57"/>
      <c r="BH41" s="257"/>
      <c r="BI41" s="257"/>
      <c r="BJ41" s="258"/>
      <c r="BK41" s="216"/>
      <c r="BL41" s="233"/>
      <c r="BM41" s="233"/>
      <c r="BN41" s="233"/>
      <c r="BO41" s="233"/>
      <c r="BP41" s="233"/>
      <c r="BQ41" s="233"/>
      <c r="BR41" s="233"/>
      <c r="BS41" s="226"/>
      <c r="BT41" s="233"/>
      <c r="BU41" s="226"/>
      <c r="BV41" s="216"/>
      <c r="BW41" s="259"/>
      <c r="BX41" s="260"/>
      <c r="BY41" s="216"/>
      <c r="BZ41" s="216"/>
      <c r="CA41" s="216"/>
      <c r="CB41" s="216"/>
      <c r="CC41" s="216"/>
      <c r="CD41" s="216"/>
      <c r="CE41" s="216"/>
      <c r="CF41" s="216"/>
      <c r="CG41" s="216"/>
      <c r="CH41" s="254"/>
      <c r="CI41" s="271"/>
      <c r="CJ41" s="271"/>
      <c r="CK41" s="271"/>
      <c r="CL41" s="271"/>
      <c r="CM41" s="271"/>
      <c r="CN41" s="233"/>
      <c r="CO41" s="233"/>
      <c r="CP41" s="233"/>
      <c r="CQ41" s="233"/>
      <c r="CR41" s="233"/>
      <c r="CS41" s="233"/>
      <c r="CT41" s="233"/>
      <c r="CU41" s="233"/>
      <c r="CV41" s="233"/>
      <c r="CW41" s="233"/>
      <c r="CX41" s="233"/>
      <c r="CY41" s="233"/>
      <c r="CZ41" s="226"/>
      <c r="DA41" s="233"/>
      <c r="DB41" s="226"/>
      <c r="DC41" s="216"/>
      <c r="DD41" s="259"/>
      <c r="DE41" s="260"/>
      <c r="DF41" s="216"/>
      <c r="DG41" s="216"/>
      <c r="DH41" s="216"/>
      <c r="DI41" s="216"/>
      <c r="DJ41" s="216"/>
      <c r="DK41" s="254"/>
      <c r="DL41" s="216"/>
      <c r="DM41" s="216"/>
      <c r="DN41" s="216"/>
      <c r="DO41" s="216"/>
      <c r="DP41" s="216"/>
      <c r="DQ41" s="233"/>
      <c r="DR41" s="233"/>
      <c r="DS41" s="233"/>
      <c r="DT41" s="233"/>
      <c r="DU41" s="233"/>
      <c r="DV41" s="233"/>
      <c r="DW41" s="233"/>
      <c r="DX41" s="226"/>
      <c r="DY41" s="233"/>
      <c r="DZ41" s="226"/>
      <c r="EA41" s="216"/>
      <c r="EB41" s="216"/>
      <c r="EC41" s="260"/>
      <c r="ED41" s="216"/>
      <c r="EE41" s="216"/>
      <c r="EF41" s="216"/>
      <c r="EG41" s="216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  <c r="FM41" s="216"/>
      <c r="FN41" s="216"/>
      <c r="FO41" s="216"/>
      <c r="FP41" s="216"/>
      <c r="FQ41" s="216"/>
      <c r="FR41" s="216"/>
      <c r="FS41" s="216"/>
      <c r="FT41" s="216"/>
      <c r="FU41" s="216"/>
      <c r="FV41" s="216"/>
      <c r="FW41" s="216"/>
      <c r="FX41" s="216"/>
      <c r="FY41" s="216"/>
      <c r="FZ41" s="216"/>
      <c r="GA41" s="216"/>
      <c r="GB41" s="216"/>
      <c r="GC41" s="216"/>
      <c r="GD41" s="216"/>
      <c r="GE41" s="216"/>
      <c r="GF41" s="216"/>
      <c r="GG41" s="216"/>
      <c r="GH41" s="216"/>
      <c r="GI41" s="216"/>
      <c r="GJ41" s="216"/>
      <c r="GK41" s="216"/>
      <c r="GL41" s="216"/>
      <c r="GM41" s="216"/>
      <c r="GN41" s="216"/>
      <c r="GO41" s="216"/>
      <c r="GP41" s="216"/>
      <c r="GQ41" s="216"/>
      <c r="GR41" s="216"/>
      <c r="GS41" s="216"/>
      <c r="GT41" s="216"/>
      <c r="GU41" s="216"/>
      <c r="GV41" s="216"/>
      <c r="GW41" s="216"/>
      <c r="GX41" s="216"/>
      <c r="GY41" s="216"/>
      <c r="GZ41" s="216"/>
      <c r="HA41" s="216"/>
      <c r="HB41" s="216"/>
      <c r="HC41" s="216"/>
      <c r="HD41" s="216"/>
      <c r="HE41" s="216"/>
      <c r="HF41" s="216"/>
      <c r="HG41" s="216"/>
      <c r="HH41" s="216"/>
      <c r="HI41" s="216"/>
      <c r="HJ41" s="216"/>
      <c r="HK41" s="216"/>
      <c r="HL41" s="216"/>
      <c r="HM41" s="216"/>
      <c r="HN41" s="216"/>
      <c r="HO41" s="216"/>
      <c r="HP41" s="216"/>
      <c r="HQ41" s="216"/>
      <c r="HR41" s="216"/>
      <c r="HS41" s="216"/>
      <c r="HT41" s="216"/>
      <c r="HU41" s="216"/>
      <c r="HV41" s="216"/>
      <c r="HW41" s="216"/>
      <c r="HX41" s="216"/>
      <c r="HY41" s="216"/>
      <c r="HZ41" s="216"/>
    </row>
    <row r="42" spans="1:234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2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26"/>
      <c r="AV42" s="233"/>
      <c r="AW42" s="226"/>
      <c r="AX42" s="216"/>
      <c r="AY42" s="216"/>
      <c r="AZ42" s="260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33"/>
      <c r="BM42" s="233"/>
      <c r="BN42" s="233"/>
      <c r="BO42" s="233"/>
      <c r="BP42" s="233"/>
      <c r="BQ42" s="233"/>
      <c r="BR42" s="233"/>
      <c r="BS42" s="226"/>
      <c r="BT42" s="233"/>
      <c r="BU42" s="226"/>
      <c r="BV42" s="216"/>
      <c r="BW42" s="216"/>
      <c r="BX42" s="260"/>
      <c r="BY42" s="216"/>
      <c r="BZ42" s="216"/>
      <c r="CA42" s="216"/>
      <c r="CB42" s="216"/>
      <c r="CC42" s="216"/>
      <c r="CD42" s="216"/>
      <c r="CE42" s="216"/>
      <c r="CF42" s="216"/>
      <c r="CG42" s="216"/>
      <c r="CH42" s="254"/>
      <c r="CI42" s="216"/>
      <c r="CJ42" s="216"/>
      <c r="CK42" s="216"/>
      <c r="CL42" s="216"/>
      <c r="CM42" s="216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26"/>
      <c r="DA42" s="233"/>
      <c r="DB42" s="226"/>
      <c r="DC42" s="216"/>
      <c r="DD42" s="259"/>
      <c r="DE42" s="260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2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  <c r="GD42" s="216"/>
      <c r="GE42" s="216"/>
      <c r="GF42" s="216"/>
      <c r="GG42" s="216"/>
      <c r="GH42" s="216"/>
      <c r="GI42" s="216"/>
      <c r="GJ42" s="216"/>
      <c r="GK42" s="216"/>
      <c r="GL42" s="216"/>
      <c r="GM42" s="216"/>
      <c r="GN42" s="216"/>
      <c r="GO42" s="216"/>
      <c r="GP42" s="216"/>
      <c r="GQ42" s="216"/>
      <c r="GR42" s="216"/>
      <c r="GS42" s="216"/>
      <c r="GT42" s="216"/>
      <c r="GU42" s="216"/>
      <c r="GV42" s="216"/>
      <c r="GW42" s="216"/>
      <c r="GX42" s="216"/>
      <c r="GY42" s="216"/>
      <c r="GZ42" s="216"/>
      <c r="HA42" s="216"/>
      <c r="HB42" s="216"/>
      <c r="HC42" s="216"/>
      <c r="HD42" s="216"/>
      <c r="HE42" s="216"/>
      <c r="HF42" s="216"/>
      <c r="HG42" s="216"/>
      <c r="HH42" s="216"/>
      <c r="HI42" s="216"/>
      <c r="HJ42" s="216"/>
      <c r="HK42" s="216"/>
      <c r="HL42" s="216"/>
      <c r="HM42" s="216"/>
      <c r="HN42" s="216"/>
      <c r="HO42" s="216"/>
      <c r="HP42" s="216"/>
      <c r="HQ42" s="216"/>
      <c r="HR42" s="216"/>
      <c r="HS42" s="216"/>
      <c r="HT42" s="216"/>
      <c r="HU42" s="216"/>
      <c r="HV42" s="216"/>
      <c r="HW42" s="216"/>
      <c r="HX42" s="216"/>
      <c r="HY42" s="216"/>
      <c r="HZ42" s="216"/>
    </row>
    <row r="43" spans="1:234">
      <c r="A43" s="216" t="s">
        <v>109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5"/>
      <c r="W43" s="215"/>
      <c r="X43" s="216"/>
      <c r="Y43" s="216"/>
      <c r="Z43" s="216"/>
      <c r="AA43" s="216"/>
      <c r="AB43" s="216"/>
      <c r="AC43" s="216" t="s">
        <v>110</v>
      </c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5"/>
      <c r="AY43" s="215"/>
      <c r="AZ43" s="215"/>
      <c r="BA43" s="216"/>
      <c r="BB43" s="216"/>
      <c r="BC43" s="216"/>
      <c r="BD43" s="216"/>
      <c r="BE43" s="216"/>
      <c r="BF43" s="216" t="s">
        <v>111</v>
      </c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5"/>
      <c r="CG43" s="215"/>
      <c r="CH43" s="216"/>
      <c r="CI43" s="216" t="s">
        <v>112</v>
      </c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5"/>
      <c r="DE43" s="215"/>
      <c r="DF43" s="215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5"/>
      <c r="EG43" s="215"/>
      <c r="EH43" s="215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6"/>
      <c r="FL43" s="216"/>
      <c r="FM43" s="216"/>
      <c r="FN43" s="216"/>
      <c r="FO43" s="216"/>
      <c r="FP43" s="216"/>
      <c r="FQ43" s="216"/>
      <c r="FR43" s="216"/>
      <c r="FS43" s="216"/>
      <c r="FT43" s="216"/>
      <c r="FU43" s="216"/>
      <c r="FV43" s="216"/>
      <c r="FW43" s="216"/>
      <c r="FX43" s="216"/>
      <c r="FY43" s="216"/>
      <c r="FZ43" s="216"/>
      <c r="GA43" s="216"/>
      <c r="GB43" s="216"/>
      <c r="GC43" s="216"/>
      <c r="GD43" s="216"/>
      <c r="GE43" s="216"/>
      <c r="GF43" s="216"/>
      <c r="GG43" s="216"/>
      <c r="GH43" s="216"/>
      <c r="GI43" s="216"/>
      <c r="GJ43" s="216"/>
      <c r="GK43" s="216"/>
      <c r="GL43" s="216"/>
      <c r="GM43" s="216"/>
      <c r="GN43" s="216"/>
      <c r="GO43" s="216"/>
      <c r="GP43" s="216"/>
      <c r="GQ43" s="216"/>
      <c r="GR43" s="216"/>
      <c r="GS43" s="216"/>
      <c r="GT43" s="216"/>
      <c r="GU43" s="216"/>
      <c r="GV43" s="216"/>
      <c r="GW43" s="216"/>
      <c r="GX43" s="216"/>
      <c r="GY43" s="216"/>
      <c r="GZ43" s="216"/>
      <c r="HA43" s="216"/>
      <c r="HB43" s="216"/>
      <c r="HC43" s="216"/>
      <c r="HD43" s="216"/>
      <c r="HE43" s="216"/>
      <c r="HF43" s="216"/>
      <c r="HG43" s="216"/>
      <c r="HH43" s="216"/>
      <c r="HI43" s="216"/>
      <c r="HJ43" s="216"/>
      <c r="HK43" s="216"/>
      <c r="HL43" s="216"/>
      <c r="HM43" s="216"/>
      <c r="HN43" s="216"/>
      <c r="HO43" s="216"/>
      <c r="HP43" s="216"/>
      <c r="HQ43" s="216"/>
      <c r="HR43" s="216"/>
      <c r="HS43" s="216"/>
      <c r="HT43" s="216"/>
      <c r="HU43" s="216"/>
      <c r="HV43" s="216"/>
      <c r="HW43" s="216"/>
      <c r="HX43" s="216"/>
      <c r="HY43" s="216"/>
      <c r="HZ43" s="216"/>
    </row>
    <row r="44" spans="1:234">
      <c r="A44" s="230" t="s">
        <v>108</v>
      </c>
      <c r="B44" s="315" t="s">
        <v>105</v>
      </c>
      <c r="C44" s="274"/>
      <c r="D44" s="274"/>
      <c r="E44" s="274"/>
      <c r="F44" s="274"/>
      <c r="G44" s="274"/>
      <c r="H44" s="274"/>
      <c r="I44" s="274"/>
      <c r="J44" s="274"/>
      <c r="K44" s="316"/>
      <c r="L44" s="233" t="s">
        <v>1</v>
      </c>
      <c r="M44" s="233" t="s">
        <v>113</v>
      </c>
      <c r="N44" s="226" t="s">
        <v>114</v>
      </c>
      <c r="O44" s="233" t="s">
        <v>115</v>
      </c>
      <c r="P44" s="226" t="s">
        <v>116</v>
      </c>
      <c r="Q44" s="215"/>
      <c r="R44" s="233" t="s">
        <v>108</v>
      </c>
      <c r="S44" s="215" t="s">
        <v>116</v>
      </c>
      <c r="T44" s="216"/>
      <c r="U44" s="216"/>
      <c r="V44" s="216"/>
      <c r="W44" s="216"/>
      <c r="X44" s="215"/>
      <c r="Y44" s="216"/>
      <c r="Z44" s="216"/>
      <c r="AA44" s="216"/>
      <c r="AB44" s="216"/>
      <c r="AC44" s="272" t="s">
        <v>108</v>
      </c>
      <c r="AD44" s="317" t="s">
        <v>105</v>
      </c>
      <c r="AE44" s="317"/>
      <c r="AF44" s="317"/>
      <c r="AG44" s="317"/>
      <c r="AH44" s="317"/>
      <c r="AI44" s="317"/>
      <c r="AJ44" s="317"/>
      <c r="AK44" s="317"/>
      <c r="AL44" s="317"/>
      <c r="AM44" s="318"/>
      <c r="AN44" s="233" t="s">
        <v>1</v>
      </c>
      <c r="AO44" s="233" t="s">
        <v>113</v>
      </c>
      <c r="AP44" s="226" t="s">
        <v>114</v>
      </c>
      <c r="AQ44" s="233" t="s">
        <v>115</v>
      </c>
      <c r="AR44" s="226" t="s">
        <v>116</v>
      </c>
      <c r="AS44" s="215"/>
      <c r="AT44" s="233" t="s">
        <v>108</v>
      </c>
      <c r="AU44" s="215" t="s">
        <v>116</v>
      </c>
      <c r="AV44" s="216"/>
      <c r="AW44" s="216"/>
      <c r="AX44" s="216"/>
      <c r="AY44" s="216"/>
      <c r="AZ44" s="216"/>
      <c r="BA44" s="216"/>
      <c r="BB44" s="216"/>
      <c r="BC44" s="216"/>
      <c r="BD44" s="216"/>
      <c r="BE44" s="215"/>
      <c r="BF44" s="273" t="s">
        <v>108</v>
      </c>
      <c r="BG44" s="315" t="s">
        <v>105</v>
      </c>
      <c r="BH44" s="274"/>
      <c r="BI44" s="274"/>
      <c r="BJ44" s="274"/>
      <c r="BK44" s="274"/>
      <c r="BL44" s="274"/>
      <c r="BM44" s="274"/>
      <c r="BN44" s="274"/>
      <c r="BO44" s="274"/>
      <c r="BP44" s="316"/>
      <c r="BQ44" s="274" t="s">
        <v>1</v>
      </c>
      <c r="BR44" s="233" t="s">
        <v>113</v>
      </c>
      <c r="BS44" s="226" t="s">
        <v>114</v>
      </c>
      <c r="BT44" s="233" t="s">
        <v>115</v>
      </c>
      <c r="BU44" s="226" t="s">
        <v>116</v>
      </c>
      <c r="BV44" s="215"/>
      <c r="BW44" s="233" t="s">
        <v>108</v>
      </c>
      <c r="BX44" s="215" t="s">
        <v>116</v>
      </c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75" t="s">
        <v>108</v>
      </c>
      <c r="CJ44" s="274" t="s">
        <v>105</v>
      </c>
      <c r="CK44" s="274"/>
      <c r="CL44" s="274"/>
      <c r="CM44" s="274"/>
      <c r="CN44" s="274"/>
      <c r="CO44" s="274"/>
      <c r="CP44" s="274"/>
      <c r="CQ44" s="274"/>
      <c r="CR44" s="274"/>
      <c r="CS44" s="316"/>
      <c r="CT44" s="233" t="s">
        <v>1</v>
      </c>
      <c r="CU44" s="233" t="s">
        <v>113</v>
      </c>
      <c r="CV44" s="226" t="s">
        <v>114</v>
      </c>
      <c r="CW44" s="233" t="s">
        <v>115</v>
      </c>
      <c r="CX44" s="226" t="s">
        <v>116</v>
      </c>
      <c r="CY44" s="215"/>
      <c r="CZ44" s="233" t="s">
        <v>108</v>
      </c>
      <c r="DA44" s="215" t="s">
        <v>116</v>
      </c>
      <c r="DB44" s="216"/>
      <c r="DC44" s="216"/>
      <c r="DD44" s="216"/>
      <c r="DE44" s="216"/>
      <c r="DF44" s="216"/>
      <c r="DG44" s="216"/>
      <c r="DH44" s="216"/>
      <c r="DI44" s="216"/>
      <c r="DJ44" s="216"/>
      <c r="DK44" s="237" t="s">
        <v>108</v>
      </c>
      <c r="DL44" s="274" t="s">
        <v>105</v>
      </c>
      <c r="DM44" s="274"/>
      <c r="DN44" s="274"/>
      <c r="DO44" s="274"/>
      <c r="DP44" s="274"/>
      <c r="DQ44" s="274"/>
      <c r="DR44" s="274"/>
      <c r="DS44" s="274"/>
      <c r="DT44" s="274"/>
      <c r="DU44" s="316"/>
      <c r="DV44" s="233" t="s">
        <v>1</v>
      </c>
      <c r="DW44" s="233" t="s">
        <v>113</v>
      </c>
      <c r="DX44" s="226" t="s">
        <v>114</v>
      </c>
      <c r="DY44" s="233" t="s">
        <v>115</v>
      </c>
      <c r="DZ44" s="226" t="s">
        <v>116</v>
      </c>
      <c r="EA44" s="215"/>
      <c r="EB44" s="233" t="s">
        <v>108</v>
      </c>
      <c r="EC44" s="215" t="s">
        <v>116</v>
      </c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6"/>
      <c r="FL44" s="216"/>
      <c r="FM44" s="216"/>
      <c r="FN44" s="216"/>
      <c r="FO44" s="216"/>
      <c r="FP44" s="216"/>
      <c r="FQ44" s="216"/>
      <c r="FR44" s="216"/>
      <c r="FS44" s="216"/>
      <c r="FT44" s="216"/>
      <c r="FU44" s="216"/>
      <c r="FV44" s="216"/>
      <c r="FW44" s="216"/>
      <c r="FX44" s="216"/>
      <c r="FY44" s="216"/>
      <c r="FZ44" s="216"/>
      <c r="GA44" s="216"/>
      <c r="GB44" s="216"/>
      <c r="GC44" s="216"/>
      <c r="GD44" s="216"/>
      <c r="GE44" s="216"/>
      <c r="GF44" s="216"/>
      <c r="GG44" s="216"/>
      <c r="GH44" s="216"/>
      <c r="GI44" s="216"/>
      <c r="GJ44" s="216"/>
      <c r="GK44" s="216"/>
      <c r="GL44" s="216"/>
      <c r="GM44" s="216"/>
      <c r="GN44" s="216"/>
      <c r="GO44" s="216"/>
      <c r="GP44" s="216"/>
      <c r="GQ44" s="216"/>
      <c r="GR44" s="216"/>
      <c r="GS44" s="216"/>
      <c r="GT44" s="216"/>
      <c r="GU44" s="216"/>
      <c r="GV44" s="216"/>
      <c r="GW44" s="216"/>
      <c r="GX44" s="216"/>
      <c r="GY44" s="216"/>
      <c r="GZ44" s="216"/>
      <c r="HA44" s="216"/>
      <c r="HB44" s="216"/>
      <c r="HC44" s="216"/>
      <c r="HD44" s="216"/>
      <c r="HE44" s="216"/>
      <c r="HF44" s="216"/>
      <c r="HG44" s="216"/>
      <c r="HH44" s="216"/>
      <c r="HI44" s="216"/>
      <c r="HJ44" s="216"/>
      <c r="HK44" s="216"/>
      <c r="HL44" s="216"/>
      <c r="HM44" s="216"/>
      <c r="HN44" s="216"/>
      <c r="HO44" s="216"/>
      <c r="HP44" s="216"/>
      <c r="HQ44" s="216"/>
      <c r="HR44" s="216"/>
      <c r="HS44" s="216"/>
      <c r="HT44" s="216"/>
      <c r="HU44" s="216"/>
      <c r="HV44" s="216"/>
      <c r="HW44" s="216"/>
      <c r="HX44" s="216"/>
      <c r="HY44" s="216"/>
      <c r="HZ44" s="216"/>
    </row>
    <row r="45" spans="1:234">
      <c r="A45" s="242" t="s">
        <v>117</v>
      </c>
      <c r="B45" s="276">
        <v>2.2343999999999999</v>
      </c>
      <c r="C45" s="225">
        <v>2.6168</v>
      </c>
      <c r="D45" s="225">
        <v>2.4836</v>
      </c>
      <c r="E45" s="225">
        <v>2.5306999999999999</v>
      </c>
      <c r="F45" s="225">
        <v>2.4127000000000001</v>
      </c>
      <c r="G45" s="225">
        <v>2.4386999999999999</v>
      </c>
      <c r="H45" s="225">
        <v>2.5194999999999999</v>
      </c>
      <c r="I45" s="225">
        <v>2.5834000000000001</v>
      </c>
      <c r="J45" s="225">
        <v>2.4373</v>
      </c>
      <c r="K45" s="245">
        <v>2.5647000000000002</v>
      </c>
      <c r="L45" s="233">
        <f t="shared" ref="L45:L50" si="21">AVERAGE(B45:K45)</f>
        <v>2.4821800000000005</v>
      </c>
      <c r="M45" s="233">
        <f t="shared" ref="M45:M50" si="22">STDEVP(B45:K45)</f>
        <v>0.10442877764294672</v>
      </c>
      <c r="N45" s="226">
        <f t="shared" ref="N45:N50" si="23">M45*100/L45</f>
        <v>4.2071395967635992</v>
      </c>
      <c r="O45" s="233">
        <f>L45-$L$52</f>
        <v>2.4566600000000007</v>
      </c>
      <c r="P45" s="226">
        <f>O45*100/$O$45</f>
        <v>100</v>
      </c>
      <c r="Q45" s="215"/>
      <c r="R45" s="215" t="s">
        <v>118</v>
      </c>
      <c r="S45" s="226"/>
      <c r="T45" s="216"/>
      <c r="U45" s="216"/>
      <c r="V45" s="216"/>
      <c r="W45" s="216"/>
      <c r="X45" s="215"/>
      <c r="Y45" s="216"/>
      <c r="Z45" s="216"/>
      <c r="AA45" s="216"/>
      <c r="AB45" s="216"/>
      <c r="AC45" s="277" t="s">
        <v>117</v>
      </c>
      <c r="AD45" s="225">
        <v>2.4103999999999899</v>
      </c>
      <c r="AE45" s="225">
        <v>2.2635999999999998</v>
      </c>
      <c r="AF45" s="225">
        <v>2.3422000000000001</v>
      </c>
      <c r="AG45" s="225">
        <v>2.3548</v>
      </c>
      <c r="AH45" s="225"/>
      <c r="AI45" s="225">
        <v>2.3584999999999998</v>
      </c>
      <c r="AJ45" s="225">
        <v>2.0497000000000001</v>
      </c>
      <c r="AK45" s="225">
        <v>1.7687999999999999</v>
      </c>
      <c r="AL45" s="225">
        <v>1.9876</v>
      </c>
      <c r="AM45" s="245">
        <v>2.2570000000000001</v>
      </c>
      <c r="AN45" s="233">
        <f t="shared" ref="AN45:AN50" si="24">AVERAGE(AD45:AM45)</f>
        <v>2.1991777777777766</v>
      </c>
      <c r="AO45" s="233">
        <f t="shared" ref="AO45:AO50" si="25">STDEVP(AD45:AM45)</f>
        <v>0.20398786879930744</v>
      </c>
      <c r="AP45" s="226">
        <f t="shared" ref="AP45:AP50" si="26">AO45*100/AN45</f>
        <v>9.275642508784939</v>
      </c>
      <c r="AQ45" s="233">
        <f>AN45-$L$52</f>
        <v>2.1736577777777768</v>
      </c>
      <c r="AR45" s="226">
        <f>AQ45*100/$AQ$45</f>
        <v>100</v>
      </c>
      <c r="AS45" s="215"/>
      <c r="AT45" s="215" t="s">
        <v>118</v>
      </c>
      <c r="AU45" s="22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43" t="s">
        <v>92</v>
      </c>
      <c r="BG45" s="225">
        <f t="shared" ref="BG45:BP45" si="27">BG20</f>
        <v>1.8625</v>
      </c>
      <c r="BH45" s="225">
        <f t="shared" si="27"/>
        <v>2.4441000000000002</v>
      </c>
      <c r="BI45" s="225">
        <f t="shared" si="27"/>
        <v>2.3012000000000001</v>
      </c>
      <c r="BJ45" s="225">
        <f t="shared" si="27"/>
        <v>2.4194</v>
      </c>
      <c r="BK45" s="225">
        <f t="shared" si="27"/>
        <v>1.99969999999999</v>
      </c>
      <c r="BL45" s="225">
        <f t="shared" si="27"/>
        <v>2.1703000000000001</v>
      </c>
      <c r="BM45" s="225">
        <f t="shared" si="27"/>
        <v>1.98149999999999</v>
      </c>
      <c r="BN45" s="225">
        <f t="shared" si="27"/>
        <v>1.8411</v>
      </c>
      <c r="BO45" s="225">
        <f t="shared" si="27"/>
        <v>2.1951000000000001</v>
      </c>
      <c r="BP45" s="245">
        <f t="shared" si="27"/>
        <v>2.1013000000000002</v>
      </c>
      <c r="BQ45" s="233">
        <f t="shared" ref="BQ45:BQ50" si="28">AVERAGE(BG45:BP45)</f>
        <v>2.1316199999999981</v>
      </c>
      <c r="BR45" s="233">
        <f t="shared" ref="BR45:BR50" si="29">STDEVP(BG45:BP45)</f>
        <v>0.20308371574304174</v>
      </c>
      <c r="BS45" s="226">
        <f t="shared" ref="BS45:BS50" si="30">BR45*100/BQ45</f>
        <v>9.5272007085241235</v>
      </c>
      <c r="BT45" s="233">
        <f>BQ45-$BQ$52</f>
        <v>2.1145499999999982</v>
      </c>
      <c r="BU45" s="226">
        <f>BT45*100/BT45</f>
        <v>100</v>
      </c>
      <c r="BV45" s="215"/>
      <c r="BW45" s="215" t="s">
        <v>118</v>
      </c>
      <c r="BX45" s="226"/>
      <c r="BY45" s="216"/>
      <c r="BZ45" s="216"/>
      <c r="CA45" s="216"/>
      <c r="CB45" s="216"/>
      <c r="CC45" s="216"/>
      <c r="CD45" s="216"/>
      <c r="CE45" s="216"/>
      <c r="CF45" s="216"/>
      <c r="CG45" s="216"/>
      <c r="CH45" s="270"/>
      <c r="CI45" s="278" t="s">
        <v>117</v>
      </c>
      <c r="CJ45" s="225">
        <v>1.8523000000000001</v>
      </c>
      <c r="CK45" s="225">
        <v>1.81639999999999</v>
      </c>
      <c r="CL45" s="225">
        <v>1.6744000000000001</v>
      </c>
      <c r="CM45" s="225">
        <v>1.7454000000000001</v>
      </c>
      <c r="CN45" s="225">
        <v>1.6829999999999901</v>
      </c>
      <c r="CO45" s="225">
        <v>1.6029</v>
      </c>
      <c r="CP45" s="225">
        <v>1.7992999999999999</v>
      </c>
      <c r="CQ45" s="225">
        <v>1.7644</v>
      </c>
      <c r="CR45" s="225">
        <v>1.6715</v>
      </c>
      <c r="CS45" s="245">
        <v>1.6511</v>
      </c>
      <c r="CT45" s="233">
        <f>AVERAGE(CJ45:CS45)</f>
        <v>1.7260699999999982</v>
      </c>
      <c r="CU45" s="233">
        <f t="shared" ref="CU45:CU50" si="31">STDEVP(CJ45:CS45)</f>
        <v>7.7196529067050046E-2</v>
      </c>
      <c r="CV45" s="226">
        <f t="shared" ref="CV45:CV50" si="32">CU45*100/CT45</f>
        <v>4.472386929096162</v>
      </c>
      <c r="CW45" s="233">
        <f>CT45-CT52</f>
        <v>1.7018399999999982</v>
      </c>
      <c r="CX45" s="226">
        <f>CW45*100/CW45</f>
        <v>100</v>
      </c>
      <c r="CY45" s="215"/>
      <c r="CZ45" s="215" t="s">
        <v>118</v>
      </c>
      <c r="DA45" s="226"/>
      <c r="DB45" s="216"/>
      <c r="DC45" s="216"/>
      <c r="DD45" s="216"/>
      <c r="DE45" s="216"/>
      <c r="DF45" s="216"/>
      <c r="DG45" s="216"/>
      <c r="DH45" s="216"/>
      <c r="DI45" s="216"/>
      <c r="DJ45" s="216"/>
      <c r="DK45" s="242" t="s">
        <v>117</v>
      </c>
      <c r="DL45" s="225">
        <v>1.8926999999999901</v>
      </c>
      <c r="DM45" s="225">
        <v>1.9711000000000001</v>
      </c>
      <c r="DN45" s="225">
        <v>2.0611000000000002</v>
      </c>
      <c r="DO45" s="225">
        <v>2.0699999999999998</v>
      </c>
      <c r="DP45" s="225">
        <v>1.9477</v>
      </c>
      <c r="DQ45" s="225">
        <v>2.0108999999999999</v>
      </c>
      <c r="DR45" s="225">
        <v>2.0163000000000002</v>
      </c>
      <c r="DS45" s="225">
        <v>1.95379999999999</v>
      </c>
      <c r="DT45" s="225">
        <v>1.9184000000000001</v>
      </c>
      <c r="DU45" s="245">
        <v>1.802</v>
      </c>
      <c r="DV45" s="233">
        <f t="shared" ref="DV45:DV50" si="33">AVERAGE(DL45:DU45)</f>
        <v>1.9643999999999977</v>
      </c>
      <c r="DW45" s="233">
        <f t="shared" ref="DW45:DW50" si="34">STDEVP(DL45:DU45)</f>
        <v>7.7087547632546743E-2</v>
      </c>
      <c r="DX45" s="226">
        <f t="shared" ref="DX45:DX50" si="35">DW45*100/DV45</f>
        <v>3.9242286516262896</v>
      </c>
      <c r="DY45" s="233">
        <f>DV45-DV52</f>
        <v>1.9426299999999979</v>
      </c>
      <c r="DZ45" s="226">
        <f>DY45*100/DY45</f>
        <v>100</v>
      </c>
      <c r="EA45" s="215"/>
      <c r="EB45" s="215" t="s">
        <v>118</v>
      </c>
      <c r="EC45" s="226"/>
      <c r="ED45" s="216"/>
      <c r="EE45" s="216"/>
      <c r="EF45" s="216"/>
      <c r="EG45" s="216"/>
      <c r="EH45" s="216"/>
      <c r="EI45" s="216"/>
      <c r="EJ45" s="216"/>
      <c r="EK45" s="216"/>
      <c r="EL45" s="216"/>
      <c r="EM45" s="216"/>
      <c r="EN45" s="216"/>
      <c r="EO45" s="216"/>
      <c r="EP45" s="216"/>
      <c r="EQ45" s="216"/>
      <c r="ER45" s="216"/>
      <c r="ES45" s="216"/>
      <c r="ET45" s="216"/>
      <c r="EU45" s="216"/>
      <c r="EV45" s="216"/>
      <c r="EW45" s="216"/>
      <c r="EX45" s="216"/>
      <c r="EY45" s="216"/>
      <c r="EZ45" s="216"/>
      <c r="FA45" s="216"/>
      <c r="FB45" s="216"/>
      <c r="FC45" s="216"/>
      <c r="FD45" s="216"/>
      <c r="FE45" s="216"/>
      <c r="FF45" s="216"/>
      <c r="FG45" s="216"/>
      <c r="FH45" s="216"/>
      <c r="FI45" s="216"/>
      <c r="FJ45" s="216"/>
      <c r="FK45" s="216"/>
      <c r="FL45" s="216"/>
      <c r="FM45" s="216"/>
      <c r="FN45" s="216"/>
      <c r="FO45" s="216"/>
      <c r="FP45" s="216"/>
      <c r="FQ45" s="216"/>
      <c r="FR45" s="216"/>
      <c r="FS45" s="216"/>
      <c r="FT45" s="216"/>
      <c r="FU45" s="216"/>
      <c r="FV45" s="216"/>
      <c r="FW45" s="216"/>
      <c r="FX45" s="216"/>
      <c r="FY45" s="216"/>
      <c r="FZ45" s="216"/>
      <c r="GA45" s="216"/>
      <c r="GB45" s="216"/>
      <c r="GC45" s="216"/>
      <c r="GD45" s="216"/>
      <c r="GE45" s="216"/>
      <c r="GF45" s="216"/>
      <c r="GG45" s="216"/>
      <c r="GH45" s="216"/>
      <c r="GI45" s="216"/>
      <c r="GJ45" s="216"/>
      <c r="GK45" s="216"/>
      <c r="GL45" s="216"/>
      <c r="GM45" s="216"/>
      <c r="GN45" s="216"/>
      <c r="GO45" s="216"/>
      <c r="GP45" s="216"/>
      <c r="GQ45" s="216"/>
      <c r="GR45" s="216"/>
      <c r="GS45" s="216"/>
      <c r="GT45" s="216"/>
      <c r="GU45" s="216"/>
      <c r="GV45" s="216"/>
      <c r="GW45" s="216"/>
      <c r="GX45" s="216"/>
      <c r="GY45" s="216"/>
      <c r="GZ45" s="216"/>
      <c r="HA45" s="216"/>
      <c r="HB45" s="216"/>
      <c r="HC45" s="216"/>
      <c r="HD45" s="216"/>
      <c r="HE45" s="216"/>
      <c r="HF45" s="216"/>
      <c r="HG45" s="216"/>
      <c r="HH45" s="216"/>
      <c r="HI45" s="216"/>
      <c r="HJ45" s="216"/>
      <c r="HK45" s="216"/>
      <c r="HL45" s="216"/>
      <c r="HM45" s="216"/>
      <c r="HN45" s="216"/>
      <c r="HO45" s="216"/>
      <c r="HP45" s="216"/>
      <c r="HQ45" s="216"/>
      <c r="HR45" s="216"/>
      <c r="HS45" s="216"/>
      <c r="HT45" s="216"/>
      <c r="HU45" s="216"/>
      <c r="HV45" s="216"/>
      <c r="HW45" s="216"/>
      <c r="HX45" s="216"/>
      <c r="HY45" s="216"/>
      <c r="HZ45" s="216"/>
    </row>
    <row r="46" spans="1:234">
      <c r="A46" s="279">
        <v>1000</v>
      </c>
      <c r="B46" s="280">
        <v>3.8799999999999897E-2</v>
      </c>
      <c r="C46" s="281">
        <v>3.4299999999999997E-2</v>
      </c>
      <c r="D46" s="281">
        <v>3.1899999999999998E-2</v>
      </c>
      <c r="E46" s="281">
        <v>4.1099999999999998E-2</v>
      </c>
      <c r="F46" s="281"/>
      <c r="G46" s="233"/>
      <c r="H46" s="233"/>
      <c r="I46" s="233"/>
      <c r="J46" s="233"/>
      <c r="K46" s="248"/>
      <c r="L46" s="233">
        <f t="shared" si="21"/>
        <v>3.6524999999999974E-2</v>
      </c>
      <c r="M46" s="233">
        <f t="shared" si="22"/>
        <v>3.6210323113719774E-3</v>
      </c>
      <c r="N46" s="226">
        <f t="shared" si="23"/>
        <v>9.9138461639205477</v>
      </c>
      <c r="O46" s="233">
        <f>L46-$L$52</f>
        <v>1.1005000000000032E-2</v>
      </c>
      <c r="P46" s="249">
        <f>O46*100/$O$45</f>
        <v>0.44796593749236885</v>
      </c>
      <c r="Q46" s="215"/>
      <c r="R46" s="250">
        <v>1000</v>
      </c>
      <c r="S46" s="249">
        <v>0.44796593749236885</v>
      </c>
      <c r="T46" s="216"/>
      <c r="U46" s="216"/>
      <c r="V46" s="216"/>
      <c r="W46" s="216"/>
      <c r="X46" s="215"/>
      <c r="Y46" s="216"/>
      <c r="Z46" s="216"/>
      <c r="AA46" s="216"/>
      <c r="AB46" s="216"/>
      <c r="AC46" s="282">
        <v>1000</v>
      </c>
      <c r="AD46" s="228">
        <v>4.3499999999999997E-2</v>
      </c>
      <c r="AE46" s="228">
        <v>0.04</v>
      </c>
      <c r="AF46" s="228"/>
      <c r="AG46" s="228">
        <v>3.7599999999999897E-2</v>
      </c>
      <c r="AH46" s="228">
        <v>4.8399999999999901E-2</v>
      </c>
      <c r="AI46" s="233"/>
      <c r="AJ46" s="233"/>
      <c r="AK46" s="233"/>
      <c r="AL46" s="233"/>
      <c r="AM46" s="248"/>
      <c r="AN46" s="233">
        <f t="shared" si="24"/>
        <v>4.2374999999999947E-2</v>
      </c>
      <c r="AO46" s="233">
        <f t="shared" si="25"/>
        <v>4.0622499923072125E-3</v>
      </c>
      <c r="AP46" s="226">
        <f t="shared" si="26"/>
        <v>9.5864306603120184</v>
      </c>
      <c r="AQ46" s="233">
        <f>AN46-$L$52</f>
        <v>1.6855000000000005E-2</v>
      </c>
      <c r="AR46" s="249">
        <f>AQ46*100/AQ45</f>
        <v>0.77542105166304476</v>
      </c>
      <c r="AS46" s="215"/>
      <c r="AT46" s="250">
        <v>1000</v>
      </c>
      <c r="AU46" s="249">
        <v>0.77542105166304476</v>
      </c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61">
        <v>1000</v>
      </c>
      <c r="BG46" s="228">
        <f>BL21</f>
        <v>3.61E-2</v>
      </c>
      <c r="BH46" s="228">
        <f>BM21</f>
        <v>3.04E-2</v>
      </c>
      <c r="BI46" s="228">
        <f>BN21</f>
        <v>3.0300000000000001E-2</v>
      </c>
      <c r="BJ46" s="228">
        <f>BO21</f>
        <v>3.5400000000000001E-2</v>
      </c>
      <c r="BK46" s="228">
        <f>BP21</f>
        <v>3.7799999999999903E-2</v>
      </c>
      <c r="BL46" s="233"/>
      <c r="BM46" s="233"/>
      <c r="BN46" s="233"/>
      <c r="BO46" s="233"/>
      <c r="BP46" s="248"/>
      <c r="BQ46" s="233">
        <f t="shared" si="28"/>
        <v>3.3999999999999975E-2</v>
      </c>
      <c r="BR46" s="233">
        <f t="shared" si="29"/>
        <v>3.0809089567852945E-3</v>
      </c>
      <c r="BS46" s="226">
        <f t="shared" si="30"/>
        <v>9.0614969317214609</v>
      </c>
      <c r="BT46" s="233">
        <f>BQ46-$BQ$52</f>
        <v>1.6930000000000014E-2</v>
      </c>
      <c r="BU46" s="249">
        <f>BT46*100/BT45</f>
        <v>0.80064316284788861</v>
      </c>
      <c r="BV46" s="215"/>
      <c r="BW46" s="250">
        <v>1000</v>
      </c>
      <c r="BX46" s="249">
        <v>0.80064316284788861</v>
      </c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83">
        <v>1000</v>
      </c>
      <c r="CJ46" s="228"/>
      <c r="CK46" s="228">
        <v>3.9599999999999899E-2</v>
      </c>
      <c r="CL46" s="228">
        <v>3.3199999999999903E-2</v>
      </c>
      <c r="CM46" s="228">
        <v>3.5299999999999998E-2</v>
      </c>
      <c r="CN46" s="228">
        <v>3.2799999999999899E-2</v>
      </c>
      <c r="CO46" s="233"/>
      <c r="CP46" s="233"/>
      <c r="CQ46" s="233"/>
      <c r="CR46" s="233"/>
      <c r="CS46" s="248"/>
      <c r="CT46" s="233">
        <f>AVERAGE(CJ46:CS46)</f>
        <v>3.5224999999999923E-2</v>
      </c>
      <c r="CU46" s="233">
        <f t="shared" si="31"/>
        <v>2.698494950893924E-3</v>
      </c>
      <c r="CV46" s="226">
        <f t="shared" si="32"/>
        <v>7.6607379727293958</v>
      </c>
      <c r="CW46" s="233">
        <f>CT46-CT52</f>
        <v>1.099499999999996E-2</v>
      </c>
      <c r="CX46" s="249">
        <f>CW46*100/CW45</f>
        <v>0.64606543505852321</v>
      </c>
      <c r="CY46" s="215"/>
      <c r="CZ46" s="250">
        <v>1000</v>
      </c>
      <c r="DA46" s="249">
        <v>0.64606543505852321</v>
      </c>
      <c r="DB46" s="216"/>
      <c r="DC46" s="216"/>
      <c r="DD46" s="216"/>
      <c r="DE46" s="216"/>
      <c r="DF46" s="216"/>
      <c r="DG46" s="216"/>
      <c r="DH46" s="216"/>
      <c r="DI46" s="216"/>
      <c r="DJ46" s="216"/>
      <c r="DK46" s="251">
        <v>1000</v>
      </c>
      <c r="DL46" s="228">
        <v>3.8599999999999898E-2</v>
      </c>
      <c r="DM46" s="228">
        <v>3.7100000000000001E-2</v>
      </c>
      <c r="DN46" s="228">
        <v>3.30999999999999E-2</v>
      </c>
      <c r="DO46" s="228">
        <v>3.6899999999999898E-2</v>
      </c>
      <c r="DP46" s="228">
        <v>0.03</v>
      </c>
      <c r="DQ46" s="233"/>
      <c r="DR46" s="233"/>
      <c r="DS46" s="233"/>
      <c r="DT46" s="233"/>
      <c r="DU46" s="248"/>
      <c r="DV46" s="233">
        <f t="shared" si="33"/>
        <v>3.5139999999999942E-2</v>
      </c>
      <c r="DW46" s="233">
        <f t="shared" si="34"/>
        <v>3.146172277546141E-3</v>
      </c>
      <c r="DX46" s="226">
        <f t="shared" si="35"/>
        <v>8.9532506475416795</v>
      </c>
      <c r="DY46" s="233">
        <f>DV46-DV52</f>
        <v>1.336999999999999E-2</v>
      </c>
      <c r="DZ46" s="249">
        <f>DY46*100/DY45</f>
        <v>0.68824222831934045</v>
      </c>
      <c r="EA46" s="215"/>
      <c r="EB46" s="250">
        <v>1000</v>
      </c>
      <c r="EC46" s="249">
        <v>0.68824222831934045</v>
      </c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  <c r="GT46" s="216"/>
      <c r="GU46" s="216"/>
      <c r="GV46" s="216"/>
      <c r="GW46" s="216"/>
      <c r="GX46" s="216"/>
      <c r="GY46" s="216"/>
      <c r="GZ46" s="216"/>
      <c r="HA46" s="216"/>
      <c r="HB46" s="216"/>
      <c r="HC46" s="216"/>
      <c r="HD46" s="216"/>
      <c r="HE46" s="216"/>
      <c r="HF46" s="216"/>
      <c r="HG46" s="216"/>
      <c r="HH46" s="216"/>
      <c r="HI46" s="216"/>
      <c r="HJ46" s="216"/>
      <c r="HK46" s="216"/>
      <c r="HL46" s="216"/>
      <c r="HM46" s="216"/>
      <c r="HN46" s="216"/>
      <c r="HO46" s="216"/>
      <c r="HP46" s="216"/>
      <c r="HQ46" s="216"/>
      <c r="HR46" s="216"/>
      <c r="HS46" s="216"/>
      <c r="HT46" s="216"/>
      <c r="HU46" s="216"/>
      <c r="HV46" s="216"/>
      <c r="HW46" s="216"/>
      <c r="HX46" s="216"/>
      <c r="HY46" s="216"/>
      <c r="HZ46" s="216"/>
    </row>
    <row r="47" spans="1:234">
      <c r="A47" s="246">
        <v>500</v>
      </c>
      <c r="B47" s="280">
        <v>5.6499999999999898E-2</v>
      </c>
      <c r="C47" s="281">
        <v>6.0100000000000001E-2</v>
      </c>
      <c r="D47" s="281">
        <v>4.48E-2</v>
      </c>
      <c r="E47" s="281"/>
      <c r="F47" s="281"/>
      <c r="G47" s="233"/>
      <c r="H47" s="233"/>
      <c r="I47" s="233"/>
      <c r="J47" s="233"/>
      <c r="K47" s="248"/>
      <c r="L47" s="233">
        <f t="shared" si="21"/>
        <v>5.3799999999999966E-2</v>
      </c>
      <c r="M47" s="233">
        <f t="shared" si="22"/>
        <v>6.5314623171231585E-3</v>
      </c>
      <c r="N47" s="226">
        <f t="shared" si="23"/>
        <v>12.140264529968704</v>
      </c>
      <c r="O47" s="233">
        <f>L47-$L$52</f>
        <v>2.8280000000000024E-2</v>
      </c>
      <c r="P47" s="249">
        <f>O47*100/$O$45</f>
        <v>1.1511564481857488</v>
      </c>
      <c r="Q47" s="215"/>
      <c r="R47" s="252">
        <v>500</v>
      </c>
      <c r="S47" s="249">
        <v>1.1511564481857488</v>
      </c>
      <c r="T47" s="216"/>
      <c r="U47" s="216"/>
      <c r="V47" s="216"/>
      <c r="W47" s="216"/>
      <c r="X47" s="216"/>
      <c r="Y47" s="216"/>
      <c r="Z47" s="216"/>
      <c r="AA47" s="216"/>
      <c r="AB47" s="216"/>
      <c r="AC47" s="282">
        <v>500</v>
      </c>
      <c r="AD47" s="228"/>
      <c r="AE47" s="228">
        <v>8.3699999999999997E-2</v>
      </c>
      <c r="AF47" s="228">
        <v>8.5699999999999901E-2</v>
      </c>
      <c r="AG47" s="228">
        <v>9.5399999999999999E-2</v>
      </c>
      <c r="AH47" s="228">
        <v>9.5000000000000001E-2</v>
      </c>
      <c r="AI47" s="233"/>
      <c r="AJ47" s="233"/>
      <c r="AK47" s="233"/>
      <c r="AL47" s="233"/>
      <c r="AM47" s="248"/>
      <c r="AN47" s="233">
        <f t="shared" si="24"/>
        <v>8.9949999999999974E-2</v>
      </c>
      <c r="AO47" s="233">
        <f t="shared" si="25"/>
        <v>5.2992924055953183E-3</v>
      </c>
      <c r="AP47" s="226">
        <f t="shared" si="26"/>
        <v>5.8913756593611115</v>
      </c>
      <c r="AQ47" s="233">
        <f>AN47-$L$52</f>
        <v>6.4430000000000029E-2</v>
      </c>
      <c r="AR47" s="249">
        <f>AQ47*100/AQ45</f>
        <v>2.9641280545031137</v>
      </c>
      <c r="AS47" s="215"/>
      <c r="AT47" s="252">
        <v>500</v>
      </c>
      <c r="AU47" s="249">
        <v>2.9641280545031137</v>
      </c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61">
        <v>500</v>
      </c>
      <c r="BG47" s="228"/>
      <c r="BH47" s="228">
        <f>BM22</f>
        <v>4.34999999999999E-2</v>
      </c>
      <c r="BI47" s="228">
        <f>BN22</f>
        <v>4.8399999999999999E-2</v>
      </c>
      <c r="BJ47" s="228">
        <f>BO22</f>
        <v>4.3700000000000003E-2</v>
      </c>
      <c r="BK47" s="228">
        <f>BP22</f>
        <v>5.2499999999999998E-2</v>
      </c>
      <c r="BL47" s="233"/>
      <c r="BM47" s="233"/>
      <c r="BN47" s="233"/>
      <c r="BO47" s="233"/>
      <c r="BP47" s="248"/>
      <c r="BQ47" s="233">
        <f t="shared" si="28"/>
        <v>4.702499999999997E-2</v>
      </c>
      <c r="BR47" s="233">
        <f t="shared" si="29"/>
        <v>3.7197950212343911E-3</v>
      </c>
      <c r="BS47" s="226">
        <f t="shared" si="30"/>
        <v>7.9102499122475143</v>
      </c>
      <c r="BT47" s="233">
        <f>BQ47-$BQ$52</f>
        <v>2.9955000000000009E-2</v>
      </c>
      <c r="BU47" s="249">
        <f>BT47*100/BT45</f>
        <v>1.4166134638575598</v>
      </c>
      <c r="BV47" s="215"/>
      <c r="BW47" s="252">
        <v>500</v>
      </c>
      <c r="BX47" s="249">
        <v>1.4166134638575598</v>
      </c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84">
        <v>500</v>
      </c>
      <c r="CJ47" s="228">
        <v>4.2599999999999999E-2</v>
      </c>
      <c r="CK47" s="228"/>
      <c r="CL47" s="228">
        <v>4.2299999999999997E-2</v>
      </c>
      <c r="CM47" s="228">
        <v>4.5699999999999998E-2</v>
      </c>
      <c r="CN47" s="228">
        <v>4.17999999999999E-2</v>
      </c>
      <c r="CO47" s="233"/>
      <c r="CP47" s="233"/>
      <c r="CQ47" s="233"/>
      <c r="CR47" s="233"/>
      <c r="CS47" s="248"/>
      <c r="CT47" s="233">
        <f t="shared" ref="CT47:CT50" si="36">AVERAGE(CJ47:CS47)</f>
        <v>4.3099999999999972E-2</v>
      </c>
      <c r="CU47" s="233">
        <f t="shared" si="31"/>
        <v>1.5280706789936331E-3</v>
      </c>
      <c r="CV47" s="226">
        <f t="shared" si="32"/>
        <v>3.5454076078738606</v>
      </c>
      <c r="CW47" s="233">
        <f>CT47-CT52</f>
        <v>1.8870000000000008E-2</v>
      </c>
      <c r="CX47" s="249">
        <f>CW47*100/CW45</f>
        <v>1.1087998871809353</v>
      </c>
      <c r="CY47" s="215"/>
      <c r="CZ47" s="252">
        <v>500</v>
      </c>
      <c r="DA47" s="249">
        <v>1.1087998871809353</v>
      </c>
      <c r="DB47" s="216"/>
      <c r="DC47" s="216"/>
      <c r="DD47" s="216"/>
      <c r="DE47" s="216"/>
      <c r="DF47" s="216"/>
      <c r="DG47" s="216"/>
      <c r="DH47" s="216"/>
      <c r="DI47" s="216"/>
      <c r="DJ47" s="216"/>
      <c r="DK47" s="253">
        <v>500</v>
      </c>
      <c r="DL47" s="228">
        <v>4.8500000000000001E-2</v>
      </c>
      <c r="DM47" s="228">
        <v>4.9399999999999999E-2</v>
      </c>
      <c r="DN47" s="228">
        <v>4.65E-2</v>
      </c>
      <c r="DO47" s="228"/>
      <c r="DP47" s="228"/>
      <c r="DQ47" s="233"/>
      <c r="DR47" s="233"/>
      <c r="DS47" s="233"/>
      <c r="DT47" s="233"/>
      <c r="DU47" s="248"/>
      <c r="DV47" s="233">
        <f t="shared" si="33"/>
        <v>4.8133333333333334E-2</v>
      </c>
      <c r="DW47" s="233">
        <f t="shared" si="34"/>
        <v>1.2119772641798563E-3</v>
      </c>
      <c r="DX47" s="226">
        <f t="shared" si="35"/>
        <v>2.5179583050828036</v>
      </c>
      <c r="DY47" s="233">
        <f>DV47-DV52</f>
        <v>2.6363333333333381E-2</v>
      </c>
      <c r="DZ47" s="249">
        <f>DY47*100/DY45</f>
        <v>1.3570949348735175</v>
      </c>
      <c r="EA47" s="215"/>
      <c r="EB47" s="252">
        <v>500</v>
      </c>
      <c r="EC47" s="249">
        <v>1.3570949348735175</v>
      </c>
      <c r="ED47" s="216"/>
      <c r="EE47" s="216"/>
      <c r="EF47" s="216"/>
      <c r="EG47" s="216"/>
      <c r="EH47" s="216"/>
      <c r="EI47" s="216"/>
      <c r="EJ47" s="216"/>
      <c r="EK47" s="216"/>
      <c r="EL47" s="216"/>
      <c r="EM47" s="216"/>
      <c r="EN47" s="216"/>
      <c r="EO47" s="216"/>
      <c r="EP47" s="216"/>
      <c r="EQ47" s="216"/>
      <c r="ER47" s="216"/>
      <c r="ES47" s="216"/>
      <c r="ET47" s="216"/>
      <c r="EU47" s="216"/>
      <c r="EV47" s="216"/>
      <c r="EW47" s="216"/>
      <c r="EX47" s="216"/>
      <c r="EY47" s="216"/>
      <c r="EZ47" s="216"/>
      <c r="FA47" s="216"/>
      <c r="FB47" s="216"/>
      <c r="FC47" s="216"/>
      <c r="FD47" s="216"/>
      <c r="FE47" s="216"/>
      <c r="FF47" s="216"/>
      <c r="FG47" s="216"/>
      <c r="FH47" s="216"/>
      <c r="FI47" s="216"/>
      <c r="FJ47" s="216"/>
      <c r="FK47" s="216"/>
      <c r="FL47" s="216"/>
      <c r="FM47" s="216"/>
      <c r="FN47" s="216"/>
      <c r="FO47" s="216"/>
      <c r="FP47" s="216"/>
      <c r="FQ47" s="216"/>
      <c r="FR47" s="216"/>
      <c r="FS47" s="216"/>
      <c r="FT47" s="216"/>
      <c r="FU47" s="216"/>
      <c r="FV47" s="216"/>
      <c r="FW47" s="216"/>
      <c r="FX47" s="216"/>
      <c r="FY47" s="216"/>
      <c r="FZ47" s="216"/>
      <c r="GA47" s="216"/>
      <c r="GB47" s="216"/>
      <c r="GC47" s="216"/>
      <c r="GD47" s="216"/>
      <c r="GE47" s="216"/>
      <c r="GF47" s="216"/>
      <c r="GG47" s="216"/>
      <c r="GH47" s="216"/>
      <c r="GI47" s="216"/>
      <c r="GJ47" s="216"/>
      <c r="GK47" s="216"/>
      <c r="GL47" s="216"/>
      <c r="GM47" s="216"/>
      <c r="GN47" s="216"/>
      <c r="GO47" s="216"/>
      <c r="GP47" s="216"/>
      <c r="GQ47" s="216"/>
      <c r="GR47" s="216"/>
      <c r="GS47" s="216"/>
      <c r="GT47" s="216"/>
      <c r="GU47" s="216"/>
      <c r="GV47" s="216"/>
      <c r="GW47" s="216"/>
      <c r="GX47" s="216"/>
      <c r="GY47" s="216"/>
      <c r="GZ47" s="216"/>
      <c r="HA47" s="216"/>
      <c r="HB47" s="216"/>
      <c r="HC47" s="216"/>
      <c r="HD47" s="216"/>
      <c r="HE47" s="216"/>
      <c r="HF47" s="216"/>
      <c r="HG47" s="216"/>
      <c r="HH47" s="216"/>
      <c r="HI47" s="216"/>
      <c r="HJ47" s="216"/>
      <c r="HK47" s="216"/>
      <c r="HL47" s="216"/>
      <c r="HM47" s="216"/>
      <c r="HN47" s="216"/>
      <c r="HO47" s="216"/>
      <c r="HP47" s="216"/>
      <c r="HQ47" s="216"/>
      <c r="HR47" s="216"/>
      <c r="HS47" s="216"/>
      <c r="HT47" s="216"/>
      <c r="HU47" s="216"/>
      <c r="HV47" s="216"/>
      <c r="HW47" s="216"/>
      <c r="HX47" s="216"/>
      <c r="HY47" s="216"/>
      <c r="HZ47" s="216"/>
    </row>
    <row r="48" spans="1:234">
      <c r="A48" s="246">
        <v>250</v>
      </c>
      <c r="B48" s="280"/>
      <c r="C48" s="281"/>
      <c r="D48" s="281">
        <v>6.8499999999999894E-2</v>
      </c>
      <c r="E48" s="281">
        <v>5.1099999999999902E-2</v>
      </c>
      <c r="F48" s="281">
        <v>5.3199999999999997E-2</v>
      </c>
      <c r="G48" s="233"/>
      <c r="H48" s="233"/>
      <c r="I48" s="233"/>
      <c r="J48" s="233"/>
      <c r="K48" s="248"/>
      <c r="L48" s="233">
        <f t="shared" si="21"/>
        <v>5.7599999999999929E-2</v>
      </c>
      <c r="M48" s="233">
        <f t="shared" si="22"/>
        <v>7.7549983881365064E-3</v>
      </c>
      <c r="N48" s="226">
        <f t="shared" si="23"/>
        <v>13.463538868292561</v>
      </c>
      <c r="O48" s="233">
        <f>L48-$L$52</f>
        <v>3.2079999999999984E-2</v>
      </c>
      <c r="P48" s="249">
        <f>O48*100/$O$45</f>
        <v>1.3058380077015124</v>
      </c>
      <c r="Q48" s="215"/>
      <c r="R48" s="252">
        <v>250</v>
      </c>
      <c r="S48" s="249">
        <v>1.3058380077015124</v>
      </c>
      <c r="T48" s="216"/>
      <c r="U48" s="216"/>
      <c r="V48" s="216"/>
      <c r="W48" s="216"/>
      <c r="X48" s="216"/>
      <c r="Y48" s="216"/>
      <c r="Z48" s="216"/>
      <c r="AA48" s="216"/>
      <c r="AB48" s="216"/>
      <c r="AC48" s="282">
        <v>250</v>
      </c>
      <c r="AD48" s="228"/>
      <c r="AE48" s="228">
        <v>9.1600000000000001E-2</v>
      </c>
      <c r="AF48" s="228">
        <v>8.3500000000000005E-2</v>
      </c>
      <c r="AG48" s="228"/>
      <c r="AH48" s="228">
        <v>0.09</v>
      </c>
      <c r="AI48" s="233"/>
      <c r="AJ48" s="233"/>
      <c r="AK48" s="233"/>
      <c r="AL48" s="233"/>
      <c r="AM48" s="248"/>
      <c r="AN48" s="233">
        <f t="shared" si="24"/>
        <v>8.8366666666666663E-2</v>
      </c>
      <c r="AO48" s="233">
        <f t="shared" si="25"/>
        <v>3.5026973732951681E-3</v>
      </c>
      <c r="AP48" s="226">
        <f t="shared" si="26"/>
        <v>3.9638219992023784</v>
      </c>
      <c r="AQ48" s="233">
        <f>AN48-$L$52</f>
        <v>6.2846666666666717E-2</v>
      </c>
      <c r="AR48" s="249">
        <f>AQ48*100/AQ45</f>
        <v>2.8912861679135871</v>
      </c>
      <c r="AS48" s="215"/>
      <c r="AT48" s="252">
        <v>250</v>
      </c>
      <c r="AU48" s="249">
        <v>2.8912861679135871</v>
      </c>
      <c r="AV48" s="216"/>
      <c r="AW48" s="216"/>
      <c r="AX48" s="216"/>
      <c r="AY48" s="216"/>
      <c r="AZ48" s="216"/>
      <c r="BA48" s="216"/>
      <c r="BB48" s="216"/>
      <c r="BC48" s="216"/>
      <c r="BD48" s="216"/>
      <c r="BE48" s="215"/>
      <c r="BF48" s="261">
        <v>250</v>
      </c>
      <c r="BG48" s="228">
        <f>BL23</f>
        <v>0.14299999999999999</v>
      </c>
      <c r="BH48" s="228">
        <f>BM23</f>
        <v>0.13320000000000001</v>
      </c>
      <c r="BI48" s="228">
        <f>BN23</f>
        <v>0.14299999999999999</v>
      </c>
      <c r="BJ48" s="228"/>
      <c r="BK48" s="228"/>
      <c r="BL48" s="233"/>
      <c r="BM48" s="233"/>
      <c r="BN48" s="233"/>
      <c r="BO48" s="233"/>
      <c r="BP48" s="248"/>
      <c r="BQ48" s="233">
        <f t="shared" si="28"/>
        <v>0.13973333333333335</v>
      </c>
      <c r="BR48" s="233">
        <f t="shared" si="29"/>
        <v>4.6197643037520983E-3</v>
      </c>
      <c r="BS48" s="226">
        <f t="shared" si="30"/>
        <v>3.3061290341737344</v>
      </c>
      <c r="BT48" s="233">
        <f>BQ48-$BQ$52</f>
        <v>0.12266333333333339</v>
      </c>
      <c r="BU48" s="249">
        <f>BT48*100/BT45</f>
        <v>5.8009190292654935</v>
      </c>
      <c r="BV48" s="215"/>
      <c r="BW48" s="252">
        <v>250</v>
      </c>
      <c r="BX48" s="249">
        <v>5.8009190292654935</v>
      </c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84">
        <v>250</v>
      </c>
      <c r="CJ48" s="228">
        <v>6.0799999999999903E-2</v>
      </c>
      <c r="CK48" s="228">
        <v>7.6199999999999907E-2</v>
      </c>
      <c r="CL48" s="228">
        <v>5.8399999999999903E-2</v>
      </c>
      <c r="CM48" s="228">
        <v>6.6399999999999904E-2</v>
      </c>
      <c r="CN48" s="228">
        <v>7.0299999999999904E-2</v>
      </c>
      <c r="CO48" s="233"/>
      <c r="CP48" s="233"/>
      <c r="CQ48" s="233"/>
      <c r="CR48" s="233"/>
      <c r="CS48" s="248"/>
      <c r="CT48" s="233">
        <f t="shared" si="36"/>
        <v>6.6419999999999896E-2</v>
      </c>
      <c r="CU48" s="233">
        <f t="shared" si="31"/>
        <v>6.4281879250687761E-3</v>
      </c>
      <c r="CV48" s="226">
        <f t="shared" si="32"/>
        <v>9.6780908236506864</v>
      </c>
      <c r="CW48" s="233">
        <f>CT48-CT52</f>
        <v>4.2189999999999936E-2</v>
      </c>
      <c r="CX48" s="249">
        <f>CW48*100/CW45</f>
        <v>2.4790814647675443</v>
      </c>
      <c r="CY48" s="215"/>
      <c r="CZ48" s="252">
        <v>250</v>
      </c>
      <c r="DA48" s="249">
        <v>2.4790814647675443</v>
      </c>
      <c r="DB48" s="216"/>
      <c r="DC48" s="216"/>
      <c r="DD48" s="216"/>
      <c r="DE48" s="216"/>
      <c r="DF48" s="216"/>
      <c r="DG48" s="216"/>
      <c r="DH48" s="216"/>
      <c r="DI48" s="216"/>
      <c r="DJ48" s="216"/>
      <c r="DK48" s="253">
        <v>250</v>
      </c>
      <c r="DL48" s="228">
        <v>8.1899999999999903E-2</v>
      </c>
      <c r="DM48" s="228">
        <v>7.22E-2</v>
      </c>
      <c r="DN48" s="228">
        <v>8.1299999999999997E-2</v>
      </c>
      <c r="DO48" s="228">
        <v>7.8700000000000006E-2</v>
      </c>
      <c r="DP48" s="228">
        <v>6.5799999999999997E-2</v>
      </c>
      <c r="DQ48" s="233"/>
      <c r="DR48" s="233"/>
      <c r="DS48" s="233"/>
      <c r="DT48" s="233"/>
      <c r="DU48" s="248"/>
      <c r="DV48" s="233">
        <f t="shared" si="33"/>
        <v>7.5979999999999978E-2</v>
      </c>
      <c r="DW48" s="233">
        <f t="shared" si="34"/>
        <v>6.1427681056670036E-3</v>
      </c>
      <c r="DX48" s="226">
        <f t="shared" si="35"/>
        <v>8.0847171698697089</v>
      </c>
      <c r="DY48" s="233">
        <f>DV48-DV52</f>
        <v>5.4210000000000022E-2</v>
      </c>
      <c r="DZ48" s="249">
        <f>DY48*100/DY45</f>
        <v>2.7905468359903884</v>
      </c>
      <c r="EA48" s="215"/>
      <c r="EB48" s="252">
        <v>250</v>
      </c>
      <c r="EC48" s="249">
        <v>2.7905468359903884</v>
      </c>
      <c r="ED48" s="216"/>
      <c r="EE48" s="216"/>
      <c r="EF48" s="216"/>
      <c r="EG48" s="216"/>
      <c r="EH48" s="216"/>
      <c r="EI48" s="216"/>
      <c r="EJ48" s="216"/>
      <c r="EK48" s="216"/>
      <c r="EL48" s="216"/>
      <c r="EM48" s="216"/>
      <c r="EN48" s="216"/>
      <c r="EO48" s="216"/>
      <c r="EP48" s="216"/>
      <c r="EQ48" s="216"/>
      <c r="ER48" s="216"/>
      <c r="ES48" s="216"/>
      <c r="ET48" s="216"/>
      <c r="EU48" s="216"/>
      <c r="EV48" s="216"/>
      <c r="EW48" s="216"/>
      <c r="EX48" s="216"/>
      <c r="EY48" s="216"/>
      <c r="EZ48" s="216"/>
      <c r="FA48" s="216"/>
      <c r="FB48" s="216"/>
      <c r="FC48" s="216"/>
      <c r="FD48" s="216"/>
      <c r="FE48" s="216"/>
      <c r="FF48" s="216"/>
      <c r="FG48" s="216"/>
      <c r="FH48" s="216"/>
      <c r="FI48" s="216"/>
      <c r="FJ48" s="216"/>
      <c r="FK48" s="216"/>
      <c r="FL48" s="216"/>
      <c r="FM48" s="216"/>
      <c r="FN48" s="216"/>
      <c r="FO48" s="216"/>
      <c r="FP48" s="216"/>
      <c r="FQ48" s="216"/>
      <c r="FR48" s="216"/>
      <c r="FS48" s="216"/>
      <c r="FT48" s="216"/>
      <c r="FU48" s="216"/>
      <c r="FV48" s="216"/>
      <c r="FW48" s="216"/>
      <c r="FX48" s="216"/>
      <c r="FY48" s="216"/>
      <c r="FZ48" s="216"/>
      <c r="GA48" s="216"/>
      <c r="GB48" s="216"/>
      <c r="GC48" s="216"/>
      <c r="GD48" s="216"/>
      <c r="GE48" s="216"/>
      <c r="GF48" s="216"/>
      <c r="GG48" s="216"/>
      <c r="GH48" s="216"/>
      <c r="GI48" s="216"/>
      <c r="GJ48" s="216"/>
      <c r="GK48" s="216"/>
      <c r="GL48" s="216"/>
      <c r="GM48" s="216"/>
      <c r="GN48" s="216"/>
      <c r="GO48" s="216"/>
      <c r="GP48" s="216"/>
      <c r="GQ48" s="216"/>
      <c r="GR48" s="216"/>
      <c r="GS48" s="216"/>
      <c r="GT48" s="216"/>
      <c r="GU48" s="216"/>
      <c r="GV48" s="216"/>
      <c r="GW48" s="216"/>
      <c r="GX48" s="216"/>
      <c r="GY48" s="216"/>
      <c r="GZ48" s="216"/>
      <c r="HA48" s="216"/>
      <c r="HB48" s="216"/>
      <c r="HC48" s="216"/>
      <c r="HD48" s="216"/>
      <c r="HE48" s="216"/>
      <c r="HF48" s="216"/>
      <c r="HG48" s="216"/>
      <c r="HH48" s="216"/>
      <c r="HI48" s="216"/>
      <c r="HJ48" s="216"/>
      <c r="HK48" s="216"/>
      <c r="HL48" s="216"/>
      <c r="HM48" s="216"/>
      <c r="HN48" s="216"/>
      <c r="HO48" s="216"/>
      <c r="HP48" s="216"/>
      <c r="HQ48" s="216"/>
      <c r="HR48" s="216"/>
      <c r="HS48" s="216"/>
      <c r="HT48" s="216"/>
      <c r="HU48" s="216"/>
      <c r="HV48" s="216"/>
      <c r="HW48" s="216"/>
      <c r="HX48" s="216"/>
      <c r="HY48" s="216"/>
      <c r="HZ48" s="216"/>
    </row>
    <row r="49" spans="1:234">
      <c r="A49" s="246">
        <v>125</v>
      </c>
      <c r="B49" s="280">
        <v>0.5544</v>
      </c>
      <c r="C49" s="281"/>
      <c r="D49" s="281">
        <v>0.8024</v>
      </c>
      <c r="E49" s="281">
        <v>0.54190000000000005</v>
      </c>
      <c r="F49" s="281"/>
      <c r="G49" s="233"/>
      <c r="H49" s="233"/>
      <c r="I49" s="233"/>
      <c r="J49" s="233"/>
      <c r="K49" s="248"/>
      <c r="L49" s="233">
        <f t="shared" si="21"/>
        <v>0.63290000000000002</v>
      </c>
      <c r="M49" s="233">
        <f t="shared" si="22"/>
        <v>0.11996318879834204</v>
      </c>
      <c r="N49" s="226">
        <f t="shared" si="23"/>
        <v>18.954525011588252</v>
      </c>
      <c r="O49" s="233">
        <f>L49-$L$52</f>
        <v>0.60738000000000003</v>
      </c>
      <c r="P49" s="249">
        <f>O49*100/$O$45</f>
        <v>24.723812004917239</v>
      </c>
      <c r="Q49" s="215"/>
      <c r="R49" s="252">
        <v>125</v>
      </c>
      <c r="S49" s="249">
        <v>24.723812004917239</v>
      </c>
      <c r="T49" s="216"/>
      <c r="U49" s="216"/>
      <c r="V49" s="216"/>
      <c r="W49" s="216"/>
      <c r="X49" s="216"/>
      <c r="Y49" s="216"/>
      <c r="Z49" s="216"/>
      <c r="AA49" s="216"/>
      <c r="AB49" s="216"/>
      <c r="AC49" s="282">
        <v>125</v>
      </c>
      <c r="AD49" s="228">
        <v>0.74550000000000005</v>
      </c>
      <c r="AE49" s="228">
        <v>0.73699999999999999</v>
      </c>
      <c r="AF49" s="228">
        <v>0.86599999999999999</v>
      </c>
      <c r="AG49" s="228">
        <v>0.69110000000000005</v>
      </c>
      <c r="AH49" s="228"/>
      <c r="AI49" s="233"/>
      <c r="AJ49" s="233"/>
      <c r="AK49" s="233"/>
      <c r="AL49" s="233"/>
      <c r="AM49" s="248"/>
      <c r="AN49" s="233">
        <f t="shared" si="24"/>
        <v>0.75990000000000002</v>
      </c>
      <c r="AO49" s="233">
        <f t="shared" si="25"/>
        <v>6.4657598161391661E-2</v>
      </c>
      <c r="AP49" s="226">
        <f t="shared" si="26"/>
        <v>8.5086982710082459</v>
      </c>
      <c r="AQ49" s="233">
        <f>AN49-$L$52</f>
        <v>0.73438000000000003</v>
      </c>
      <c r="AR49" s="249">
        <f>AQ49*100/AQ45</f>
        <v>33.785447162284584</v>
      </c>
      <c r="AS49" s="215"/>
      <c r="AT49" s="252">
        <v>125</v>
      </c>
      <c r="AU49" s="249">
        <v>33.785447162284584</v>
      </c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61">
        <v>125</v>
      </c>
      <c r="BG49" s="228">
        <f>BL24</f>
        <v>1.7007999999999901</v>
      </c>
      <c r="BH49" s="228">
        <f>BM24</f>
        <v>1.6886999999999901</v>
      </c>
      <c r="BI49" s="228"/>
      <c r="BJ49" s="228">
        <f>BO24</f>
        <v>1.8986000000000001</v>
      </c>
      <c r="BK49" s="228">
        <f>BP24</f>
        <v>1.8086</v>
      </c>
      <c r="BL49" s="233"/>
      <c r="BM49" s="233"/>
      <c r="BN49" s="233"/>
      <c r="BO49" s="233"/>
      <c r="BP49" s="248"/>
      <c r="BQ49" s="233">
        <f t="shared" si="28"/>
        <v>1.7741749999999952</v>
      </c>
      <c r="BR49" s="233">
        <f t="shared" si="29"/>
        <v>8.5668733357046847E-2</v>
      </c>
      <c r="BS49" s="226">
        <f t="shared" si="30"/>
        <v>4.8286518160298213</v>
      </c>
      <c r="BT49" s="233">
        <f>BQ49-$BQ$52</f>
        <v>1.7571049999999953</v>
      </c>
      <c r="BU49" s="249">
        <f>BT49*100/BT45</f>
        <v>83.095930576245379</v>
      </c>
      <c r="BV49" s="215"/>
      <c r="BW49" s="252">
        <v>125</v>
      </c>
      <c r="BX49" s="249">
        <v>83.095930576245379</v>
      </c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84">
        <v>125</v>
      </c>
      <c r="CJ49" s="228">
        <v>1.4609000000000001</v>
      </c>
      <c r="CK49" s="228">
        <v>1.5061</v>
      </c>
      <c r="CL49" s="228">
        <v>1.3687</v>
      </c>
      <c r="CM49" s="228">
        <v>1.4386000000000001</v>
      </c>
      <c r="CN49" s="228">
        <v>1.3798999999999999</v>
      </c>
      <c r="CO49" s="233"/>
      <c r="CP49" s="233"/>
      <c r="CQ49" s="233"/>
      <c r="CR49" s="233"/>
      <c r="CS49" s="248"/>
      <c r="CT49" s="233">
        <f t="shared" si="36"/>
        <v>1.4308400000000001</v>
      </c>
      <c r="CU49" s="233">
        <f t="shared" si="31"/>
        <v>5.115496456845614E-2</v>
      </c>
      <c r="CV49" s="226">
        <f t="shared" si="32"/>
        <v>3.5751701495943737</v>
      </c>
      <c r="CW49" s="233">
        <f>CT49-CT52</f>
        <v>1.4066100000000001</v>
      </c>
      <c r="CX49" s="249">
        <f>CW49*100/CW45</f>
        <v>82.652305739670084</v>
      </c>
      <c r="CY49" s="215"/>
      <c r="CZ49" s="252">
        <v>125</v>
      </c>
      <c r="DA49" s="249">
        <v>82.652305739670084</v>
      </c>
      <c r="DB49" s="216"/>
      <c r="DC49" s="216"/>
      <c r="DD49" s="216"/>
      <c r="DE49" s="216"/>
      <c r="DF49" s="216"/>
      <c r="DG49" s="216"/>
      <c r="DH49" s="216"/>
      <c r="DI49" s="216"/>
      <c r="DJ49" s="216"/>
      <c r="DK49" s="253">
        <v>125</v>
      </c>
      <c r="DL49" s="228">
        <v>1.1787999999999901</v>
      </c>
      <c r="DM49" s="228">
        <v>1.0204</v>
      </c>
      <c r="DN49" s="228">
        <v>1.0951</v>
      </c>
      <c r="DO49" s="228">
        <v>1.1344000000000001</v>
      </c>
      <c r="DP49" s="228">
        <v>1.0417999999999901</v>
      </c>
      <c r="DQ49" s="233"/>
      <c r="DR49" s="233"/>
      <c r="DS49" s="233"/>
      <c r="DT49" s="233"/>
      <c r="DU49" s="248"/>
      <c r="DV49" s="233">
        <f t="shared" si="33"/>
        <v>1.0940999999999961</v>
      </c>
      <c r="DW49" s="233">
        <f t="shared" si="34"/>
        <v>5.8251454917451401E-2</v>
      </c>
      <c r="DX49" s="226">
        <f t="shared" si="35"/>
        <v>5.3241435807925788</v>
      </c>
      <c r="DY49" s="233">
        <f>DV49-DV52</f>
        <v>1.0723299999999962</v>
      </c>
      <c r="DZ49" s="249">
        <f>DY49*100/DY45</f>
        <v>55.199909401172505</v>
      </c>
      <c r="EA49" s="215"/>
      <c r="EB49" s="252">
        <v>125</v>
      </c>
      <c r="EC49" s="249">
        <v>55.199909401172505</v>
      </c>
      <c r="ED49" s="216"/>
      <c r="EE49" s="216"/>
      <c r="EF49" s="216"/>
      <c r="EG49" s="216"/>
      <c r="EH49" s="216"/>
      <c r="EI49" s="216"/>
      <c r="EJ49" s="216"/>
      <c r="EK49" s="216"/>
      <c r="EL49" s="216"/>
      <c r="EM49" s="216"/>
      <c r="EN49" s="216"/>
      <c r="EO49" s="216"/>
      <c r="EP49" s="216"/>
      <c r="EQ49" s="216"/>
      <c r="ER49" s="216"/>
      <c r="ES49" s="216"/>
      <c r="ET49" s="216"/>
      <c r="EU49" s="216"/>
      <c r="EV49" s="216"/>
      <c r="EW49" s="216"/>
      <c r="EX49" s="216"/>
      <c r="EY49" s="216"/>
      <c r="EZ49" s="216"/>
      <c r="FA49" s="216"/>
      <c r="FB49" s="216"/>
      <c r="FC49" s="216"/>
      <c r="FD49" s="216"/>
      <c r="FE49" s="216"/>
      <c r="FF49" s="216"/>
      <c r="FG49" s="216"/>
      <c r="FH49" s="216"/>
      <c r="FI49" s="216"/>
      <c r="FJ49" s="216"/>
      <c r="FK49" s="216"/>
      <c r="FL49" s="216"/>
      <c r="FM49" s="216"/>
      <c r="FN49" s="216"/>
      <c r="FO49" s="216"/>
      <c r="FP49" s="216"/>
      <c r="FQ49" s="216"/>
      <c r="FR49" s="216"/>
      <c r="FS49" s="216"/>
      <c r="FT49" s="216"/>
      <c r="FU49" s="216"/>
      <c r="FV49" s="216"/>
      <c r="FW49" s="216"/>
      <c r="FX49" s="216"/>
      <c r="FY49" s="216"/>
      <c r="FZ49" s="216"/>
      <c r="GA49" s="216"/>
      <c r="GB49" s="216"/>
      <c r="GC49" s="216"/>
      <c r="GD49" s="216"/>
      <c r="GE49" s="216"/>
      <c r="GF49" s="216"/>
      <c r="GG49" s="216"/>
      <c r="GH49" s="216"/>
      <c r="GI49" s="216"/>
      <c r="GJ49" s="216"/>
      <c r="GK49" s="216"/>
      <c r="GL49" s="216"/>
      <c r="GM49" s="216"/>
      <c r="GN49" s="216"/>
      <c r="GO49" s="216"/>
      <c r="GP49" s="216"/>
      <c r="GQ49" s="216"/>
      <c r="GR49" s="216"/>
      <c r="GS49" s="216"/>
      <c r="GT49" s="216"/>
      <c r="GU49" s="216"/>
      <c r="GV49" s="216"/>
      <c r="GW49" s="216"/>
      <c r="GX49" s="216"/>
      <c r="GY49" s="216"/>
      <c r="GZ49" s="216"/>
      <c r="HA49" s="216"/>
      <c r="HB49" s="216"/>
      <c r="HC49" s="216"/>
      <c r="HD49" s="216"/>
      <c r="HE49" s="216"/>
      <c r="HF49" s="216"/>
      <c r="HG49" s="216"/>
      <c r="HH49" s="216"/>
      <c r="HI49" s="216"/>
      <c r="HJ49" s="216"/>
      <c r="HK49" s="216"/>
      <c r="HL49" s="216"/>
      <c r="HM49" s="216"/>
      <c r="HN49" s="216"/>
      <c r="HO49" s="216"/>
      <c r="HP49" s="216"/>
      <c r="HQ49" s="216"/>
      <c r="HR49" s="216"/>
      <c r="HS49" s="216"/>
      <c r="HT49" s="216"/>
      <c r="HU49" s="216"/>
      <c r="HV49" s="216"/>
      <c r="HW49" s="216"/>
      <c r="HX49" s="216"/>
      <c r="HY49" s="216"/>
      <c r="HZ49" s="216"/>
    </row>
    <row r="50" spans="1:234">
      <c r="A50" s="285">
        <v>62.5</v>
      </c>
      <c r="B50" s="280">
        <v>2.0823</v>
      </c>
      <c r="C50" s="281"/>
      <c r="D50" s="281">
        <v>2.3653</v>
      </c>
      <c r="E50" s="281">
        <v>2.3776000000000002</v>
      </c>
      <c r="F50" s="281">
        <v>2.2980999999999998</v>
      </c>
      <c r="G50" s="233"/>
      <c r="H50" s="233"/>
      <c r="I50" s="233"/>
      <c r="J50" s="233"/>
      <c r="K50" s="248"/>
      <c r="L50" s="233">
        <f t="shared" si="21"/>
        <v>2.2808250000000001</v>
      </c>
      <c r="M50" s="233">
        <f t="shared" si="22"/>
        <v>0.11854537896940563</v>
      </c>
      <c r="N50" s="226">
        <f t="shared" si="23"/>
        <v>5.1974780603249098</v>
      </c>
      <c r="O50" s="233">
        <f>L50-$L$52</f>
        <v>2.2553050000000003</v>
      </c>
      <c r="P50" s="249">
        <f>O50*100/$O$45</f>
        <v>91.803709100974487</v>
      </c>
      <c r="Q50" s="215"/>
      <c r="R50" s="254">
        <v>62.5</v>
      </c>
      <c r="S50" s="249">
        <v>91.803709100974487</v>
      </c>
      <c r="T50" s="216"/>
      <c r="U50" s="216"/>
      <c r="V50" s="216"/>
      <c r="W50" s="216"/>
      <c r="X50" s="216"/>
      <c r="Y50" s="216"/>
      <c r="Z50" s="216"/>
      <c r="AA50" s="216"/>
      <c r="AB50" s="216"/>
      <c r="AC50" s="282">
        <v>62.5</v>
      </c>
      <c r="AD50" s="228">
        <v>1.9227999999999901</v>
      </c>
      <c r="AE50" s="228">
        <v>1.9726999999999999</v>
      </c>
      <c r="AF50" s="228">
        <v>2.0144000000000002</v>
      </c>
      <c r="AG50" s="228">
        <v>2.0613999999999999</v>
      </c>
      <c r="AH50" s="228">
        <v>2.0030999999999999</v>
      </c>
      <c r="AI50" s="233"/>
      <c r="AJ50" s="233"/>
      <c r="AK50" s="233"/>
      <c r="AL50" s="233"/>
      <c r="AM50" s="248"/>
      <c r="AN50" s="233">
        <f t="shared" si="24"/>
        <v>1.9948799999999978</v>
      </c>
      <c r="AO50" s="233">
        <f t="shared" si="25"/>
        <v>4.5958650981075211E-2</v>
      </c>
      <c r="AP50" s="226">
        <f t="shared" si="26"/>
        <v>2.3038303547619536</v>
      </c>
      <c r="AQ50" s="233">
        <f>AN50-$L$52</f>
        <v>1.9693599999999978</v>
      </c>
      <c r="AR50" s="249">
        <f>AQ50*100/AQ45</f>
        <v>90.601198594074859</v>
      </c>
      <c r="AS50" s="215"/>
      <c r="AT50" s="254">
        <v>62.5</v>
      </c>
      <c r="AU50" s="249">
        <v>90.601198594074859</v>
      </c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61">
        <v>62.5</v>
      </c>
      <c r="BG50" s="228">
        <f>BL25</f>
        <v>1.7543</v>
      </c>
      <c r="BH50" s="228">
        <f>BM25</f>
        <v>1.7907</v>
      </c>
      <c r="BI50" s="228">
        <f>BN25</f>
        <v>1.8362999999999901</v>
      </c>
      <c r="BJ50" s="228"/>
      <c r="BK50" s="228"/>
      <c r="BL50" s="233"/>
      <c r="BM50" s="233"/>
      <c r="BN50" s="233"/>
      <c r="BO50" s="233"/>
      <c r="BP50" s="248"/>
      <c r="BQ50" s="233">
        <f t="shared" si="28"/>
        <v>1.7937666666666632</v>
      </c>
      <c r="BR50" s="233">
        <f t="shared" si="29"/>
        <v>3.3546518282656514E-2</v>
      </c>
      <c r="BS50" s="226">
        <f t="shared" si="30"/>
        <v>1.8701717958108586</v>
      </c>
      <c r="BT50" s="233">
        <f>BQ50-$BQ$52</f>
        <v>1.7766966666666633</v>
      </c>
      <c r="BU50" s="249">
        <f>BT50*100/BT45</f>
        <v>84.022447644494804</v>
      </c>
      <c r="BV50" s="215"/>
      <c r="BW50" s="254">
        <v>62.5</v>
      </c>
      <c r="BX50" s="249">
        <v>84.022447644494804</v>
      </c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86">
        <v>62.5</v>
      </c>
      <c r="CJ50" s="228">
        <v>1.6587000000000001</v>
      </c>
      <c r="CK50" s="228">
        <v>1.8804000000000001</v>
      </c>
      <c r="CL50" s="228">
        <v>1.6105</v>
      </c>
      <c r="CM50" s="228">
        <v>1.8527</v>
      </c>
      <c r="CN50" s="228">
        <v>1.8971</v>
      </c>
      <c r="CO50" s="233"/>
      <c r="CP50" s="233"/>
      <c r="CQ50" s="233"/>
      <c r="CR50" s="233"/>
      <c r="CS50" s="248"/>
      <c r="CT50" s="233">
        <f t="shared" si="36"/>
        <v>1.7798799999999999</v>
      </c>
      <c r="CU50" s="233">
        <f t="shared" si="31"/>
        <v>0.12043398855804784</v>
      </c>
      <c r="CV50" s="226">
        <f t="shared" si="32"/>
        <v>6.7664105758842075</v>
      </c>
      <c r="CW50" s="233">
        <f>CT50-CT52</f>
        <v>1.7556499999999999</v>
      </c>
      <c r="CX50" s="249">
        <f>CW50*100/CW45</f>
        <v>103.16187185634382</v>
      </c>
      <c r="CY50" s="215"/>
      <c r="CZ50" s="254">
        <v>62.5</v>
      </c>
      <c r="DA50" s="249">
        <v>103.16187185634382</v>
      </c>
      <c r="DB50" s="216"/>
      <c r="DC50" s="216"/>
      <c r="DD50" s="216"/>
      <c r="DE50" s="216"/>
      <c r="DF50" s="216"/>
      <c r="DG50" s="216"/>
      <c r="DH50" s="216"/>
      <c r="DI50" s="216"/>
      <c r="DJ50" s="216"/>
      <c r="DK50" s="255">
        <v>62.5</v>
      </c>
      <c r="DL50" s="228">
        <v>1.8573999999999999</v>
      </c>
      <c r="DM50" s="228">
        <v>2.0007999999999999</v>
      </c>
      <c r="DN50" s="228">
        <v>1.8142</v>
      </c>
      <c r="DO50" s="228">
        <v>1.7743</v>
      </c>
      <c r="DP50" s="228">
        <v>1.7755999999999901</v>
      </c>
      <c r="DQ50" s="233"/>
      <c r="DR50" s="233"/>
      <c r="DS50" s="233"/>
      <c r="DT50" s="233"/>
      <c r="DU50" s="248"/>
      <c r="DV50" s="233">
        <f t="shared" si="33"/>
        <v>1.844459999999998</v>
      </c>
      <c r="DW50" s="233">
        <f t="shared" si="34"/>
        <v>8.3892111667309144E-2</v>
      </c>
      <c r="DX50" s="226">
        <f t="shared" si="35"/>
        <v>4.5483291406324478</v>
      </c>
      <c r="DY50" s="233">
        <f>DV50-DV52</f>
        <v>1.8226899999999981</v>
      </c>
      <c r="DZ50" s="249">
        <f>DY50*100/DY45</f>
        <v>93.825895821643854</v>
      </c>
      <c r="EA50" s="215"/>
      <c r="EB50" s="254">
        <v>62.5</v>
      </c>
      <c r="EC50" s="249">
        <v>93.825895821643854</v>
      </c>
      <c r="ED50" s="216"/>
      <c r="EE50" s="216"/>
      <c r="EF50" s="216"/>
      <c r="EG50" s="216"/>
      <c r="EH50" s="216"/>
      <c r="EI50" s="216"/>
      <c r="EJ50" s="216"/>
      <c r="EK50" s="216"/>
      <c r="EL50" s="216"/>
      <c r="EM50" s="216"/>
      <c r="EN50" s="216"/>
      <c r="EO50" s="216"/>
      <c r="EP50" s="216"/>
      <c r="EQ50" s="216"/>
      <c r="ER50" s="216"/>
      <c r="ES50" s="216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6"/>
      <c r="FF50" s="216"/>
      <c r="FG50" s="216"/>
      <c r="FH50" s="216"/>
      <c r="FI50" s="216"/>
      <c r="FJ50" s="216"/>
      <c r="FK50" s="216"/>
      <c r="FL50" s="216"/>
      <c r="FM50" s="216"/>
      <c r="FN50" s="216"/>
      <c r="FO50" s="216"/>
      <c r="FP50" s="216"/>
      <c r="FQ50" s="216"/>
      <c r="FR50" s="216"/>
      <c r="FS50" s="216"/>
      <c r="FT50" s="216"/>
      <c r="FU50" s="216"/>
      <c r="FV50" s="216"/>
      <c r="FW50" s="216"/>
      <c r="FX50" s="216"/>
      <c r="FY50" s="216"/>
      <c r="FZ50" s="216"/>
      <c r="GA50" s="216"/>
      <c r="GB50" s="216"/>
      <c r="GC50" s="216"/>
      <c r="GD50" s="216"/>
      <c r="GE50" s="216"/>
      <c r="GF50" s="216"/>
      <c r="GG50" s="216"/>
      <c r="GH50" s="216"/>
      <c r="GI50" s="216"/>
      <c r="GJ50" s="216"/>
      <c r="GK50" s="216"/>
      <c r="GL50" s="216"/>
      <c r="GM50" s="216"/>
      <c r="GN50" s="216"/>
      <c r="GO50" s="216"/>
      <c r="GP50" s="216"/>
      <c r="GQ50" s="216"/>
      <c r="GR50" s="216"/>
      <c r="GS50" s="216"/>
      <c r="GT50" s="216"/>
      <c r="GU50" s="216"/>
      <c r="GV50" s="216"/>
      <c r="GW50" s="216"/>
      <c r="GX50" s="216"/>
      <c r="GY50" s="216"/>
      <c r="GZ50" s="216"/>
      <c r="HA50" s="216"/>
      <c r="HB50" s="216"/>
      <c r="HC50" s="216"/>
      <c r="HD50" s="216"/>
      <c r="HE50" s="216"/>
      <c r="HF50" s="216"/>
      <c r="HG50" s="216"/>
      <c r="HH50" s="216"/>
      <c r="HI50" s="216"/>
      <c r="HJ50" s="216"/>
      <c r="HK50" s="216"/>
      <c r="HL50" s="216"/>
      <c r="HM50" s="216"/>
      <c r="HN50" s="216"/>
      <c r="HO50" s="216"/>
      <c r="HP50" s="216"/>
      <c r="HQ50" s="216"/>
      <c r="HR50" s="216"/>
      <c r="HS50" s="216"/>
      <c r="HT50" s="216"/>
      <c r="HU50" s="216"/>
      <c r="HV50" s="216"/>
      <c r="HW50" s="216"/>
      <c r="HX50" s="216"/>
      <c r="HY50" s="216"/>
      <c r="HZ50" s="216"/>
    </row>
    <row r="51" spans="1:234">
      <c r="A51" s="244"/>
      <c r="B51" s="256"/>
      <c r="C51" s="257"/>
      <c r="D51" s="257"/>
      <c r="E51" s="258"/>
      <c r="F51" s="216"/>
      <c r="G51" s="233"/>
      <c r="H51" s="233"/>
      <c r="I51" s="233"/>
      <c r="J51" s="233"/>
      <c r="K51" s="248"/>
      <c r="L51" s="233"/>
      <c r="M51" s="233"/>
      <c r="N51" s="226"/>
      <c r="O51" s="233"/>
      <c r="P51" s="226"/>
      <c r="Q51" s="215"/>
      <c r="R51" s="233"/>
      <c r="S51" s="226"/>
      <c r="T51" s="216"/>
      <c r="U51" s="216"/>
      <c r="V51" s="216"/>
      <c r="W51" s="216"/>
      <c r="X51" s="216"/>
      <c r="Y51" s="216"/>
      <c r="Z51" s="216"/>
      <c r="AA51" s="216"/>
      <c r="AB51" s="216"/>
      <c r="AC51" s="278"/>
      <c r="AD51" s="257"/>
      <c r="AE51" s="257"/>
      <c r="AF51" s="257"/>
      <c r="AG51" s="258"/>
      <c r="AH51" s="216"/>
      <c r="AI51" s="233"/>
      <c r="AJ51" s="233"/>
      <c r="AK51" s="233"/>
      <c r="AL51" s="233"/>
      <c r="AM51" s="248"/>
      <c r="AN51" s="233"/>
      <c r="AO51" s="233"/>
      <c r="AP51" s="226"/>
      <c r="AQ51" s="233"/>
      <c r="AR51" s="226"/>
      <c r="AS51" s="215"/>
      <c r="AT51" s="233"/>
      <c r="AU51" s="22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87"/>
      <c r="BG51" s="216"/>
      <c r="BH51" s="216"/>
      <c r="BI51" s="216"/>
      <c r="BJ51" s="216"/>
      <c r="BK51" s="216"/>
      <c r="BL51" s="233"/>
      <c r="BM51" s="233"/>
      <c r="BN51" s="233"/>
      <c r="BO51" s="233"/>
      <c r="BP51" s="248"/>
      <c r="BQ51" s="233"/>
      <c r="BR51" s="233"/>
      <c r="BS51" s="226"/>
      <c r="BT51" s="233"/>
      <c r="BU51" s="226"/>
      <c r="BV51" s="215"/>
      <c r="BW51" s="233"/>
      <c r="BX51" s="22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78"/>
      <c r="CJ51" s="257"/>
      <c r="CK51" s="257"/>
      <c r="CL51" s="257"/>
      <c r="CM51" s="258"/>
      <c r="CN51" s="216"/>
      <c r="CO51" s="233"/>
      <c r="CP51" s="233"/>
      <c r="CQ51" s="233"/>
      <c r="CR51" s="233"/>
      <c r="CS51" s="248"/>
      <c r="CT51" s="233"/>
      <c r="CU51" s="233"/>
      <c r="CV51" s="226"/>
      <c r="CW51" s="233"/>
      <c r="CX51" s="226"/>
      <c r="CY51" s="215"/>
      <c r="CZ51" s="233"/>
      <c r="DA51" s="226"/>
      <c r="DB51" s="216"/>
      <c r="DC51" s="216"/>
      <c r="DD51" s="216"/>
      <c r="DE51" s="216"/>
      <c r="DF51" s="216"/>
      <c r="DG51" s="216"/>
      <c r="DH51" s="216"/>
      <c r="DI51" s="216"/>
      <c r="DJ51" s="216"/>
      <c r="DK51" s="244"/>
      <c r="DL51" s="257"/>
      <c r="DM51" s="257"/>
      <c r="DN51" s="257"/>
      <c r="DO51" s="258"/>
      <c r="DP51" s="216"/>
      <c r="DQ51" s="233"/>
      <c r="DR51" s="233"/>
      <c r="DS51" s="233"/>
      <c r="DT51" s="233"/>
      <c r="DU51" s="248"/>
      <c r="DV51" s="233"/>
      <c r="DW51" s="233"/>
      <c r="DX51" s="226"/>
      <c r="DY51" s="233"/>
      <c r="DZ51" s="226"/>
      <c r="EA51" s="215"/>
      <c r="EB51" s="233"/>
      <c r="EC51" s="226"/>
      <c r="ED51" s="216"/>
      <c r="EE51" s="216"/>
      <c r="EF51" s="216"/>
      <c r="EG51" s="216"/>
      <c r="EH51" s="216"/>
      <c r="EI51" s="216"/>
      <c r="EJ51" s="216"/>
      <c r="EK51" s="216"/>
      <c r="EL51" s="216"/>
      <c r="EM51" s="216"/>
      <c r="EN51" s="216"/>
      <c r="EO51" s="216"/>
      <c r="EP51" s="216"/>
      <c r="EQ51" s="216"/>
      <c r="ER51" s="216"/>
      <c r="ES51" s="216"/>
      <c r="ET51" s="216"/>
      <c r="EU51" s="216"/>
      <c r="EV51" s="216"/>
      <c r="EW51" s="216"/>
      <c r="EX51" s="216"/>
      <c r="EY51" s="216"/>
      <c r="EZ51" s="216"/>
      <c r="FA51" s="216"/>
      <c r="FB51" s="216"/>
      <c r="FC51" s="216"/>
      <c r="FD51" s="216"/>
      <c r="FE51" s="216"/>
      <c r="FF51" s="216"/>
      <c r="FG51" s="216"/>
      <c r="FH51" s="216"/>
      <c r="FI51" s="216"/>
      <c r="FJ51" s="216"/>
      <c r="FK51" s="216"/>
      <c r="FL51" s="216"/>
      <c r="FM51" s="216"/>
      <c r="FN51" s="216"/>
      <c r="FO51" s="216"/>
      <c r="FP51" s="216"/>
      <c r="FQ51" s="216"/>
      <c r="FR51" s="216"/>
      <c r="FS51" s="216"/>
      <c r="FT51" s="216"/>
      <c r="FU51" s="216"/>
      <c r="FV51" s="216"/>
      <c r="FW51" s="216"/>
      <c r="FX51" s="216"/>
      <c r="FY51" s="216"/>
      <c r="FZ51" s="216"/>
      <c r="GA51" s="216"/>
      <c r="GB51" s="216"/>
      <c r="GC51" s="216"/>
      <c r="GD51" s="216"/>
      <c r="GE51" s="216"/>
      <c r="GF51" s="216"/>
      <c r="GG51" s="216"/>
      <c r="GH51" s="216"/>
      <c r="GI51" s="216"/>
      <c r="GJ51" s="216"/>
      <c r="GK51" s="216"/>
      <c r="GL51" s="216"/>
      <c r="GM51" s="216"/>
      <c r="GN51" s="216"/>
      <c r="GO51" s="216"/>
      <c r="GP51" s="216"/>
      <c r="GQ51" s="216"/>
      <c r="GR51" s="216"/>
      <c r="GS51" s="216"/>
      <c r="GT51" s="216"/>
      <c r="GU51" s="216"/>
      <c r="GV51" s="216"/>
      <c r="GW51" s="216"/>
      <c r="GX51" s="216"/>
      <c r="GY51" s="216"/>
      <c r="GZ51" s="216"/>
      <c r="HA51" s="216"/>
      <c r="HB51" s="216"/>
      <c r="HC51" s="216"/>
      <c r="HD51" s="216"/>
      <c r="HE51" s="216"/>
      <c r="HF51" s="216"/>
      <c r="HG51" s="216"/>
      <c r="HH51" s="216"/>
      <c r="HI51" s="216"/>
      <c r="HJ51" s="216"/>
      <c r="HK51" s="216"/>
      <c r="HL51" s="216"/>
      <c r="HM51" s="216"/>
      <c r="HN51" s="216"/>
      <c r="HO51" s="216"/>
      <c r="HP51" s="216"/>
      <c r="HQ51" s="216"/>
      <c r="HR51" s="216"/>
      <c r="HS51" s="216"/>
      <c r="HT51" s="216"/>
      <c r="HU51" s="216"/>
      <c r="HV51" s="216"/>
      <c r="HW51" s="216"/>
      <c r="HX51" s="216"/>
      <c r="HY51" s="216"/>
      <c r="HZ51" s="216"/>
    </row>
    <row r="52" spans="1:234">
      <c r="A52" s="262" t="s">
        <v>50</v>
      </c>
      <c r="B52" s="288">
        <v>1.7299999999999899E-2</v>
      </c>
      <c r="C52" s="289">
        <v>2.9600000000000001E-2</v>
      </c>
      <c r="D52" s="289">
        <v>2.3699999999999999E-2</v>
      </c>
      <c r="E52" s="289">
        <v>2.8899999999999901E-2</v>
      </c>
      <c r="F52" s="289">
        <v>2.6399999999999899E-2</v>
      </c>
      <c r="G52" s="289">
        <v>3.07999999999999E-2</v>
      </c>
      <c r="H52" s="289">
        <v>2.4899999999999999E-2</v>
      </c>
      <c r="I52" s="289">
        <v>2.8299999999999902E-2</v>
      </c>
      <c r="J52" s="289">
        <v>2.4399999999999901E-2</v>
      </c>
      <c r="K52" s="290">
        <v>2.0899999999999998E-2</v>
      </c>
      <c r="L52" s="233">
        <f>AVERAGE(B52:K52)</f>
        <v>2.5519999999999942E-2</v>
      </c>
      <c r="M52" s="233">
        <f>STDEVP(B52:K52)</f>
        <v>3.9788943187775098E-3</v>
      </c>
      <c r="N52" s="226">
        <f>M52*100/L52</f>
        <v>15.591278678595295</v>
      </c>
      <c r="O52" s="233"/>
      <c r="P52" s="226"/>
      <c r="Q52" s="215"/>
      <c r="R52" s="291" t="s">
        <v>119</v>
      </c>
      <c r="S52" s="292">
        <v>96</v>
      </c>
      <c r="T52" s="216"/>
      <c r="U52" s="216"/>
      <c r="V52" s="216"/>
      <c r="W52" s="216"/>
      <c r="X52" s="216"/>
      <c r="Y52" s="216"/>
      <c r="Z52" s="216"/>
      <c r="AA52" s="216"/>
      <c r="AB52" s="216"/>
      <c r="AC52" s="293" t="s">
        <v>50</v>
      </c>
      <c r="AD52" s="264">
        <v>2.5399999999999898E-2</v>
      </c>
      <c r="AE52" s="264">
        <v>4.0300000000000002E-2</v>
      </c>
      <c r="AF52" s="264">
        <v>2.7199999999999901E-2</v>
      </c>
      <c r="AG52" s="264">
        <v>2.3099999999999999E-2</v>
      </c>
      <c r="AH52" s="264">
        <v>3.2599999999999997E-2</v>
      </c>
      <c r="AI52" s="264">
        <v>2.3699999999999999E-2</v>
      </c>
      <c r="AJ52" s="264">
        <v>1.61E-2</v>
      </c>
      <c r="AK52" s="264">
        <v>1.9099999999999999E-2</v>
      </c>
      <c r="AL52" s="264">
        <v>1.5799999999999901E-2</v>
      </c>
      <c r="AM52" s="265">
        <v>4.4200000000000003E-2</v>
      </c>
      <c r="AN52" s="233">
        <f>AVERAGE(AD52:AM52)</f>
        <v>2.6749999999999968E-2</v>
      </c>
      <c r="AO52" s="233">
        <f>STDEVP(AD52:AM52)</f>
        <v>9.1587389961719293E-3</v>
      </c>
      <c r="AP52" s="226">
        <f>AO52*100/AN52</f>
        <v>34.238276621203511</v>
      </c>
      <c r="AQ52" s="233"/>
      <c r="AR52" s="226"/>
      <c r="AS52" s="215"/>
      <c r="AT52" s="291" t="s">
        <v>119</v>
      </c>
      <c r="AU52" s="292">
        <v>100</v>
      </c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69" t="s">
        <v>50</v>
      </c>
      <c r="BG52" s="264">
        <f t="shared" ref="BG52:BP52" si="37">BG19</f>
        <v>1.46E-2</v>
      </c>
      <c r="BH52" s="264">
        <f t="shared" si="37"/>
        <v>1.9299999999999901E-2</v>
      </c>
      <c r="BI52" s="264">
        <f t="shared" si="37"/>
        <v>1.7899999999999899E-2</v>
      </c>
      <c r="BJ52" s="264">
        <f t="shared" si="37"/>
        <v>2.22999999999999E-2</v>
      </c>
      <c r="BK52" s="264">
        <f t="shared" si="37"/>
        <v>1.41999999999999E-2</v>
      </c>
      <c r="BL52" s="264">
        <f t="shared" si="37"/>
        <v>1.9599999999999999E-2</v>
      </c>
      <c r="BM52" s="264">
        <f t="shared" si="37"/>
        <v>1.0999999999999999E-2</v>
      </c>
      <c r="BN52" s="264">
        <f t="shared" si="37"/>
        <v>1.61E-2</v>
      </c>
      <c r="BO52" s="264">
        <f t="shared" si="37"/>
        <v>1.5599999999999999E-2</v>
      </c>
      <c r="BP52" s="265">
        <f t="shared" si="37"/>
        <v>2.01E-2</v>
      </c>
      <c r="BQ52" s="233">
        <f>AVERAGE(BG52:BP52)</f>
        <v>1.706999999999996E-2</v>
      </c>
      <c r="BR52" s="233">
        <f>STDEVP(BG52:BP52)</f>
        <v>3.2075068199459672E-3</v>
      </c>
      <c r="BS52" s="226">
        <f>BR52*100/BQ52</f>
        <v>18.790315289665934</v>
      </c>
      <c r="BT52" s="233"/>
      <c r="BU52" s="226"/>
      <c r="BV52" s="215"/>
      <c r="BW52" s="291" t="s">
        <v>119</v>
      </c>
      <c r="BX52" s="292">
        <v>170</v>
      </c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93" t="s">
        <v>50</v>
      </c>
      <c r="CJ52" s="264">
        <v>2.4799999999999899E-2</v>
      </c>
      <c r="CK52" s="264">
        <v>1.6399999999999901E-2</v>
      </c>
      <c r="CL52" s="264">
        <v>2.7300000000000001E-2</v>
      </c>
      <c r="CM52" s="264">
        <v>2.6700000000000002E-2</v>
      </c>
      <c r="CN52" s="264">
        <v>2.21999999999999E-2</v>
      </c>
      <c r="CO52" s="264">
        <v>3.1199999999999999E-2</v>
      </c>
      <c r="CP52" s="264">
        <v>2.5600000000000001E-2</v>
      </c>
      <c r="CQ52" s="264">
        <v>2.46E-2</v>
      </c>
      <c r="CR52" s="264">
        <v>2.6100000000000002E-2</v>
      </c>
      <c r="CS52" s="265">
        <v>1.7399999999999902E-2</v>
      </c>
      <c r="CT52" s="233">
        <f>AVERAGE(CJ52:CS52)</f>
        <v>2.4229999999999963E-2</v>
      </c>
      <c r="CU52" s="233">
        <f>STDEVP(CJ52:CS52)</f>
        <v>4.2663919182372731E-3</v>
      </c>
      <c r="CV52" s="226">
        <f>CU52*100/CT52</f>
        <v>17.60789070671597</v>
      </c>
      <c r="CW52" s="233"/>
      <c r="CX52" s="226"/>
      <c r="CY52" s="215"/>
      <c r="CZ52" s="294" t="s">
        <v>119</v>
      </c>
      <c r="DA52" s="294">
        <v>170</v>
      </c>
      <c r="DB52" s="216"/>
      <c r="DC52" s="216"/>
      <c r="DD52" s="216"/>
      <c r="DE52" s="216"/>
      <c r="DF52" s="216"/>
      <c r="DG52" s="216"/>
      <c r="DH52" s="216"/>
      <c r="DI52" s="216"/>
      <c r="DJ52" s="216"/>
      <c r="DK52" s="262" t="s">
        <v>50</v>
      </c>
      <c r="DL52" s="264">
        <v>2.5299999999999899E-2</v>
      </c>
      <c r="DM52" s="264">
        <v>1.83E-2</v>
      </c>
      <c r="DN52" s="264">
        <v>2.3E-2</v>
      </c>
      <c r="DO52" s="264">
        <v>1.7000000000000001E-2</v>
      </c>
      <c r="DP52" s="264">
        <v>2.4999999999999901E-2</v>
      </c>
      <c r="DQ52" s="264">
        <v>2.0799999999999898E-2</v>
      </c>
      <c r="DR52" s="264">
        <v>1.83E-2</v>
      </c>
      <c r="DS52" s="264">
        <v>1.6299999999999901E-2</v>
      </c>
      <c r="DT52" s="264">
        <v>2.90999999999999E-2</v>
      </c>
      <c r="DU52" s="265">
        <v>2.46E-2</v>
      </c>
      <c r="DV52" s="233">
        <f>AVERAGE(DL52:DU52)</f>
        <v>2.1769999999999953E-2</v>
      </c>
      <c r="DW52" s="233">
        <f>STDEVP(DL52:DU52)</f>
        <v>4.0477277576437681E-3</v>
      </c>
      <c r="DX52" s="226">
        <f>DW52*100/DV52</f>
        <v>18.593145418666868</v>
      </c>
      <c r="DY52" s="233"/>
      <c r="DZ52" s="226"/>
      <c r="EA52" s="215"/>
      <c r="EB52" s="291" t="s">
        <v>119</v>
      </c>
      <c r="EC52" s="292">
        <v>140</v>
      </c>
      <c r="ED52" s="216"/>
      <c r="EE52" s="216"/>
      <c r="EF52" s="216"/>
      <c r="EG52" s="216"/>
      <c r="EH52" s="216"/>
      <c r="EI52" s="216"/>
      <c r="EJ52" s="216"/>
      <c r="EK52" s="216"/>
      <c r="EL52" s="216"/>
      <c r="EM52" s="2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6"/>
      <c r="FF52" s="216"/>
      <c r="FG52" s="216"/>
      <c r="FH52" s="216"/>
      <c r="FI52" s="216"/>
      <c r="FJ52" s="216"/>
      <c r="FK52" s="216"/>
      <c r="FL52" s="216"/>
      <c r="FM52" s="216"/>
      <c r="FN52" s="216"/>
      <c r="FO52" s="216"/>
      <c r="FP52" s="216"/>
      <c r="FQ52" s="216"/>
      <c r="FR52" s="216"/>
      <c r="FS52" s="216"/>
      <c r="FT52" s="216"/>
      <c r="FU52" s="216"/>
      <c r="FV52" s="216"/>
      <c r="FW52" s="216"/>
      <c r="FX52" s="216"/>
      <c r="FY52" s="216"/>
      <c r="FZ52" s="216"/>
      <c r="GA52" s="216"/>
      <c r="GB52" s="216"/>
      <c r="GC52" s="216"/>
      <c r="GD52" s="216"/>
      <c r="GE52" s="216"/>
      <c r="GF52" s="216"/>
      <c r="GG52" s="216"/>
      <c r="GH52" s="216"/>
      <c r="GI52" s="216"/>
      <c r="GJ52" s="216"/>
      <c r="GK52" s="216"/>
      <c r="GL52" s="216"/>
      <c r="GM52" s="216"/>
      <c r="GN52" s="216"/>
      <c r="GO52" s="216"/>
      <c r="GP52" s="216"/>
      <c r="GQ52" s="216"/>
      <c r="GR52" s="216"/>
      <c r="GS52" s="216"/>
      <c r="GT52" s="216"/>
      <c r="GU52" s="216"/>
      <c r="GV52" s="216"/>
      <c r="GW52" s="216"/>
      <c r="GX52" s="216"/>
      <c r="GY52" s="216"/>
      <c r="GZ52" s="216"/>
      <c r="HA52" s="216"/>
      <c r="HB52" s="216"/>
      <c r="HC52" s="216"/>
      <c r="HD52" s="216"/>
      <c r="HE52" s="216"/>
      <c r="HF52" s="216"/>
      <c r="HG52" s="216"/>
      <c r="HH52" s="216"/>
      <c r="HI52" s="216"/>
      <c r="HJ52" s="216"/>
      <c r="HK52" s="216"/>
      <c r="HL52" s="216"/>
      <c r="HM52" s="216"/>
      <c r="HN52" s="216"/>
      <c r="HO52" s="216"/>
      <c r="HP52" s="216"/>
      <c r="HQ52" s="216"/>
      <c r="HR52" s="216"/>
      <c r="HS52" s="216"/>
      <c r="HT52" s="216"/>
      <c r="HU52" s="216"/>
      <c r="HV52" s="216"/>
      <c r="HW52" s="216"/>
      <c r="HX52" s="216"/>
      <c r="HY52" s="216"/>
      <c r="HZ52" s="216"/>
    </row>
    <row r="53" spans="1:234">
      <c r="A53" s="259"/>
      <c r="B53" s="257"/>
      <c r="C53" s="257"/>
      <c r="D53" s="257"/>
      <c r="E53" s="258"/>
      <c r="F53" s="216"/>
      <c r="G53" s="233"/>
      <c r="H53" s="233"/>
      <c r="I53" s="233"/>
      <c r="J53" s="233"/>
      <c r="K53" s="233"/>
      <c r="L53" s="233"/>
      <c r="M53" s="233"/>
      <c r="N53" s="226"/>
      <c r="O53" s="233"/>
      <c r="P53" s="226"/>
      <c r="Q53" s="215"/>
      <c r="R53" s="233"/>
      <c r="S53" s="226"/>
      <c r="T53" s="216"/>
      <c r="U53" s="216"/>
      <c r="V53" s="216"/>
      <c r="W53" s="216"/>
      <c r="X53" s="216"/>
      <c r="Y53" s="216"/>
      <c r="Z53" s="216"/>
      <c r="AA53" s="216"/>
      <c r="AB53" s="216"/>
      <c r="AC53" s="259"/>
      <c r="AD53" s="257"/>
      <c r="AE53" s="257"/>
      <c r="AF53" s="257"/>
      <c r="AG53" s="258"/>
      <c r="AH53" s="216"/>
      <c r="AI53" s="233"/>
      <c r="AJ53" s="233"/>
      <c r="AK53" s="233"/>
      <c r="AL53" s="233"/>
      <c r="AM53" s="233"/>
      <c r="AN53" s="233"/>
      <c r="AO53" s="233"/>
      <c r="AP53" s="226"/>
      <c r="AQ53" s="233"/>
      <c r="AR53" s="226"/>
      <c r="AS53" s="215"/>
      <c r="AT53" s="233"/>
      <c r="AU53" s="22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57"/>
      <c r="BH53" s="257"/>
      <c r="BI53" s="257"/>
      <c r="BJ53" s="258"/>
      <c r="BK53" s="216"/>
      <c r="BL53" s="233"/>
      <c r="BM53" s="233"/>
      <c r="BN53" s="233"/>
      <c r="BO53" s="233"/>
      <c r="BP53" s="233"/>
      <c r="BQ53" s="233"/>
      <c r="BR53" s="233"/>
      <c r="BS53" s="226"/>
      <c r="BT53" s="233"/>
      <c r="BU53" s="226"/>
      <c r="BV53" s="215"/>
      <c r="BW53" s="233"/>
      <c r="BX53" s="22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54"/>
      <c r="CJ53" s="233"/>
      <c r="CK53" s="233"/>
      <c r="CL53" s="233"/>
      <c r="CM53" s="233"/>
      <c r="CN53" s="215"/>
      <c r="CO53" s="215"/>
      <c r="CP53" s="233"/>
      <c r="CQ53" s="233"/>
      <c r="CR53" s="233"/>
      <c r="CS53" s="233"/>
      <c r="CT53" s="233"/>
      <c r="CU53" s="233"/>
      <c r="CV53" s="226"/>
      <c r="CW53" s="233"/>
      <c r="CX53" s="226"/>
      <c r="CY53" s="215"/>
      <c r="CZ53" s="215"/>
      <c r="DA53" s="215"/>
      <c r="DB53" s="216"/>
      <c r="DC53" s="216"/>
      <c r="DD53" s="216"/>
      <c r="DE53" s="216"/>
      <c r="DF53" s="216"/>
      <c r="DG53" s="216"/>
      <c r="DH53" s="216"/>
      <c r="DI53" s="216"/>
      <c r="DJ53" s="216"/>
      <c r="DK53" s="254"/>
      <c r="DL53" s="233"/>
      <c r="DM53" s="233"/>
      <c r="DN53" s="233"/>
      <c r="DO53" s="233"/>
      <c r="DP53" s="215"/>
      <c r="DQ53" s="215"/>
      <c r="DR53" s="233"/>
      <c r="DS53" s="233"/>
      <c r="DT53" s="233"/>
      <c r="DU53" s="233"/>
      <c r="DV53" s="233"/>
      <c r="DW53" s="233"/>
      <c r="DX53" s="226"/>
      <c r="DY53" s="233"/>
      <c r="DZ53" s="226"/>
      <c r="EA53" s="215"/>
      <c r="EB53" s="233"/>
      <c r="EC53" s="22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  <c r="GT53" s="216"/>
      <c r="GU53" s="216"/>
      <c r="GV53" s="216"/>
      <c r="GW53" s="216"/>
      <c r="GX53" s="216"/>
      <c r="GY53" s="216"/>
      <c r="GZ53" s="216"/>
      <c r="HA53" s="216"/>
      <c r="HB53" s="216"/>
      <c r="HC53" s="216"/>
      <c r="HD53" s="216"/>
      <c r="HE53" s="216"/>
      <c r="HF53" s="216"/>
      <c r="HG53" s="216"/>
      <c r="HH53" s="216"/>
      <c r="HI53" s="216"/>
      <c r="HJ53" s="216"/>
      <c r="HK53" s="216"/>
      <c r="HL53" s="216"/>
      <c r="HM53" s="216"/>
      <c r="HN53" s="216"/>
      <c r="HO53" s="216"/>
      <c r="HP53" s="216"/>
      <c r="HQ53" s="216"/>
      <c r="HR53" s="216"/>
      <c r="HS53" s="216"/>
      <c r="HT53" s="216"/>
      <c r="HU53" s="216"/>
      <c r="HV53" s="216"/>
      <c r="HW53" s="216"/>
      <c r="HX53" s="216"/>
      <c r="HY53" s="216"/>
      <c r="HZ53" s="216"/>
    </row>
    <row r="54" spans="1:234">
      <c r="A54" s="259"/>
      <c r="B54" s="257"/>
      <c r="C54" s="257"/>
      <c r="D54" s="257"/>
      <c r="E54" s="258"/>
      <c r="F54" s="216"/>
      <c r="G54" s="233"/>
      <c r="H54" s="233"/>
      <c r="I54" s="233"/>
      <c r="J54" s="233"/>
      <c r="K54" s="233"/>
      <c r="L54" s="233"/>
      <c r="M54" s="233"/>
      <c r="N54" s="226"/>
      <c r="O54" s="233"/>
      <c r="P54" s="226"/>
      <c r="Q54" s="215"/>
      <c r="R54" s="233"/>
      <c r="S54" s="226"/>
      <c r="T54" s="216"/>
      <c r="U54" s="216"/>
      <c r="V54" s="216"/>
      <c r="W54" s="216"/>
      <c r="X54" s="216"/>
      <c r="Y54" s="216"/>
      <c r="Z54" s="216"/>
      <c r="AA54" s="216"/>
      <c r="AB54" s="216"/>
      <c r="AC54" s="259"/>
      <c r="AD54" s="257"/>
      <c r="AE54" s="257"/>
      <c r="AF54" s="257"/>
      <c r="AG54" s="258"/>
      <c r="AH54" s="216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26"/>
      <c r="AV54" s="233"/>
      <c r="AW54" s="226"/>
      <c r="AX54" s="215"/>
      <c r="AY54" s="233"/>
      <c r="AZ54" s="226"/>
      <c r="BA54" s="216"/>
      <c r="BB54" s="216"/>
      <c r="BC54" s="216"/>
      <c r="BD54" s="216"/>
      <c r="BE54" s="216"/>
      <c r="BF54" s="216"/>
      <c r="BG54" s="257"/>
      <c r="BH54" s="257"/>
      <c r="BI54" s="257"/>
      <c r="BJ54" s="258"/>
      <c r="BK54" s="216"/>
      <c r="BL54" s="233"/>
      <c r="BM54" s="233"/>
      <c r="BN54" s="233"/>
      <c r="BO54" s="233"/>
      <c r="BP54" s="233"/>
      <c r="BQ54" s="233"/>
      <c r="BR54" s="233"/>
      <c r="BS54" s="226"/>
      <c r="BT54" s="233"/>
      <c r="BU54" s="226"/>
      <c r="BV54" s="215"/>
      <c r="BW54" s="233"/>
      <c r="BX54" s="22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54"/>
      <c r="CJ54" s="233"/>
      <c r="CK54" s="233"/>
      <c r="CL54" s="233"/>
      <c r="CM54" s="233"/>
      <c r="CN54" s="215"/>
      <c r="CO54" s="215"/>
      <c r="CP54" s="233"/>
      <c r="CQ54" s="233"/>
      <c r="CR54" s="233"/>
      <c r="CS54" s="233"/>
      <c r="CT54" s="233"/>
      <c r="CU54" s="233"/>
      <c r="CV54" s="226"/>
      <c r="CW54" s="233"/>
      <c r="CX54" s="226"/>
      <c r="CY54" s="215"/>
      <c r="CZ54" s="215"/>
      <c r="DA54" s="215"/>
      <c r="DB54" s="216"/>
      <c r="DC54" s="216"/>
      <c r="DD54" s="216"/>
      <c r="DE54" s="216"/>
      <c r="DF54" s="216"/>
      <c r="DG54" s="216"/>
      <c r="DH54" s="216"/>
      <c r="DI54" s="216"/>
      <c r="DJ54" s="216"/>
      <c r="DK54" s="254"/>
      <c r="DL54" s="233"/>
      <c r="DM54" s="233"/>
      <c r="DN54" s="233"/>
      <c r="DO54" s="233"/>
      <c r="DP54" s="215"/>
      <c r="DQ54" s="215"/>
      <c r="DR54" s="233"/>
      <c r="DS54" s="233"/>
      <c r="DT54" s="233"/>
      <c r="DU54" s="233"/>
      <c r="DV54" s="233"/>
      <c r="DW54" s="233"/>
      <c r="DX54" s="226"/>
      <c r="DY54" s="233"/>
      <c r="DZ54" s="226"/>
      <c r="EA54" s="215"/>
      <c r="EB54" s="233"/>
      <c r="EC54" s="22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6"/>
      <c r="ES54" s="216"/>
      <c r="ET54" s="216"/>
      <c r="EU54" s="216"/>
      <c r="EV54" s="216"/>
      <c r="EW54" s="216"/>
      <c r="EX54" s="216"/>
      <c r="EY54" s="216"/>
      <c r="EZ54" s="216"/>
      <c r="FA54" s="216"/>
      <c r="FB54" s="216"/>
      <c r="FC54" s="216"/>
      <c r="FD54" s="216"/>
      <c r="FE54" s="216"/>
      <c r="FF54" s="216"/>
      <c r="FG54" s="216"/>
      <c r="FH54" s="216"/>
      <c r="FI54" s="216"/>
      <c r="FJ54" s="216"/>
      <c r="FK54" s="216"/>
      <c r="FL54" s="216"/>
      <c r="FM54" s="216"/>
      <c r="FN54" s="216"/>
      <c r="FO54" s="216"/>
      <c r="FP54" s="216"/>
      <c r="FQ54" s="216"/>
      <c r="FR54" s="216"/>
      <c r="FS54" s="216"/>
      <c r="FT54" s="216"/>
      <c r="FU54" s="216"/>
      <c r="FV54" s="216"/>
      <c r="FW54" s="216"/>
      <c r="FX54" s="216"/>
      <c r="FY54" s="216"/>
      <c r="FZ54" s="216"/>
      <c r="GA54" s="216"/>
      <c r="GB54" s="216"/>
      <c r="GC54" s="216"/>
      <c r="GD54" s="216"/>
      <c r="GE54" s="216"/>
      <c r="GF54" s="216"/>
      <c r="GG54" s="216"/>
      <c r="GH54" s="216"/>
      <c r="GI54" s="216"/>
      <c r="GJ54" s="216"/>
      <c r="GK54" s="216"/>
      <c r="GL54" s="216"/>
      <c r="GM54" s="216"/>
      <c r="GN54" s="216"/>
      <c r="GO54" s="216"/>
      <c r="GP54" s="216"/>
      <c r="GQ54" s="216"/>
      <c r="GR54" s="216"/>
      <c r="GS54" s="216"/>
      <c r="GT54" s="216"/>
      <c r="GU54" s="216"/>
      <c r="GV54" s="216"/>
      <c r="GW54" s="216"/>
      <c r="GX54" s="216"/>
      <c r="GY54" s="216"/>
      <c r="GZ54" s="216"/>
      <c r="HA54" s="216"/>
      <c r="HB54" s="216"/>
      <c r="HC54" s="216"/>
      <c r="HD54" s="216"/>
      <c r="HE54" s="216"/>
      <c r="HF54" s="216"/>
      <c r="HG54" s="216"/>
      <c r="HH54" s="216"/>
      <c r="HI54" s="216"/>
      <c r="HJ54" s="216"/>
      <c r="HK54" s="216"/>
      <c r="HL54" s="216"/>
      <c r="HM54" s="216"/>
      <c r="HN54" s="216"/>
      <c r="HO54" s="216"/>
      <c r="HP54" s="216"/>
      <c r="HQ54" s="216"/>
      <c r="HR54" s="216"/>
      <c r="HS54" s="216"/>
      <c r="HT54" s="216"/>
      <c r="HU54" s="216"/>
      <c r="HV54" s="216"/>
      <c r="HW54" s="216"/>
      <c r="HX54" s="216"/>
      <c r="HY54" s="216"/>
      <c r="HZ54" s="216"/>
    </row>
    <row r="55" spans="1:234">
      <c r="A55" s="259"/>
      <c r="B55" s="257"/>
      <c r="C55" s="257"/>
      <c r="D55" s="257"/>
      <c r="E55" s="258"/>
      <c r="F55" s="216"/>
      <c r="G55" s="233"/>
      <c r="H55" s="233"/>
      <c r="I55" s="233"/>
      <c r="J55" s="233"/>
      <c r="K55" s="233"/>
      <c r="L55" s="233"/>
      <c r="M55" s="233"/>
      <c r="N55" s="226"/>
      <c r="O55" s="233"/>
      <c r="P55" s="226"/>
      <c r="Q55" s="215"/>
      <c r="R55" s="233"/>
      <c r="S55" s="226"/>
      <c r="T55" s="216"/>
      <c r="U55" s="216"/>
      <c r="V55" s="216"/>
      <c r="W55" s="216"/>
      <c r="X55" s="216"/>
      <c r="Y55" s="216"/>
      <c r="Z55" s="216"/>
      <c r="AA55" s="216"/>
      <c r="AB55" s="216"/>
      <c r="AC55" s="259"/>
      <c r="AD55" s="257"/>
      <c r="AE55" s="257"/>
      <c r="AF55" s="257"/>
      <c r="AG55" s="258"/>
      <c r="AH55" s="216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26"/>
      <c r="AV55" s="233"/>
      <c r="AW55" s="226"/>
      <c r="AX55" s="215"/>
      <c r="AY55" s="233"/>
      <c r="AZ55" s="226"/>
      <c r="BA55" s="216"/>
      <c r="BB55" s="216"/>
      <c r="BC55" s="216"/>
      <c r="BD55" s="216"/>
      <c r="BE55" s="216"/>
      <c r="BF55" s="216"/>
      <c r="BG55" s="257"/>
      <c r="BH55" s="257"/>
      <c r="BI55" s="257"/>
      <c r="BJ55" s="258"/>
      <c r="BK55" s="216"/>
      <c r="BL55" s="233"/>
      <c r="BM55" s="233"/>
      <c r="BN55" s="233"/>
      <c r="BO55" s="233"/>
      <c r="BP55" s="233"/>
      <c r="BQ55" s="233"/>
      <c r="BR55" s="233"/>
      <c r="BS55" s="226"/>
      <c r="BT55" s="233"/>
      <c r="BU55" s="226"/>
      <c r="BV55" s="215"/>
      <c r="BW55" s="233"/>
      <c r="BX55" s="22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54"/>
      <c r="CJ55" s="233"/>
      <c r="CK55" s="233"/>
      <c r="CL55" s="233"/>
      <c r="CM55" s="233"/>
      <c r="CN55" s="215"/>
      <c r="CO55" s="215"/>
      <c r="CP55" s="233"/>
      <c r="CQ55" s="233"/>
      <c r="CR55" s="233"/>
      <c r="CS55" s="233"/>
      <c r="CT55" s="233"/>
      <c r="CU55" s="233"/>
      <c r="CV55" s="226"/>
      <c r="CW55" s="233"/>
      <c r="CX55" s="226"/>
      <c r="CY55" s="215"/>
      <c r="CZ55" s="215"/>
      <c r="DA55" s="215"/>
      <c r="DB55" s="216"/>
      <c r="DC55" s="216"/>
      <c r="DD55" s="216"/>
      <c r="DE55" s="216"/>
      <c r="DF55" s="216"/>
      <c r="DG55" s="216"/>
      <c r="DH55" s="216"/>
      <c r="DI55" s="216"/>
      <c r="DJ55" s="216"/>
      <c r="DK55" s="254"/>
      <c r="DL55" s="233"/>
      <c r="DM55" s="233"/>
      <c r="DN55" s="233"/>
      <c r="DO55" s="233"/>
      <c r="DP55" s="215"/>
      <c r="DQ55" s="215"/>
      <c r="DR55" s="233"/>
      <c r="DS55" s="233"/>
      <c r="DT55" s="233"/>
      <c r="DU55" s="233"/>
      <c r="DV55" s="233"/>
      <c r="DW55" s="233"/>
      <c r="DX55" s="226"/>
      <c r="DY55" s="233"/>
      <c r="DZ55" s="226"/>
      <c r="EA55" s="215"/>
      <c r="EB55" s="233"/>
      <c r="EC55" s="226"/>
      <c r="ED55" s="216"/>
      <c r="EE55" s="216"/>
      <c r="EF55" s="216"/>
      <c r="EG55" s="216"/>
      <c r="EH55" s="216"/>
      <c r="EI55" s="216"/>
      <c r="EJ55" s="216"/>
      <c r="EK55" s="216"/>
      <c r="EL55" s="216"/>
      <c r="EM55" s="216"/>
      <c r="EN55" s="216"/>
      <c r="EO55" s="216"/>
      <c r="EP55" s="216"/>
      <c r="EQ55" s="216"/>
      <c r="ER55" s="216"/>
      <c r="ES55" s="216"/>
      <c r="ET55" s="216"/>
      <c r="EU55" s="216"/>
      <c r="EV55" s="216"/>
      <c r="EW55" s="216"/>
      <c r="EX55" s="216"/>
      <c r="EY55" s="216"/>
      <c r="EZ55" s="216"/>
      <c r="FA55" s="216"/>
      <c r="FB55" s="216"/>
      <c r="FC55" s="216"/>
      <c r="FD55" s="216"/>
      <c r="FE55" s="216"/>
      <c r="FF55" s="216"/>
      <c r="FG55" s="216"/>
      <c r="FH55" s="216"/>
      <c r="FI55" s="216"/>
      <c r="FJ55" s="216"/>
      <c r="FK55" s="216"/>
      <c r="FL55" s="216"/>
      <c r="FM55" s="216"/>
      <c r="FN55" s="216"/>
      <c r="FO55" s="216"/>
      <c r="FP55" s="216"/>
      <c r="FQ55" s="216"/>
      <c r="FR55" s="216"/>
      <c r="FS55" s="216"/>
      <c r="FT55" s="216"/>
      <c r="FU55" s="216"/>
      <c r="FV55" s="216"/>
      <c r="FW55" s="216"/>
      <c r="FX55" s="216"/>
      <c r="FY55" s="216"/>
      <c r="FZ55" s="216"/>
      <c r="GA55" s="216"/>
      <c r="GB55" s="216"/>
      <c r="GC55" s="216"/>
      <c r="GD55" s="216"/>
      <c r="GE55" s="216"/>
      <c r="GF55" s="216"/>
      <c r="GG55" s="216"/>
      <c r="GH55" s="216"/>
      <c r="GI55" s="216"/>
      <c r="GJ55" s="216"/>
      <c r="GK55" s="216"/>
      <c r="GL55" s="216"/>
      <c r="GM55" s="216"/>
      <c r="GN55" s="216"/>
      <c r="GO55" s="216"/>
      <c r="GP55" s="216"/>
      <c r="GQ55" s="216"/>
      <c r="GR55" s="216"/>
      <c r="GS55" s="216"/>
      <c r="GT55" s="216"/>
      <c r="GU55" s="216"/>
      <c r="GV55" s="216"/>
      <c r="GW55" s="216"/>
      <c r="GX55" s="216"/>
      <c r="GY55" s="216"/>
      <c r="GZ55" s="216"/>
      <c r="HA55" s="216"/>
      <c r="HB55" s="216"/>
      <c r="HC55" s="216"/>
      <c r="HD55" s="216"/>
      <c r="HE55" s="216"/>
      <c r="HF55" s="216"/>
      <c r="HG55" s="216"/>
      <c r="HH55" s="216"/>
      <c r="HI55" s="216"/>
      <c r="HJ55" s="216"/>
      <c r="HK55" s="216"/>
      <c r="HL55" s="216"/>
      <c r="HM55" s="216"/>
      <c r="HN55" s="216"/>
      <c r="HO55" s="216"/>
      <c r="HP55" s="216"/>
      <c r="HQ55" s="216"/>
      <c r="HR55" s="216"/>
      <c r="HS55" s="216"/>
      <c r="HT55" s="216"/>
      <c r="HU55" s="216"/>
      <c r="HV55" s="216"/>
      <c r="HW55" s="216"/>
      <c r="HX55" s="216"/>
      <c r="HY55" s="216"/>
      <c r="HZ55" s="216"/>
    </row>
    <row r="56" spans="1:234">
      <c r="A56" s="254"/>
      <c r="B56" s="271"/>
      <c r="C56" s="271"/>
      <c r="D56" s="271"/>
      <c r="E56" s="271"/>
      <c r="F56" s="271"/>
      <c r="G56" s="233"/>
      <c r="H56" s="233"/>
      <c r="I56" s="233"/>
      <c r="J56" s="233"/>
      <c r="K56" s="233"/>
      <c r="L56" s="233"/>
      <c r="M56" s="233"/>
      <c r="N56" s="226"/>
      <c r="O56" s="233"/>
      <c r="P56" s="226"/>
      <c r="Q56" s="215"/>
      <c r="R56" s="249"/>
      <c r="S56" s="226"/>
      <c r="T56" s="216"/>
      <c r="U56" s="216"/>
      <c r="V56" s="216"/>
      <c r="W56" s="216"/>
      <c r="X56" s="216"/>
      <c r="Y56" s="216"/>
      <c r="Z56" s="216"/>
      <c r="AA56" s="216"/>
      <c r="AB56" s="216"/>
      <c r="AC56" s="254"/>
      <c r="AD56" s="271"/>
      <c r="AE56" s="271"/>
      <c r="AF56" s="271"/>
      <c r="AG56" s="271"/>
      <c r="AH56" s="271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26"/>
      <c r="AV56" s="233"/>
      <c r="AW56" s="226"/>
      <c r="AX56" s="215"/>
      <c r="AY56" s="249"/>
      <c r="AZ56" s="226"/>
      <c r="BA56" s="216"/>
      <c r="BB56" s="216"/>
      <c r="BC56" s="216"/>
      <c r="BD56" s="216"/>
      <c r="BE56" s="216"/>
      <c r="BF56" s="216"/>
      <c r="BG56" s="271"/>
      <c r="BH56" s="271"/>
      <c r="BI56" s="271"/>
      <c r="BJ56" s="271"/>
      <c r="BK56" s="271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26"/>
      <c r="BY56" s="233"/>
      <c r="BZ56" s="226"/>
      <c r="CA56" s="215"/>
      <c r="CB56" s="249"/>
      <c r="CC56" s="226"/>
      <c r="CD56" s="216"/>
      <c r="CE56" s="216"/>
      <c r="CF56" s="216"/>
      <c r="CG56" s="216"/>
      <c r="CH56" s="216"/>
      <c r="CI56" s="254"/>
      <c r="CJ56" s="216"/>
      <c r="CK56" s="216"/>
      <c r="CL56" s="216"/>
      <c r="CM56" s="295"/>
      <c r="CN56" s="216"/>
      <c r="CO56" s="216"/>
      <c r="CP56" s="216"/>
      <c r="CQ56" s="216"/>
      <c r="CR56" s="216"/>
      <c r="CS56" s="216"/>
      <c r="CT56" s="216"/>
      <c r="CU56" s="233"/>
      <c r="CV56" s="233"/>
      <c r="CW56" s="233"/>
      <c r="CX56" s="233"/>
      <c r="CY56" s="233"/>
      <c r="CZ56" s="233"/>
      <c r="DA56" s="226"/>
      <c r="DB56" s="216"/>
      <c r="DC56" s="216"/>
      <c r="DD56" s="216"/>
      <c r="DE56" s="216"/>
      <c r="DF56" s="216"/>
      <c r="DG56" s="216"/>
      <c r="DH56" s="216"/>
      <c r="DI56" s="216"/>
      <c r="DJ56" s="216"/>
      <c r="DK56" s="254"/>
      <c r="DL56" s="271"/>
      <c r="DM56" s="271"/>
      <c r="DN56" s="271"/>
      <c r="DO56" s="271"/>
      <c r="DP56" s="271"/>
      <c r="DQ56" s="233"/>
      <c r="DR56" s="233"/>
      <c r="DS56" s="233"/>
      <c r="DT56" s="233"/>
      <c r="DU56" s="233"/>
      <c r="DV56" s="233"/>
      <c r="DW56" s="233"/>
      <c r="DX56" s="226"/>
      <c r="DY56" s="233"/>
      <c r="DZ56" s="226"/>
      <c r="EA56" s="215"/>
      <c r="EB56" s="249"/>
      <c r="EC56" s="226"/>
      <c r="ED56" s="216"/>
      <c r="EE56" s="216"/>
      <c r="EF56" s="216"/>
      <c r="EG56" s="216"/>
      <c r="EH56" s="216"/>
      <c r="EI56" s="216"/>
      <c r="EJ56" s="216"/>
      <c r="EK56" s="216"/>
      <c r="EL56" s="216"/>
      <c r="EM56" s="216"/>
      <c r="EN56" s="216"/>
      <c r="EO56" s="216"/>
      <c r="EP56" s="216"/>
      <c r="EQ56" s="216"/>
      <c r="ER56" s="216"/>
      <c r="ES56" s="216"/>
      <c r="ET56" s="216"/>
      <c r="EU56" s="216"/>
      <c r="EV56" s="216"/>
      <c r="EW56" s="216"/>
      <c r="EX56" s="216"/>
      <c r="EY56" s="216"/>
      <c r="EZ56" s="216"/>
      <c r="FA56" s="216"/>
      <c r="FB56" s="216"/>
      <c r="FC56" s="216"/>
      <c r="FD56" s="216"/>
      <c r="FE56" s="216"/>
      <c r="FF56" s="216"/>
      <c r="FG56" s="216"/>
      <c r="FH56" s="216"/>
      <c r="FI56" s="216"/>
      <c r="FJ56" s="216"/>
      <c r="FK56" s="216"/>
      <c r="FL56" s="216"/>
      <c r="FM56" s="216"/>
      <c r="FN56" s="216"/>
      <c r="FO56" s="216"/>
      <c r="FP56" s="216"/>
      <c r="FQ56" s="216"/>
      <c r="FR56" s="216"/>
      <c r="FS56" s="216"/>
      <c r="FT56" s="216"/>
      <c r="FU56" s="216"/>
      <c r="FV56" s="216"/>
      <c r="FW56" s="216"/>
      <c r="FX56" s="216"/>
      <c r="FY56" s="216"/>
      <c r="FZ56" s="216"/>
      <c r="GA56" s="216"/>
      <c r="GB56" s="216"/>
      <c r="GC56" s="216"/>
      <c r="GD56" s="216"/>
      <c r="GE56" s="216"/>
      <c r="GF56" s="216"/>
      <c r="GG56" s="216"/>
      <c r="GH56" s="216"/>
      <c r="GI56" s="216"/>
      <c r="GJ56" s="216"/>
      <c r="GK56" s="216"/>
      <c r="GL56" s="216"/>
      <c r="GM56" s="216"/>
      <c r="GN56" s="216"/>
      <c r="GO56" s="216"/>
      <c r="GP56" s="216"/>
      <c r="GQ56" s="216"/>
      <c r="GR56" s="216"/>
      <c r="GS56" s="216"/>
      <c r="GT56" s="216"/>
      <c r="GU56" s="216"/>
      <c r="GV56" s="216"/>
      <c r="GW56" s="216"/>
      <c r="GX56" s="216"/>
      <c r="GY56" s="216"/>
      <c r="GZ56" s="216"/>
      <c r="HA56" s="216"/>
      <c r="HB56" s="216"/>
      <c r="HC56" s="216"/>
      <c r="HD56" s="216"/>
      <c r="HE56" s="216"/>
      <c r="HF56" s="216"/>
      <c r="HG56" s="216"/>
      <c r="HH56" s="216"/>
      <c r="HI56" s="216"/>
      <c r="HJ56" s="216"/>
      <c r="HK56" s="216"/>
      <c r="HL56" s="216"/>
      <c r="HM56" s="216"/>
      <c r="HN56" s="216"/>
      <c r="HO56" s="216"/>
      <c r="HP56" s="216"/>
      <c r="HQ56" s="216"/>
      <c r="HR56" s="216"/>
      <c r="HS56" s="216"/>
      <c r="HT56" s="216"/>
      <c r="HU56" s="216"/>
      <c r="HV56" s="216"/>
      <c r="HW56" s="216"/>
      <c r="HX56" s="216"/>
      <c r="HY56" s="216"/>
      <c r="HZ56" s="216"/>
    </row>
    <row r="57" spans="1:234">
      <c r="A57" s="254"/>
      <c r="B57" s="216"/>
      <c r="C57" s="216"/>
      <c r="D57" s="216"/>
      <c r="E57" s="216"/>
      <c r="F57" s="216"/>
      <c r="G57" s="233"/>
      <c r="H57" s="233"/>
      <c r="I57" s="233"/>
      <c r="J57" s="233"/>
      <c r="K57" s="233"/>
      <c r="L57" s="233"/>
      <c r="M57" s="233"/>
      <c r="N57" s="226"/>
      <c r="O57" s="233"/>
      <c r="P57" s="226"/>
      <c r="Q57" s="215"/>
      <c r="R57" s="215"/>
      <c r="S57" s="226"/>
      <c r="T57" s="216"/>
      <c r="U57" s="216"/>
      <c r="V57" s="216"/>
      <c r="W57" s="216"/>
      <c r="X57" s="216"/>
      <c r="Y57" s="216"/>
      <c r="Z57" s="216"/>
      <c r="AA57" s="216"/>
      <c r="AB57" s="216"/>
      <c r="AC57" s="254"/>
      <c r="AD57" s="216"/>
      <c r="AE57" s="216"/>
      <c r="AF57" s="216"/>
      <c r="AG57" s="216"/>
      <c r="AH57" s="216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26"/>
      <c r="AV57" s="233"/>
      <c r="AW57" s="226"/>
      <c r="AX57" s="215"/>
      <c r="AY57" s="215"/>
      <c r="AZ57" s="22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5"/>
      <c r="CA57" s="215"/>
      <c r="CB57" s="215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  <c r="DK57" s="254"/>
      <c r="DL57" s="216"/>
      <c r="DM57" s="216"/>
      <c r="DN57" s="216"/>
      <c r="DO57" s="216"/>
      <c r="DP57" s="216"/>
      <c r="DQ57" s="233"/>
      <c r="DR57" s="233"/>
      <c r="DS57" s="233"/>
      <c r="DT57" s="233"/>
      <c r="DU57" s="233"/>
      <c r="DV57" s="233"/>
      <c r="DW57" s="233"/>
      <c r="DX57" s="226"/>
      <c r="DY57" s="233"/>
      <c r="DZ57" s="226"/>
      <c r="EA57" s="215"/>
      <c r="EB57" s="215"/>
      <c r="EC57" s="226"/>
      <c r="ED57" s="216"/>
      <c r="EE57" s="216"/>
      <c r="EF57" s="216"/>
      <c r="EG57" s="216"/>
      <c r="EH57" s="216"/>
      <c r="EI57" s="216"/>
      <c r="EJ57" s="216"/>
      <c r="EK57" s="216"/>
      <c r="EL57" s="216"/>
      <c r="EM57" s="216"/>
      <c r="EN57" s="216"/>
      <c r="EO57" s="216"/>
      <c r="EP57" s="216"/>
      <c r="EQ57" s="216"/>
      <c r="ER57" s="216"/>
      <c r="ES57" s="216"/>
      <c r="ET57" s="216"/>
      <c r="EU57" s="216"/>
      <c r="EV57" s="216"/>
      <c r="EW57" s="216"/>
      <c r="EX57" s="216"/>
      <c r="EY57" s="216"/>
      <c r="EZ57" s="216"/>
      <c r="FA57" s="216"/>
      <c r="FB57" s="216"/>
      <c r="FC57" s="216"/>
      <c r="FD57" s="216"/>
      <c r="FE57" s="216"/>
      <c r="FF57" s="216"/>
      <c r="FG57" s="216"/>
      <c r="FH57" s="216"/>
      <c r="FI57" s="216"/>
      <c r="FJ57" s="216"/>
      <c r="FK57" s="216"/>
      <c r="FL57" s="216"/>
      <c r="FM57" s="216"/>
      <c r="FN57" s="216"/>
      <c r="FO57" s="216"/>
      <c r="FP57" s="216"/>
      <c r="FQ57" s="216"/>
      <c r="FR57" s="216"/>
      <c r="FS57" s="216"/>
      <c r="FT57" s="216"/>
      <c r="FU57" s="216"/>
      <c r="FV57" s="216"/>
      <c r="FW57" s="216"/>
      <c r="FX57" s="216"/>
      <c r="FY57" s="216"/>
      <c r="FZ57" s="216"/>
      <c r="GA57" s="216"/>
      <c r="GB57" s="216"/>
      <c r="GC57" s="216"/>
      <c r="GD57" s="216"/>
      <c r="GE57" s="216"/>
      <c r="GF57" s="216"/>
      <c r="GG57" s="216"/>
      <c r="GH57" s="216"/>
      <c r="GI57" s="216"/>
      <c r="GJ57" s="216"/>
      <c r="GK57" s="216"/>
      <c r="GL57" s="216"/>
      <c r="GM57" s="216"/>
      <c r="GN57" s="216"/>
      <c r="GO57" s="216"/>
      <c r="GP57" s="216"/>
      <c r="GQ57" s="216"/>
      <c r="GR57" s="216"/>
      <c r="GS57" s="216"/>
      <c r="GT57" s="216"/>
      <c r="GU57" s="216"/>
      <c r="GV57" s="216"/>
      <c r="GW57" s="216"/>
      <c r="GX57" s="216"/>
      <c r="GY57" s="216"/>
      <c r="GZ57" s="216"/>
      <c r="HA57" s="216"/>
      <c r="HB57" s="216"/>
      <c r="HC57" s="216"/>
      <c r="HD57" s="216"/>
      <c r="HE57" s="216"/>
      <c r="HF57" s="216"/>
      <c r="HG57" s="216"/>
      <c r="HH57" s="216"/>
      <c r="HI57" s="216"/>
      <c r="HJ57" s="216"/>
      <c r="HK57" s="216"/>
      <c r="HL57" s="216"/>
      <c r="HM57" s="216"/>
      <c r="HN57" s="216"/>
      <c r="HO57" s="216"/>
      <c r="HP57" s="216"/>
      <c r="HQ57" s="216"/>
      <c r="HR57" s="216"/>
      <c r="HS57" s="216"/>
      <c r="HT57" s="216"/>
      <c r="HU57" s="216"/>
      <c r="HV57" s="216"/>
      <c r="HW57" s="216"/>
      <c r="HX57" s="216"/>
      <c r="HY57" s="216"/>
      <c r="HZ57" s="216"/>
    </row>
    <row r="58" spans="1:234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26"/>
      <c r="Q58" s="215"/>
      <c r="R58" s="215"/>
      <c r="S58" s="215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26"/>
      <c r="AX58" s="215"/>
      <c r="AY58" s="215"/>
      <c r="AZ58" s="215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  <c r="DK58" s="216"/>
      <c r="DL58" s="216"/>
      <c r="DM58" s="216"/>
      <c r="DN58" s="216"/>
      <c r="DO58" s="216"/>
      <c r="DP58" s="216"/>
      <c r="DQ58" s="216"/>
      <c r="DR58" s="216"/>
      <c r="DS58" s="216"/>
      <c r="DT58" s="216"/>
      <c r="DU58" s="216"/>
      <c r="DV58" s="216"/>
      <c r="DW58" s="216"/>
      <c r="DX58" s="216"/>
      <c r="DY58" s="216"/>
      <c r="DZ58" s="216"/>
      <c r="EA58" s="216"/>
      <c r="EB58" s="215"/>
      <c r="EC58" s="215"/>
      <c r="ED58" s="216"/>
      <c r="EE58" s="216"/>
      <c r="EF58" s="216"/>
      <c r="EG58" s="216"/>
      <c r="EH58" s="216"/>
      <c r="EI58" s="216"/>
      <c r="EJ58" s="216"/>
      <c r="EK58" s="216"/>
      <c r="EL58" s="216"/>
      <c r="EM58" s="216"/>
      <c r="EN58" s="216"/>
      <c r="EO58" s="216"/>
      <c r="EP58" s="216"/>
      <c r="EQ58" s="216"/>
      <c r="ER58" s="216"/>
      <c r="ES58" s="216"/>
      <c r="ET58" s="216"/>
      <c r="EU58" s="216"/>
      <c r="EV58" s="216"/>
      <c r="EW58" s="216"/>
      <c r="EX58" s="216"/>
      <c r="EY58" s="216"/>
      <c r="EZ58" s="216"/>
      <c r="FA58" s="216"/>
      <c r="FB58" s="216"/>
      <c r="FC58" s="216"/>
      <c r="FD58" s="216"/>
      <c r="FE58" s="216"/>
      <c r="FF58" s="216"/>
      <c r="FG58" s="216"/>
      <c r="FH58" s="216"/>
      <c r="FI58" s="216"/>
      <c r="FJ58" s="216"/>
      <c r="FK58" s="216"/>
      <c r="FL58" s="216"/>
      <c r="FM58" s="216"/>
      <c r="FN58" s="216"/>
      <c r="FO58" s="216"/>
      <c r="FP58" s="216"/>
      <c r="FQ58" s="216"/>
      <c r="FR58" s="216"/>
      <c r="FS58" s="216"/>
      <c r="FT58" s="216"/>
      <c r="FU58" s="216"/>
      <c r="FV58" s="216"/>
      <c r="FW58" s="216"/>
      <c r="FX58" s="216"/>
      <c r="FY58" s="216"/>
      <c r="FZ58" s="216"/>
      <c r="GA58" s="216"/>
      <c r="GB58" s="216"/>
      <c r="GC58" s="216"/>
      <c r="GD58" s="216"/>
      <c r="GE58" s="216"/>
      <c r="GF58" s="216"/>
      <c r="GG58" s="216"/>
      <c r="GH58" s="216"/>
      <c r="GI58" s="216"/>
      <c r="GJ58" s="216"/>
      <c r="GK58" s="216"/>
      <c r="GL58" s="216"/>
      <c r="GM58" s="216"/>
      <c r="GN58" s="216"/>
      <c r="GO58" s="216"/>
      <c r="GP58" s="216"/>
      <c r="GQ58" s="216"/>
      <c r="GR58" s="216"/>
      <c r="GS58" s="216"/>
      <c r="GT58" s="216"/>
      <c r="GU58" s="216"/>
      <c r="GV58" s="216"/>
      <c r="GW58" s="216"/>
      <c r="GX58" s="216"/>
      <c r="GY58" s="216"/>
      <c r="GZ58" s="216"/>
      <c r="HA58" s="216"/>
      <c r="HB58" s="216"/>
      <c r="HC58" s="216"/>
      <c r="HD58" s="216"/>
      <c r="HE58" s="216"/>
      <c r="HF58" s="216"/>
      <c r="HG58" s="216"/>
      <c r="HH58" s="216"/>
      <c r="HI58" s="216"/>
      <c r="HJ58" s="216"/>
      <c r="HK58" s="216"/>
      <c r="HL58" s="216"/>
      <c r="HM58" s="216"/>
      <c r="HN58" s="216"/>
      <c r="HO58" s="216"/>
      <c r="HP58" s="216"/>
      <c r="HQ58" s="216"/>
      <c r="HR58" s="216"/>
      <c r="HS58" s="216"/>
      <c r="HT58" s="216"/>
      <c r="HU58" s="216"/>
      <c r="HV58" s="216"/>
      <c r="HW58" s="216"/>
      <c r="HX58" s="216"/>
      <c r="HY58" s="216"/>
      <c r="HZ58" s="216"/>
    </row>
    <row r="59" spans="1:234">
      <c r="A59" s="254"/>
      <c r="B59" s="233"/>
      <c r="C59" s="233"/>
      <c r="D59" s="233"/>
      <c r="E59" s="233"/>
      <c r="F59" s="215"/>
      <c r="G59" s="215"/>
      <c r="H59" s="233"/>
      <c r="I59" s="233"/>
      <c r="J59" s="233"/>
      <c r="K59" s="233"/>
      <c r="L59" s="233"/>
      <c r="M59" s="233"/>
      <c r="N59" s="226"/>
      <c r="O59" s="233"/>
      <c r="P59" s="226"/>
      <c r="Q59" s="215"/>
      <c r="R59" s="215"/>
      <c r="S59" s="215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5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26"/>
      <c r="BA59" s="233"/>
      <c r="BB59" s="22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5"/>
      <c r="EC59" s="215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  <c r="GT59" s="216"/>
      <c r="GU59" s="216"/>
      <c r="GV59" s="216"/>
      <c r="GW59" s="216"/>
      <c r="GX59" s="216"/>
      <c r="GY59" s="216"/>
      <c r="GZ59" s="216"/>
      <c r="HA59" s="216"/>
      <c r="HB59" s="216"/>
      <c r="HC59" s="216"/>
      <c r="HD59" s="216"/>
      <c r="HE59" s="216"/>
      <c r="HF59" s="216"/>
      <c r="HG59" s="216"/>
      <c r="HH59" s="216"/>
      <c r="HI59" s="216"/>
      <c r="HJ59" s="216"/>
      <c r="HK59" s="216"/>
      <c r="HL59" s="216"/>
      <c r="HM59" s="216"/>
      <c r="HN59" s="216"/>
      <c r="HO59" s="216"/>
      <c r="HP59" s="216"/>
      <c r="HQ59" s="216"/>
      <c r="HR59" s="216"/>
      <c r="HS59" s="216"/>
      <c r="HT59" s="216"/>
      <c r="HU59" s="216"/>
      <c r="HV59" s="216"/>
      <c r="HW59" s="216"/>
      <c r="HX59" s="216"/>
      <c r="HY59" s="216"/>
      <c r="HZ59" s="216"/>
    </row>
    <row r="60" spans="1:234">
      <c r="A60" s="296" t="s">
        <v>104</v>
      </c>
      <c r="B60" s="217" t="s">
        <v>105</v>
      </c>
      <c r="C60" s="217" t="s">
        <v>106</v>
      </c>
      <c r="D60" s="216"/>
      <c r="E60" s="295"/>
      <c r="F60" s="216"/>
      <c r="G60" s="216"/>
      <c r="H60" s="216"/>
      <c r="I60" s="216"/>
      <c r="J60" s="216"/>
      <c r="K60" s="216"/>
      <c r="L60" s="216"/>
      <c r="M60" s="233"/>
      <c r="N60" s="233"/>
      <c r="O60" s="233"/>
      <c r="P60" s="233"/>
      <c r="Q60" s="233"/>
      <c r="R60" s="233"/>
      <c r="S60" s="226"/>
      <c r="T60" s="233"/>
      <c r="U60" s="226"/>
      <c r="V60" s="215"/>
      <c r="W60" s="215"/>
      <c r="X60" s="216"/>
      <c r="Y60" s="216"/>
      <c r="Z60" s="216"/>
      <c r="AA60" s="216"/>
      <c r="AB60" s="216"/>
      <c r="AC60" s="233" t="s">
        <v>104</v>
      </c>
      <c r="AD60" s="233" t="s">
        <v>105</v>
      </c>
      <c r="AE60" s="216" t="s">
        <v>106</v>
      </c>
      <c r="AF60" s="233"/>
      <c r="AG60" s="215"/>
      <c r="AH60" s="215"/>
      <c r="AI60" s="233"/>
      <c r="AJ60" s="233"/>
      <c r="AK60" s="233"/>
      <c r="AL60" s="233"/>
      <c r="AM60" s="233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33"/>
      <c r="BR60" s="233"/>
      <c r="BS60" s="233"/>
      <c r="BT60" s="233"/>
      <c r="BU60" s="233"/>
      <c r="BV60" s="233"/>
      <c r="BW60" s="226"/>
      <c r="BX60" s="233"/>
      <c r="BY60" s="226"/>
      <c r="BZ60" s="215"/>
      <c r="CA60" s="215"/>
      <c r="CB60" s="215"/>
      <c r="CC60" s="216"/>
      <c r="CD60" s="216"/>
      <c r="CE60" s="216"/>
      <c r="CF60" s="216"/>
      <c r="CG60" s="216"/>
      <c r="CH60" s="216"/>
      <c r="CI60" s="254"/>
      <c r="CJ60" s="216"/>
      <c r="CK60" s="216"/>
      <c r="CL60" s="216"/>
      <c r="CM60" s="295"/>
      <c r="CN60" s="216"/>
      <c r="CO60" s="216"/>
      <c r="CP60" s="216"/>
      <c r="CQ60" s="216"/>
      <c r="CR60" s="216"/>
      <c r="CS60" s="216"/>
      <c r="CT60" s="216"/>
      <c r="CU60" s="233"/>
      <c r="CV60" s="233"/>
      <c r="CW60" s="233"/>
      <c r="CX60" s="233"/>
      <c r="CY60" s="233"/>
      <c r="CZ60" s="233"/>
      <c r="DA60" s="226"/>
      <c r="DB60" s="233"/>
      <c r="DC60" s="226"/>
      <c r="DD60" s="215"/>
      <c r="DE60" s="215"/>
      <c r="DF60" s="215"/>
      <c r="DG60" s="216"/>
      <c r="DH60" s="216"/>
      <c r="DI60" s="216"/>
      <c r="DJ60" s="216"/>
      <c r="DK60" s="254"/>
      <c r="DL60" s="216"/>
      <c r="DM60" s="216"/>
      <c r="DN60" s="216"/>
      <c r="DO60" s="216"/>
      <c r="DP60" s="216"/>
      <c r="DQ60" s="216"/>
      <c r="DR60" s="216"/>
      <c r="DS60" s="216"/>
      <c r="DT60" s="216"/>
      <c r="DU60" s="216"/>
      <c r="DV60" s="216"/>
      <c r="DW60" s="233"/>
      <c r="DX60" s="233"/>
      <c r="DY60" s="233"/>
      <c r="DZ60" s="233"/>
      <c r="EA60" s="233"/>
      <c r="EB60" s="233"/>
      <c r="EC60" s="226"/>
      <c r="ED60" s="233"/>
      <c r="EE60" s="226"/>
      <c r="EF60" s="215"/>
      <c r="EG60" s="215"/>
      <c r="EH60" s="215"/>
      <c r="EI60" s="216"/>
      <c r="EJ60" s="216"/>
      <c r="EK60" s="216"/>
      <c r="EL60" s="216"/>
      <c r="EM60" s="216"/>
      <c r="EN60" s="216"/>
      <c r="EO60" s="216"/>
      <c r="EP60" s="216"/>
      <c r="EQ60" s="216"/>
      <c r="ER60" s="216"/>
      <c r="ES60" s="216"/>
      <c r="ET60" s="216"/>
      <c r="EU60" s="216"/>
      <c r="EV60" s="216"/>
      <c r="EW60" s="216"/>
      <c r="EX60" s="216"/>
      <c r="EY60" s="216"/>
      <c r="EZ60" s="216"/>
      <c r="FA60" s="216"/>
      <c r="FB60" s="216"/>
      <c r="FC60" s="216"/>
      <c r="FD60" s="216"/>
      <c r="FE60" s="216"/>
      <c r="FF60" s="216"/>
      <c r="FG60" s="216"/>
      <c r="FH60" s="216"/>
      <c r="FI60" s="216"/>
      <c r="FJ60" s="216"/>
      <c r="FK60" s="216"/>
      <c r="FL60" s="216"/>
      <c r="FM60" s="216"/>
      <c r="FN60" s="216"/>
      <c r="FO60" s="216"/>
      <c r="FP60" s="216"/>
      <c r="FQ60" s="216"/>
      <c r="FR60" s="216"/>
      <c r="FS60" s="216"/>
      <c r="FT60" s="216"/>
      <c r="FU60" s="216"/>
      <c r="FV60" s="216"/>
      <c r="FW60" s="216"/>
      <c r="FX60" s="216"/>
      <c r="FY60" s="216"/>
      <c r="FZ60" s="216"/>
      <c r="GA60" s="216"/>
      <c r="GB60" s="216"/>
      <c r="GC60" s="216"/>
      <c r="GD60" s="216"/>
      <c r="GE60" s="216"/>
      <c r="GF60" s="216"/>
      <c r="GG60" s="216"/>
      <c r="GH60" s="216"/>
      <c r="GI60" s="216"/>
      <c r="GJ60" s="216"/>
      <c r="GK60" s="216"/>
      <c r="GL60" s="216"/>
      <c r="GM60" s="216"/>
      <c r="GN60" s="216"/>
      <c r="GO60" s="216"/>
      <c r="GP60" s="216"/>
      <c r="GQ60" s="216"/>
      <c r="GR60" s="216"/>
      <c r="GS60" s="216"/>
      <c r="GT60" s="216"/>
      <c r="GU60" s="216"/>
      <c r="GV60" s="216"/>
      <c r="GW60" s="216"/>
      <c r="GX60" s="216"/>
      <c r="GY60" s="216"/>
      <c r="GZ60" s="216"/>
      <c r="HA60" s="216"/>
      <c r="HB60" s="216"/>
      <c r="HC60" s="216"/>
      <c r="HD60" s="216"/>
      <c r="HE60" s="216"/>
      <c r="HF60" s="216"/>
      <c r="HG60" s="216"/>
      <c r="HH60" s="216"/>
      <c r="HI60" s="216"/>
      <c r="HJ60" s="216"/>
      <c r="HK60" s="216"/>
      <c r="HL60" s="216"/>
      <c r="HM60" s="216"/>
      <c r="HN60" s="216"/>
      <c r="HO60" s="216"/>
      <c r="HP60" s="216"/>
      <c r="HQ60" s="216"/>
      <c r="HR60" s="216"/>
      <c r="HS60" s="216"/>
      <c r="HT60" s="216"/>
      <c r="HU60" s="216"/>
      <c r="HV60" s="216"/>
      <c r="HW60" s="216"/>
      <c r="HX60" s="216"/>
      <c r="HY60" s="216"/>
      <c r="HZ60" s="216"/>
    </row>
    <row r="61" spans="1:234">
      <c r="A61" s="216"/>
      <c r="B61" s="319" t="s">
        <v>20</v>
      </c>
      <c r="C61" s="319"/>
      <c r="D61" s="319"/>
      <c r="E61" s="319"/>
      <c r="F61" s="319"/>
      <c r="G61" s="320" t="s">
        <v>120</v>
      </c>
      <c r="H61" s="320"/>
      <c r="I61" s="320"/>
      <c r="J61" s="320"/>
      <c r="K61" s="320"/>
      <c r="L61" s="216"/>
      <c r="M61" s="233"/>
      <c r="N61" s="233"/>
      <c r="O61" s="233"/>
      <c r="P61" s="233"/>
      <c r="Q61" s="233"/>
      <c r="R61" s="233"/>
      <c r="S61" s="226"/>
      <c r="T61" s="233"/>
      <c r="U61" s="226"/>
      <c r="V61" s="215"/>
      <c r="W61" s="215"/>
      <c r="X61" s="216"/>
      <c r="Y61" s="216"/>
      <c r="Z61" s="216"/>
      <c r="AA61" s="216"/>
      <c r="AB61" s="216"/>
      <c r="AC61" s="216"/>
      <c r="AD61" s="319" t="s">
        <v>20</v>
      </c>
      <c r="AE61" s="319"/>
      <c r="AF61" s="319"/>
      <c r="AG61" s="319"/>
      <c r="AH61" s="319"/>
      <c r="AI61" s="320" t="s">
        <v>120</v>
      </c>
      <c r="AJ61" s="320"/>
      <c r="AK61" s="320"/>
      <c r="AL61" s="320"/>
      <c r="AM61" s="320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319" t="s">
        <v>20</v>
      </c>
      <c r="BH61" s="319"/>
      <c r="BI61" s="319"/>
      <c r="BJ61" s="319"/>
      <c r="BK61" s="319"/>
      <c r="BL61" s="320" t="s">
        <v>120</v>
      </c>
      <c r="BM61" s="320"/>
      <c r="BN61" s="320"/>
      <c r="BO61" s="320"/>
      <c r="BP61" s="320"/>
      <c r="BQ61" s="233"/>
      <c r="BR61" s="233"/>
      <c r="BS61" s="233"/>
      <c r="BT61" s="233"/>
      <c r="BU61" s="233"/>
      <c r="BV61" s="233"/>
      <c r="BW61" s="226"/>
      <c r="BX61" s="233"/>
      <c r="BY61" s="226"/>
      <c r="BZ61" s="215"/>
      <c r="CA61" s="215"/>
      <c r="CB61" s="215"/>
      <c r="CC61" s="216"/>
      <c r="CD61" s="216"/>
      <c r="CE61" s="216"/>
      <c r="CF61" s="216"/>
      <c r="CG61" s="216"/>
      <c r="CH61" s="216"/>
      <c r="CI61" s="216"/>
      <c r="CJ61" s="319" t="s">
        <v>20</v>
      </c>
      <c r="CK61" s="319"/>
      <c r="CL61" s="319"/>
      <c r="CM61" s="319"/>
      <c r="CN61" s="319"/>
      <c r="CO61" s="321" t="s">
        <v>121</v>
      </c>
      <c r="CP61" s="321"/>
      <c r="CQ61" s="321"/>
      <c r="CR61" s="321"/>
      <c r="CS61" s="321"/>
      <c r="CT61" s="216"/>
      <c r="CU61" s="233"/>
      <c r="CV61" s="233"/>
      <c r="CW61" s="233"/>
      <c r="CX61" s="233"/>
      <c r="CY61" s="233"/>
      <c r="CZ61" s="233"/>
      <c r="DA61" s="226"/>
      <c r="DB61" s="233"/>
      <c r="DC61" s="226"/>
      <c r="DD61" s="215"/>
      <c r="DE61" s="215"/>
      <c r="DF61" s="215"/>
      <c r="DG61" s="216"/>
      <c r="DH61" s="216"/>
      <c r="DI61" s="216"/>
      <c r="DJ61" s="216"/>
      <c r="DK61" s="254"/>
      <c r="DL61" s="216"/>
      <c r="DM61" s="319" t="s">
        <v>20</v>
      </c>
      <c r="DN61" s="319"/>
      <c r="DO61" s="319"/>
      <c r="DP61" s="319"/>
      <c r="DQ61" s="319"/>
      <c r="DR61" s="322" t="s">
        <v>122</v>
      </c>
      <c r="DS61" s="322"/>
      <c r="DT61" s="322"/>
      <c r="DU61" s="322"/>
      <c r="DV61" s="322"/>
      <c r="DW61" s="233"/>
      <c r="DX61" s="233"/>
      <c r="DY61" s="233"/>
      <c r="DZ61" s="233"/>
      <c r="EA61" s="233"/>
      <c r="EB61" s="233"/>
      <c r="EC61" s="226"/>
      <c r="ED61" s="233"/>
      <c r="EE61" s="226"/>
      <c r="EF61" s="215"/>
      <c r="EG61" s="215"/>
      <c r="EH61" s="215"/>
      <c r="EI61" s="216"/>
      <c r="EJ61" s="216"/>
      <c r="EK61" s="216"/>
      <c r="EL61" s="216"/>
      <c r="EM61" s="216"/>
      <c r="EN61" s="216"/>
      <c r="EO61" s="216"/>
      <c r="EP61" s="216"/>
      <c r="EQ61" s="216"/>
      <c r="ER61" s="216"/>
      <c r="ES61" s="216"/>
      <c r="ET61" s="216"/>
      <c r="EU61" s="216"/>
      <c r="EV61" s="216"/>
      <c r="EW61" s="216"/>
      <c r="EX61" s="216"/>
      <c r="EY61" s="216"/>
      <c r="EZ61" s="216"/>
      <c r="FA61" s="216"/>
      <c r="FB61" s="216"/>
      <c r="FC61" s="216"/>
      <c r="FD61" s="216"/>
      <c r="FE61" s="216"/>
      <c r="FF61" s="216"/>
      <c r="FG61" s="216"/>
      <c r="FH61" s="216"/>
      <c r="FI61" s="216"/>
      <c r="FJ61" s="216"/>
      <c r="FK61" s="216"/>
      <c r="FL61" s="216"/>
      <c r="FM61" s="216"/>
      <c r="FN61" s="216"/>
      <c r="FO61" s="216"/>
      <c r="FP61" s="216"/>
      <c r="FQ61" s="216"/>
      <c r="FR61" s="216"/>
      <c r="FS61" s="216"/>
      <c r="FT61" s="216"/>
      <c r="FU61" s="216"/>
      <c r="FV61" s="216"/>
      <c r="FW61" s="216"/>
      <c r="FX61" s="216"/>
      <c r="FY61" s="216"/>
      <c r="FZ61" s="216"/>
      <c r="GA61" s="216"/>
      <c r="GB61" s="216"/>
      <c r="GC61" s="216"/>
      <c r="GD61" s="216"/>
      <c r="GE61" s="216"/>
      <c r="GF61" s="216"/>
      <c r="GG61" s="216"/>
      <c r="GH61" s="216"/>
      <c r="GI61" s="216"/>
      <c r="GJ61" s="216"/>
      <c r="GK61" s="216"/>
      <c r="GL61" s="216"/>
      <c r="GM61" s="216"/>
      <c r="GN61" s="216"/>
      <c r="GO61" s="216"/>
      <c r="GP61" s="216"/>
      <c r="GQ61" s="216"/>
      <c r="GR61" s="216"/>
      <c r="GS61" s="216"/>
      <c r="GT61" s="216"/>
      <c r="GU61" s="216"/>
      <c r="GV61" s="216"/>
      <c r="GW61" s="216"/>
      <c r="GX61" s="216"/>
      <c r="GY61" s="216"/>
      <c r="GZ61" s="216"/>
      <c r="HA61" s="216"/>
      <c r="HB61" s="216"/>
      <c r="HC61" s="216"/>
      <c r="HD61" s="216"/>
      <c r="HE61" s="216"/>
      <c r="HF61" s="216"/>
      <c r="HG61" s="216"/>
      <c r="HH61" s="216"/>
      <c r="HI61" s="216"/>
      <c r="HJ61" s="216"/>
      <c r="HK61" s="216"/>
      <c r="HL61" s="216"/>
      <c r="HM61" s="216"/>
      <c r="HN61" s="216"/>
      <c r="HO61" s="216"/>
      <c r="HP61" s="216"/>
      <c r="HQ61" s="216"/>
      <c r="HR61" s="216"/>
      <c r="HS61" s="216"/>
      <c r="HT61" s="216"/>
      <c r="HU61" s="216"/>
      <c r="HV61" s="216"/>
      <c r="HW61" s="216"/>
      <c r="HX61" s="216"/>
      <c r="HY61" s="216"/>
      <c r="HZ61" s="216"/>
    </row>
    <row r="62" spans="1:234">
      <c r="A62" s="221" t="s">
        <v>50</v>
      </c>
      <c r="B62" s="222">
        <v>3.5299999999999998E-2</v>
      </c>
      <c r="C62" s="222">
        <v>2.2699999999999901E-2</v>
      </c>
      <c r="D62" s="222">
        <v>2.62999999999999E-2</v>
      </c>
      <c r="E62" s="222">
        <v>3.3000000000000002E-2</v>
      </c>
      <c r="F62" s="222">
        <v>2.1000000000000001E-2</v>
      </c>
      <c r="G62" s="222">
        <v>1.9099999999999999E-2</v>
      </c>
      <c r="H62" s="222">
        <v>1.7600000000000001E-2</v>
      </c>
      <c r="I62" s="222">
        <v>3.6600000000000001E-2</v>
      </c>
      <c r="J62" s="222">
        <v>1.7499999999999901E-2</v>
      </c>
      <c r="K62" s="222">
        <v>2.38999999999999E-2</v>
      </c>
      <c r="L62" s="216"/>
      <c r="M62" s="233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21" t="s">
        <v>50</v>
      </c>
      <c r="AD62" s="222">
        <v>3.5200000000000002E-2</v>
      </c>
      <c r="AE62" s="222">
        <v>2.4899999999999901E-2</v>
      </c>
      <c r="AF62" s="222">
        <v>4.1200000000000001E-2</v>
      </c>
      <c r="AG62" s="222">
        <v>3.9199999999999999E-2</v>
      </c>
      <c r="AH62" s="222">
        <v>3.9199999999999902E-2</v>
      </c>
      <c r="AI62" s="222">
        <v>2.7699999999999999E-2</v>
      </c>
      <c r="AJ62" s="222">
        <v>3.6799999999999999E-2</v>
      </c>
      <c r="AK62" s="222">
        <v>5.3800000000000001E-2</v>
      </c>
      <c r="AL62" s="222">
        <v>3.32E-2</v>
      </c>
      <c r="AM62" s="222">
        <v>2.5700000000000001E-2</v>
      </c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21" t="s">
        <v>50</v>
      </c>
      <c r="BG62" s="222">
        <v>3.5799999999999998E-2</v>
      </c>
      <c r="BH62" s="222">
        <v>1.9599999999999999E-2</v>
      </c>
      <c r="BI62" s="222">
        <v>2.4899999999999901E-2</v>
      </c>
      <c r="BJ62" s="222">
        <v>3.3599999999999998E-2</v>
      </c>
      <c r="BK62" s="222">
        <v>4.0399999999999901E-2</v>
      </c>
      <c r="BL62" s="222">
        <v>2.84999999999999E-2</v>
      </c>
      <c r="BM62" s="222">
        <v>2.4199999999999999E-2</v>
      </c>
      <c r="BN62" s="222">
        <v>2.52E-2</v>
      </c>
      <c r="BO62" s="222">
        <v>2.3599999999999999E-2</v>
      </c>
      <c r="BP62" s="222">
        <v>2.7099999999999999E-2</v>
      </c>
      <c r="BQ62" s="233"/>
      <c r="BR62" s="233"/>
      <c r="BS62" s="233"/>
      <c r="BT62" s="233"/>
      <c r="BU62" s="233"/>
      <c r="BV62" s="233"/>
      <c r="BW62" s="226"/>
      <c r="BX62" s="233"/>
      <c r="BY62" s="226"/>
      <c r="BZ62" s="215"/>
      <c r="CA62" s="215"/>
      <c r="CB62" s="215"/>
      <c r="CC62" s="216"/>
      <c r="CD62" s="216"/>
      <c r="CE62" s="216"/>
      <c r="CF62" s="216"/>
      <c r="CG62" s="216"/>
      <c r="CH62" s="216"/>
      <c r="CI62" s="215" t="s">
        <v>50</v>
      </c>
      <c r="CJ62" s="216">
        <v>1.9599999999999999E-2</v>
      </c>
      <c r="CK62" s="216">
        <v>2.3199999999999998E-2</v>
      </c>
      <c r="CL62" s="216">
        <v>2.4399999999999901E-2</v>
      </c>
      <c r="CM62" s="216">
        <v>3.2599999999999997E-2</v>
      </c>
      <c r="CN62" s="216">
        <v>2.5299999999999899E-2</v>
      </c>
      <c r="CO62" s="216">
        <v>2.3699999999999999E-2</v>
      </c>
      <c r="CP62" s="216">
        <v>2.2099999999999901E-2</v>
      </c>
      <c r="CQ62" s="216">
        <v>1.93999999999999E-2</v>
      </c>
      <c r="CR62" s="216">
        <v>3.0200000000000001E-2</v>
      </c>
      <c r="CS62" s="216">
        <v>3.2500000000000001E-2</v>
      </c>
      <c r="CT62" s="216"/>
      <c r="CU62" s="233"/>
      <c r="CV62" s="233"/>
      <c r="CW62" s="233"/>
      <c r="CX62" s="233"/>
      <c r="CY62" s="233"/>
      <c r="CZ62" s="233"/>
      <c r="DA62" s="226"/>
      <c r="DB62" s="233"/>
      <c r="DC62" s="226"/>
      <c r="DD62" s="215"/>
      <c r="DE62" s="215"/>
      <c r="DF62" s="215"/>
      <c r="DG62" s="216"/>
      <c r="DH62" s="216"/>
      <c r="DI62" s="216"/>
      <c r="DJ62" s="216"/>
      <c r="DK62" s="254"/>
      <c r="DL62" s="221" t="s">
        <v>50</v>
      </c>
      <c r="DM62" s="222">
        <v>2.6999999999999902E-3</v>
      </c>
      <c r="DN62" s="222">
        <v>2.8999999999999998E-3</v>
      </c>
      <c r="DO62" s="222">
        <v>3.29999999999999E-3</v>
      </c>
      <c r="DP62" s="222">
        <v>3.1999999999999902E-3</v>
      </c>
      <c r="DQ62" s="222">
        <v>3.0000000000000001E-3</v>
      </c>
      <c r="DR62" s="222">
        <v>3.0000000000000001E-3</v>
      </c>
      <c r="DS62" s="222">
        <v>2.5000000000000001E-3</v>
      </c>
      <c r="DT62" s="222">
        <v>2.79999999999999E-3</v>
      </c>
      <c r="DU62" s="222">
        <v>2.8E-3</v>
      </c>
      <c r="DV62" s="222">
        <v>3.2000000000000002E-3</v>
      </c>
      <c r="DW62" s="233"/>
      <c r="DX62" s="233"/>
      <c r="DY62" s="233"/>
      <c r="DZ62" s="233"/>
      <c r="EA62" s="233"/>
      <c r="EB62" s="233"/>
      <c r="EC62" s="226"/>
      <c r="ED62" s="233"/>
      <c r="EE62" s="226"/>
      <c r="EF62" s="215"/>
      <c r="EG62" s="215"/>
      <c r="EH62" s="215"/>
      <c r="EI62" s="216"/>
      <c r="EJ62" s="216"/>
      <c r="EK62" s="216"/>
      <c r="EL62" s="216"/>
      <c r="EM62" s="216"/>
      <c r="EN62" s="216"/>
      <c r="EO62" s="216"/>
      <c r="EP62" s="216"/>
      <c r="EQ62" s="216"/>
      <c r="ER62" s="216"/>
      <c r="ES62" s="216"/>
      <c r="ET62" s="216"/>
      <c r="EU62" s="216"/>
      <c r="EV62" s="216"/>
      <c r="EW62" s="216"/>
      <c r="EX62" s="216"/>
      <c r="EY62" s="216"/>
      <c r="EZ62" s="216"/>
      <c r="FA62" s="216"/>
      <c r="FB62" s="216"/>
      <c r="FC62" s="216"/>
      <c r="FD62" s="216"/>
      <c r="FE62" s="216"/>
      <c r="FF62" s="216"/>
      <c r="FG62" s="216"/>
      <c r="FH62" s="216"/>
      <c r="FI62" s="216"/>
      <c r="FJ62" s="216"/>
      <c r="FK62" s="216"/>
      <c r="FL62" s="216"/>
      <c r="FM62" s="216"/>
      <c r="FN62" s="216"/>
      <c r="FO62" s="216"/>
      <c r="FP62" s="216"/>
      <c r="FQ62" s="216"/>
      <c r="FR62" s="216"/>
      <c r="FS62" s="216"/>
      <c r="FT62" s="216"/>
      <c r="FU62" s="216"/>
      <c r="FV62" s="216"/>
      <c r="FW62" s="216"/>
      <c r="FX62" s="216"/>
      <c r="FY62" s="216"/>
      <c r="FZ62" s="216"/>
      <c r="GA62" s="216"/>
      <c r="GB62" s="216"/>
      <c r="GC62" s="216"/>
      <c r="GD62" s="216"/>
      <c r="GE62" s="216"/>
      <c r="GF62" s="216"/>
      <c r="GG62" s="216"/>
      <c r="GH62" s="216"/>
      <c r="GI62" s="216"/>
      <c r="GJ62" s="216"/>
      <c r="GK62" s="216"/>
      <c r="GL62" s="216"/>
      <c r="GM62" s="216"/>
      <c r="GN62" s="216"/>
      <c r="GO62" s="216"/>
      <c r="GP62" s="216"/>
      <c r="GQ62" s="216"/>
      <c r="GR62" s="216"/>
      <c r="GS62" s="216"/>
      <c r="GT62" s="216"/>
      <c r="GU62" s="216"/>
      <c r="GV62" s="216"/>
      <c r="GW62" s="216"/>
      <c r="GX62" s="216"/>
      <c r="GY62" s="216"/>
      <c r="GZ62" s="216"/>
      <c r="HA62" s="216"/>
      <c r="HB62" s="216"/>
      <c r="HC62" s="216"/>
      <c r="HD62" s="216"/>
      <c r="HE62" s="216"/>
      <c r="HF62" s="216"/>
      <c r="HG62" s="216"/>
      <c r="HH62" s="216"/>
      <c r="HI62" s="216"/>
      <c r="HJ62" s="216"/>
      <c r="HK62" s="216"/>
      <c r="HL62" s="216"/>
      <c r="HM62" s="216"/>
      <c r="HN62" s="216"/>
      <c r="HO62" s="216"/>
      <c r="HP62" s="216"/>
      <c r="HQ62" s="216"/>
      <c r="HR62" s="216"/>
      <c r="HS62" s="216"/>
      <c r="HT62" s="216"/>
      <c r="HU62" s="216"/>
      <c r="HV62" s="216"/>
      <c r="HW62" s="216"/>
      <c r="HX62" s="216"/>
      <c r="HY62" s="216"/>
      <c r="HZ62" s="216"/>
    </row>
    <row r="63" spans="1:234">
      <c r="A63" s="224" t="s">
        <v>92</v>
      </c>
      <c r="B63" s="225">
        <v>2.2063999999999999</v>
      </c>
      <c r="C63" s="225">
        <v>2.5769000000000002</v>
      </c>
      <c r="D63" s="225">
        <v>2.5074999999999998</v>
      </c>
      <c r="E63" s="225">
        <v>2.4804999999999899</v>
      </c>
      <c r="F63" s="225">
        <v>2.4361999999999999</v>
      </c>
      <c r="G63" s="225">
        <v>1.9863</v>
      </c>
      <c r="H63" s="225">
        <v>1.87</v>
      </c>
      <c r="I63" s="225">
        <v>2.3264999999999998</v>
      </c>
      <c r="J63" s="225">
        <v>1.94189999999999</v>
      </c>
      <c r="K63" s="225">
        <v>2.4592999999999998</v>
      </c>
      <c r="L63" s="216"/>
      <c r="M63" s="233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5"/>
      <c r="Y63" s="216"/>
      <c r="Z63" s="216"/>
      <c r="AA63" s="216"/>
      <c r="AB63" s="216"/>
      <c r="AC63" s="224" t="s">
        <v>92</v>
      </c>
      <c r="AD63" s="225">
        <v>2.3931</v>
      </c>
      <c r="AE63" s="225">
        <v>2.3521999999999998</v>
      </c>
      <c r="AF63" s="225">
        <v>2.4690999999999899</v>
      </c>
      <c r="AG63" s="225">
        <v>2.4344000000000001</v>
      </c>
      <c r="AH63" s="225">
        <v>2.3178000000000001</v>
      </c>
      <c r="AI63" s="225">
        <v>2.4005999999999998</v>
      </c>
      <c r="AJ63" s="225">
        <v>2.4180000000000001</v>
      </c>
      <c r="AK63" s="225">
        <v>2.4561000000000002</v>
      </c>
      <c r="AL63" s="225">
        <v>2.4424999999999999</v>
      </c>
      <c r="AM63" s="225">
        <v>2.3868999999999998</v>
      </c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24" t="s">
        <v>92</v>
      </c>
      <c r="BG63" s="225">
        <v>1.8456999999999999</v>
      </c>
      <c r="BH63" s="225">
        <v>2.0389999999999899</v>
      </c>
      <c r="BI63" s="225">
        <v>1.7164999999999999</v>
      </c>
      <c r="BJ63" s="225">
        <v>1.9019999999999999</v>
      </c>
      <c r="BK63" s="225">
        <v>1.7096</v>
      </c>
      <c r="BL63" s="225">
        <v>1.5499000000000001</v>
      </c>
      <c r="BM63" s="225">
        <v>1.5642</v>
      </c>
      <c r="BN63" s="225">
        <v>1.7959000000000001</v>
      </c>
      <c r="BO63" s="225">
        <v>1.6355</v>
      </c>
      <c r="BP63" s="225">
        <v>1.8069999999999899</v>
      </c>
      <c r="BQ63" s="233"/>
      <c r="BR63" s="233"/>
      <c r="BS63" s="233"/>
      <c r="BT63" s="233"/>
      <c r="BU63" s="233"/>
      <c r="BV63" s="233"/>
      <c r="BW63" s="226"/>
      <c r="BX63" s="233"/>
      <c r="BY63" s="226"/>
      <c r="BZ63" s="215"/>
      <c r="CA63" s="215"/>
      <c r="CB63" s="215"/>
      <c r="CC63" s="216"/>
      <c r="CD63" s="216"/>
      <c r="CE63" s="216"/>
      <c r="CF63" s="216"/>
      <c r="CG63" s="216"/>
      <c r="CH63" s="216"/>
      <c r="CI63" s="224" t="s">
        <v>92</v>
      </c>
      <c r="CJ63" s="225">
        <v>2.0369000000000002</v>
      </c>
      <c r="CK63" s="225">
        <v>2.0802999999999998</v>
      </c>
      <c r="CL63" s="225">
        <v>2.1189</v>
      </c>
      <c r="CM63" s="225">
        <v>2.1046</v>
      </c>
      <c r="CN63" s="225">
        <v>1.9067000000000001</v>
      </c>
      <c r="CO63" s="225">
        <v>2.1646000000000001</v>
      </c>
      <c r="CP63" s="225">
        <v>2.0640999999999998</v>
      </c>
      <c r="CQ63" s="225">
        <v>2.1182999999999899</v>
      </c>
      <c r="CR63" s="225">
        <v>1.9578</v>
      </c>
      <c r="CS63" s="225">
        <v>1.97779999999999</v>
      </c>
      <c r="CT63" s="216"/>
      <c r="CU63" s="233"/>
      <c r="CV63" s="233"/>
      <c r="CW63" s="233"/>
      <c r="CX63" s="233"/>
      <c r="CY63" s="233"/>
      <c r="CZ63" s="233"/>
      <c r="DA63" s="226"/>
      <c r="DB63" s="233"/>
      <c r="DC63" s="226"/>
      <c r="DD63" s="215"/>
      <c r="DE63" s="215"/>
      <c r="DF63" s="215"/>
      <c r="DG63" s="216"/>
      <c r="DH63" s="216"/>
      <c r="DI63" s="216"/>
      <c r="DJ63" s="216"/>
      <c r="DK63" s="254"/>
      <c r="DL63" s="224" t="s">
        <v>92</v>
      </c>
      <c r="DM63" s="225">
        <v>2.11519999999999</v>
      </c>
      <c r="DN63" s="225">
        <v>2.0312000000000001</v>
      </c>
      <c r="DO63" s="225">
        <v>2.0512999999999999</v>
      </c>
      <c r="DP63" s="225">
        <v>2.0230999999999999</v>
      </c>
      <c r="DQ63" s="225">
        <v>2.0142000000000002</v>
      </c>
      <c r="DR63" s="225">
        <v>1.9278999999999999</v>
      </c>
      <c r="DS63" s="225">
        <v>2.0087000000000002</v>
      </c>
      <c r="DT63" s="225">
        <v>1.9621</v>
      </c>
      <c r="DU63" s="225">
        <v>1.9816</v>
      </c>
      <c r="DV63" s="225">
        <v>1.95539999999999</v>
      </c>
      <c r="DW63" s="233"/>
      <c r="DX63" s="233"/>
      <c r="DY63" s="233"/>
      <c r="DZ63" s="233"/>
      <c r="EA63" s="233"/>
      <c r="EB63" s="233"/>
      <c r="EC63" s="226"/>
      <c r="ED63" s="233"/>
      <c r="EE63" s="226"/>
      <c r="EF63" s="215"/>
      <c r="EG63" s="215"/>
      <c r="EH63" s="215"/>
      <c r="EI63" s="216"/>
      <c r="EJ63" s="216"/>
      <c r="EK63" s="216"/>
      <c r="EL63" s="216"/>
      <c r="EM63" s="216"/>
      <c r="EN63" s="216"/>
      <c r="EO63" s="216"/>
      <c r="EP63" s="216"/>
      <c r="EQ63" s="216"/>
      <c r="ER63" s="216"/>
      <c r="ES63" s="216"/>
      <c r="ET63" s="216"/>
      <c r="EU63" s="216"/>
      <c r="EV63" s="216"/>
      <c r="EW63" s="216"/>
      <c r="EX63" s="216"/>
      <c r="EY63" s="216"/>
      <c r="EZ63" s="216"/>
      <c r="FA63" s="216"/>
      <c r="FB63" s="216"/>
      <c r="FC63" s="216"/>
      <c r="FD63" s="216"/>
      <c r="FE63" s="216"/>
      <c r="FF63" s="216"/>
      <c r="FG63" s="216"/>
      <c r="FH63" s="216"/>
      <c r="FI63" s="216"/>
      <c r="FJ63" s="216"/>
      <c r="FK63" s="216"/>
      <c r="FL63" s="216"/>
      <c r="FM63" s="216"/>
      <c r="FN63" s="216"/>
      <c r="FO63" s="216"/>
      <c r="FP63" s="216"/>
      <c r="FQ63" s="216"/>
      <c r="FR63" s="216"/>
      <c r="FS63" s="216"/>
      <c r="FT63" s="216"/>
      <c r="FU63" s="216"/>
      <c r="FV63" s="216"/>
      <c r="FW63" s="216"/>
      <c r="FX63" s="216"/>
      <c r="FY63" s="216"/>
      <c r="FZ63" s="216"/>
      <c r="GA63" s="216"/>
      <c r="GB63" s="216"/>
      <c r="GC63" s="216"/>
      <c r="GD63" s="216"/>
      <c r="GE63" s="216"/>
      <c r="GF63" s="216"/>
      <c r="GG63" s="216"/>
      <c r="GH63" s="216"/>
      <c r="GI63" s="216"/>
      <c r="GJ63" s="216"/>
      <c r="GK63" s="216"/>
      <c r="GL63" s="216"/>
      <c r="GM63" s="216"/>
      <c r="GN63" s="216"/>
      <c r="GO63" s="216"/>
      <c r="GP63" s="216"/>
      <c r="GQ63" s="216"/>
      <c r="GR63" s="216"/>
      <c r="GS63" s="216"/>
      <c r="GT63" s="216"/>
      <c r="GU63" s="216"/>
      <c r="GV63" s="216"/>
      <c r="GW63" s="216"/>
      <c r="GX63" s="216"/>
      <c r="GY63" s="216"/>
      <c r="GZ63" s="216"/>
      <c r="HA63" s="216"/>
      <c r="HB63" s="216"/>
      <c r="HC63" s="216"/>
      <c r="HD63" s="216"/>
      <c r="HE63" s="216"/>
      <c r="HF63" s="216"/>
      <c r="HG63" s="216"/>
      <c r="HH63" s="216"/>
      <c r="HI63" s="216"/>
      <c r="HJ63" s="216"/>
      <c r="HK63" s="216"/>
      <c r="HL63" s="216"/>
      <c r="HM63" s="216"/>
      <c r="HN63" s="216"/>
      <c r="HO63" s="216"/>
      <c r="HP63" s="216"/>
      <c r="HQ63" s="216"/>
      <c r="HR63" s="216"/>
      <c r="HS63" s="216"/>
      <c r="HT63" s="216"/>
      <c r="HU63" s="216"/>
      <c r="HV63" s="216"/>
      <c r="HW63" s="216"/>
      <c r="HX63" s="216"/>
      <c r="HY63" s="216"/>
      <c r="HZ63" s="216"/>
    </row>
    <row r="64" spans="1:234">
      <c r="A64" s="249">
        <v>1000</v>
      </c>
      <c r="B64" s="299">
        <v>3.78E-2</v>
      </c>
      <c r="C64" s="299">
        <v>2.9399999999999898E-2</v>
      </c>
      <c r="D64" s="299">
        <v>2.7099999999999999E-2</v>
      </c>
      <c r="E64" s="299">
        <v>2.63E-2</v>
      </c>
      <c r="F64" s="299">
        <v>2.74999999999999E-2</v>
      </c>
      <c r="G64" s="300">
        <v>2.5247999999999999</v>
      </c>
      <c r="H64" s="300">
        <v>1.9941</v>
      </c>
      <c r="I64" s="300">
        <v>2.6242999999999999</v>
      </c>
      <c r="J64" s="300">
        <v>2.0870000000000002</v>
      </c>
      <c r="K64" s="300">
        <v>2.1166</v>
      </c>
      <c r="L64" s="216"/>
      <c r="M64" s="233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5"/>
      <c r="Y64" s="216"/>
      <c r="Z64" s="216"/>
      <c r="AA64" s="216"/>
      <c r="AB64" s="216"/>
      <c r="AC64" s="216">
        <v>1000</v>
      </c>
      <c r="AD64" s="299">
        <v>0.17460000000000001</v>
      </c>
      <c r="AE64" s="299">
        <v>9.1300000000000006E-2</v>
      </c>
      <c r="AF64" s="299">
        <v>0.19170000000000001</v>
      </c>
      <c r="AG64" s="299">
        <v>0.1191</v>
      </c>
      <c r="AH64" s="299">
        <v>0.18909999999999999</v>
      </c>
      <c r="AI64" s="300">
        <v>2.2256999999999998</v>
      </c>
      <c r="AJ64" s="300">
        <v>2.5459000000000001</v>
      </c>
      <c r="AK64" s="300">
        <v>2.5823</v>
      </c>
      <c r="AL64" s="300">
        <v>2.38139999999999</v>
      </c>
      <c r="AM64" s="300">
        <v>2.2327999999999899</v>
      </c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5">
        <v>1000</v>
      </c>
      <c r="BG64" s="299">
        <v>7.9899999999999999E-2</v>
      </c>
      <c r="BH64" s="299">
        <v>3.8199999999999998E-2</v>
      </c>
      <c r="BI64" s="299">
        <v>6.2199999999999998E-2</v>
      </c>
      <c r="BJ64" s="299">
        <v>9.5699999999999993E-2</v>
      </c>
      <c r="BK64" s="299">
        <v>0.15010000000000001</v>
      </c>
      <c r="BL64" s="300">
        <v>1.3461000000000001</v>
      </c>
      <c r="BM64" s="300">
        <v>1.4102999999999899</v>
      </c>
      <c r="BN64" s="300">
        <v>1.5127999999999999</v>
      </c>
      <c r="BO64" s="300">
        <v>1.5065999999999999</v>
      </c>
      <c r="BP64" s="300">
        <v>1.5489999999999999</v>
      </c>
      <c r="BQ64" s="233"/>
      <c r="BR64" s="233"/>
      <c r="BS64" s="233"/>
      <c r="BT64" s="233"/>
      <c r="BU64" s="233"/>
      <c r="BV64" s="233"/>
      <c r="BW64" s="226"/>
      <c r="BX64" s="233"/>
      <c r="BY64" s="226"/>
      <c r="BZ64" s="215"/>
      <c r="CA64" s="215"/>
      <c r="CB64" s="215"/>
      <c r="CC64" s="216"/>
      <c r="CD64" s="216"/>
      <c r="CE64" s="216"/>
      <c r="CF64" s="216"/>
      <c r="CG64" s="216"/>
      <c r="CH64" s="216"/>
      <c r="CI64" s="216">
        <v>1000</v>
      </c>
      <c r="CJ64" s="299">
        <v>0.14079999999999901</v>
      </c>
      <c r="CK64" s="299">
        <v>5.9399999999999897E-2</v>
      </c>
      <c r="CL64" s="299">
        <v>5.3600000000000002E-2</v>
      </c>
      <c r="CM64" s="299">
        <v>4.5999999999999999E-2</v>
      </c>
      <c r="CN64" s="299">
        <v>0.1363</v>
      </c>
      <c r="CO64" s="216"/>
      <c r="CP64" s="216"/>
      <c r="CQ64" s="216"/>
      <c r="CR64" s="216"/>
      <c r="CS64" s="216"/>
      <c r="CT64" s="216"/>
      <c r="CU64" s="233"/>
      <c r="CV64" s="233"/>
      <c r="CW64" s="233"/>
      <c r="CX64" s="233"/>
      <c r="CY64" s="233"/>
      <c r="CZ64" s="233"/>
      <c r="DA64" s="226"/>
      <c r="DB64" s="233"/>
      <c r="DC64" s="226"/>
      <c r="DD64" s="215"/>
      <c r="DE64" s="215"/>
      <c r="DF64" s="215"/>
      <c r="DG64" s="216"/>
      <c r="DH64" s="216"/>
      <c r="DI64" s="216"/>
      <c r="DJ64" s="216"/>
      <c r="DK64" s="254"/>
      <c r="DL64" s="216">
        <v>1000</v>
      </c>
      <c r="DM64" s="299">
        <v>2.6099999999999901E-2</v>
      </c>
      <c r="DN64" s="299">
        <v>3.6600000000000001E-2</v>
      </c>
      <c r="DO64" s="299">
        <v>3.5200000000000002E-2</v>
      </c>
      <c r="DP64" s="299">
        <v>3.1099999999999999E-2</v>
      </c>
      <c r="DQ64" s="299">
        <v>2.7899999999999901E-2</v>
      </c>
      <c r="DR64" s="216"/>
      <c r="DS64" s="216"/>
      <c r="DT64" s="216"/>
      <c r="DU64" s="216"/>
      <c r="DV64" s="216"/>
      <c r="DW64" s="233"/>
      <c r="DX64" s="233"/>
      <c r="DY64" s="233"/>
      <c r="DZ64" s="233"/>
      <c r="EA64" s="233"/>
      <c r="EB64" s="233"/>
      <c r="EC64" s="226"/>
      <c r="ED64" s="233"/>
      <c r="EE64" s="226"/>
      <c r="EF64" s="215"/>
      <c r="EG64" s="215"/>
      <c r="EH64" s="215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6"/>
      <c r="FF64" s="216"/>
      <c r="FG64" s="216"/>
      <c r="FH64" s="216"/>
      <c r="FI64" s="216"/>
      <c r="FJ64" s="216"/>
      <c r="FK64" s="216"/>
      <c r="FL64" s="216"/>
      <c r="FM64" s="216"/>
      <c r="FN64" s="216"/>
      <c r="FO64" s="216"/>
      <c r="FP64" s="216"/>
      <c r="FQ64" s="216"/>
      <c r="FR64" s="216"/>
      <c r="FS64" s="216"/>
      <c r="FT64" s="216"/>
      <c r="FU64" s="216"/>
      <c r="FV64" s="216"/>
      <c r="FW64" s="216"/>
      <c r="FX64" s="216"/>
      <c r="FY64" s="216"/>
      <c r="FZ64" s="216"/>
      <c r="GA64" s="216"/>
      <c r="GB64" s="216"/>
      <c r="GC64" s="216"/>
      <c r="GD64" s="216"/>
      <c r="GE64" s="216"/>
      <c r="GF64" s="216"/>
      <c r="GG64" s="216"/>
      <c r="GH64" s="216"/>
      <c r="GI64" s="216"/>
      <c r="GJ64" s="216"/>
      <c r="GK64" s="216"/>
      <c r="GL64" s="216"/>
      <c r="GM64" s="216"/>
      <c r="GN64" s="216"/>
      <c r="GO64" s="216"/>
      <c r="GP64" s="216"/>
      <c r="GQ64" s="216"/>
      <c r="GR64" s="216"/>
      <c r="GS64" s="216"/>
      <c r="GT64" s="216"/>
      <c r="GU64" s="216"/>
      <c r="GV64" s="216"/>
      <c r="GW64" s="216"/>
      <c r="GX64" s="216"/>
      <c r="GY64" s="216"/>
      <c r="GZ64" s="216"/>
      <c r="HA64" s="216"/>
      <c r="HB64" s="216"/>
      <c r="HC64" s="216"/>
      <c r="HD64" s="216"/>
      <c r="HE64" s="216"/>
      <c r="HF64" s="216"/>
      <c r="HG64" s="216"/>
      <c r="HH64" s="216"/>
      <c r="HI64" s="216"/>
      <c r="HJ64" s="216"/>
      <c r="HK64" s="216"/>
      <c r="HL64" s="216"/>
      <c r="HM64" s="216"/>
      <c r="HN64" s="216"/>
      <c r="HO64" s="216"/>
      <c r="HP64" s="216"/>
      <c r="HQ64" s="216"/>
      <c r="HR64" s="216"/>
      <c r="HS64" s="216"/>
      <c r="HT64" s="216"/>
      <c r="HU64" s="216"/>
      <c r="HV64" s="216"/>
      <c r="HW64" s="216"/>
      <c r="HX64" s="216"/>
      <c r="HY64" s="216"/>
      <c r="HZ64" s="216"/>
    </row>
    <row r="65" spans="1:234">
      <c r="A65" s="249">
        <v>500</v>
      </c>
      <c r="B65" s="299">
        <v>1.0186999999999999</v>
      </c>
      <c r="C65" s="299">
        <v>0.83009999999999995</v>
      </c>
      <c r="D65" s="299">
        <v>0.98440000000000005</v>
      </c>
      <c r="E65" s="299">
        <v>0.82599999999999996</v>
      </c>
      <c r="F65" s="299">
        <v>1.0392999999999999</v>
      </c>
      <c r="G65" s="300">
        <v>2.7637999999999998</v>
      </c>
      <c r="H65" s="300">
        <v>2.2426999999999899</v>
      </c>
      <c r="I65" s="300">
        <v>2.52869999999999</v>
      </c>
      <c r="J65" s="300">
        <v>2.4116</v>
      </c>
      <c r="K65" s="300">
        <v>2.7683</v>
      </c>
      <c r="L65" s="216"/>
      <c r="M65" s="233"/>
      <c r="N65" s="233"/>
      <c r="O65" s="233"/>
      <c r="P65" s="233"/>
      <c r="Q65" s="233"/>
      <c r="R65" s="233"/>
      <c r="S65" s="226"/>
      <c r="T65" s="233"/>
      <c r="U65" s="226"/>
      <c r="V65" s="215"/>
      <c r="W65" s="215"/>
      <c r="X65" s="215"/>
      <c r="Y65" s="216"/>
      <c r="Z65" s="216"/>
      <c r="AA65" s="216"/>
      <c r="AB65" s="216"/>
      <c r="AC65" s="216">
        <v>333.3</v>
      </c>
      <c r="AD65" s="299">
        <v>1.2422</v>
      </c>
      <c r="AE65" s="299">
        <v>1.1033999999999999</v>
      </c>
      <c r="AF65" s="299">
        <v>0.95499999999999896</v>
      </c>
      <c r="AG65" s="299">
        <v>0.62939999999999996</v>
      </c>
      <c r="AH65" s="299">
        <v>1.2484</v>
      </c>
      <c r="AI65" s="300">
        <v>2.3559999999999999</v>
      </c>
      <c r="AJ65" s="300">
        <v>2.6347</v>
      </c>
      <c r="AK65" s="300">
        <v>2.6779000000000002</v>
      </c>
      <c r="AL65" s="300">
        <v>2.6745999999999999</v>
      </c>
      <c r="AM65" s="300">
        <v>2.5766</v>
      </c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5"/>
      <c r="BF65" s="215">
        <v>500</v>
      </c>
      <c r="BG65" s="299">
        <v>0.21</v>
      </c>
      <c r="BH65" s="299">
        <v>9.2100000000000001E-2</v>
      </c>
      <c r="BI65" s="299">
        <v>0.2311</v>
      </c>
      <c r="BJ65" s="299">
        <v>0.23630000000000001</v>
      </c>
      <c r="BK65" s="299">
        <v>0.47160000000000002</v>
      </c>
      <c r="BL65" s="300">
        <v>1.762</v>
      </c>
      <c r="BM65" s="300">
        <v>1.6056999999999999</v>
      </c>
      <c r="BN65" s="300">
        <v>1.9278999999999999</v>
      </c>
      <c r="BO65" s="300">
        <v>1.7122999999999999</v>
      </c>
      <c r="BP65" s="300">
        <v>1.6863999999999999</v>
      </c>
      <c r="BQ65" s="233"/>
      <c r="BR65" s="233"/>
      <c r="BS65" s="233"/>
      <c r="BT65" s="233"/>
      <c r="BU65" s="233"/>
      <c r="BV65" s="233"/>
      <c r="BW65" s="226"/>
      <c r="BX65" s="233"/>
      <c r="BY65" s="226"/>
      <c r="BZ65" s="215"/>
      <c r="CA65" s="215"/>
      <c r="CB65" s="215"/>
      <c r="CC65" s="216"/>
      <c r="CD65" s="216"/>
      <c r="CE65" s="216"/>
      <c r="CF65" s="216"/>
      <c r="CG65" s="216"/>
      <c r="CH65" s="216"/>
      <c r="CI65" s="216">
        <v>500</v>
      </c>
      <c r="CJ65" s="299">
        <v>0.55379999999999996</v>
      </c>
      <c r="CK65" s="299">
        <v>0.32450000000000001</v>
      </c>
      <c r="CL65" s="299">
        <v>0.28439999999999999</v>
      </c>
      <c r="CM65" s="299">
        <v>0.1124</v>
      </c>
      <c r="CN65" s="299">
        <v>0.52710000000000001</v>
      </c>
      <c r="CO65" s="216"/>
      <c r="CP65" s="216"/>
      <c r="CQ65" s="216"/>
      <c r="CR65" s="216"/>
      <c r="CS65" s="216"/>
      <c r="CT65" s="216"/>
      <c r="CU65" s="233"/>
      <c r="CV65" s="233"/>
      <c r="CW65" s="233"/>
      <c r="CX65" s="233"/>
      <c r="CY65" s="233"/>
      <c r="CZ65" s="233"/>
      <c r="DA65" s="226"/>
      <c r="DB65" s="233"/>
      <c r="DC65" s="226"/>
      <c r="DD65" s="215"/>
      <c r="DE65" s="215"/>
      <c r="DF65" s="215"/>
      <c r="DG65" s="216"/>
      <c r="DH65" s="216"/>
      <c r="DI65" s="216"/>
      <c r="DJ65" s="216"/>
      <c r="DK65" s="254"/>
      <c r="DL65" s="216">
        <v>333.3</v>
      </c>
      <c r="DM65" s="299">
        <v>0.32979999999999998</v>
      </c>
      <c r="DN65" s="299">
        <v>0.35349999999999998</v>
      </c>
      <c r="DO65" s="299">
        <v>0.30669999999999997</v>
      </c>
      <c r="DP65" s="299">
        <v>0.35970000000000002</v>
      </c>
      <c r="DQ65" s="299">
        <v>0.35529999999999901</v>
      </c>
      <c r="DR65" s="216"/>
      <c r="DS65" s="216"/>
      <c r="DT65" s="216"/>
      <c r="DU65" s="216"/>
      <c r="DV65" s="216"/>
      <c r="DW65" s="233"/>
      <c r="DX65" s="233"/>
      <c r="DY65" s="233"/>
      <c r="DZ65" s="233"/>
      <c r="EA65" s="233"/>
      <c r="EB65" s="233"/>
      <c r="EC65" s="226"/>
      <c r="ED65" s="233"/>
      <c r="EE65" s="226"/>
      <c r="EF65" s="215"/>
      <c r="EG65" s="215"/>
      <c r="EH65" s="215"/>
      <c r="EI65" s="216"/>
      <c r="EJ65" s="216"/>
      <c r="EK65" s="216"/>
      <c r="EL65" s="216"/>
      <c r="EM65" s="216"/>
      <c r="EN65" s="216"/>
      <c r="EO65" s="216"/>
      <c r="EP65" s="216"/>
      <c r="EQ65" s="216"/>
      <c r="ER65" s="216"/>
      <c r="ES65" s="216"/>
      <c r="ET65" s="216"/>
      <c r="EU65" s="216"/>
      <c r="EV65" s="216"/>
      <c r="EW65" s="216"/>
      <c r="EX65" s="216"/>
      <c r="EY65" s="216"/>
      <c r="EZ65" s="216"/>
      <c r="FA65" s="216"/>
      <c r="FB65" s="216"/>
      <c r="FC65" s="216"/>
      <c r="FD65" s="216"/>
      <c r="FE65" s="216"/>
      <c r="FF65" s="216"/>
      <c r="FG65" s="216"/>
      <c r="FH65" s="216"/>
      <c r="FI65" s="216"/>
      <c r="FJ65" s="216"/>
      <c r="FK65" s="216"/>
      <c r="FL65" s="216"/>
      <c r="FM65" s="216"/>
      <c r="FN65" s="216"/>
      <c r="FO65" s="216"/>
      <c r="FP65" s="216"/>
      <c r="FQ65" s="216"/>
      <c r="FR65" s="216"/>
      <c r="FS65" s="216"/>
      <c r="FT65" s="216"/>
      <c r="FU65" s="216"/>
      <c r="FV65" s="216"/>
      <c r="FW65" s="216"/>
      <c r="FX65" s="216"/>
      <c r="FY65" s="216"/>
      <c r="FZ65" s="216"/>
      <c r="GA65" s="216"/>
      <c r="GB65" s="216"/>
      <c r="GC65" s="216"/>
      <c r="GD65" s="216"/>
      <c r="GE65" s="216"/>
      <c r="GF65" s="216"/>
      <c r="GG65" s="216"/>
      <c r="GH65" s="216"/>
      <c r="GI65" s="216"/>
      <c r="GJ65" s="216"/>
      <c r="GK65" s="216"/>
      <c r="GL65" s="216"/>
      <c r="GM65" s="216"/>
      <c r="GN65" s="216"/>
      <c r="GO65" s="216"/>
      <c r="GP65" s="216"/>
      <c r="GQ65" s="216"/>
      <c r="GR65" s="216"/>
      <c r="GS65" s="216"/>
      <c r="GT65" s="216"/>
      <c r="GU65" s="216"/>
      <c r="GV65" s="216"/>
      <c r="GW65" s="216"/>
      <c r="GX65" s="216"/>
      <c r="GY65" s="216"/>
      <c r="GZ65" s="216"/>
      <c r="HA65" s="216"/>
      <c r="HB65" s="216"/>
      <c r="HC65" s="216"/>
      <c r="HD65" s="216"/>
      <c r="HE65" s="216"/>
      <c r="HF65" s="216"/>
      <c r="HG65" s="216"/>
      <c r="HH65" s="216"/>
      <c r="HI65" s="216"/>
      <c r="HJ65" s="216"/>
      <c r="HK65" s="216"/>
      <c r="HL65" s="216"/>
      <c r="HM65" s="216"/>
      <c r="HN65" s="216"/>
      <c r="HO65" s="216"/>
      <c r="HP65" s="216"/>
      <c r="HQ65" s="216"/>
      <c r="HR65" s="216"/>
      <c r="HS65" s="216"/>
      <c r="HT65" s="216"/>
      <c r="HU65" s="216"/>
      <c r="HV65" s="216"/>
      <c r="HW65" s="216"/>
      <c r="HX65" s="216"/>
      <c r="HY65" s="216"/>
      <c r="HZ65" s="216"/>
    </row>
    <row r="66" spans="1:234">
      <c r="A66" s="249">
        <v>250</v>
      </c>
      <c r="B66" s="299">
        <v>1.6454</v>
      </c>
      <c r="C66" s="299">
        <v>1.6279999999999999</v>
      </c>
      <c r="D66" s="299">
        <v>1.9889999999999901</v>
      </c>
      <c r="E66" s="299">
        <v>1.69519999999999</v>
      </c>
      <c r="F66" s="299">
        <v>1.7464</v>
      </c>
      <c r="G66" s="300">
        <v>2.8237000000000001</v>
      </c>
      <c r="H66" s="300">
        <v>2.2389000000000001</v>
      </c>
      <c r="I66" s="300">
        <v>2.5259999999999998</v>
      </c>
      <c r="J66" s="300">
        <v>2.1254</v>
      </c>
      <c r="K66" s="300">
        <v>2.7267999999999999</v>
      </c>
      <c r="L66" s="216"/>
      <c r="M66" s="233"/>
      <c r="N66" s="233"/>
      <c r="O66" s="233"/>
      <c r="P66" s="233"/>
      <c r="Q66" s="233"/>
      <c r="R66" s="233"/>
      <c r="S66" s="226"/>
      <c r="T66" s="233"/>
      <c r="U66" s="226"/>
      <c r="V66" s="215"/>
      <c r="W66" s="215"/>
      <c r="X66" s="215"/>
      <c r="Y66" s="216"/>
      <c r="Z66" s="216"/>
      <c r="AA66" s="216"/>
      <c r="AB66" s="216"/>
      <c r="AC66" s="216">
        <v>111.1</v>
      </c>
      <c r="AD66" s="299">
        <v>1.8487</v>
      </c>
      <c r="AE66" s="299">
        <v>1.823</v>
      </c>
      <c r="AF66" s="299">
        <v>1.67509999999999</v>
      </c>
      <c r="AG66" s="299">
        <v>1.5570999999999999</v>
      </c>
      <c r="AH66" s="299">
        <v>1.8715999999999999</v>
      </c>
      <c r="AI66" s="300">
        <v>2.6768000000000001</v>
      </c>
      <c r="AJ66" s="300">
        <v>2.6316999999999999</v>
      </c>
      <c r="AK66" s="300">
        <v>2.6113</v>
      </c>
      <c r="AL66" s="300">
        <v>2.7734000000000001</v>
      </c>
      <c r="AM66" s="300">
        <v>2.5863</v>
      </c>
      <c r="AN66" s="233"/>
      <c r="AO66" s="215"/>
      <c r="AP66" s="215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26"/>
      <c r="BC66" s="233"/>
      <c r="BD66" s="226"/>
      <c r="BE66" s="215"/>
      <c r="BF66" s="215">
        <v>250</v>
      </c>
      <c r="BG66" s="299">
        <v>0.83909999999999996</v>
      </c>
      <c r="BH66" s="299">
        <v>0.80879999999999996</v>
      </c>
      <c r="BI66" s="299">
        <v>0.95630000000000004</v>
      </c>
      <c r="BJ66" s="299">
        <v>1.0710999999999999</v>
      </c>
      <c r="BK66" s="299">
        <v>1.1099000000000001</v>
      </c>
      <c r="BL66" s="300">
        <v>1.7178</v>
      </c>
      <c r="BM66" s="300">
        <v>1.9413</v>
      </c>
      <c r="BN66" s="300">
        <v>1.6756</v>
      </c>
      <c r="BO66" s="300">
        <v>2.0088999999999899</v>
      </c>
      <c r="BP66" s="300">
        <v>2.1309999999999998</v>
      </c>
      <c r="BQ66" s="233"/>
      <c r="BR66" s="233"/>
      <c r="BS66" s="233"/>
      <c r="BT66" s="233"/>
      <c r="BU66" s="233"/>
      <c r="BV66" s="233"/>
      <c r="BW66" s="226"/>
      <c r="BX66" s="233"/>
      <c r="BY66" s="226"/>
      <c r="BZ66" s="215"/>
      <c r="CA66" s="215"/>
      <c r="CB66" s="215"/>
      <c r="CC66" s="216"/>
      <c r="CD66" s="216"/>
      <c r="CE66" s="216"/>
      <c r="CF66" s="216"/>
      <c r="CG66" s="216"/>
      <c r="CH66" s="216"/>
      <c r="CI66" s="216">
        <v>250</v>
      </c>
      <c r="CJ66" s="299">
        <v>1.1375</v>
      </c>
      <c r="CK66" s="299">
        <v>1.0508999999999999</v>
      </c>
      <c r="CL66" s="299">
        <v>0.90949999999999998</v>
      </c>
      <c r="CM66" s="299">
        <v>0.63019999999999998</v>
      </c>
      <c r="CN66" s="299">
        <v>0.95819999999999905</v>
      </c>
      <c r="CO66" s="216"/>
      <c r="CP66" s="216"/>
      <c r="CQ66" s="216"/>
      <c r="CR66" s="216"/>
      <c r="CS66" s="216"/>
      <c r="CT66" s="216"/>
      <c r="CU66" s="233"/>
      <c r="CV66" s="233"/>
      <c r="CW66" s="233"/>
      <c r="CX66" s="233"/>
      <c r="CY66" s="233"/>
      <c r="CZ66" s="233"/>
      <c r="DA66" s="226"/>
      <c r="DB66" s="233"/>
      <c r="DC66" s="226"/>
      <c r="DD66" s="215"/>
      <c r="DE66" s="215"/>
      <c r="DF66" s="215"/>
      <c r="DG66" s="216"/>
      <c r="DH66" s="216"/>
      <c r="DI66" s="216"/>
      <c r="DJ66" s="216"/>
      <c r="DK66" s="254"/>
      <c r="DL66" s="216">
        <v>111.1</v>
      </c>
      <c r="DM66" s="299">
        <v>0.96899999999999997</v>
      </c>
      <c r="DN66" s="299">
        <v>0.98929999999999996</v>
      </c>
      <c r="DO66" s="299">
        <v>0.93830000000000002</v>
      </c>
      <c r="DP66" s="299">
        <v>0.940499999999999</v>
      </c>
      <c r="DQ66" s="299">
        <v>0.96150000000000002</v>
      </c>
      <c r="DR66" s="216"/>
      <c r="DS66" s="216"/>
      <c r="DT66" s="216"/>
      <c r="DU66" s="216"/>
      <c r="DV66" s="216"/>
      <c r="DW66" s="233"/>
      <c r="DX66" s="233"/>
      <c r="DY66" s="233"/>
      <c r="DZ66" s="233"/>
      <c r="EA66" s="233"/>
      <c r="EB66" s="233"/>
      <c r="EC66" s="226"/>
      <c r="ED66" s="233"/>
      <c r="EE66" s="226"/>
      <c r="EF66" s="215"/>
      <c r="EG66" s="215"/>
      <c r="EH66" s="215"/>
      <c r="EI66" s="216"/>
      <c r="EJ66" s="216"/>
      <c r="EK66" s="216"/>
      <c r="EL66" s="216"/>
      <c r="EM66" s="216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6"/>
      <c r="FF66" s="216"/>
      <c r="FG66" s="216"/>
      <c r="FH66" s="216"/>
      <c r="FI66" s="216"/>
      <c r="FJ66" s="216"/>
      <c r="FK66" s="216"/>
      <c r="FL66" s="216"/>
      <c r="FM66" s="216"/>
      <c r="FN66" s="216"/>
      <c r="FO66" s="216"/>
      <c r="FP66" s="216"/>
      <c r="FQ66" s="216"/>
      <c r="FR66" s="216"/>
      <c r="FS66" s="216"/>
      <c r="FT66" s="216"/>
      <c r="FU66" s="216"/>
      <c r="FV66" s="216"/>
      <c r="FW66" s="216"/>
      <c r="FX66" s="216"/>
      <c r="FY66" s="216"/>
      <c r="FZ66" s="216"/>
      <c r="GA66" s="216"/>
      <c r="GB66" s="216"/>
      <c r="GC66" s="216"/>
      <c r="GD66" s="216"/>
      <c r="GE66" s="216"/>
      <c r="GF66" s="216"/>
      <c r="GG66" s="216"/>
      <c r="GH66" s="216"/>
      <c r="GI66" s="216"/>
      <c r="GJ66" s="216"/>
      <c r="GK66" s="216"/>
      <c r="GL66" s="216"/>
      <c r="GM66" s="216"/>
      <c r="GN66" s="216"/>
      <c r="GO66" s="216"/>
      <c r="GP66" s="216"/>
      <c r="GQ66" s="216"/>
      <c r="GR66" s="216"/>
      <c r="GS66" s="216"/>
      <c r="GT66" s="216"/>
      <c r="GU66" s="216"/>
      <c r="GV66" s="216"/>
      <c r="GW66" s="216"/>
      <c r="GX66" s="216"/>
      <c r="GY66" s="216"/>
      <c r="GZ66" s="216"/>
      <c r="HA66" s="216"/>
      <c r="HB66" s="216"/>
      <c r="HC66" s="216"/>
      <c r="HD66" s="216"/>
      <c r="HE66" s="216"/>
      <c r="HF66" s="216"/>
      <c r="HG66" s="216"/>
      <c r="HH66" s="216"/>
      <c r="HI66" s="216"/>
      <c r="HJ66" s="216"/>
      <c r="HK66" s="216"/>
      <c r="HL66" s="216"/>
      <c r="HM66" s="216"/>
      <c r="HN66" s="216"/>
      <c r="HO66" s="216"/>
      <c r="HP66" s="216"/>
      <c r="HQ66" s="216"/>
      <c r="HR66" s="216"/>
      <c r="HS66" s="216"/>
      <c r="HT66" s="216"/>
      <c r="HU66" s="216"/>
      <c r="HV66" s="216"/>
      <c r="HW66" s="216"/>
      <c r="HX66" s="216"/>
      <c r="HY66" s="216"/>
      <c r="HZ66" s="216"/>
    </row>
    <row r="67" spans="1:234">
      <c r="A67" s="249">
        <v>125</v>
      </c>
      <c r="B67" s="299">
        <v>2.4684999999999899</v>
      </c>
      <c r="C67" s="299">
        <v>2.34519999999999</v>
      </c>
      <c r="D67" s="299">
        <v>2.4460000000000002</v>
      </c>
      <c r="E67" s="299">
        <v>2.4668999999999999</v>
      </c>
      <c r="F67" s="299">
        <v>2.5886</v>
      </c>
      <c r="G67" s="300">
        <v>2.7221000000000002</v>
      </c>
      <c r="H67" s="300">
        <v>2.4430000000000001</v>
      </c>
      <c r="I67" s="300">
        <v>2.0701000000000001</v>
      </c>
      <c r="J67" s="300">
        <v>2.4773999999999998</v>
      </c>
      <c r="K67" s="300">
        <v>2.5964999999999998</v>
      </c>
      <c r="L67" s="216"/>
      <c r="M67" s="233"/>
      <c r="N67" s="233"/>
      <c r="O67" s="233"/>
      <c r="P67" s="233"/>
      <c r="Q67" s="233"/>
      <c r="R67" s="233"/>
      <c r="S67" s="226"/>
      <c r="T67" s="233"/>
      <c r="U67" s="226"/>
      <c r="V67" s="215"/>
      <c r="W67" s="215"/>
      <c r="X67" s="215"/>
      <c r="Y67" s="216"/>
      <c r="Z67" s="216"/>
      <c r="AA67" s="216"/>
      <c r="AB67" s="216"/>
      <c r="AC67" s="216">
        <v>37.04</v>
      </c>
      <c r="AD67" s="299">
        <v>2.2448999999999999</v>
      </c>
      <c r="AE67" s="299">
        <v>2.3016999999999999</v>
      </c>
      <c r="AF67" s="299">
        <v>2.0369000000000002</v>
      </c>
      <c r="AG67" s="299">
        <v>2.3433000000000002</v>
      </c>
      <c r="AH67" s="299">
        <v>2.4140999999999999</v>
      </c>
      <c r="AI67" s="300">
        <v>2.5411999999999999</v>
      </c>
      <c r="AJ67" s="300">
        <v>2.6419999999999999</v>
      </c>
      <c r="AK67" s="300">
        <v>2.1654</v>
      </c>
      <c r="AL67" s="300">
        <v>2.7094</v>
      </c>
      <c r="AM67" s="300">
        <v>2.5541</v>
      </c>
      <c r="AN67" s="216"/>
      <c r="AO67" s="216"/>
      <c r="AP67" s="216"/>
      <c r="AQ67" s="216"/>
      <c r="AR67" s="216"/>
      <c r="AS67" s="216"/>
      <c r="AT67" s="216"/>
      <c r="AU67" s="216"/>
      <c r="AV67" s="233"/>
      <c r="AW67" s="233"/>
      <c r="AX67" s="233"/>
      <c r="AY67" s="233"/>
      <c r="AZ67" s="233"/>
      <c r="BA67" s="233"/>
      <c r="BB67" s="226"/>
      <c r="BC67" s="233"/>
      <c r="BD67" s="226"/>
      <c r="BE67" s="215"/>
      <c r="BF67" s="215">
        <v>125</v>
      </c>
      <c r="BG67" s="299">
        <v>1.4466000000000001</v>
      </c>
      <c r="BH67" s="299">
        <v>1.5589999999999999</v>
      </c>
      <c r="BI67" s="299">
        <v>1.7251000000000001</v>
      </c>
      <c r="BJ67" s="299">
        <v>1.7444</v>
      </c>
      <c r="BK67" s="299">
        <v>1.7443</v>
      </c>
      <c r="BL67" s="300">
        <v>2.15749999999999</v>
      </c>
      <c r="BM67" s="300">
        <v>1.9215</v>
      </c>
      <c r="BN67" s="300">
        <v>2.0514999999999999</v>
      </c>
      <c r="BO67" s="300">
        <v>1.5651999999999999</v>
      </c>
      <c r="BP67" s="300">
        <v>2.1602000000000001</v>
      </c>
      <c r="BQ67" s="233"/>
      <c r="BR67" s="233"/>
      <c r="BS67" s="233"/>
      <c r="BT67" s="233"/>
      <c r="BU67" s="233"/>
      <c r="BV67" s="233"/>
      <c r="BW67" s="226"/>
      <c r="BX67" s="233"/>
      <c r="BY67" s="226"/>
      <c r="BZ67" s="215"/>
      <c r="CA67" s="215"/>
      <c r="CB67" s="215"/>
      <c r="CC67" s="216"/>
      <c r="CD67" s="216"/>
      <c r="CE67" s="216"/>
      <c r="CF67" s="216"/>
      <c r="CG67" s="216"/>
      <c r="CH67" s="216"/>
      <c r="CI67" s="216">
        <v>125</v>
      </c>
      <c r="CJ67" s="299">
        <v>2.1402000000000001</v>
      </c>
      <c r="CK67" s="299">
        <v>1.95729999999999</v>
      </c>
      <c r="CL67" s="299">
        <v>1.8922999999999901</v>
      </c>
      <c r="CM67" s="299">
        <v>1.7494999999999901</v>
      </c>
      <c r="CN67" s="299">
        <v>1.9934999999999901</v>
      </c>
      <c r="CO67" s="216"/>
      <c r="CP67" s="216"/>
      <c r="CQ67" s="216"/>
      <c r="CR67" s="216"/>
      <c r="CS67" s="216"/>
      <c r="CT67" s="216"/>
      <c r="CU67" s="233"/>
      <c r="CV67" s="233"/>
      <c r="CW67" s="233"/>
      <c r="CX67" s="233"/>
      <c r="CY67" s="233"/>
      <c r="CZ67" s="233"/>
      <c r="DA67" s="226"/>
      <c r="DB67" s="233"/>
      <c r="DC67" s="226"/>
      <c r="DD67" s="215"/>
      <c r="DE67" s="215"/>
      <c r="DF67" s="215"/>
      <c r="DG67" s="216"/>
      <c r="DH67" s="216"/>
      <c r="DI67" s="216"/>
      <c r="DJ67" s="216"/>
      <c r="DK67" s="254"/>
      <c r="DL67" s="216">
        <v>37.04</v>
      </c>
      <c r="DM67" s="299">
        <v>1.7830999999999999</v>
      </c>
      <c r="DN67" s="299">
        <v>1.7792999999999899</v>
      </c>
      <c r="DO67" s="299">
        <v>1.6704999999999901</v>
      </c>
      <c r="DP67" s="299">
        <v>1.6385000000000001</v>
      </c>
      <c r="DQ67" s="299">
        <v>1.7057</v>
      </c>
      <c r="DR67" s="216"/>
      <c r="DS67" s="216"/>
      <c r="DT67" s="216"/>
      <c r="DU67" s="216"/>
      <c r="DV67" s="216"/>
      <c r="DW67" s="233"/>
      <c r="DX67" s="233"/>
      <c r="DY67" s="233"/>
      <c r="DZ67" s="233"/>
      <c r="EA67" s="233"/>
      <c r="EB67" s="233"/>
      <c r="EC67" s="226"/>
      <c r="ED67" s="233"/>
      <c r="EE67" s="226"/>
      <c r="EF67" s="215"/>
      <c r="EG67" s="215"/>
      <c r="EH67" s="215"/>
      <c r="EI67" s="216"/>
      <c r="EJ67" s="216"/>
      <c r="EK67" s="216"/>
      <c r="EL67" s="216"/>
      <c r="EM67" s="216"/>
      <c r="EN67" s="216"/>
      <c r="EO67" s="216"/>
      <c r="EP67" s="216"/>
      <c r="EQ67" s="216"/>
      <c r="ER67" s="216"/>
      <c r="ES67" s="216"/>
      <c r="ET67" s="216"/>
      <c r="EU67" s="216"/>
      <c r="EV67" s="216"/>
      <c r="EW67" s="216"/>
      <c r="EX67" s="216"/>
      <c r="EY67" s="216"/>
      <c r="EZ67" s="216"/>
      <c r="FA67" s="216"/>
      <c r="FB67" s="216"/>
      <c r="FC67" s="216"/>
      <c r="FD67" s="216"/>
      <c r="FE67" s="216"/>
      <c r="FF67" s="216"/>
      <c r="FG67" s="216"/>
      <c r="FH67" s="216"/>
      <c r="FI67" s="216"/>
      <c r="FJ67" s="216"/>
      <c r="FK67" s="216"/>
      <c r="FL67" s="216"/>
      <c r="FM67" s="216"/>
      <c r="FN67" s="216"/>
      <c r="FO67" s="216"/>
      <c r="FP67" s="216"/>
      <c r="FQ67" s="216"/>
      <c r="FR67" s="216"/>
      <c r="FS67" s="216"/>
      <c r="FT67" s="216"/>
      <c r="FU67" s="216"/>
      <c r="FV67" s="216"/>
      <c r="FW67" s="216"/>
      <c r="FX67" s="216"/>
      <c r="FY67" s="216"/>
      <c r="FZ67" s="216"/>
      <c r="GA67" s="216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6"/>
      <c r="GP67" s="216"/>
      <c r="GQ67" s="216"/>
      <c r="GR67" s="216"/>
      <c r="GS67" s="216"/>
      <c r="GT67" s="216"/>
      <c r="GU67" s="216"/>
      <c r="GV67" s="216"/>
      <c r="GW67" s="216"/>
      <c r="GX67" s="216"/>
      <c r="GY67" s="216"/>
      <c r="GZ67" s="216"/>
      <c r="HA67" s="216"/>
      <c r="HB67" s="216"/>
      <c r="HC67" s="216"/>
      <c r="HD67" s="216"/>
      <c r="HE67" s="216"/>
      <c r="HF67" s="216"/>
      <c r="HG67" s="216"/>
      <c r="HH67" s="216"/>
      <c r="HI67" s="216"/>
      <c r="HJ67" s="216"/>
      <c r="HK67" s="216"/>
      <c r="HL67" s="216"/>
      <c r="HM67" s="216"/>
      <c r="HN67" s="216"/>
      <c r="HO67" s="216"/>
      <c r="HP67" s="216"/>
      <c r="HQ67" s="216"/>
      <c r="HR67" s="216"/>
      <c r="HS67" s="216"/>
      <c r="HT67" s="216"/>
      <c r="HU67" s="216"/>
      <c r="HV67" s="216"/>
      <c r="HW67" s="216"/>
      <c r="HX67" s="216"/>
      <c r="HY67" s="216"/>
      <c r="HZ67" s="216"/>
    </row>
    <row r="68" spans="1:234">
      <c r="A68" s="249">
        <v>62.5</v>
      </c>
      <c r="B68" s="299">
        <v>2.5573000000000001</v>
      </c>
      <c r="C68" s="299">
        <v>2.5209999999999999</v>
      </c>
      <c r="D68" s="299">
        <v>2.1372</v>
      </c>
      <c r="E68" s="299">
        <v>2.3744000000000001</v>
      </c>
      <c r="F68" s="299">
        <v>2.7391999999999999</v>
      </c>
      <c r="G68" s="300">
        <v>2.1635</v>
      </c>
      <c r="H68" s="300">
        <v>2.2877000000000001</v>
      </c>
      <c r="I68" s="300">
        <v>2.1802999999999999</v>
      </c>
      <c r="J68" s="300">
        <v>2.4510999999999998</v>
      </c>
      <c r="K68" s="300">
        <v>2.0952000000000002</v>
      </c>
      <c r="L68" s="233"/>
      <c r="M68" s="233"/>
      <c r="N68" s="233"/>
      <c r="O68" s="233"/>
      <c r="P68" s="233"/>
      <c r="Q68" s="233"/>
      <c r="R68" s="233"/>
      <c r="S68" s="226"/>
      <c r="T68" s="233"/>
      <c r="U68" s="226"/>
      <c r="V68" s="215"/>
      <c r="W68" s="215"/>
      <c r="X68" s="215"/>
      <c r="Y68" s="216"/>
      <c r="Z68" s="216"/>
      <c r="AA68" s="216"/>
      <c r="AB68" s="216"/>
      <c r="AC68" s="216">
        <v>12.35</v>
      </c>
      <c r="AD68" s="299">
        <v>2.3338999999999999</v>
      </c>
      <c r="AE68" s="299">
        <v>2.2772000000000001</v>
      </c>
      <c r="AF68" s="299">
        <v>2.0834999999999999</v>
      </c>
      <c r="AG68" s="299">
        <v>2.1389</v>
      </c>
      <c r="AH68" s="299">
        <v>2.0972</v>
      </c>
      <c r="AI68" s="300">
        <v>2.3675000000000002</v>
      </c>
      <c r="AJ68" s="300">
        <v>2.5621</v>
      </c>
      <c r="AK68" s="300">
        <v>2.3047</v>
      </c>
      <c r="AL68" s="300">
        <v>2.5813999999999999</v>
      </c>
      <c r="AM68" s="300">
        <v>2.0362</v>
      </c>
      <c r="AN68" s="216"/>
      <c r="AO68" s="216"/>
      <c r="AP68" s="216"/>
      <c r="AQ68" s="216"/>
      <c r="AR68" s="216"/>
      <c r="AS68" s="216"/>
      <c r="AT68" s="216"/>
      <c r="AU68" s="216"/>
      <c r="AV68" s="233"/>
      <c r="AW68" s="233"/>
      <c r="AX68" s="233"/>
      <c r="AY68" s="233"/>
      <c r="AZ68" s="233"/>
      <c r="BA68" s="233"/>
      <c r="BB68" s="226"/>
      <c r="BC68" s="233"/>
      <c r="BD68" s="226"/>
      <c r="BE68" s="215"/>
      <c r="BF68" s="215">
        <v>62.5</v>
      </c>
      <c r="BG68" s="299">
        <v>1.5016</v>
      </c>
      <c r="BH68" s="299">
        <v>1.7916000000000001</v>
      </c>
      <c r="BI68" s="299">
        <v>1.7476</v>
      </c>
      <c r="BJ68" s="299">
        <v>1.9594</v>
      </c>
      <c r="BK68" s="299">
        <v>1.6297999999999999</v>
      </c>
      <c r="BL68" s="300">
        <v>1.6740999999999999</v>
      </c>
      <c r="BM68" s="300">
        <v>1.7890999999999999</v>
      </c>
      <c r="BN68" s="300">
        <v>1.7477</v>
      </c>
      <c r="BO68" s="300">
        <v>1.7603</v>
      </c>
      <c r="BP68" s="300">
        <v>1.7285999999999999</v>
      </c>
      <c r="BQ68" s="233"/>
      <c r="BR68" s="233"/>
      <c r="BS68" s="233"/>
      <c r="BT68" s="233"/>
      <c r="BU68" s="233"/>
      <c r="BV68" s="233"/>
      <c r="BW68" s="226"/>
      <c r="BX68" s="233"/>
      <c r="BY68" s="226"/>
      <c r="BZ68" s="215"/>
      <c r="CA68" s="215"/>
      <c r="CB68" s="215"/>
      <c r="CC68" s="216"/>
      <c r="CD68" s="216"/>
      <c r="CE68" s="216"/>
      <c r="CF68" s="216"/>
      <c r="CG68" s="216"/>
      <c r="CH68" s="216"/>
      <c r="CI68" s="216">
        <v>62.5</v>
      </c>
      <c r="CJ68" s="299">
        <v>2.0834999999999999</v>
      </c>
      <c r="CK68" s="299">
        <v>2.1027</v>
      </c>
      <c r="CL68" s="299">
        <v>1.9773000000000001</v>
      </c>
      <c r="CM68" s="299">
        <v>2.0024999999999999</v>
      </c>
      <c r="CN68" s="299">
        <v>1.9601999999999999</v>
      </c>
      <c r="CO68" s="216"/>
      <c r="CP68" s="216"/>
      <c r="CQ68" s="216"/>
      <c r="CR68" s="216"/>
      <c r="CS68" s="216"/>
      <c r="CT68" s="216"/>
      <c r="CU68" s="233"/>
      <c r="CV68" s="233"/>
      <c r="CW68" s="233"/>
      <c r="CX68" s="233"/>
      <c r="CY68" s="233"/>
      <c r="CZ68" s="233"/>
      <c r="DA68" s="226"/>
      <c r="DB68" s="233"/>
      <c r="DC68" s="226"/>
      <c r="DD68" s="215"/>
      <c r="DE68" s="215"/>
      <c r="DF68" s="215"/>
      <c r="DG68" s="216"/>
      <c r="DH68" s="216"/>
      <c r="DI68" s="216"/>
      <c r="DJ68" s="216"/>
      <c r="DK68" s="254"/>
      <c r="DL68" s="216">
        <v>12.35</v>
      </c>
      <c r="DM68" s="299">
        <v>2.24439999999999</v>
      </c>
      <c r="DN68" s="299">
        <v>2.2198000000000002</v>
      </c>
      <c r="DO68" s="299">
        <v>2.1289999999999898</v>
      </c>
      <c r="DP68" s="299">
        <v>2.1606999999999998</v>
      </c>
      <c r="DQ68" s="299">
        <v>2.1053999999999999</v>
      </c>
      <c r="DR68" s="216"/>
      <c r="DS68" s="216"/>
      <c r="DT68" s="216"/>
      <c r="DU68" s="216"/>
      <c r="DV68" s="216"/>
      <c r="DW68" s="233"/>
      <c r="DX68" s="233"/>
      <c r="DY68" s="233"/>
      <c r="DZ68" s="233"/>
      <c r="EA68" s="233"/>
      <c r="EB68" s="233"/>
      <c r="EC68" s="226"/>
      <c r="ED68" s="233"/>
      <c r="EE68" s="226"/>
      <c r="EF68" s="215"/>
      <c r="EG68" s="215"/>
      <c r="EH68" s="215"/>
      <c r="EI68" s="216"/>
      <c r="EJ68" s="216"/>
      <c r="EK68" s="216"/>
      <c r="EL68" s="216"/>
      <c r="EM68" s="216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216"/>
      <c r="FM68" s="216"/>
      <c r="FN68" s="216"/>
      <c r="FO68" s="216"/>
      <c r="FP68" s="216"/>
      <c r="FQ68" s="216"/>
      <c r="FR68" s="216"/>
      <c r="FS68" s="216"/>
      <c r="FT68" s="216"/>
      <c r="FU68" s="216"/>
      <c r="FV68" s="216"/>
      <c r="FW68" s="216"/>
      <c r="FX68" s="216"/>
      <c r="FY68" s="216"/>
      <c r="FZ68" s="216"/>
      <c r="GA68" s="216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6"/>
      <c r="GP68" s="216"/>
      <c r="GQ68" s="216"/>
      <c r="GR68" s="216"/>
      <c r="GS68" s="216"/>
      <c r="GT68" s="216"/>
      <c r="GU68" s="216"/>
      <c r="GV68" s="216"/>
      <c r="GW68" s="216"/>
      <c r="GX68" s="216"/>
      <c r="GY68" s="216"/>
      <c r="GZ68" s="216"/>
      <c r="HA68" s="216"/>
      <c r="HB68" s="216"/>
      <c r="HC68" s="216"/>
      <c r="HD68" s="216"/>
      <c r="HE68" s="216"/>
      <c r="HF68" s="216"/>
      <c r="HG68" s="216"/>
      <c r="HH68" s="216"/>
      <c r="HI68" s="216"/>
      <c r="HJ68" s="216"/>
      <c r="HK68" s="216"/>
      <c r="HL68" s="216"/>
      <c r="HM68" s="216"/>
      <c r="HN68" s="216"/>
      <c r="HO68" s="216"/>
      <c r="HP68" s="216"/>
      <c r="HQ68" s="216"/>
      <c r="HR68" s="216"/>
      <c r="HS68" s="216"/>
      <c r="HT68" s="216"/>
      <c r="HU68" s="216"/>
      <c r="HV68" s="216"/>
      <c r="HW68" s="216"/>
      <c r="HX68" s="216"/>
      <c r="HY68" s="216"/>
      <c r="HZ68" s="216"/>
    </row>
    <row r="69" spans="1:234">
      <c r="A69" s="254"/>
      <c r="B69" s="233"/>
      <c r="C69" s="233"/>
      <c r="D69" s="233"/>
      <c r="E69" s="233"/>
      <c r="F69" s="215"/>
      <c r="G69" s="215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26"/>
      <c r="T69" s="233"/>
      <c r="U69" s="226"/>
      <c r="V69" s="215"/>
      <c r="W69" s="215"/>
      <c r="X69" s="215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54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33"/>
      <c r="AW69" s="233"/>
      <c r="AX69" s="233"/>
      <c r="AY69" s="233"/>
      <c r="AZ69" s="233"/>
      <c r="BA69" s="233"/>
      <c r="BB69" s="226"/>
      <c r="BC69" s="233"/>
      <c r="BD69" s="226"/>
      <c r="BE69" s="215"/>
      <c r="BF69" s="233"/>
      <c r="BG69" s="233"/>
      <c r="BH69" s="233"/>
      <c r="BI69" s="233"/>
      <c r="BJ69" s="215"/>
      <c r="BK69" s="215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26"/>
      <c r="BX69" s="233"/>
      <c r="BY69" s="226"/>
      <c r="BZ69" s="215"/>
      <c r="CA69" s="215"/>
      <c r="CB69" s="215"/>
      <c r="CC69" s="216"/>
      <c r="CD69" s="216"/>
      <c r="CE69" s="216"/>
      <c r="CF69" s="216"/>
      <c r="CG69" s="216"/>
      <c r="CH69" s="216"/>
      <c r="CI69" s="254"/>
      <c r="CJ69" s="233"/>
      <c r="CK69" s="233"/>
      <c r="CL69" s="233"/>
      <c r="CM69" s="233"/>
      <c r="CN69" s="215"/>
      <c r="CO69" s="215"/>
      <c r="CP69" s="233"/>
      <c r="CQ69" s="233"/>
      <c r="CR69" s="233"/>
      <c r="CS69" s="233"/>
      <c r="CT69" s="233"/>
      <c r="CU69" s="233"/>
      <c r="CV69" s="233"/>
      <c r="CW69" s="233"/>
      <c r="CX69" s="233"/>
      <c r="CY69" s="233"/>
      <c r="CZ69" s="233"/>
      <c r="DA69" s="226"/>
      <c r="DB69" s="233"/>
      <c r="DC69" s="226"/>
      <c r="DD69" s="215"/>
      <c r="DE69" s="215"/>
      <c r="DF69" s="215"/>
      <c r="DG69" s="216"/>
      <c r="DH69" s="216"/>
      <c r="DI69" s="216"/>
      <c r="DJ69" s="216"/>
      <c r="DK69" s="254"/>
      <c r="DL69" s="233"/>
      <c r="DM69" s="233"/>
      <c r="DN69" s="233"/>
      <c r="DO69" s="233"/>
      <c r="DP69" s="215"/>
      <c r="DQ69" s="215"/>
      <c r="DR69" s="233"/>
      <c r="DS69" s="233"/>
      <c r="DT69" s="233"/>
      <c r="DU69" s="233"/>
      <c r="DV69" s="233"/>
      <c r="DW69" s="233"/>
      <c r="DX69" s="233"/>
      <c r="DY69" s="233"/>
      <c r="DZ69" s="233"/>
      <c r="EA69" s="233"/>
      <c r="EB69" s="233"/>
      <c r="EC69" s="226"/>
      <c r="ED69" s="233"/>
      <c r="EE69" s="226"/>
      <c r="EF69" s="215"/>
      <c r="EG69" s="215"/>
      <c r="EH69" s="215"/>
      <c r="EI69" s="216"/>
      <c r="EJ69" s="216"/>
      <c r="EK69" s="216"/>
      <c r="EL69" s="216"/>
      <c r="EM69" s="216"/>
      <c r="EN69" s="216"/>
      <c r="EO69" s="216"/>
      <c r="EP69" s="216"/>
      <c r="EQ69" s="216"/>
      <c r="ER69" s="216"/>
      <c r="ES69" s="216"/>
      <c r="ET69" s="216"/>
      <c r="EU69" s="216"/>
      <c r="EV69" s="216"/>
      <c r="EW69" s="216"/>
      <c r="EX69" s="216"/>
      <c r="EY69" s="216"/>
      <c r="EZ69" s="216"/>
      <c r="FA69" s="216"/>
      <c r="FB69" s="216"/>
      <c r="FC69" s="216"/>
      <c r="FD69" s="216"/>
      <c r="FE69" s="216"/>
      <c r="FF69" s="216"/>
      <c r="FG69" s="216"/>
      <c r="FH69" s="216"/>
      <c r="FI69" s="216"/>
      <c r="FJ69" s="216"/>
      <c r="FK69" s="216"/>
      <c r="FL69" s="216"/>
      <c r="FM69" s="216"/>
      <c r="FN69" s="216"/>
      <c r="FO69" s="216"/>
      <c r="FP69" s="216"/>
      <c r="FQ69" s="216"/>
      <c r="FR69" s="216"/>
      <c r="FS69" s="216"/>
      <c r="FT69" s="216"/>
      <c r="FU69" s="216"/>
      <c r="FV69" s="216"/>
      <c r="FW69" s="216"/>
      <c r="FX69" s="216"/>
      <c r="FY69" s="216"/>
      <c r="FZ69" s="216"/>
      <c r="GA69" s="216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6"/>
      <c r="GP69" s="216"/>
      <c r="GQ69" s="216"/>
      <c r="GR69" s="216"/>
      <c r="GS69" s="216"/>
      <c r="GT69" s="216"/>
      <c r="GU69" s="216"/>
      <c r="GV69" s="216"/>
      <c r="GW69" s="216"/>
      <c r="GX69" s="216"/>
      <c r="GY69" s="216"/>
      <c r="GZ69" s="216"/>
      <c r="HA69" s="216"/>
      <c r="HB69" s="216"/>
      <c r="HC69" s="216"/>
      <c r="HD69" s="216"/>
      <c r="HE69" s="216"/>
      <c r="HF69" s="216"/>
      <c r="HG69" s="216"/>
      <c r="HH69" s="216"/>
      <c r="HI69" s="216"/>
      <c r="HJ69" s="216"/>
      <c r="HK69" s="216"/>
      <c r="HL69" s="216"/>
      <c r="HM69" s="216"/>
      <c r="HN69" s="216"/>
      <c r="HO69" s="216"/>
      <c r="HP69" s="216"/>
      <c r="HQ69" s="216"/>
      <c r="HR69" s="216"/>
      <c r="HS69" s="216"/>
      <c r="HT69" s="216"/>
      <c r="HU69" s="216"/>
      <c r="HV69" s="216"/>
      <c r="HW69" s="216"/>
      <c r="HX69" s="216"/>
      <c r="HY69" s="216"/>
      <c r="HZ69" s="216"/>
    </row>
    <row r="70" spans="1:234">
      <c r="A70" s="254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33"/>
      <c r="O70" s="233"/>
      <c r="P70" s="233"/>
      <c r="Q70" s="233"/>
      <c r="R70" s="233"/>
      <c r="S70" s="226"/>
      <c r="T70" s="233"/>
      <c r="U70" s="226"/>
      <c r="V70" s="215"/>
      <c r="W70" s="215"/>
      <c r="X70" s="215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5"/>
      <c r="AY70" s="215"/>
      <c r="AZ70" s="215"/>
      <c r="BA70" s="215"/>
      <c r="BB70" s="216"/>
      <c r="BC70" s="216"/>
      <c r="BD70" s="216"/>
      <c r="BE70" s="216"/>
      <c r="BF70" s="216"/>
      <c r="BG70" s="216"/>
      <c r="BH70" s="259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5"/>
      <c r="CA70" s="215"/>
      <c r="CB70" s="215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  <c r="DD70" s="216"/>
      <c r="DE70" s="216"/>
      <c r="DF70" s="216"/>
      <c r="DG70" s="215"/>
      <c r="DH70" s="216"/>
      <c r="DI70" s="216"/>
      <c r="DJ70" s="216"/>
      <c r="DK70" s="254"/>
      <c r="DL70" s="233"/>
      <c r="DM70" s="233"/>
      <c r="DN70" s="233"/>
      <c r="DO70" s="233"/>
      <c r="DP70" s="215"/>
      <c r="DQ70" s="215"/>
      <c r="DR70" s="233"/>
      <c r="DS70" s="233"/>
      <c r="DT70" s="233"/>
      <c r="DU70" s="233"/>
      <c r="DV70" s="233"/>
      <c r="DW70" s="233"/>
      <c r="DX70" s="233"/>
      <c r="DY70" s="233"/>
      <c r="DZ70" s="233"/>
      <c r="EA70" s="233"/>
      <c r="EB70" s="233"/>
      <c r="EC70" s="226"/>
      <c r="ED70" s="233"/>
      <c r="EE70" s="226"/>
      <c r="EF70" s="215"/>
      <c r="EG70" s="215"/>
      <c r="EH70" s="215"/>
      <c r="EI70" s="216"/>
      <c r="EJ70" s="216"/>
      <c r="EK70" s="216"/>
      <c r="EL70" s="216"/>
      <c r="EM70" s="216"/>
      <c r="EN70" s="216"/>
      <c r="EO70" s="216"/>
      <c r="EP70" s="216"/>
      <c r="EQ70" s="216"/>
      <c r="ER70" s="216"/>
      <c r="ES70" s="216"/>
      <c r="ET70" s="216"/>
      <c r="EU70" s="216"/>
      <c r="EV70" s="216"/>
      <c r="EW70" s="216"/>
      <c r="EX70" s="216"/>
      <c r="EY70" s="216"/>
      <c r="EZ70" s="216"/>
      <c r="FA70" s="216"/>
      <c r="FB70" s="216"/>
      <c r="FC70" s="216"/>
      <c r="FD70" s="216"/>
      <c r="FE70" s="216"/>
      <c r="FF70" s="216"/>
      <c r="FG70" s="216"/>
      <c r="FH70" s="216"/>
      <c r="FI70" s="216"/>
      <c r="FJ70" s="216"/>
      <c r="FK70" s="216"/>
      <c r="FL70" s="216"/>
      <c r="FM70" s="216"/>
      <c r="FN70" s="216"/>
      <c r="FO70" s="216"/>
      <c r="FP70" s="216"/>
      <c r="FQ70" s="216"/>
      <c r="FR70" s="216"/>
      <c r="FS70" s="216"/>
      <c r="FT70" s="216"/>
      <c r="FU70" s="216"/>
      <c r="FV70" s="216"/>
      <c r="FW70" s="216"/>
      <c r="FX70" s="216"/>
      <c r="FY70" s="216"/>
      <c r="FZ70" s="216"/>
      <c r="GA70" s="216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6"/>
      <c r="GP70" s="216"/>
      <c r="GQ70" s="216"/>
      <c r="GR70" s="216"/>
      <c r="GS70" s="216"/>
      <c r="GT70" s="216"/>
      <c r="GU70" s="216"/>
      <c r="GV70" s="216"/>
      <c r="GW70" s="216"/>
      <c r="GX70" s="216"/>
      <c r="GY70" s="216"/>
      <c r="GZ70" s="216"/>
      <c r="HA70" s="216"/>
      <c r="HB70" s="216"/>
      <c r="HC70" s="216"/>
      <c r="HD70" s="216"/>
      <c r="HE70" s="216"/>
      <c r="HF70" s="216"/>
      <c r="HG70" s="216"/>
      <c r="HH70" s="216"/>
      <c r="HI70" s="216"/>
      <c r="HJ70" s="216"/>
      <c r="HK70" s="216"/>
      <c r="HL70" s="216"/>
      <c r="HM70" s="216"/>
      <c r="HN70" s="216"/>
      <c r="HO70" s="216"/>
      <c r="HP70" s="216"/>
      <c r="HQ70" s="216"/>
      <c r="HR70" s="216"/>
      <c r="HS70" s="216"/>
      <c r="HT70" s="216"/>
      <c r="HU70" s="216"/>
      <c r="HV70" s="216"/>
      <c r="HW70" s="216"/>
      <c r="HX70" s="216"/>
      <c r="HY70" s="216"/>
      <c r="HZ70" s="216"/>
    </row>
    <row r="71" spans="1:234">
      <c r="A71" s="216" t="s">
        <v>109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5"/>
      <c r="W71" s="215"/>
      <c r="X71" s="215"/>
      <c r="Y71" s="215"/>
      <c r="Z71" s="216"/>
      <c r="AA71" s="216"/>
      <c r="AB71" s="216"/>
      <c r="AC71" s="216" t="s">
        <v>110</v>
      </c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 t="s">
        <v>111</v>
      </c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5"/>
      <c r="CA71" s="215"/>
      <c r="CB71" s="215"/>
      <c r="CC71" s="215"/>
      <c r="CD71" s="216"/>
      <c r="CE71" s="216"/>
      <c r="CF71" s="216"/>
      <c r="CG71" s="216"/>
      <c r="CH71" s="216"/>
      <c r="CI71" s="216" t="s">
        <v>112</v>
      </c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  <c r="DD71" s="216"/>
      <c r="DE71" s="216"/>
      <c r="DF71" s="216"/>
      <c r="DG71" s="215"/>
      <c r="DH71" s="216"/>
      <c r="DI71" s="216"/>
      <c r="DJ71" s="216"/>
      <c r="DK71" s="216"/>
      <c r="DL71" s="216"/>
      <c r="DM71" s="216"/>
      <c r="DN71" s="216"/>
      <c r="DO71" s="216"/>
      <c r="DP71" s="216"/>
      <c r="DQ71" s="216"/>
      <c r="DR71" s="216"/>
      <c r="DS71" s="216"/>
      <c r="DT71" s="216"/>
      <c r="DU71" s="216"/>
      <c r="DV71" s="216"/>
      <c r="DW71" s="216"/>
      <c r="DX71" s="216"/>
      <c r="DY71" s="216"/>
      <c r="DZ71" s="216"/>
      <c r="EA71" s="216"/>
      <c r="EB71" s="216"/>
      <c r="EC71" s="216"/>
      <c r="ED71" s="216"/>
      <c r="EE71" s="216"/>
      <c r="EF71" s="216"/>
      <c r="EG71" s="216"/>
      <c r="EH71" s="216"/>
      <c r="EI71" s="216"/>
      <c r="EJ71" s="216"/>
      <c r="EK71" s="216"/>
      <c r="EL71" s="216"/>
      <c r="EM71" s="216"/>
      <c r="EN71" s="216"/>
      <c r="EO71" s="216"/>
      <c r="EP71" s="216"/>
      <c r="EQ71" s="216"/>
      <c r="ER71" s="216"/>
      <c r="ES71" s="216"/>
      <c r="ET71" s="216"/>
      <c r="EU71" s="216"/>
      <c r="EV71" s="216"/>
      <c r="EW71" s="216"/>
      <c r="EX71" s="216"/>
      <c r="EY71" s="216"/>
      <c r="EZ71" s="216"/>
      <c r="FA71" s="216"/>
      <c r="FB71" s="216"/>
      <c r="FC71" s="216"/>
      <c r="FD71" s="216"/>
      <c r="FE71" s="216"/>
      <c r="FF71" s="216"/>
      <c r="FG71" s="216"/>
      <c r="FH71" s="216"/>
      <c r="FI71" s="216"/>
      <c r="FJ71" s="216"/>
      <c r="FK71" s="216"/>
      <c r="FL71" s="216"/>
      <c r="FM71" s="216"/>
      <c r="FN71" s="216"/>
      <c r="FO71" s="216"/>
      <c r="FP71" s="216"/>
      <c r="FQ71" s="216"/>
      <c r="FR71" s="216"/>
      <c r="FS71" s="216"/>
      <c r="FT71" s="216"/>
      <c r="FU71" s="216"/>
      <c r="FV71" s="216"/>
      <c r="FW71" s="216"/>
      <c r="FX71" s="216"/>
      <c r="FY71" s="216"/>
      <c r="FZ71" s="216"/>
      <c r="GA71" s="216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6"/>
      <c r="GP71" s="216"/>
      <c r="GQ71" s="216"/>
      <c r="GR71" s="216"/>
      <c r="GS71" s="216"/>
      <c r="GT71" s="216"/>
      <c r="GU71" s="216"/>
      <c r="GV71" s="216"/>
      <c r="GW71" s="216"/>
      <c r="GX71" s="216"/>
      <c r="GY71" s="216"/>
      <c r="GZ71" s="216"/>
      <c r="HA71" s="216"/>
      <c r="HB71" s="216"/>
      <c r="HC71" s="216"/>
      <c r="HD71" s="216"/>
      <c r="HE71" s="216"/>
      <c r="HF71" s="216"/>
      <c r="HG71" s="216"/>
      <c r="HH71" s="216"/>
      <c r="HI71" s="216"/>
      <c r="HJ71" s="216"/>
      <c r="HK71" s="216"/>
      <c r="HL71" s="216"/>
      <c r="HM71" s="216"/>
      <c r="HN71" s="216"/>
      <c r="HO71" s="216"/>
      <c r="HP71" s="216"/>
      <c r="HQ71" s="216"/>
      <c r="HR71" s="216"/>
      <c r="HS71" s="216"/>
      <c r="HT71" s="216"/>
      <c r="HU71" s="216"/>
      <c r="HV71" s="216"/>
      <c r="HW71" s="216"/>
      <c r="HX71" s="216"/>
      <c r="HY71" s="216"/>
      <c r="HZ71" s="216"/>
    </row>
    <row r="72" spans="1:234">
      <c r="A72" s="230" t="s">
        <v>123</v>
      </c>
      <c r="B72" s="274" t="s">
        <v>105</v>
      </c>
      <c r="C72" s="274"/>
      <c r="D72" s="274"/>
      <c r="E72" s="274"/>
      <c r="F72" s="274"/>
      <c r="G72" s="274"/>
      <c r="H72" s="274"/>
      <c r="I72" s="274"/>
      <c r="J72" s="274"/>
      <c r="K72" s="316"/>
      <c r="L72" s="233" t="s">
        <v>1</v>
      </c>
      <c r="M72" s="233" t="s">
        <v>113</v>
      </c>
      <c r="N72" s="226" t="s">
        <v>114</v>
      </c>
      <c r="O72" s="233" t="s">
        <v>115</v>
      </c>
      <c r="P72" s="226" t="s">
        <v>116</v>
      </c>
      <c r="Q72" s="215"/>
      <c r="R72" s="233" t="s">
        <v>20</v>
      </c>
      <c r="S72" s="215" t="s">
        <v>116</v>
      </c>
      <c r="T72" s="216"/>
      <c r="U72" s="216"/>
      <c r="V72" s="216"/>
      <c r="W72" s="216"/>
      <c r="X72" s="216"/>
      <c r="Y72" s="215"/>
      <c r="Z72" s="216"/>
      <c r="AA72" s="216"/>
      <c r="AB72" s="216"/>
      <c r="AC72" s="230" t="s">
        <v>123</v>
      </c>
      <c r="AD72" s="274" t="s">
        <v>105</v>
      </c>
      <c r="AE72" s="274"/>
      <c r="AF72" s="274"/>
      <c r="AG72" s="274"/>
      <c r="AH72" s="274"/>
      <c r="AI72" s="274"/>
      <c r="AJ72" s="274"/>
      <c r="AK72" s="274"/>
      <c r="AL72" s="274"/>
      <c r="AM72" s="316"/>
      <c r="AN72" s="233" t="s">
        <v>1</v>
      </c>
      <c r="AO72" s="233" t="s">
        <v>113</v>
      </c>
      <c r="AP72" s="226" t="s">
        <v>114</v>
      </c>
      <c r="AQ72" s="233" t="s">
        <v>115</v>
      </c>
      <c r="AR72" s="226" t="s">
        <v>116</v>
      </c>
      <c r="AS72" s="215"/>
      <c r="AT72" s="233" t="s">
        <v>20</v>
      </c>
      <c r="AU72" s="215" t="s">
        <v>116</v>
      </c>
      <c r="AV72" s="216"/>
      <c r="AW72" s="216"/>
      <c r="AX72" s="216"/>
      <c r="AY72" s="216"/>
      <c r="AZ72" s="216"/>
      <c r="BA72" s="215"/>
      <c r="BB72" s="216"/>
      <c r="BC72" s="216"/>
      <c r="BD72" s="216"/>
      <c r="BE72" s="216"/>
      <c r="BF72" s="236" t="s">
        <v>20</v>
      </c>
      <c r="BG72" s="315" t="s">
        <v>105</v>
      </c>
      <c r="BH72" s="274"/>
      <c r="BI72" s="274"/>
      <c r="BJ72" s="274"/>
      <c r="BK72" s="274"/>
      <c r="BL72" s="274"/>
      <c r="BM72" s="274"/>
      <c r="BN72" s="274"/>
      <c r="BO72" s="274"/>
      <c r="BP72" s="316"/>
      <c r="BQ72" s="233" t="s">
        <v>1</v>
      </c>
      <c r="BR72" s="233" t="s">
        <v>113</v>
      </c>
      <c r="BS72" s="226" t="s">
        <v>114</v>
      </c>
      <c r="BT72" s="233" t="s">
        <v>115</v>
      </c>
      <c r="BU72" s="226" t="s">
        <v>116</v>
      </c>
      <c r="BV72" s="215"/>
      <c r="BW72" s="233" t="s">
        <v>20</v>
      </c>
      <c r="BX72" s="215" t="s">
        <v>116</v>
      </c>
      <c r="BY72" s="216"/>
      <c r="BZ72" s="216"/>
      <c r="CA72" s="216"/>
      <c r="CB72" s="216"/>
      <c r="CC72" s="215"/>
      <c r="CD72" s="216"/>
      <c r="CE72" s="216"/>
      <c r="CF72" s="216"/>
      <c r="CG72" s="216"/>
      <c r="CH72" s="216"/>
      <c r="CI72" s="237" t="s">
        <v>123</v>
      </c>
      <c r="CJ72" s="274" t="s">
        <v>105</v>
      </c>
      <c r="CK72" s="274"/>
      <c r="CL72" s="274"/>
      <c r="CM72" s="274"/>
      <c r="CN72" s="274"/>
      <c r="CO72" s="274"/>
      <c r="CP72" s="274"/>
      <c r="CQ72" s="274"/>
      <c r="CR72" s="274"/>
      <c r="CS72" s="316"/>
      <c r="CT72" s="233" t="s">
        <v>1</v>
      </c>
      <c r="CU72" s="233" t="s">
        <v>113</v>
      </c>
      <c r="CV72" s="226" t="s">
        <v>114</v>
      </c>
      <c r="CW72" s="233" t="s">
        <v>115</v>
      </c>
      <c r="CX72" s="226" t="s">
        <v>116</v>
      </c>
      <c r="CY72" s="215"/>
      <c r="CZ72" s="233" t="s">
        <v>20</v>
      </c>
      <c r="DA72" s="215" t="s">
        <v>116</v>
      </c>
      <c r="DB72" s="216"/>
      <c r="DC72" s="216"/>
      <c r="DD72" s="216"/>
      <c r="DE72" s="216"/>
      <c r="DF72" s="216"/>
      <c r="DG72" s="215"/>
      <c r="DH72" s="216"/>
      <c r="DI72" s="216"/>
      <c r="DJ72" s="216"/>
      <c r="DK72" s="237" t="s">
        <v>123</v>
      </c>
      <c r="DL72" s="274" t="s">
        <v>105</v>
      </c>
      <c r="DM72" s="274"/>
      <c r="DN72" s="274"/>
      <c r="DO72" s="274"/>
      <c r="DP72" s="274"/>
      <c r="DQ72" s="274"/>
      <c r="DR72" s="274"/>
      <c r="DS72" s="274"/>
      <c r="DT72" s="274"/>
      <c r="DU72" s="316"/>
      <c r="DV72" s="233" t="s">
        <v>1</v>
      </c>
      <c r="DW72" s="233" t="s">
        <v>113</v>
      </c>
      <c r="DX72" s="226" t="s">
        <v>114</v>
      </c>
      <c r="DY72" s="233" t="s">
        <v>115</v>
      </c>
      <c r="DZ72" s="226" t="s">
        <v>116</v>
      </c>
      <c r="EA72" s="215"/>
      <c r="EB72" s="233" t="s">
        <v>20</v>
      </c>
      <c r="EC72" s="215" t="s">
        <v>116</v>
      </c>
      <c r="ED72" s="215"/>
      <c r="EE72" s="216"/>
      <c r="EF72" s="216"/>
      <c r="EG72" s="216"/>
      <c r="EH72" s="216"/>
      <c r="EI72" s="216"/>
      <c r="EJ72" s="216"/>
      <c r="EK72" s="216"/>
      <c r="EL72" s="216"/>
      <c r="EM72" s="216"/>
      <c r="EN72" s="216"/>
      <c r="EO72" s="216"/>
      <c r="EP72" s="216"/>
      <c r="EQ72" s="216"/>
      <c r="ER72" s="216"/>
      <c r="ES72" s="216"/>
      <c r="ET72" s="216"/>
      <c r="EU72" s="216"/>
      <c r="EV72" s="216"/>
      <c r="EW72" s="216"/>
      <c r="EX72" s="216"/>
      <c r="EY72" s="216"/>
      <c r="EZ72" s="216"/>
      <c r="FA72" s="216"/>
      <c r="FB72" s="216"/>
      <c r="FC72" s="216"/>
      <c r="FD72" s="216"/>
      <c r="FE72" s="216"/>
      <c r="FF72" s="216"/>
      <c r="FG72" s="216"/>
      <c r="FH72" s="216"/>
      <c r="FI72" s="216"/>
      <c r="FJ72" s="216"/>
      <c r="FK72" s="216"/>
      <c r="FL72" s="216"/>
      <c r="FM72" s="216"/>
      <c r="FN72" s="216"/>
      <c r="FO72" s="216"/>
      <c r="FP72" s="216"/>
      <c r="FQ72" s="216"/>
      <c r="FR72" s="216"/>
      <c r="FS72" s="216"/>
      <c r="FT72" s="216"/>
      <c r="FU72" s="216"/>
      <c r="FV72" s="216"/>
      <c r="FW72" s="216"/>
      <c r="FX72" s="216"/>
      <c r="FY72" s="216"/>
      <c r="FZ72" s="216"/>
      <c r="GA72" s="216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6"/>
      <c r="GP72" s="216"/>
      <c r="GQ72" s="216"/>
      <c r="GR72" s="216"/>
      <c r="GS72" s="216"/>
      <c r="GT72" s="216"/>
      <c r="GU72" s="216"/>
      <c r="GV72" s="216"/>
      <c r="GW72" s="216"/>
      <c r="GX72" s="216"/>
      <c r="GY72" s="216"/>
      <c r="GZ72" s="216"/>
      <c r="HA72" s="216"/>
      <c r="HB72" s="216"/>
      <c r="HC72" s="216"/>
      <c r="HD72" s="216"/>
      <c r="HE72" s="216"/>
      <c r="HF72" s="216"/>
      <c r="HG72" s="216"/>
      <c r="HH72" s="216"/>
      <c r="HI72" s="216"/>
      <c r="HJ72" s="216"/>
      <c r="HK72" s="216"/>
      <c r="HL72" s="216"/>
      <c r="HM72" s="216"/>
      <c r="HN72" s="216"/>
      <c r="HO72" s="216"/>
      <c r="HP72" s="216"/>
      <c r="HQ72" s="216"/>
      <c r="HR72" s="216"/>
      <c r="HS72" s="216"/>
      <c r="HT72" s="216"/>
      <c r="HU72" s="216"/>
      <c r="HV72" s="216"/>
      <c r="HW72" s="216"/>
      <c r="HX72" s="216"/>
      <c r="HY72" s="216"/>
      <c r="HZ72" s="216"/>
    </row>
    <row r="73" spans="1:234">
      <c r="A73" s="242" t="s">
        <v>117</v>
      </c>
      <c r="B73" s="225">
        <v>2.2063999999999999</v>
      </c>
      <c r="C73" s="225">
        <v>2.5769000000000002</v>
      </c>
      <c r="D73" s="225">
        <v>2.5074999999999998</v>
      </c>
      <c r="E73" s="225">
        <v>2.4804999999999899</v>
      </c>
      <c r="F73" s="225">
        <v>2.4361999999999999</v>
      </c>
      <c r="G73" s="225">
        <v>1.9863</v>
      </c>
      <c r="H73" s="225"/>
      <c r="I73" s="225">
        <v>2.3264999999999998</v>
      </c>
      <c r="J73" s="225">
        <v>1.94189999999999</v>
      </c>
      <c r="K73" s="245">
        <v>2.4592999999999998</v>
      </c>
      <c r="L73" s="233">
        <f t="shared" ref="L73:L78" si="38">AVERAGE(B73:K73)</f>
        <v>2.3246111111111087</v>
      </c>
      <c r="M73" s="233">
        <f t="shared" ref="M73:M78" si="39">STDEVP(B73:K73)</f>
        <v>0.21778995714242488</v>
      </c>
      <c r="N73" s="226">
        <f>M73*100/L73</f>
        <v>9.3688770608313252</v>
      </c>
      <c r="O73" s="233">
        <f>L73-$L$80</f>
        <v>2.2993111111111086</v>
      </c>
      <c r="P73" s="226">
        <f>O73*100/$O$73</f>
        <v>100</v>
      </c>
      <c r="Q73" s="215"/>
      <c r="R73" s="215" t="s">
        <v>118</v>
      </c>
      <c r="S73" s="226"/>
      <c r="T73" s="216"/>
      <c r="U73" s="216"/>
      <c r="V73" s="216"/>
      <c r="W73" s="216"/>
      <c r="X73" s="216"/>
      <c r="Y73" s="215"/>
      <c r="Z73" s="216"/>
      <c r="AA73" s="216"/>
      <c r="AB73" s="216"/>
      <c r="AC73" s="242" t="s">
        <v>117</v>
      </c>
      <c r="AD73" s="225">
        <v>2.3931</v>
      </c>
      <c r="AE73" s="225">
        <v>2.3521999999999998</v>
      </c>
      <c r="AF73" s="225">
        <v>2.4690999999999899</v>
      </c>
      <c r="AG73" s="225">
        <v>2.4344000000000001</v>
      </c>
      <c r="AH73" s="225">
        <v>2.3178000000000001</v>
      </c>
      <c r="AI73" s="225">
        <v>2.4005999999999998</v>
      </c>
      <c r="AJ73" s="225">
        <v>2.4180000000000001</v>
      </c>
      <c r="AK73" s="225">
        <v>2.4561000000000002</v>
      </c>
      <c r="AL73" s="225">
        <v>2.4424999999999999</v>
      </c>
      <c r="AM73" s="245">
        <v>2.3868999999999998</v>
      </c>
      <c r="AN73" s="233">
        <f t="shared" ref="AN73:AN78" si="40">AVERAGE(AD73:AM73)</f>
        <v>2.4070699999999987</v>
      </c>
      <c r="AO73" s="233">
        <f t="shared" ref="AO73:AO78" si="41">STDEVP(AD73:AM73)</f>
        <v>4.4718051165048296E-2</v>
      </c>
      <c r="AP73" s="226">
        <f>AO73*100/AN73</f>
        <v>1.8577794233257994</v>
      </c>
      <c r="AQ73" s="233">
        <f>AN73-$AN$80</f>
        <v>2.3713799999999989</v>
      </c>
      <c r="AR73" s="226">
        <f>AQ73*100/AQ73</f>
        <v>100</v>
      </c>
      <c r="AS73" s="215"/>
      <c r="AT73" s="215" t="s">
        <v>118</v>
      </c>
      <c r="AU73" s="226"/>
      <c r="AV73" s="216"/>
      <c r="AW73" s="216"/>
      <c r="AX73" s="216"/>
      <c r="AY73" s="216"/>
      <c r="AZ73" s="216"/>
      <c r="BA73" s="215"/>
      <c r="BB73" s="216"/>
      <c r="BC73" s="216"/>
      <c r="BD73" s="216"/>
      <c r="BE73" s="216"/>
      <c r="BF73" s="243" t="s">
        <v>92</v>
      </c>
      <c r="BG73" s="225">
        <f t="shared" ref="BG73:BP78" si="42">BG63</f>
        <v>1.8456999999999999</v>
      </c>
      <c r="BH73" s="225">
        <f t="shared" si="42"/>
        <v>2.0389999999999899</v>
      </c>
      <c r="BI73" s="225">
        <f t="shared" si="42"/>
        <v>1.7164999999999999</v>
      </c>
      <c r="BJ73" s="225">
        <f t="shared" si="42"/>
        <v>1.9019999999999999</v>
      </c>
      <c r="BK73" s="225">
        <f t="shared" si="42"/>
        <v>1.7096</v>
      </c>
      <c r="BL73" s="225">
        <f t="shared" si="42"/>
        <v>1.5499000000000001</v>
      </c>
      <c r="BM73" s="225">
        <f t="shared" si="42"/>
        <v>1.5642</v>
      </c>
      <c r="BN73" s="225">
        <f t="shared" si="42"/>
        <v>1.7959000000000001</v>
      </c>
      <c r="BO73" s="225">
        <f t="shared" si="42"/>
        <v>1.6355</v>
      </c>
      <c r="BP73" s="245">
        <f t="shared" si="42"/>
        <v>1.8069999999999899</v>
      </c>
      <c r="BQ73" s="233">
        <f t="shared" ref="BQ73:BQ78" si="43">AVERAGE(BG73:BP73)</f>
        <v>1.7565299999999984</v>
      </c>
      <c r="BR73" s="233">
        <f t="shared" ref="BR73:BR78" si="44">STDEVP(BG73:BP73)</f>
        <v>0.1453062975235393</v>
      </c>
      <c r="BS73" s="226">
        <f>BR73*100/BQ73</f>
        <v>8.2723493207368755</v>
      </c>
      <c r="BT73" s="233">
        <f>BQ73-$BQ$80</f>
        <v>1.7282399999999984</v>
      </c>
      <c r="BU73" s="226">
        <f>BT73*100/$BT$73</f>
        <v>100</v>
      </c>
      <c r="BV73" s="215"/>
      <c r="BW73" s="215" t="s">
        <v>118</v>
      </c>
      <c r="BX73" s="226"/>
      <c r="BY73" s="216"/>
      <c r="BZ73" s="216"/>
      <c r="CA73" s="216"/>
      <c r="CB73" s="216"/>
      <c r="CC73" s="215"/>
      <c r="CD73" s="216"/>
      <c r="CE73" s="216"/>
      <c r="CF73" s="216"/>
      <c r="CG73" s="216"/>
      <c r="CH73" s="216"/>
      <c r="CI73" s="244" t="s">
        <v>117</v>
      </c>
      <c r="CJ73" s="225">
        <f t="shared" ref="CJ73:CS73" si="45">CJ63</f>
        <v>2.0369000000000002</v>
      </c>
      <c r="CK73" s="225">
        <f t="shared" si="45"/>
        <v>2.0802999999999998</v>
      </c>
      <c r="CL73" s="225">
        <f t="shared" si="45"/>
        <v>2.1189</v>
      </c>
      <c r="CM73" s="225">
        <f t="shared" si="45"/>
        <v>2.1046</v>
      </c>
      <c r="CN73" s="225">
        <f t="shared" si="45"/>
        <v>1.9067000000000001</v>
      </c>
      <c r="CO73" s="225">
        <f t="shared" si="45"/>
        <v>2.1646000000000001</v>
      </c>
      <c r="CP73" s="225">
        <f t="shared" si="45"/>
        <v>2.0640999999999998</v>
      </c>
      <c r="CQ73" s="225">
        <f t="shared" si="45"/>
        <v>2.1182999999999899</v>
      </c>
      <c r="CR73" s="225">
        <f t="shared" si="45"/>
        <v>1.9578</v>
      </c>
      <c r="CS73" s="245">
        <f t="shared" si="45"/>
        <v>1.97779999999999</v>
      </c>
      <c r="CT73" s="233">
        <f>AVERAGE(CJ73:CS73)</f>
        <v>2.0529999999999982</v>
      </c>
      <c r="CU73" s="233">
        <f t="shared" ref="CU73:CU78" si="46">STDEVP(CJ73:CS73)</f>
        <v>7.8085530029577285E-2</v>
      </c>
      <c r="CV73" s="226">
        <f>CU73*100/CT73</f>
        <v>3.8034841709487264</v>
      </c>
      <c r="CW73" s="233">
        <f>CT73-CT80</f>
        <v>2.0276999999999981</v>
      </c>
      <c r="CX73" s="226">
        <f>CW73*100/CW73</f>
        <v>100</v>
      </c>
      <c r="CY73" s="215"/>
      <c r="CZ73" s="215" t="s">
        <v>118</v>
      </c>
      <c r="DA73" s="226"/>
      <c r="DB73" s="216"/>
      <c r="DC73" s="216"/>
      <c r="DD73" s="216"/>
      <c r="DE73" s="216"/>
      <c r="DF73" s="216"/>
      <c r="DG73" s="215"/>
      <c r="DH73" s="216"/>
      <c r="DI73" s="216"/>
      <c r="DJ73" s="216"/>
      <c r="DK73" s="242" t="s">
        <v>117</v>
      </c>
      <c r="DL73" s="225">
        <f t="shared" ref="DL73:DU73" si="47">DM63</f>
        <v>2.11519999999999</v>
      </c>
      <c r="DM73" s="225">
        <f t="shared" si="47"/>
        <v>2.0312000000000001</v>
      </c>
      <c r="DN73" s="225">
        <f t="shared" si="47"/>
        <v>2.0512999999999999</v>
      </c>
      <c r="DO73" s="225">
        <f t="shared" si="47"/>
        <v>2.0230999999999999</v>
      </c>
      <c r="DP73" s="225">
        <f t="shared" si="47"/>
        <v>2.0142000000000002</v>
      </c>
      <c r="DQ73" s="225">
        <f t="shared" si="47"/>
        <v>1.9278999999999999</v>
      </c>
      <c r="DR73" s="225">
        <f t="shared" si="47"/>
        <v>2.0087000000000002</v>
      </c>
      <c r="DS73" s="225">
        <f t="shared" si="47"/>
        <v>1.9621</v>
      </c>
      <c r="DT73" s="225">
        <f t="shared" si="47"/>
        <v>1.9816</v>
      </c>
      <c r="DU73" s="245">
        <f t="shared" si="47"/>
        <v>1.95539999999999</v>
      </c>
      <c r="DV73" s="233">
        <f t="shared" ref="DV73:DV78" si="48">AVERAGE(DL73:DU73)</f>
        <v>2.0070699999999979</v>
      </c>
      <c r="DW73" s="233">
        <f t="shared" ref="DW73:DW78" si="49">STDEVP(DL73:DU73)</f>
        <v>5.1136876126723727E-2</v>
      </c>
      <c r="DX73" s="226">
        <f>DW73*100/DV73</f>
        <v>2.5478372018277282</v>
      </c>
      <c r="DY73" s="233">
        <f>DV73-DV80</f>
        <v>2.0041299999999977</v>
      </c>
      <c r="DZ73" s="226">
        <f>DY73*100/DY73</f>
        <v>100</v>
      </c>
      <c r="EA73" s="215"/>
      <c r="EB73" s="215" t="s">
        <v>118</v>
      </c>
      <c r="EC73" s="226"/>
      <c r="ED73" s="215"/>
      <c r="EE73" s="216"/>
      <c r="EF73" s="216"/>
      <c r="EG73" s="216"/>
      <c r="EH73" s="216"/>
      <c r="EI73" s="216"/>
      <c r="EJ73" s="216"/>
      <c r="EK73" s="216"/>
      <c r="EL73" s="216"/>
      <c r="EM73" s="216"/>
      <c r="EN73" s="216"/>
      <c r="EO73" s="216"/>
      <c r="EP73" s="216"/>
      <c r="EQ73" s="216"/>
      <c r="ER73" s="216"/>
      <c r="ES73" s="216"/>
      <c r="ET73" s="216"/>
      <c r="EU73" s="216"/>
      <c r="EV73" s="216"/>
      <c r="EW73" s="216"/>
      <c r="EX73" s="216"/>
      <c r="EY73" s="216"/>
      <c r="EZ73" s="216"/>
      <c r="FA73" s="216"/>
      <c r="FB73" s="216"/>
      <c r="FC73" s="216"/>
      <c r="FD73" s="216"/>
      <c r="FE73" s="216"/>
      <c r="FF73" s="216"/>
      <c r="FG73" s="216"/>
      <c r="FH73" s="216"/>
      <c r="FI73" s="216"/>
      <c r="FJ73" s="216"/>
      <c r="FK73" s="216"/>
      <c r="FL73" s="216"/>
      <c r="FM73" s="216"/>
      <c r="FN73" s="216"/>
      <c r="FO73" s="216"/>
      <c r="FP73" s="216"/>
      <c r="FQ73" s="216"/>
      <c r="FR73" s="216"/>
      <c r="FS73" s="216"/>
      <c r="FT73" s="216"/>
      <c r="FU73" s="216"/>
      <c r="FV73" s="216"/>
      <c r="FW73" s="216"/>
      <c r="FX73" s="216"/>
      <c r="FY73" s="216"/>
      <c r="FZ73" s="216"/>
      <c r="GA73" s="216"/>
      <c r="GB73" s="216"/>
      <c r="GC73" s="216"/>
      <c r="GD73" s="216"/>
      <c r="GE73" s="216"/>
      <c r="GF73" s="216"/>
      <c r="GG73" s="216"/>
      <c r="GH73" s="216"/>
      <c r="GI73" s="216"/>
      <c r="GJ73" s="216"/>
      <c r="GK73" s="216"/>
      <c r="GL73" s="216"/>
      <c r="GM73" s="216"/>
      <c r="GN73" s="216"/>
      <c r="GO73" s="216"/>
      <c r="GP73" s="216"/>
      <c r="GQ73" s="216"/>
      <c r="GR73" s="216"/>
      <c r="GS73" s="216"/>
      <c r="GT73" s="216"/>
      <c r="GU73" s="216"/>
      <c r="GV73" s="216"/>
      <c r="GW73" s="216"/>
      <c r="GX73" s="216"/>
      <c r="GY73" s="216"/>
      <c r="GZ73" s="216"/>
      <c r="HA73" s="216"/>
      <c r="HB73" s="216"/>
      <c r="HC73" s="216"/>
      <c r="HD73" s="216"/>
      <c r="HE73" s="216"/>
      <c r="HF73" s="216"/>
      <c r="HG73" s="216"/>
      <c r="HH73" s="216"/>
      <c r="HI73" s="216"/>
      <c r="HJ73" s="216"/>
      <c r="HK73" s="216"/>
      <c r="HL73" s="216"/>
      <c r="HM73" s="216"/>
      <c r="HN73" s="216"/>
      <c r="HO73" s="216"/>
      <c r="HP73" s="216"/>
      <c r="HQ73" s="216"/>
      <c r="HR73" s="216"/>
      <c r="HS73" s="216"/>
      <c r="HT73" s="216"/>
      <c r="HU73" s="216"/>
      <c r="HV73" s="216"/>
      <c r="HW73" s="216"/>
      <c r="HX73" s="216"/>
      <c r="HY73" s="216"/>
      <c r="HZ73" s="216"/>
    </row>
    <row r="74" spans="1:234">
      <c r="A74" s="279">
        <v>1000</v>
      </c>
      <c r="B74" s="299"/>
      <c r="C74" s="299">
        <v>2.9399999999999898E-2</v>
      </c>
      <c r="D74" s="299">
        <v>2.7099999999999999E-2</v>
      </c>
      <c r="E74" s="299">
        <v>2.63E-2</v>
      </c>
      <c r="F74" s="299">
        <v>2.74999999999999E-2</v>
      </c>
      <c r="G74" s="233"/>
      <c r="H74" s="233"/>
      <c r="I74" s="233"/>
      <c r="J74" s="233"/>
      <c r="K74" s="248"/>
      <c r="L74" s="233">
        <f t="shared" si="38"/>
        <v>2.757499999999995E-2</v>
      </c>
      <c r="M74" s="233">
        <f t="shared" si="39"/>
        <v>1.1388041973929982E-3</v>
      </c>
      <c r="N74" s="226">
        <f t="shared" ref="N74:N78" si="50">M74*100/L74</f>
        <v>4.1298429642538546</v>
      </c>
      <c r="O74" s="233">
        <f>L74-$L$80</f>
        <v>2.2749999999999888E-3</v>
      </c>
      <c r="P74" s="249">
        <f>O74*100/$O$73</f>
        <v>9.894267848341011E-2</v>
      </c>
      <c r="Q74" s="215"/>
      <c r="R74" s="250">
        <v>1000</v>
      </c>
      <c r="S74" s="249">
        <v>9.894267848341011E-2</v>
      </c>
      <c r="T74" s="216"/>
      <c r="U74" s="216"/>
      <c r="V74" s="216"/>
      <c r="W74" s="216"/>
      <c r="X74" s="216"/>
      <c r="Y74" s="215"/>
      <c r="Z74" s="216"/>
      <c r="AA74" s="216"/>
      <c r="AB74" s="216"/>
      <c r="AC74" s="279">
        <v>1000</v>
      </c>
      <c r="AD74" s="299">
        <v>0.17460000000000001</v>
      </c>
      <c r="AE74" s="299">
        <v>9.1300000000000006E-2</v>
      </c>
      <c r="AF74" s="299"/>
      <c r="AG74" s="299">
        <v>0.1191</v>
      </c>
      <c r="AH74" s="299">
        <v>0.18909999999999999</v>
      </c>
      <c r="AI74" s="233"/>
      <c r="AJ74" s="233"/>
      <c r="AK74" s="233"/>
      <c r="AL74" s="233"/>
      <c r="AM74" s="248"/>
      <c r="AN74" s="233">
        <f t="shared" si="40"/>
        <v>0.14352500000000001</v>
      </c>
      <c r="AO74" s="233">
        <f t="shared" si="41"/>
        <v>3.9896013272004954E-2</v>
      </c>
      <c r="AP74" s="226">
        <f t="shared" ref="AP74:AP78" si="51">AO74*100/AN74</f>
        <v>27.797257113398327</v>
      </c>
      <c r="AQ74" s="233">
        <f>AN74-AN80</f>
        <v>0.10783500000000003</v>
      </c>
      <c r="AR74" s="249">
        <f>AQ74*100/AQ73</f>
        <v>4.5473521746830992</v>
      </c>
      <c r="AS74" s="215"/>
      <c r="AT74" s="250">
        <v>1000</v>
      </c>
      <c r="AU74" s="249">
        <v>4.5473521746830992</v>
      </c>
      <c r="AV74" s="216"/>
      <c r="AW74" s="216"/>
      <c r="AX74" s="216"/>
      <c r="AY74" s="216"/>
      <c r="AZ74" s="216"/>
      <c r="BA74" s="215"/>
      <c r="BB74" s="216"/>
      <c r="BC74" s="216"/>
      <c r="BD74" s="216"/>
      <c r="BE74" s="216"/>
      <c r="BF74" s="287">
        <v>1000</v>
      </c>
      <c r="BG74" s="299">
        <f t="shared" si="42"/>
        <v>7.9899999999999999E-2</v>
      </c>
      <c r="BH74" s="299">
        <f t="shared" si="42"/>
        <v>3.8199999999999998E-2</v>
      </c>
      <c r="BI74" s="299">
        <f t="shared" si="42"/>
        <v>6.2199999999999998E-2</v>
      </c>
      <c r="BJ74" s="299">
        <f t="shared" si="42"/>
        <v>9.5699999999999993E-2</v>
      </c>
      <c r="BK74" s="299">
        <f t="shared" si="42"/>
        <v>0.15010000000000001</v>
      </c>
      <c r="BL74" s="233"/>
      <c r="BM74" s="233"/>
      <c r="BN74" s="233"/>
      <c r="BO74" s="233"/>
      <c r="BP74" s="248"/>
      <c r="BQ74" s="233">
        <f t="shared" si="43"/>
        <v>8.521999999999999E-2</v>
      </c>
      <c r="BR74" s="233">
        <f t="shared" si="44"/>
        <v>3.7651953468578525E-2</v>
      </c>
      <c r="BS74" s="226">
        <f t="shared" ref="BS74:BS78" si="52">BR74*100/BQ74</f>
        <v>44.182062272446053</v>
      </c>
      <c r="BT74" s="233">
        <f>BQ74-BQ80</f>
        <v>5.6930000000000022E-2</v>
      </c>
      <c r="BU74" s="249">
        <f>BT74*100/BT73</f>
        <v>3.2941026709253389</v>
      </c>
      <c r="BV74" s="215"/>
      <c r="BW74" s="301">
        <v>1000</v>
      </c>
      <c r="BX74" s="249">
        <v>3.2941026709253389</v>
      </c>
      <c r="BY74" s="216"/>
      <c r="BZ74" s="216"/>
      <c r="CA74" s="216"/>
      <c r="CB74" s="216"/>
      <c r="CC74" s="215"/>
      <c r="CD74" s="216"/>
      <c r="CE74" s="216"/>
      <c r="CF74" s="216"/>
      <c r="CG74" s="216"/>
      <c r="CH74" s="216"/>
      <c r="CI74" s="251">
        <v>1000</v>
      </c>
      <c r="CJ74" s="299">
        <v>0.14079999999999901</v>
      </c>
      <c r="CK74" s="299">
        <v>5.9399999999999897E-2</v>
      </c>
      <c r="CL74" s="299">
        <v>5.3600000000000002E-2</v>
      </c>
      <c r="CM74" s="299">
        <v>4.5999999999999999E-2</v>
      </c>
      <c r="CN74" s="299">
        <v>0.1363</v>
      </c>
      <c r="CO74" s="233"/>
      <c r="CP74" s="233"/>
      <c r="CQ74" s="233"/>
      <c r="CR74" s="233"/>
      <c r="CS74" s="248"/>
      <c r="CT74" s="233">
        <f>AVERAGE(CJ74:CS74)</f>
        <v>8.7219999999999784E-2</v>
      </c>
      <c r="CU74" s="233">
        <f t="shared" si="46"/>
        <v>4.2149752075189936E-2</v>
      </c>
      <c r="CV74" s="226">
        <f t="shared" ref="CV74:CV78" si="53">CU74*100/CT74</f>
        <v>48.325787749587299</v>
      </c>
      <c r="CW74" s="233">
        <f>CT74-CT80</f>
        <v>6.1919999999999829E-2</v>
      </c>
      <c r="CX74" s="249">
        <f>CW74*100/CW73</f>
        <v>3.0537061695517034</v>
      </c>
      <c r="CY74" s="215"/>
      <c r="CZ74" s="250">
        <v>1000</v>
      </c>
      <c r="DA74" s="249">
        <v>3.0537061695517034</v>
      </c>
      <c r="DB74" s="216"/>
      <c r="DC74" s="216"/>
      <c r="DD74" s="216"/>
      <c r="DE74" s="216"/>
      <c r="DF74" s="216"/>
      <c r="DG74" s="215"/>
      <c r="DH74" s="216"/>
      <c r="DI74" s="216"/>
      <c r="DJ74" s="216"/>
      <c r="DK74" s="251">
        <v>1000</v>
      </c>
      <c r="DL74" s="299"/>
      <c r="DM74" s="299">
        <v>3.6600000000000001E-2</v>
      </c>
      <c r="DN74" s="299">
        <v>3.5200000000000002E-2</v>
      </c>
      <c r="DO74" s="299">
        <v>3.1099999999999999E-2</v>
      </c>
      <c r="DP74" s="299">
        <v>2.7899999999999901E-2</v>
      </c>
      <c r="DQ74" s="233"/>
      <c r="DR74" s="233"/>
      <c r="DS74" s="233"/>
      <c r="DT74" s="233"/>
      <c r="DU74" s="248"/>
      <c r="DV74" s="233">
        <f t="shared" si="48"/>
        <v>3.2699999999999979E-2</v>
      </c>
      <c r="DW74" s="233">
        <f t="shared" si="49"/>
        <v>3.4300145772285348E-3</v>
      </c>
      <c r="DX74" s="226">
        <f t="shared" ref="DX74:DX78" si="54">DW74*100/DV74</f>
        <v>10.489341214766169</v>
      </c>
      <c r="DY74" s="233">
        <f>DV74-DV80</f>
        <v>2.9759999999999984E-2</v>
      </c>
      <c r="DZ74" s="249">
        <f>DY74*100/DY73</f>
        <v>1.484933612091033</v>
      </c>
      <c r="EA74" s="215"/>
      <c r="EB74" s="250">
        <v>1000</v>
      </c>
      <c r="EC74" s="249">
        <v>1.484933612091033</v>
      </c>
      <c r="ED74" s="215"/>
      <c r="EE74" s="216"/>
      <c r="EF74" s="216"/>
      <c r="EG74" s="216"/>
      <c r="EH74" s="216"/>
      <c r="EI74" s="216"/>
      <c r="EJ74" s="216"/>
      <c r="EK74" s="216"/>
      <c r="EL74" s="216"/>
      <c r="EM74" s="216"/>
      <c r="EN74" s="216"/>
      <c r="EO74" s="216"/>
      <c r="EP74" s="216"/>
      <c r="EQ74" s="216"/>
      <c r="ER74" s="216"/>
      <c r="ES74" s="216"/>
      <c r="ET74" s="216"/>
      <c r="EU74" s="216"/>
      <c r="EV74" s="216"/>
      <c r="EW74" s="216"/>
      <c r="EX74" s="216"/>
      <c r="EY74" s="216"/>
      <c r="EZ74" s="216"/>
      <c r="FA74" s="216"/>
      <c r="FB74" s="216"/>
      <c r="FC74" s="216"/>
      <c r="FD74" s="216"/>
      <c r="FE74" s="216"/>
      <c r="FF74" s="216"/>
      <c r="FG74" s="216"/>
      <c r="FH74" s="216"/>
      <c r="FI74" s="216"/>
      <c r="FJ74" s="216"/>
      <c r="FK74" s="216"/>
      <c r="FL74" s="216"/>
      <c r="FM74" s="216"/>
      <c r="FN74" s="216"/>
      <c r="FO74" s="216"/>
      <c r="FP74" s="216"/>
      <c r="FQ74" s="216"/>
      <c r="FR74" s="216"/>
      <c r="FS74" s="216"/>
      <c r="FT74" s="216"/>
      <c r="FU74" s="216"/>
      <c r="FV74" s="216"/>
      <c r="FW74" s="216"/>
      <c r="FX74" s="216"/>
      <c r="FY74" s="216"/>
      <c r="FZ74" s="216"/>
      <c r="GA74" s="216"/>
      <c r="GB74" s="216"/>
      <c r="GC74" s="216"/>
      <c r="GD74" s="216"/>
      <c r="GE74" s="216"/>
      <c r="GF74" s="216"/>
      <c r="GG74" s="216"/>
      <c r="GH74" s="216"/>
      <c r="GI74" s="216"/>
      <c r="GJ74" s="216"/>
      <c r="GK74" s="216"/>
      <c r="GL74" s="216"/>
      <c r="GM74" s="216"/>
      <c r="GN74" s="216"/>
      <c r="GO74" s="216"/>
      <c r="GP74" s="216"/>
      <c r="GQ74" s="216"/>
      <c r="GR74" s="216"/>
      <c r="GS74" s="216"/>
      <c r="GT74" s="216"/>
      <c r="GU74" s="216"/>
      <c r="GV74" s="216"/>
      <c r="GW74" s="216"/>
      <c r="GX74" s="216"/>
      <c r="GY74" s="216"/>
      <c r="GZ74" s="216"/>
      <c r="HA74" s="216"/>
      <c r="HB74" s="216"/>
      <c r="HC74" s="216"/>
      <c r="HD74" s="216"/>
      <c r="HE74" s="216"/>
      <c r="HF74" s="216"/>
      <c r="HG74" s="216"/>
      <c r="HH74" s="216"/>
      <c r="HI74" s="216"/>
      <c r="HJ74" s="216"/>
      <c r="HK74" s="216"/>
      <c r="HL74" s="216"/>
      <c r="HM74" s="216"/>
      <c r="HN74" s="216"/>
      <c r="HO74" s="216"/>
      <c r="HP74" s="216"/>
      <c r="HQ74" s="216"/>
      <c r="HR74" s="216"/>
      <c r="HS74" s="216"/>
      <c r="HT74" s="216"/>
      <c r="HU74" s="216"/>
      <c r="HV74" s="216"/>
      <c r="HW74" s="216"/>
      <c r="HX74" s="216"/>
      <c r="HY74" s="216"/>
      <c r="HZ74" s="216"/>
    </row>
    <row r="75" spans="1:234">
      <c r="A75" s="246">
        <v>500</v>
      </c>
      <c r="B75" s="299">
        <v>1.0186999999999999</v>
      </c>
      <c r="C75" s="299">
        <v>0.83009999999999995</v>
      </c>
      <c r="D75" s="299">
        <v>0.98440000000000005</v>
      </c>
      <c r="E75" s="299">
        <v>0.82599999999999996</v>
      </c>
      <c r="F75" s="299">
        <v>1.0392999999999999</v>
      </c>
      <c r="G75" s="233"/>
      <c r="H75" s="233"/>
      <c r="I75" s="233"/>
      <c r="J75" s="233"/>
      <c r="K75" s="248"/>
      <c r="L75" s="233">
        <f t="shared" si="38"/>
        <v>0.93969999999999987</v>
      </c>
      <c r="M75" s="233">
        <f t="shared" si="39"/>
        <v>9.2842985733979921E-2</v>
      </c>
      <c r="N75" s="226">
        <f t="shared" si="50"/>
        <v>9.8800665886963852</v>
      </c>
      <c r="O75" s="233">
        <f>L75-$L$80</f>
        <v>0.91439999999999988</v>
      </c>
      <c r="P75" s="249">
        <f>O75*100/$O$73</f>
        <v>39.768433057244238</v>
      </c>
      <c r="Q75" s="215"/>
      <c r="R75" s="252">
        <v>500</v>
      </c>
      <c r="S75" s="249">
        <v>39.768433057244238</v>
      </c>
      <c r="T75" s="216"/>
      <c r="U75" s="216"/>
      <c r="V75" s="216"/>
      <c r="W75" s="216"/>
      <c r="X75" s="216"/>
      <c r="Y75" s="215"/>
      <c r="Z75" s="216"/>
      <c r="AA75" s="216"/>
      <c r="AB75" s="216"/>
      <c r="AC75" s="246">
        <v>500</v>
      </c>
      <c r="AD75" s="299">
        <v>1.2422</v>
      </c>
      <c r="AE75" s="299">
        <v>1.1033999999999999</v>
      </c>
      <c r="AF75" s="299">
        <v>0.95499999999999896</v>
      </c>
      <c r="AG75" s="299"/>
      <c r="AH75" s="299">
        <v>1.2484</v>
      </c>
      <c r="AI75" s="233"/>
      <c r="AJ75" s="233"/>
      <c r="AK75" s="233"/>
      <c r="AL75" s="233"/>
      <c r="AM75" s="248"/>
      <c r="AN75" s="233">
        <f t="shared" si="40"/>
        <v>1.1372499999999999</v>
      </c>
      <c r="AO75" s="233">
        <f t="shared" si="41"/>
        <v>0.12013503860239878</v>
      </c>
      <c r="AP75" s="226">
        <f t="shared" si="51"/>
        <v>10.563643754882285</v>
      </c>
      <c r="AQ75" s="233">
        <f>AN75-AN80</f>
        <v>1.1015599999999999</v>
      </c>
      <c r="AR75" s="249">
        <f>AQ75*100/AQ73</f>
        <v>46.452276733378895</v>
      </c>
      <c r="AS75" s="215"/>
      <c r="AT75" s="252">
        <v>500</v>
      </c>
      <c r="AU75" s="249">
        <v>46.452276733378895</v>
      </c>
      <c r="AV75" s="216"/>
      <c r="AW75" s="216"/>
      <c r="AX75" s="216"/>
      <c r="AY75" s="216"/>
      <c r="AZ75" s="216"/>
      <c r="BA75" s="215"/>
      <c r="BB75" s="216"/>
      <c r="BC75" s="216"/>
      <c r="BD75" s="216"/>
      <c r="BE75" s="216"/>
      <c r="BF75" s="287">
        <v>500</v>
      </c>
      <c r="BG75" s="299">
        <f t="shared" si="42"/>
        <v>0.21</v>
      </c>
      <c r="BH75" s="299">
        <f t="shared" si="42"/>
        <v>9.2100000000000001E-2</v>
      </c>
      <c r="BI75" s="299">
        <f t="shared" si="42"/>
        <v>0.2311</v>
      </c>
      <c r="BJ75" s="299">
        <f t="shared" si="42"/>
        <v>0.23630000000000001</v>
      </c>
      <c r="BK75" s="299">
        <f t="shared" si="42"/>
        <v>0.47160000000000002</v>
      </c>
      <c r="BL75" s="233"/>
      <c r="BM75" s="233"/>
      <c r="BN75" s="233"/>
      <c r="BO75" s="233"/>
      <c r="BP75" s="248"/>
      <c r="BQ75" s="233">
        <f t="shared" si="43"/>
        <v>0.24822000000000002</v>
      </c>
      <c r="BR75" s="233">
        <f t="shared" si="44"/>
        <v>0.12342449351729176</v>
      </c>
      <c r="BS75" s="226">
        <f t="shared" si="52"/>
        <v>49.723831084236465</v>
      </c>
      <c r="BT75" s="233">
        <f>BQ75-BQ80</f>
        <v>0.21993000000000004</v>
      </c>
      <c r="BU75" s="249">
        <f>BT75*100/BT73</f>
        <v>12.72566310234691</v>
      </c>
      <c r="BV75" s="215"/>
      <c r="BW75" s="302">
        <v>500</v>
      </c>
      <c r="BX75" s="249">
        <v>12.72566310234691</v>
      </c>
      <c r="BY75" s="216"/>
      <c r="BZ75" s="216"/>
      <c r="CA75" s="216"/>
      <c r="CB75" s="216"/>
      <c r="CC75" s="215"/>
      <c r="CD75" s="216"/>
      <c r="CE75" s="216"/>
      <c r="CF75" s="216"/>
      <c r="CG75" s="216"/>
      <c r="CH75" s="216"/>
      <c r="CI75" s="253">
        <v>500</v>
      </c>
      <c r="CJ75" s="299">
        <v>0.55379999999999996</v>
      </c>
      <c r="CK75" s="299">
        <v>0.32450000000000001</v>
      </c>
      <c r="CL75" s="299">
        <v>0.28439999999999999</v>
      </c>
      <c r="CM75" s="299">
        <v>0.1124</v>
      </c>
      <c r="CN75" s="299">
        <v>0.52710000000000001</v>
      </c>
      <c r="CO75" s="233"/>
      <c r="CP75" s="233"/>
      <c r="CQ75" s="233"/>
      <c r="CR75" s="233"/>
      <c r="CS75" s="248"/>
      <c r="CT75" s="233">
        <f t="shared" ref="CT75" si="55">AVERAGE(CJ75:CS75)</f>
        <v>0.36043999999999998</v>
      </c>
      <c r="CU75" s="233">
        <f t="shared" si="46"/>
        <v>0.16356115186681716</v>
      </c>
      <c r="CV75" s="226">
        <f t="shared" si="53"/>
        <v>45.378191062816882</v>
      </c>
      <c r="CW75" s="233">
        <f>CT75-CT80</f>
        <v>0.33514000000000005</v>
      </c>
      <c r="CX75" s="249">
        <f>CW75*100/CW73</f>
        <v>16.528086008778438</v>
      </c>
      <c r="CY75" s="215"/>
      <c r="CZ75" s="252">
        <v>500</v>
      </c>
      <c r="DA75" s="249">
        <v>10.609722016734901</v>
      </c>
      <c r="DB75" s="216"/>
      <c r="DC75" s="216"/>
      <c r="DD75" s="216"/>
      <c r="DE75" s="216"/>
      <c r="DF75" s="216"/>
      <c r="DG75" s="215"/>
      <c r="DH75" s="216"/>
      <c r="DI75" s="216"/>
      <c r="DJ75" s="216"/>
      <c r="DK75" s="253">
        <v>500</v>
      </c>
      <c r="DL75" s="299">
        <v>0.32979999999999998</v>
      </c>
      <c r="DM75" s="299">
        <v>0.35349999999999998</v>
      </c>
      <c r="DN75" s="299">
        <v>0.30669999999999997</v>
      </c>
      <c r="DO75" s="299">
        <v>0.35970000000000002</v>
      </c>
      <c r="DP75" s="299">
        <v>0.35529999999999901</v>
      </c>
      <c r="DQ75" s="233"/>
      <c r="DR75" s="233"/>
      <c r="DS75" s="233"/>
      <c r="DT75" s="233"/>
      <c r="DU75" s="248"/>
      <c r="DV75" s="233">
        <f t="shared" si="48"/>
        <v>0.3409999999999998</v>
      </c>
      <c r="DW75" s="233">
        <f t="shared" si="49"/>
        <v>2.0061704812901492E-2</v>
      </c>
      <c r="DX75" s="226">
        <f t="shared" si="54"/>
        <v>5.883197892346482</v>
      </c>
      <c r="DY75" s="233">
        <f>DV75-DV80</f>
        <v>0.33805999999999981</v>
      </c>
      <c r="DZ75" s="249">
        <f>DY75*100/DY73</f>
        <v>16.868167234660437</v>
      </c>
      <c r="EA75" s="215"/>
      <c r="EB75" s="252">
        <v>500</v>
      </c>
      <c r="EC75" s="249">
        <v>16.868167234660437</v>
      </c>
      <c r="ED75" s="215"/>
      <c r="EE75" s="216"/>
      <c r="EF75" s="216"/>
      <c r="EG75" s="216"/>
      <c r="EH75" s="216"/>
      <c r="EI75" s="216"/>
      <c r="EJ75" s="216"/>
      <c r="EK75" s="216"/>
      <c r="EL75" s="216"/>
      <c r="EM75" s="216"/>
      <c r="EN75" s="216"/>
      <c r="EO75" s="216"/>
      <c r="EP75" s="216"/>
      <c r="EQ75" s="216"/>
      <c r="ER75" s="216"/>
      <c r="ES75" s="216"/>
      <c r="ET75" s="216"/>
      <c r="EU75" s="216"/>
      <c r="EV75" s="216"/>
      <c r="EW75" s="216"/>
      <c r="EX75" s="216"/>
      <c r="EY75" s="216"/>
      <c r="EZ75" s="216"/>
      <c r="FA75" s="216"/>
      <c r="FB75" s="216"/>
      <c r="FC75" s="216"/>
      <c r="FD75" s="216"/>
      <c r="FE75" s="216"/>
      <c r="FF75" s="216"/>
      <c r="FG75" s="216"/>
      <c r="FH75" s="216"/>
      <c r="FI75" s="216"/>
      <c r="FJ75" s="216"/>
      <c r="FK75" s="216"/>
      <c r="FL75" s="216"/>
      <c r="FM75" s="216"/>
      <c r="FN75" s="216"/>
      <c r="FO75" s="216"/>
      <c r="FP75" s="216"/>
      <c r="FQ75" s="216"/>
      <c r="FR75" s="216"/>
      <c r="FS75" s="216"/>
      <c r="FT75" s="216"/>
      <c r="FU75" s="216"/>
      <c r="FV75" s="216"/>
      <c r="FW75" s="216"/>
      <c r="FX75" s="216"/>
      <c r="FY75" s="216"/>
      <c r="FZ75" s="216"/>
      <c r="GA75" s="216"/>
      <c r="GB75" s="216"/>
      <c r="GC75" s="216"/>
      <c r="GD75" s="216"/>
      <c r="GE75" s="216"/>
      <c r="GF75" s="216"/>
      <c r="GG75" s="216"/>
      <c r="GH75" s="216"/>
      <c r="GI75" s="216"/>
      <c r="GJ75" s="216"/>
      <c r="GK75" s="216"/>
      <c r="GL75" s="216"/>
      <c r="GM75" s="216"/>
      <c r="GN75" s="216"/>
      <c r="GO75" s="216"/>
      <c r="GP75" s="216"/>
      <c r="GQ75" s="216"/>
      <c r="GR75" s="216"/>
      <c r="GS75" s="216"/>
      <c r="GT75" s="216"/>
      <c r="GU75" s="216"/>
      <c r="GV75" s="216"/>
      <c r="GW75" s="216"/>
      <c r="GX75" s="216"/>
      <c r="GY75" s="216"/>
      <c r="GZ75" s="216"/>
      <c r="HA75" s="216"/>
      <c r="HB75" s="216"/>
      <c r="HC75" s="216"/>
      <c r="HD75" s="216"/>
      <c r="HE75" s="216"/>
      <c r="HF75" s="216"/>
      <c r="HG75" s="216"/>
      <c r="HH75" s="216"/>
      <c r="HI75" s="216"/>
      <c r="HJ75" s="216"/>
      <c r="HK75" s="216"/>
      <c r="HL75" s="216"/>
      <c r="HM75" s="216"/>
      <c r="HN75" s="216"/>
      <c r="HO75" s="216"/>
      <c r="HP75" s="216"/>
      <c r="HQ75" s="216"/>
      <c r="HR75" s="216"/>
      <c r="HS75" s="216"/>
      <c r="HT75" s="216"/>
      <c r="HU75" s="216"/>
      <c r="HV75" s="216"/>
      <c r="HW75" s="216"/>
      <c r="HX75" s="216"/>
      <c r="HY75" s="216"/>
      <c r="HZ75" s="216"/>
    </row>
    <row r="76" spans="1:234">
      <c r="A76" s="246">
        <v>250</v>
      </c>
      <c r="B76" s="299">
        <v>1.6454</v>
      </c>
      <c r="C76" s="299">
        <v>1.6279999999999999</v>
      </c>
      <c r="D76" s="299">
        <v>1.9889999999999901</v>
      </c>
      <c r="E76" s="299">
        <v>1.69519999999999</v>
      </c>
      <c r="F76" s="299">
        <v>1.7464</v>
      </c>
      <c r="G76" s="233"/>
      <c r="H76" s="233"/>
      <c r="I76" s="233"/>
      <c r="J76" s="233"/>
      <c r="K76" s="248"/>
      <c r="L76" s="233">
        <f t="shared" si="38"/>
        <v>1.7407999999999959</v>
      </c>
      <c r="M76" s="233">
        <f t="shared" si="39"/>
        <v>0.13079675836961405</v>
      </c>
      <c r="N76" s="226">
        <f t="shared" si="50"/>
        <v>7.5136005497250897</v>
      </c>
      <c r="O76" s="233">
        <f>L76-$L$80</f>
        <v>1.715499999999996</v>
      </c>
      <c r="P76" s="249">
        <f>O76*100/$O$73</f>
        <v>74.609303269578234</v>
      </c>
      <c r="Q76" s="215"/>
      <c r="R76" s="252">
        <v>250</v>
      </c>
      <c r="S76" s="249">
        <v>74.609303269578234</v>
      </c>
      <c r="T76" s="216"/>
      <c r="U76" s="216"/>
      <c r="V76" s="216"/>
      <c r="W76" s="216"/>
      <c r="X76" s="216"/>
      <c r="Y76" s="215"/>
      <c r="Z76" s="216"/>
      <c r="AA76" s="216"/>
      <c r="AB76" s="216"/>
      <c r="AC76" s="246">
        <v>250</v>
      </c>
      <c r="AD76" s="299">
        <v>1.8487</v>
      </c>
      <c r="AE76" s="299">
        <v>1.823</v>
      </c>
      <c r="AF76" s="299">
        <v>1.67509999999999</v>
      </c>
      <c r="AG76" s="299">
        <v>1.5570999999999999</v>
      </c>
      <c r="AH76" s="299">
        <v>1.8715999999999999</v>
      </c>
      <c r="AI76" s="233"/>
      <c r="AJ76" s="233"/>
      <c r="AK76" s="233"/>
      <c r="AL76" s="233"/>
      <c r="AM76" s="248"/>
      <c r="AN76" s="233">
        <f t="shared" si="40"/>
        <v>1.7550999999999981</v>
      </c>
      <c r="AO76" s="233">
        <f t="shared" si="41"/>
        <v>0.12045548555379419</v>
      </c>
      <c r="AP76" s="226">
        <f t="shared" si="51"/>
        <v>6.8631693666340565</v>
      </c>
      <c r="AQ76" s="233">
        <f>AN76-AN80</f>
        <v>1.7194099999999981</v>
      </c>
      <c r="AR76" s="249">
        <f>AQ76*100/AQ73</f>
        <v>72.506726041376695</v>
      </c>
      <c r="AS76" s="215"/>
      <c r="AT76" s="252">
        <v>250</v>
      </c>
      <c r="AU76" s="249">
        <v>72.506726041376695</v>
      </c>
      <c r="AV76" s="216"/>
      <c r="AW76" s="216"/>
      <c r="AX76" s="216"/>
      <c r="AY76" s="216"/>
      <c r="AZ76" s="216"/>
      <c r="BA76" s="215"/>
      <c r="BB76" s="216"/>
      <c r="BC76" s="216"/>
      <c r="BD76" s="216"/>
      <c r="BE76" s="216"/>
      <c r="BF76" s="287">
        <v>250</v>
      </c>
      <c r="BG76" s="299">
        <f t="shared" si="42"/>
        <v>0.83909999999999996</v>
      </c>
      <c r="BH76" s="299">
        <f t="shared" si="42"/>
        <v>0.80879999999999996</v>
      </c>
      <c r="BI76" s="299">
        <f t="shared" si="42"/>
        <v>0.95630000000000004</v>
      </c>
      <c r="BJ76" s="299">
        <f t="shared" si="42"/>
        <v>1.0710999999999999</v>
      </c>
      <c r="BK76" s="299">
        <f t="shared" si="42"/>
        <v>1.1099000000000001</v>
      </c>
      <c r="BL76" s="233"/>
      <c r="BM76" s="233"/>
      <c r="BN76" s="233"/>
      <c r="BO76" s="233"/>
      <c r="BP76" s="248"/>
      <c r="BQ76" s="233">
        <f t="shared" si="43"/>
        <v>0.95703999999999989</v>
      </c>
      <c r="BR76" s="233">
        <f t="shared" si="44"/>
        <v>0.12021759604982983</v>
      </c>
      <c r="BS76" s="226">
        <f t="shared" si="52"/>
        <v>12.561397229983056</v>
      </c>
      <c r="BT76" s="233">
        <f>BQ76-BQ80</f>
        <v>0.92874999999999996</v>
      </c>
      <c r="BU76" s="249">
        <f>BT76*100/BT73</f>
        <v>53.739642642225668</v>
      </c>
      <c r="BV76" s="215"/>
      <c r="BW76" s="302">
        <v>250</v>
      </c>
      <c r="BX76" s="249">
        <v>53.739642642225668</v>
      </c>
      <c r="BY76" s="216"/>
      <c r="BZ76" s="216"/>
      <c r="CA76" s="216"/>
      <c r="CB76" s="216"/>
      <c r="CC76" s="215"/>
      <c r="CD76" s="216"/>
      <c r="CE76" s="216"/>
      <c r="CF76" s="216"/>
      <c r="CG76" s="216"/>
      <c r="CH76" s="216"/>
      <c r="CI76" s="253">
        <v>250</v>
      </c>
      <c r="CJ76" s="299">
        <v>1.1375</v>
      </c>
      <c r="CK76" s="299">
        <v>1.0508999999999999</v>
      </c>
      <c r="CL76" s="299">
        <v>0.90949999999999998</v>
      </c>
      <c r="CM76" s="299">
        <v>0.63019999999999998</v>
      </c>
      <c r="CN76" s="299">
        <v>0.95819999999999905</v>
      </c>
      <c r="CO76" s="233"/>
      <c r="CP76" s="233"/>
      <c r="CQ76" s="233"/>
      <c r="CR76" s="233"/>
      <c r="CS76" s="248"/>
      <c r="CT76" s="233">
        <f>AVERAGE(CJ76:CS76)</f>
        <v>0.93725999999999965</v>
      </c>
      <c r="CU76" s="233">
        <f t="shared" si="46"/>
        <v>0.17233981083893579</v>
      </c>
      <c r="CV76" s="226">
        <f t="shared" si="53"/>
        <v>18.387620386972223</v>
      </c>
      <c r="CW76" s="233">
        <f>CT76-CT80</f>
        <v>0.91195999999999966</v>
      </c>
      <c r="CX76" s="249">
        <f>CW76*100/CW73</f>
        <v>44.975094935148228</v>
      </c>
      <c r="CY76" s="215"/>
      <c r="CZ76" s="252">
        <v>250</v>
      </c>
      <c r="DA76" s="249">
        <v>48.76091137742273</v>
      </c>
      <c r="DB76" s="216"/>
      <c r="DC76" s="216"/>
      <c r="DD76" s="216"/>
      <c r="DE76" s="216"/>
      <c r="DF76" s="216"/>
      <c r="DG76" s="215"/>
      <c r="DH76" s="216"/>
      <c r="DI76" s="216"/>
      <c r="DJ76" s="216"/>
      <c r="DK76" s="253">
        <v>250</v>
      </c>
      <c r="DL76" s="299">
        <v>0.96899999999999997</v>
      </c>
      <c r="DM76" s="299">
        <v>0.98929999999999996</v>
      </c>
      <c r="DN76" s="299">
        <v>0.93830000000000002</v>
      </c>
      <c r="DO76" s="299">
        <v>0.940499999999999</v>
      </c>
      <c r="DP76" s="299">
        <v>0.96150000000000002</v>
      </c>
      <c r="DQ76" s="233"/>
      <c r="DR76" s="233"/>
      <c r="DS76" s="233"/>
      <c r="DT76" s="233"/>
      <c r="DU76" s="248"/>
      <c r="DV76" s="233">
        <f t="shared" si="48"/>
        <v>0.95971999999999968</v>
      </c>
      <c r="DW76" s="233">
        <f t="shared" si="49"/>
        <v>1.8934032850927637E-2</v>
      </c>
      <c r="DX76" s="226">
        <f t="shared" si="54"/>
        <v>1.9728705092034806</v>
      </c>
      <c r="DY76" s="233">
        <f>DV76-DV80</f>
        <v>0.95677999999999974</v>
      </c>
      <c r="DZ76" s="249">
        <f>DY76*100/DY73</f>
        <v>47.74041604087563</v>
      </c>
      <c r="EA76" s="215"/>
      <c r="EB76" s="252">
        <v>250</v>
      </c>
      <c r="EC76" s="249">
        <v>47.74041604087563</v>
      </c>
      <c r="ED76" s="215"/>
      <c r="EE76" s="216"/>
      <c r="EF76" s="216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6"/>
      <c r="EZ76" s="216"/>
      <c r="FA76" s="216"/>
      <c r="FB76" s="216"/>
      <c r="FC76" s="216"/>
      <c r="FD76" s="216"/>
      <c r="FE76" s="216"/>
      <c r="FF76" s="216"/>
      <c r="FG76" s="216"/>
      <c r="FH76" s="216"/>
      <c r="FI76" s="216"/>
      <c r="FJ76" s="216"/>
      <c r="FK76" s="216"/>
      <c r="FL76" s="216"/>
      <c r="FM76" s="216"/>
      <c r="FN76" s="216"/>
      <c r="FO76" s="216"/>
      <c r="FP76" s="216"/>
      <c r="FQ76" s="216"/>
      <c r="FR76" s="216"/>
      <c r="FS76" s="216"/>
      <c r="FT76" s="216"/>
      <c r="FU76" s="216"/>
      <c r="FV76" s="216"/>
      <c r="FW76" s="216"/>
      <c r="FX76" s="216"/>
      <c r="FY76" s="216"/>
      <c r="FZ76" s="216"/>
      <c r="GA76" s="216"/>
      <c r="GB76" s="216"/>
      <c r="GC76" s="216"/>
      <c r="GD76" s="216"/>
      <c r="GE76" s="216"/>
      <c r="GF76" s="216"/>
      <c r="GG76" s="216"/>
      <c r="GH76" s="216"/>
      <c r="GI76" s="216"/>
      <c r="GJ76" s="216"/>
      <c r="GK76" s="216"/>
      <c r="GL76" s="216"/>
      <c r="GM76" s="216"/>
      <c r="GN76" s="216"/>
      <c r="GO76" s="216"/>
      <c r="GP76" s="216"/>
      <c r="GQ76" s="216"/>
      <c r="GR76" s="216"/>
      <c r="GS76" s="216"/>
      <c r="GT76" s="216"/>
      <c r="GU76" s="216"/>
      <c r="GV76" s="216"/>
      <c r="GW76" s="216"/>
      <c r="GX76" s="216"/>
      <c r="GY76" s="216"/>
      <c r="GZ76" s="216"/>
      <c r="HA76" s="216"/>
      <c r="HB76" s="216"/>
      <c r="HC76" s="216"/>
      <c r="HD76" s="216"/>
      <c r="HE76" s="216"/>
      <c r="HF76" s="216"/>
      <c r="HG76" s="216"/>
      <c r="HH76" s="216"/>
      <c r="HI76" s="216"/>
      <c r="HJ76" s="216"/>
      <c r="HK76" s="216"/>
      <c r="HL76" s="216"/>
      <c r="HM76" s="216"/>
      <c r="HN76" s="216"/>
      <c r="HO76" s="216"/>
      <c r="HP76" s="216"/>
      <c r="HQ76" s="216"/>
      <c r="HR76" s="216"/>
      <c r="HS76" s="216"/>
      <c r="HT76" s="216"/>
      <c r="HU76" s="216"/>
      <c r="HV76" s="216"/>
      <c r="HW76" s="216"/>
      <c r="HX76" s="216"/>
      <c r="HY76" s="216"/>
      <c r="HZ76" s="216"/>
    </row>
    <row r="77" spans="1:234">
      <c r="A77" s="246">
        <v>125</v>
      </c>
      <c r="B77" s="299">
        <v>2.4684999999999899</v>
      </c>
      <c r="C77" s="299">
        <v>2.34519999999999</v>
      </c>
      <c r="D77" s="299">
        <v>2.4460000000000002</v>
      </c>
      <c r="E77" s="299">
        <v>2.4668999999999999</v>
      </c>
      <c r="F77" s="299">
        <v>2.5886</v>
      </c>
      <c r="G77" s="233"/>
      <c r="H77" s="233"/>
      <c r="I77" s="233"/>
      <c r="J77" s="233"/>
      <c r="K77" s="248"/>
      <c r="L77" s="233">
        <f t="shared" si="38"/>
        <v>2.4630399999999959</v>
      </c>
      <c r="M77" s="233">
        <f t="shared" si="39"/>
        <v>7.7442432813028608E-2</v>
      </c>
      <c r="N77" s="226">
        <f t="shared" si="50"/>
        <v>3.1441808826908511</v>
      </c>
      <c r="O77" s="233">
        <f>L77-$L$80</f>
        <v>2.4377399999999958</v>
      </c>
      <c r="P77" s="249">
        <f>O77*100/$O$73</f>
        <v>106.02045056973579</v>
      </c>
      <c r="Q77" s="215"/>
      <c r="R77" s="252">
        <v>125</v>
      </c>
      <c r="S77" s="249">
        <v>106.02045056973579</v>
      </c>
      <c r="T77" s="216"/>
      <c r="U77" s="216"/>
      <c r="V77" s="216"/>
      <c r="W77" s="216"/>
      <c r="X77" s="216"/>
      <c r="Y77" s="215"/>
      <c r="Z77" s="216"/>
      <c r="AA77" s="216"/>
      <c r="AB77" s="216"/>
      <c r="AC77" s="246">
        <v>125</v>
      </c>
      <c r="AD77" s="299">
        <v>2.2448999999999999</v>
      </c>
      <c r="AE77" s="299">
        <v>2.3016999999999999</v>
      </c>
      <c r="AF77" s="299">
        <v>2.0369000000000002</v>
      </c>
      <c r="AG77" s="299">
        <v>2.3433000000000002</v>
      </c>
      <c r="AH77" s="299"/>
      <c r="AI77" s="233"/>
      <c r="AJ77" s="233"/>
      <c r="AK77" s="233"/>
      <c r="AL77" s="233"/>
      <c r="AM77" s="248"/>
      <c r="AN77" s="233">
        <f t="shared" si="40"/>
        <v>2.2317</v>
      </c>
      <c r="AO77" s="233">
        <f t="shared" si="41"/>
        <v>0.11776654873095325</v>
      </c>
      <c r="AP77" s="226">
        <f t="shared" si="51"/>
        <v>5.2769883376328917</v>
      </c>
      <c r="AQ77" s="233">
        <f>AN77-AN80</f>
        <v>2.1960100000000002</v>
      </c>
      <c r="AR77" s="249">
        <f>AQ77*100/AQ73</f>
        <v>92.604728048646834</v>
      </c>
      <c r="AS77" s="215"/>
      <c r="AT77" s="252">
        <v>125</v>
      </c>
      <c r="AU77" s="249">
        <v>92.604728048646834</v>
      </c>
      <c r="AV77" s="216"/>
      <c r="AW77" s="216"/>
      <c r="AX77" s="216"/>
      <c r="AY77" s="216"/>
      <c r="AZ77" s="216"/>
      <c r="BA77" s="215"/>
      <c r="BB77" s="216"/>
      <c r="BC77" s="216"/>
      <c r="BD77" s="216"/>
      <c r="BE77" s="216"/>
      <c r="BF77" s="287">
        <v>125</v>
      </c>
      <c r="BG77" s="299">
        <f t="shared" si="42"/>
        <v>1.4466000000000001</v>
      </c>
      <c r="BH77" s="299">
        <f t="shared" si="42"/>
        <v>1.5589999999999999</v>
      </c>
      <c r="BI77" s="299">
        <f t="shared" si="42"/>
        <v>1.7251000000000001</v>
      </c>
      <c r="BJ77" s="299">
        <f t="shared" si="42"/>
        <v>1.7444</v>
      </c>
      <c r="BK77" s="299">
        <f t="shared" si="42"/>
        <v>1.7443</v>
      </c>
      <c r="BL77" s="233"/>
      <c r="BM77" s="233"/>
      <c r="BN77" s="233"/>
      <c r="BO77" s="233"/>
      <c r="BP77" s="248"/>
      <c r="BQ77" s="233">
        <f t="shared" si="43"/>
        <v>1.64388</v>
      </c>
      <c r="BR77" s="233">
        <f t="shared" si="44"/>
        <v>0.12075524667690422</v>
      </c>
      <c r="BS77" s="226">
        <f t="shared" si="52"/>
        <v>7.3457458377073888</v>
      </c>
      <c r="BT77" s="233">
        <f>BQ77-BQ80</f>
        <v>1.6155900000000001</v>
      </c>
      <c r="BU77" s="249">
        <f>BT77*100/BT73</f>
        <v>93.48180808221089</v>
      </c>
      <c r="BV77" s="215"/>
      <c r="BW77" s="302">
        <v>125</v>
      </c>
      <c r="BX77" s="249">
        <v>93.48180808221089</v>
      </c>
      <c r="BY77" s="216"/>
      <c r="BZ77" s="216"/>
      <c r="CA77" s="216"/>
      <c r="CB77" s="216"/>
      <c r="CC77" s="215"/>
      <c r="CD77" s="216"/>
      <c r="CE77" s="216"/>
      <c r="CF77" s="216"/>
      <c r="CG77" s="216"/>
      <c r="CH77" s="216"/>
      <c r="CI77" s="253">
        <v>125</v>
      </c>
      <c r="CJ77" s="299">
        <v>2.1402000000000001</v>
      </c>
      <c r="CK77" s="299">
        <v>1.95729999999999</v>
      </c>
      <c r="CL77" s="299">
        <v>1.8922999999999901</v>
      </c>
      <c r="CM77" s="299">
        <v>1.7494999999999901</v>
      </c>
      <c r="CN77" s="299">
        <v>1.9934999999999901</v>
      </c>
      <c r="CO77" s="233"/>
      <c r="CP77" s="233"/>
      <c r="CQ77" s="233"/>
      <c r="CR77" s="233"/>
      <c r="CS77" s="248"/>
      <c r="CT77" s="233">
        <f>AVERAGE(CJ77:CS77)</f>
        <v>1.9465599999999921</v>
      </c>
      <c r="CU77" s="233">
        <f t="shared" si="46"/>
        <v>0.12774345540966386</v>
      </c>
      <c r="CV77" s="226">
        <f t="shared" si="53"/>
        <v>6.5625233956140265</v>
      </c>
      <c r="CW77" s="233">
        <f>CT77-CT80</f>
        <v>1.9212599999999922</v>
      </c>
      <c r="CX77" s="249">
        <f>CW77*100/CW73</f>
        <v>94.750702766681158</v>
      </c>
      <c r="CY77" s="215"/>
      <c r="CZ77" s="252">
        <v>125</v>
      </c>
      <c r="DA77" s="249">
        <v>94.750702766681158</v>
      </c>
      <c r="DB77" s="216"/>
      <c r="DC77" s="216"/>
      <c r="DD77" s="216"/>
      <c r="DE77" s="216"/>
      <c r="DF77" s="216"/>
      <c r="DG77" s="215"/>
      <c r="DH77" s="216"/>
      <c r="DI77" s="216"/>
      <c r="DJ77" s="216"/>
      <c r="DK77" s="253">
        <v>125</v>
      </c>
      <c r="DL77" s="299">
        <v>1.7830999999999999</v>
      </c>
      <c r="DM77" s="299">
        <v>1.7792999999999899</v>
      </c>
      <c r="DN77" s="299">
        <v>1.6704999999999901</v>
      </c>
      <c r="DO77" s="299">
        <v>1.6385000000000001</v>
      </c>
      <c r="DP77" s="299">
        <v>1.7057</v>
      </c>
      <c r="DQ77" s="233"/>
      <c r="DR77" s="233"/>
      <c r="DS77" s="233"/>
      <c r="DT77" s="233"/>
      <c r="DU77" s="248"/>
      <c r="DV77" s="233">
        <f t="shared" si="48"/>
        <v>1.7154199999999959</v>
      </c>
      <c r="DW77" s="233">
        <f t="shared" si="49"/>
        <v>5.7775787316140609E-2</v>
      </c>
      <c r="DX77" s="226">
        <f t="shared" si="54"/>
        <v>3.368025749737134</v>
      </c>
      <c r="DY77" s="233">
        <f>DV77-DV80</f>
        <v>1.712479999999996</v>
      </c>
      <c r="DZ77" s="249">
        <f>DY77*100/DY73</f>
        <v>85.447550807582232</v>
      </c>
      <c r="EA77" s="215"/>
      <c r="EB77" s="252">
        <v>125</v>
      </c>
      <c r="EC77" s="249">
        <v>85.447550807582232</v>
      </c>
      <c r="ED77" s="215"/>
      <c r="EE77" s="216"/>
      <c r="EF77" s="216"/>
      <c r="EG77" s="216"/>
      <c r="EH77" s="216"/>
      <c r="EI77" s="216"/>
      <c r="EJ77" s="216"/>
      <c r="EK77" s="216"/>
      <c r="EL77" s="216"/>
      <c r="EM77" s="216"/>
      <c r="EN77" s="216"/>
      <c r="EO77" s="216"/>
      <c r="EP77" s="216"/>
      <c r="EQ77" s="216"/>
      <c r="ER77" s="216"/>
      <c r="ES77" s="216"/>
      <c r="ET77" s="216"/>
      <c r="EU77" s="216"/>
      <c r="EV77" s="216"/>
      <c r="EW77" s="216"/>
      <c r="EX77" s="216"/>
      <c r="EY77" s="216"/>
      <c r="EZ77" s="216"/>
      <c r="FA77" s="216"/>
      <c r="FB77" s="216"/>
      <c r="FC77" s="216"/>
      <c r="FD77" s="216"/>
      <c r="FE77" s="216"/>
      <c r="FF77" s="216"/>
      <c r="FG77" s="216"/>
      <c r="FH77" s="216"/>
      <c r="FI77" s="216"/>
      <c r="FJ77" s="216"/>
      <c r="FK77" s="216"/>
      <c r="FL77" s="216"/>
      <c r="FM77" s="216"/>
      <c r="FN77" s="216"/>
      <c r="FO77" s="216"/>
      <c r="FP77" s="216"/>
      <c r="FQ77" s="216"/>
      <c r="FR77" s="216"/>
      <c r="FS77" s="216"/>
      <c r="FT77" s="216"/>
      <c r="FU77" s="216"/>
      <c r="FV77" s="216"/>
      <c r="FW77" s="216"/>
      <c r="FX77" s="216"/>
      <c r="FY77" s="216"/>
      <c r="FZ77" s="216"/>
      <c r="GA77" s="216"/>
      <c r="GB77" s="216"/>
      <c r="GC77" s="216"/>
      <c r="GD77" s="216"/>
      <c r="GE77" s="216"/>
      <c r="GF77" s="216"/>
      <c r="GG77" s="216"/>
      <c r="GH77" s="216"/>
      <c r="GI77" s="216"/>
      <c r="GJ77" s="216"/>
      <c r="GK77" s="216"/>
      <c r="GL77" s="216"/>
      <c r="GM77" s="216"/>
      <c r="GN77" s="216"/>
      <c r="GO77" s="216"/>
      <c r="GP77" s="216"/>
      <c r="GQ77" s="216"/>
      <c r="GR77" s="216"/>
      <c r="GS77" s="216"/>
      <c r="GT77" s="216"/>
      <c r="GU77" s="216"/>
      <c r="GV77" s="216"/>
      <c r="GW77" s="216"/>
      <c r="GX77" s="216"/>
      <c r="GY77" s="216"/>
      <c r="GZ77" s="216"/>
      <c r="HA77" s="216"/>
      <c r="HB77" s="216"/>
      <c r="HC77" s="216"/>
      <c r="HD77" s="216"/>
      <c r="HE77" s="216"/>
      <c r="HF77" s="216"/>
      <c r="HG77" s="216"/>
      <c r="HH77" s="216"/>
      <c r="HI77" s="216"/>
      <c r="HJ77" s="216"/>
      <c r="HK77" s="216"/>
      <c r="HL77" s="216"/>
      <c r="HM77" s="216"/>
      <c r="HN77" s="216"/>
      <c r="HO77" s="216"/>
      <c r="HP77" s="216"/>
      <c r="HQ77" s="216"/>
      <c r="HR77" s="216"/>
      <c r="HS77" s="216"/>
      <c r="HT77" s="216"/>
      <c r="HU77" s="216"/>
      <c r="HV77" s="216"/>
      <c r="HW77" s="216"/>
      <c r="HX77" s="216"/>
      <c r="HY77" s="216"/>
      <c r="HZ77" s="216"/>
    </row>
    <row r="78" spans="1:234">
      <c r="A78" s="285">
        <v>62.5</v>
      </c>
      <c r="B78" s="299">
        <v>2.5573000000000001</v>
      </c>
      <c r="C78" s="299">
        <v>2.5209999999999999</v>
      </c>
      <c r="D78" s="299">
        <v>2.1372</v>
      </c>
      <c r="E78" s="299">
        <v>2.3744000000000001</v>
      </c>
      <c r="F78" s="299">
        <v>2.7391999999999999</v>
      </c>
      <c r="G78" s="233"/>
      <c r="H78" s="233"/>
      <c r="I78" s="233"/>
      <c r="J78" s="233"/>
      <c r="K78" s="248"/>
      <c r="L78" s="233">
        <f t="shared" si="38"/>
        <v>2.4658199999999999</v>
      </c>
      <c r="M78" s="233">
        <f t="shared" si="39"/>
        <v>0.20124550578832806</v>
      </c>
      <c r="N78" s="226">
        <f t="shared" si="50"/>
        <v>8.1614029324252417</v>
      </c>
      <c r="O78" s="233">
        <f>L78-$L$80</f>
        <v>2.4405199999999998</v>
      </c>
      <c r="P78" s="249">
        <f>O78*100/$O$73</f>
        <v>106.14135634827834</v>
      </c>
      <c r="Q78" s="215"/>
      <c r="R78" s="254">
        <v>62.5</v>
      </c>
      <c r="S78" s="249">
        <v>106.14135634827834</v>
      </c>
      <c r="T78" s="216"/>
      <c r="U78" s="216"/>
      <c r="V78" s="216"/>
      <c r="W78" s="216"/>
      <c r="X78" s="216"/>
      <c r="Y78" s="215"/>
      <c r="Z78" s="216"/>
      <c r="AA78" s="216"/>
      <c r="AB78" s="216"/>
      <c r="AC78" s="285">
        <v>62.5</v>
      </c>
      <c r="AD78" s="299">
        <v>2.3338999999999999</v>
      </c>
      <c r="AE78" s="299">
        <v>2.2772000000000001</v>
      </c>
      <c r="AF78" s="299"/>
      <c r="AG78" s="299">
        <v>2.1389</v>
      </c>
      <c r="AH78" s="299"/>
      <c r="AI78" s="233"/>
      <c r="AJ78" s="233"/>
      <c r="AK78" s="233"/>
      <c r="AL78" s="233"/>
      <c r="AM78" s="248"/>
      <c r="AN78" s="233">
        <f t="shared" si="40"/>
        <v>2.25</v>
      </c>
      <c r="AO78" s="233">
        <f t="shared" si="41"/>
        <v>8.1898840040625684E-2</v>
      </c>
      <c r="AP78" s="226">
        <f t="shared" si="51"/>
        <v>3.6399484462500302</v>
      </c>
      <c r="AQ78" s="233">
        <f>AN78-AN80</f>
        <v>2.2143100000000002</v>
      </c>
      <c r="AR78" s="249">
        <f>AQ78*100/AQ73</f>
        <v>93.376430601590684</v>
      </c>
      <c r="AS78" s="215"/>
      <c r="AT78" s="254">
        <v>62.5</v>
      </c>
      <c r="AU78" s="249">
        <v>93.376430601590684</v>
      </c>
      <c r="AV78" s="216"/>
      <c r="AW78" s="216"/>
      <c r="AX78" s="216"/>
      <c r="AY78" s="216"/>
      <c r="AZ78" s="216"/>
      <c r="BA78" s="215"/>
      <c r="BB78" s="216"/>
      <c r="BC78" s="216"/>
      <c r="BD78" s="216"/>
      <c r="BE78" s="216"/>
      <c r="BF78" s="287">
        <v>62.5</v>
      </c>
      <c r="BG78" s="299">
        <f t="shared" si="42"/>
        <v>1.5016</v>
      </c>
      <c r="BH78" s="299">
        <f t="shared" si="42"/>
        <v>1.7916000000000001</v>
      </c>
      <c r="BI78" s="299">
        <f t="shared" si="42"/>
        <v>1.7476</v>
      </c>
      <c r="BJ78" s="299">
        <f t="shared" si="42"/>
        <v>1.9594</v>
      </c>
      <c r="BK78" s="299">
        <f t="shared" si="42"/>
        <v>1.6297999999999999</v>
      </c>
      <c r="BL78" s="233"/>
      <c r="BM78" s="233"/>
      <c r="BN78" s="233"/>
      <c r="BO78" s="233"/>
      <c r="BP78" s="248"/>
      <c r="BQ78" s="233">
        <f t="shared" si="43"/>
        <v>1.7259999999999998</v>
      </c>
      <c r="BR78" s="233">
        <f t="shared" si="44"/>
        <v>0.15417864962438868</v>
      </c>
      <c r="BS78" s="226">
        <f t="shared" si="52"/>
        <v>8.9327143467200862</v>
      </c>
      <c r="BT78" s="233">
        <f>BQ78-BQ80</f>
        <v>1.6977099999999998</v>
      </c>
      <c r="BU78" s="249">
        <f>BT78*100/BT73</f>
        <v>98.233462944961431</v>
      </c>
      <c r="BV78" s="215"/>
      <c r="BW78" s="303">
        <v>62.5</v>
      </c>
      <c r="BX78" s="249">
        <v>98.233462944961431</v>
      </c>
      <c r="BY78" s="216"/>
      <c r="BZ78" s="216"/>
      <c r="CA78" s="216"/>
      <c r="CB78" s="216"/>
      <c r="CC78" s="215"/>
      <c r="CD78" s="216"/>
      <c r="CE78" s="216"/>
      <c r="CF78" s="216"/>
      <c r="CG78" s="216"/>
      <c r="CH78" s="216"/>
      <c r="CI78" s="255">
        <v>62.5</v>
      </c>
      <c r="CJ78" s="299">
        <v>2.0834999999999999</v>
      </c>
      <c r="CK78" s="299">
        <v>2.1027</v>
      </c>
      <c r="CL78" s="299">
        <v>1.9773000000000001</v>
      </c>
      <c r="CM78" s="299">
        <v>2.0024999999999999</v>
      </c>
      <c r="CN78" s="299">
        <v>1.9601999999999999</v>
      </c>
      <c r="CO78" s="233"/>
      <c r="CP78" s="233"/>
      <c r="CQ78" s="233"/>
      <c r="CR78" s="233"/>
      <c r="CS78" s="248"/>
      <c r="CT78" s="233">
        <f>AVERAGE(CJ78:CS78)</f>
        <v>2.0252399999999997</v>
      </c>
      <c r="CU78" s="233">
        <f t="shared" si="46"/>
        <v>5.7340791762932601E-2</v>
      </c>
      <c r="CV78" s="226">
        <f t="shared" si="53"/>
        <v>2.8313084751897359</v>
      </c>
      <c r="CW78" s="233">
        <f>CT78-CT80</f>
        <v>1.9999399999999998</v>
      </c>
      <c r="CX78" s="249">
        <f>CW78*100/CW73</f>
        <v>98.630961187552487</v>
      </c>
      <c r="CY78" s="215"/>
      <c r="CZ78" s="254">
        <v>62.5</v>
      </c>
      <c r="DA78" s="249">
        <v>98.630961187552487</v>
      </c>
      <c r="DB78" s="216"/>
      <c r="DC78" s="216"/>
      <c r="DD78" s="216"/>
      <c r="DE78" s="216"/>
      <c r="DF78" s="216"/>
      <c r="DG78" s="215"/>
      <c r="DH78" s="216"/>
      <c r="DI78" s="216"/>
      <c r="DJ78" s="216"/>
      <c r="DK78" s="255">
        <v>62.5</v>
      </c>
      <c r="DL78" s="299">
        <v>2.24439999999999</v>
      </c>
      <c r="DM78" s="299">
        <v>2.2198000000000002</v>
      </c>
      <c r="DN78" s="299">
        <v>2.1289999999999898</v>
      </c>
      <c r="DO78" s="299">
        <v>2.1606999999999998</v>
      </c>
      <c r="DP78" s="299">
        <v>2.1053999999999999</v>
      </c>
      <c r="DQ78" s="233"/>
      <c r="DR78" s="233"/>
      <c r="DS78" s="233"/>
      <c r="DT78" s="233"/>
      <c r="DU78" s="248"/>
      <c r="DV78" s="233">
        <f t="shared" si="48"/>
        <v>2.1718599999999961</v>
      </c>
      <c r="DW78" s="233">
        <f t="shared" si="49"/>
        <v>5.2799151508332878E-2</v>
      </c>
      <c r="DX78" s="226">
        <f t="shared" si="54"/>
        <v>2.4310568594814113</v>
      </c>
      <c r="DY78" s="233">
        <f>DV78-DV80</f>
        <v>2.168919999999996</v>
      </c>
      <c r="DZ78" s="249">
        <f>DY78*100/DY73</f>
        <v>108.22252049517738</v>
      </c>
      <c r="EA78" s="215"/>
      <c r="EB78" s="254">
        <v>62.5</v>
      </c>
      <c r="EC78" s="249">
        <v>108.22252049517738</v>
      </c>
      <c r="ED78" s="215"/>
      <c r="EE78" s="216"/>
      <c r="EF78" s="216"/>
      <c r="EG78" s="216"/>
      <c r="EH78" s="216"/>
      <c r="EI78" s="216"/>
      <c r="EJ78" s="216"/>
      <c r="EK78" s="216"/>
      <c r="EL78" s="216"/>
      <c r="EM78" s="216"/>
      <c r="EN78" s="216"/>
      <c r="EO78" s="216"/>
      <c r="EP78" s="216"/>
      <c r="EQ78" s="216"/>
      <c r="ER78" s="216"/>
      <c r="ES78" s="216"/>
      <c r="ET78" s="216"/>
      <c r="EU78" s="216"/>
      <c r="EV78" s="216"/>
      <c r="EW78" s="216"/>
      <c r="EX78" s="216"/>
      <c r="EY78" s="216"/>
      <c r="EZ78" s="216"/>
      <c r="FA78" s="216"/>
      <c r="FB78" s="216"/>
      <c r="FC78" s="216"/>
      <c r="FD78" s="216"/>
      <c r="FE78" s="216"/>
      <c r="FF78" s="216"/>
      <c r="FG78" s="216"/>
      <c r="FH78" s="216"/>
      <c r="FI78" s="216"/>
      <c r="FJ78" s="216"/>
      <c r="FK78" s="216"/>
      <c r="FL78" s="216"/>
      <c r="FM78" s="216"/>
      <c r="FN78" s="216"/>
      <c r="FO78" s="216"/>
      <c r="FP78" s="216"/>
      <c r="FQ78" s="216"/>
      <c r="FR78" s="216"/>
      <c r="FS78" s="216"/>
      <c r="FT78" s="216"/>
      <c r="FU78" s="216"/>
      <c r="FV78" s="216"/>
      <c r="FW78" s="216"/>
      <c r="FX78" s="216"/>
      <c r="FY78" s="216"/>
      <c r="FZ78" s="216"/>
      <c r="GA78" s="216"/>
      <c r="GB78" s="216"/>
      <c r="GC78" s="216"/>
      <c r="GD78" s="216"/>
      <c r="GE78" s="216"/>
      <c r="GF78" s="216"/>
      <c r="GG78" s="216"/>
      <c r="GH78" s="216"/>
      <c r="GI78" s="216"/>
      <c r="GJ78" s="216"/>
      <c r="GK78" s="216"/>
      <c r="GL78" s="216"/>
      <c r="GM78" s="216"/>
      <c r="GN78" s="216"/>
      <c r="GO78" s="216"/>
      <c r="GP78" s="216"/>
      <c r="GQ78" s="216"/>
      <c r="GR78" s="216"/>
      <c r="GS78" s="216"/>
      <c r="GT78" s="216"/>
      <c r="GU78" s="216"/>
      <c r="GV78" s="216"/>
      <c r="GW78" s="216"/>
      <c r="GX78" s="216"/>
      <c r="GY78" s="216"/>
      <c r="GZ78" s="216"/>
      <c r="HA78" s="216"/>
      <c r="HB78" s="216"/>
      <c r="HC78" s="216"/>
      <c r="HD78" s="216"/>
      <c r="HE78" s="216"/>
      <c r="HF78" s="216"/>
      <c r="HG78" s="216"/>
      <c r="HH78" s="216"/>
      <c r="HI78" s="216"/>
      <c r="HJ78" s="216"/>
      <c r="HK78" s="216"/>
      <c r="HL78" s="216"/>
      <c r="HM78" s="216"/>
      <c r="HN78" s="216"/>
      <c r="HO78" s="216"/>
      <c r="HP78" s="216"/>
      <c r="HQ78" s="216"/>
      <c r="HR78" s="216"/>
      <c r="HS78" s="216"/>
      <c r="HT78" s="216"/>
      <c r="HU78" s="216"/>
      <c r="HV78" s="216"/>
      <c r="HW78" s="216"/>
      <c r="HX78" s="216"/>
      <c r="HY78" s="216"/>
      <c r="HZ78" s="216"/>
    </row>
    <row r="79" spans="1:234">
      <c r="A79" s="244"/>
      <c r="B79" s="257"/>
      <c r="C79" s="257"/>
      <c r="D79" s="257"/>
      <c r="E79" s="258"/>
      <c r="F79" s="216"/>
      <c r="G79" s="233"/>
      <c r="H79" s="233"/>
      <c r="I79" s="233"/>
      <c r="J79" s="233"/>
      <c r="K79" s="248"/>
      <c r="L79" s="233"/>
      <c r="M79" s="233"/>
      <c r="N79" s="226"/>
      <c r="O79" s="233"/>
      <c r="P79" s="226"/>
      <c r="Q79" s="215"/>
      <c r="R79" s="233"/>
      <c r="S79" s="226"/>
      <c r="T79" s="216"/>
      <c r="U79" s="216"/>
      <c r="V79" s="216"/>
      <c r="W79" s="216"/>
      <c r="X79" s="216"/>
      <c r="Y79" s="215"/>
      <c r="Z79" s="216"/>
      <c r="AA79" s="216"/>
      <c r="AB79" s="216"/>
      <c r="AC79" s="244"/>
      <c r="AD79" s="257"/>
      <c r="AE79" s="257"/>
      <c r="AF79" s="257"/>
      <c r="AG79" s="258"/>
      <c r="AH79" s="216"/>
      <c r="AI79" s="233"/>
      <c r="AJ79" s="233"/>
      <c r="AK79" s="233"/>
      <c r="AL79" s="233"/>
      <c r="AM79" s="248"/>
      <c r="AN79" s="233"/>
      <c r="AO79" s="233"/>
      <c r="AP79" s="226"/>
      <c r="AQ79" s="233"/>
      <c r="AR79" s="226"/>
      <c r="AS79" s="215"/>
      <c r="AT79" s="233"/>
      <c r="AU79" s="226"/>
      <c r="AV79" s="216"/>
      <c r="AW79" s="216"/>
      <c r="AX79" s="216"/>
      <c r="AY79" s="216"/>
      <c r="AZ79" s="216"/>
      <c r="BA79" s="215"/>
      <c r="BB79" s="216"/>
      <c r="BC79" s="216"/>
      <c r="BD79" s="216"/>
      <c r="BE79" s="216"/>
      <c r="BF79" s="287"/>
      <c r="BG79" s="257"/>
      <c r="BH79" s="257"/>
      <c r="BI79" s="257"/>
      <c r="BJ79" s="258"/>
      <c r="BK79" s="216"/>
      <c r="BL79" s="233"/>
      <c r="BM79" s="233"/>
      <c r="BN79" s="233"/>
      <c r="BO79" s="233"/>
      <c r="BP79" s="248"/>
      <c r="BQ79" s="233"/>
      <c r="BR79" s="233"/>
      <c r="BS79" s="226"/>
      <c r="BT79" s="233"/>
      <c r="BU79" s="226"/>
      <c r="BV79" s="215"/>
      <c r="BW79" s="233"/>
      <c r="BX79" s="226"/>
      <c r="BY79" s="216"/>
      <c r="BZ79" s="216"/>
      <c r="CA79" s="216"/>
      <c r="CB79" s="216"/>
      <c r="CC79" s="215"/>
      <c r="CD79" s="216"/>
      <c r="CE79" s="216"/>
      <c r="CF79" s="216"/>
      <c r="CG79" s="216"/>
      <c r="CH79" s="216"/>
      <c r="CI79" s="244"/>
      <c r="CJ79" s="257"/>
      <c r="CK79" s="257"/>
      <c r="CL79" s="257"/>
      <c r="CM79" s="258"/>
      <c r="CN79" s="216"/>
      <c r="CO79" s="233"/>
      <c r="CP79" s="233"/>
      <c r="CQ79" s="233"/>
      <c r="CR79" s="233"/>
      <c r="CS79" s="248"/>
      <c r="CT79" s="233"/>
      <c r="CU79" s="233"/>
      <c r="CV79" s="226"/>
      <c r="CW79" s="233"/>
      <c r="CX79" s="226"/>
      <c r="CY79" s="215"/>
      <c r="CZ79" s="233"/>
      <c r="DA79" s="226"/>
      <c r="DB79" s="216"/>
      <c r="DC79" s="216"/>
      <c r="DD79" s="216"/>
      <c r="DE79" s="216"/>
      <c r="DF79" s="216"/>
      <c r="DG79" s="215"/>
      <c r="DH79" s="216"/>
      <c r="DI79" s="216"/>
      <c r="DJ79" s="216"/>
      <c r="DK79" s="244"/>
      <c r="DL79" s="257"/>
      <c r="DM79" s="257"/>
      <c r="DN79" s="257"/>
      <c r="DO79" s="258"/>
      <c r="DP79" s="216"/>
      <c r="DQ79" s="233"/>
      <c r="DR79" s="233"/>
      <c r="DS79" s="233"/>
      <c r="DT79" s="233"/>
      <c r="DU79" s="248"/>
      <c r="DV79" s="233"/>
      <c r="DW79" s="233"/>
      <c r="DX79" s="226"/>
      <c r="DY79" s="233"/>
      <c r="DZ79" s="226"/>
      <c r="EA79" s="215"/>
      <c r="EB79" s="233"/>
      <c r="EC79" s="226"/>
      <c r="ED79" s="215"/>
      <c r="EE79" s="216"/>
      <c r="EF79" s="216"/>
      <c r="EG79" s="216"/>
      <c r="EH79" s="216"/>
      <c r="EI79" s="216"/>
      <c r="EJ79" s="216"/>
      <c r="EK79" s="216"/>
      <c r="EL79" s="216"/>
      <c r="EM79" s="216"/>
      <c r="EN79" s="216"/>
      <c r="EO79" s="216"/>
      <c r="EP79" s="216"/>
      <c r="EQ79" s="216"/>
      <c r="ER79" s="216"/>
      <c r="ES79" s="216"/>
      <c r="ET79" s="216"/>
      <c r="EU79" s="216"/>
      <c r="EV79" s="216"/>
      <c r="EW79" s="216"/>
      <c r="EX79" s="216"/>
      <c r="EY79" s="216"/>
      <c r="EZ79" s="216"/>
      <c r="FA79" s="216"/>
      <c r="FB79" s="216"/>
      <c r="FC79" s="216"/>
      <c r="FD79" s="216"/>
      <c r="FE79" s="216"/>
      <c r="FF79" s="216"/>
      <c r="FG79" s="216"/>
      <c r="FH79" s="216"/>
      <c r="FI79" s="216"/>
      <c r="FJ79" s="216"/>
      <c r="FK79" s="216"/>
      <c r="FL79" s="216"/>
      <c r="FM79" s="216"/>
      <c r="FN79" s="216"/>
      <c r="FO79" s="216"/>
      <c r="FP79" s="216"/>
      <c r="FQ79" s="216"/>
      <c r="FR79" s="216"/>
      <c r="FS79" s="216"/>
      <c r="FT79" s="216"/>
      <c r="FU79" s="216"/>
      <c r="FV79" s="216"/>
      <c r="FW79" s="216"/>
      <c r="FX79" s="216"/>
      <c r="FY79" s="216"/>
      <c r="FZ79" s="216"/>
      <c r="GA79" s="216"/>
      <c r="GB79" s="216"/>
      <c r="GC79" s="216"/>
      <c r="GD79" s="216"/>
      <c r="GE79" s="216"/>
      <c r="GF79" s="216"/>
      <c r="GG79" s="216"/>
      <c r="GH79" s="216"/>
      <c r="GI79" s="216"/>
      <c r="GJ79" s="216"/>
      <c r="GK79" s="216"/>
      <c r="GL79" s="216"/>
      <c r="GM79" s="216"/>
      <c r="GN79" s="216"/>
      <c r="GO79" s="216"/>
      <c r="GP79" s="216"/>
      <c r="GQ79" s="216"/>
      <c r="GR79" s="216"/>
      <c r="GS79" s="216"/>
      <c r="GT79" s="216"/>
      <c r="GU79" s="216"/>
      <c r="GV79" s="216"/>
      <c r="GW79" s="216"/>
      <c r="GX79" s="216"/>
      <c r="GY79" s="216"/>
      <c r="GZ79" s="216"/>
      <c r="HA79" s="216"/>
      <c r="HB79" s="216"/>
      <c r="HC79" s="216"/>
      <c r="HD79" s="216"/>
      <c r="HE79" s="216"/>
      <c r="HF79" s="216"/>
      <c r="HG79" s="216"/>
      <c r="HH79" s="216"/>
      <c r="HI79" s="216"/>
      <c r="HJ79" s="216"/>
      <c r="HK79" s="216"/>
      <c r="HL79" s="216"/>
      <c r="HM79" s="216"/>
      <c r="HN79" s="216"/>
      <c r="HO79" s="216"/>
      <c r="HP79" s="216"/>
      <c r="HQ79" s="216"/>
      <c r="HR79" s="216"/>
      <c r="HS79" s="216"/>
      <c r="HT79" s="216"/>
      <c r="HU79" s="216"/>
      <c r="HV79" s="216"/>
      <c r="HW79" s="216"/>
      <c r="HX79" s="216"/>
      <c r="HY79" s="216"/>
      <c r="HZ79" s="216"/>
    </row>
    <row r="80" spans="1:234">
      <c r="A80" s="262" t="s">
        <v>50</v>
      </c>
      <c r="B80" s="289">
        <v>3.5299999999999998E-2</v>
      </c>
      <c r="C80" s="289">
        <v>2.2699999999999901E-2</v>
      </c>
      <c r="D80" s="289">
        <v>2.62999999999999E-2</v>
      </c>
      <c r="E80" s="289">
        <v>3.3000000000000002E-2</v>
      </c>
      <c r="F80" s="289">
        <v>2.1000000000000001E-2</v>
      </c>
      <c r="G80" s="289">
        <v>1.9099999999999999E-2</v>
      </c>
      <c r="H80" s="289">
        <v>1.7600000000000001E-2</v>
      </c>
      <c r="I80" s="289">
        <v>3.6600000000000001E-2</v>
      </c>
      <c r="J80" s="289">
        <v>1.7499999999999901E-2</v>
      </c>
      <c r="K80" s="290">
        <v>2.38999999999999E-2</v>
      </c>
      <c r="L80" s="233">
        <f>AVERAGE(B80:K80)</f>
        <v>2.5299999999999961E-2</v>
      </c>
      <c r="M80" s="233">
        <f>STDEVP(B80:K80)</f>
        <v>6.8830225918560103E-3</v>
      </c>
      <c r="N80" s="226">
        <f>M80*100/L80</f>
        <v>27.205622892711546</v>
      </c>
      <c r="O80" s="233"/>
      <c r="P80" s="226"/>
      <c r="Q80" s="215"/>
      <c r="R80" s="291" t="s">
        <v>119</v>
      </c>
      <c r="S80" s="292">
        <v>400</v>
      </c>
      <c r="T80" s="216"/>
      <c r="U80" s="216"/>
      <c r="V80" s="216"/>
      <c r="W80" s="216"/>
      <c r="X80" s="216"/>
      <c r="Y80" s="215"/>
      <c r="Z80" s="216"/>
      <c r="AA80" s="216"/>
      <c r="AB80" s="216"/>
      <c r="AC80" s="262" t="s">
        <v>50</v>
      </c>
      <c r="AD80" s="289">
        <v>3.5200000000000002E-2</v>
      </c>
      <c r="AE80" s="289">
        <v>2.4899999999999901E-2</v>
      </c>
      <c r="AF80" s="289">
        <v>4.1200000000000001E-2</v>
      </c>
      <c r="AG80" s="289">
        <v>3.9199999999999999E-2</v>
      </c>
      <c r="AH80" s="289">
        <v>3.9199999999999902E-2</v>
      </c>
      <c r="AI80" s="289">
        <v>2.7699999999999999E-2</v>
      </c>
      <c r="AJ80" s="289">
        <v>3.6799999999999999E-2</v>
      </c>
      <c r="AK80" s="289">
        <v>5.3800000000000001E-2</v>
      </c>
      <c r="AL80" s="289">
        <v>3.32E-2</v>
      </c>
      <c r="AM80" s="290">
        <v>2.5700000000000001E-2</v>
      </c>
      <c r="AN80" s="233">
        <f>AVERAGE(AD80:AM80)</f>
        <v>3.5689999999999986E-2</v>
      </c>
      <c r="AO80" s="233">
        <f>STDEVP(AD80:AM80)</f>
        <v>8.1896825335296113E-3</v>
      </c>
      <c r="AP80" s="226">
        <f>AO80*100/AN80</f>
        <v>22.946714859987711</v>
      </c>
      <c r="AQ80" s="233"/>
      <c r="AR80" s="226"/>
      <c r="AS80" s="215"/>
      <c r="AT80" s="291" t="s">
        <v>119</v>
      </c>
      <c r="AU80" s="292">
        <v>450</v>
      </c>
      <c r="AV80" s="216"/>
      <c r="AW80" s="216"/>
      <c r="AX80" s="216"/>
      <c r="AY80" s="216"/>
      <c r="AZ80" s="216"/>
      <c r="BA80" s="215"/>
      <c r="BB80" s="216"/>
      <c r="BC80" s="216"/>
      <c r="BD80" s="216"/>
      <c r="BE80" s="216"/>
      <c r="BF80" s="269" t="s">
        <v>50</v>
      </c>
      <c r="BG80" s="289">
        <f t="shared" ref="BG80:BP80" si="56">BG62</f>
        <v>3.5799999999999998E-2</v>
      </c>
      <c r="BH80" s="289">
        <f t="shared" si="56"/>
        <v>1.9599999999999999E-2</v>
      </c>
      <c r="BI80" s="289">
        <f t="shared" si="56"/>
        <v>2.4899999999999901E-2</v>
      </c>
      <c r="BJ80" s="289">
        <f t="shared" si="56"/>
        <v>3.3599999999999998E-2</v>
      </c>
      <c r="BK80" s="289">
        <f t="shared" si="56"/>
        <v>4.0399999999999901E-2</v>
      </c>
      <c r="BL80" s="289">
        <f t="shared" si="56"/>
        <v>2.84999999999999E-2</v>
      </c>
      <c r="BM80" s="289">
        <f t="shared" si="56"/>
        <v>2.4199999999999999E-2</v>
      </c>
      <c r="BN80" s="289">
        <f t="shared" si="56"/>
        <v>2.52E-2</v>
      </c>
      <c r="BO80" s="289">
        <f t="shared" si="56"/>
        <v>2.3599999999999999E-2</v>
      </c>
      <c r="BP80" s="290">
        <f t="shared" si="56"/>
        <v>2.7099999999999999E-2</v>
      </c>
      <c r="BQ80" s="233">
        <f>AVERAGE(BG80:BP80)</f>
        <v>2.8289999999999971E-2</v>
      </c>
      <c r="BR80" s="233">
        <f>STDEVP(BG80:BP80)</f>
        <v>6.0662096897485971E-3</v>
      </c>
      <c r="BS80" s="226">
        <f>BR80*100/BQ80</f>
        <v>21.442946941493826</v>
      </c>
      <c r="BT80" s="233"/>
      <c r="BU80" s="226"/>
      <c r="BV80" s="215"/>
      <c r="BW80" s="291" t="s">
        <v>119</v>
      </c>
      <c r="BX80" s="292">
        <v>280</v>
      </c>
      <c r="BY80" s="216"/>
      <c r="BZ80" s="216"/>
      <c r="CA80" s="216"/>
      <c r="CB80" s="216"/>
      <c r="CC80" s="215"/>
      <c r="CD80" s="216"/>
      <c r="CE80" s="216"/>
      <c r="CF80" s="216"/>
      <c r="CG80" s="216"/>
      <c r="CH80" s="216"/>
      <c r="CI80" s="262" t="s">
        <v>50</v>
      </c>
      <c r="CJ80" s="289">
        <f t="shared" ref="CJ80:CS80" si="57">CJ62</f>
        <v>1.9599999999999999E-2</v>
      </c>
      <c r="CK80" s="289">
        <f t="shared" si="57"/>
        <v>2.3199999999999998E-2</v>
      </c>
      <c r="CL80" s="289">
        <f t="shared" si="57"/>
        <v>2.4399999999999901E-2</v>
      </c>
      <c r="CM80" s="289">
        <f t="shared" si="57"/>
        <v>3.2599999999999997E-2</v>
      </c>
      <c r="CN80" s="289">
        <f t="shared" si="57"/>
        <v>2.5299999999999899E-2</v>
      </c>
      <c r="CO80" s="289">
        <f t="shared" si="57"/>
        <v>2.3699999999999999E-2</v>
      </c>
      <c r="CP80" s="289">
        <f t="shared" si="57"/>
        <v>2.2099999999999901E-2</v>
      </c>
      <c r="CQ80" s="289">
        <f t="shared" si="57"/>
        <v>1.93999999999999E-2</v>
      </c>
      <c r="CR80" s="289">
        <f t="shared" si="57"/>
        <v>3.0200000000000001E-2</v>
      </c>
      <c r="CS80" s="290">
        <f t="shared" si="57"/>
        <v>3.2500000000000001E-2</v>
      </c>
      <c r="CT80" s="233">
        <f>AVERAGE(CJ80:CS80)</f>
        <v>2.5299999999999954E-2</v>
      </c>
      <c r="CU80" s="233">
        <f>STDEVP(CJ80:CS80)</f>
        <v>4.6309826171127225E-3</v>
      </c>
      <c r="CV80" s="226">
        <f>CU80*100/CT80</f>
        <v>18.304279119022652</v>
      </c>
      <c r="CW80" s="233"/>
      <c r="CX80" s="226"/>
      <c r="CY80" s="215"/>
      <c r="CZ80" s="294" t="s">
        <v>119</v>
      </c>
      <c r="DA80" s="294">
        <v>260</v>
      </c>
      <c r="DB80" s="216"/>
      <c r="DC80" s="216"/>
      <c r="DD80" s="216"/>
      <c r="DE80" s="216"/>
      <c r="DF80" s="216"/>
      <c r="DG80" s="215"/>
      <c r="DH80" s="216"/>
      <c r="DI80" s="216"/>
      <c r="DJ80" s="216"/>
      <c r="DK80" s="262" t="s">
        <v>50</v>
      </c>
      <c r="DL80" s="289">
        <f t="shared" ref="DL80:DU80" si="58">DM62</f>
        <v>2.6999999999999902E-3</v>
      </c>
      <c r="DM80" s="289">
        <f t="shared" si="58"/>
        <v>2.8999999999999998E-3</v>
      </c>
      <c r="DN80" s="289">
        <f t="shared" si="58"/>
        <v>3.29999999999999E-3</v>
      </c>
      <c r="DO80" s="289">
        <f t="shared" si="58"/>
        <v>3.1999999999999902E-3</v>
      </c>
      <c r="DP80" s="289">
        <f t="shared" si="58"/>
        <v>3.0000000000000001E-3</v>
      </c>
      <c r="DQ80" s="289">
        <f t="shared" si="58"/>
        <v>3.0000000000000001E-3</v>
      </c>
      <c r="DR80" s="289">
        <f t="shared" si="58"/>
        <v>2.5000000000000001E-3</v>
      </c>
      <c r="DS80" s="289">
        <f t="shared" si="58"/>
        <v>2.79999999999999E-3</v>
      </c>
      <c r="DT80" s="289">
        <f t="shared" si="58"/>
        <v>2.8E-3</v>
      </c>
      <c r="DU80" s="290">
        <f t="shared" si="58"/>
        <v>3.2000000000000002E-3</v>
      </c>
      <c r="DV80" s="233">
        <f>AVERAGE(DL80:DU80)</f>
        <v>2.939999999999996E-3</v>
      </c>
      <c r="DW80" s="233">
        <f>STDEVP(DL80:DU80)</f>
        <v>2.3748684174075733E-4</v>
      </c>
      <c r="DX80" s="226">
        <f>DW80*100/DV80</f>
        <v>8.0777837326788315</v>
      </c>
      <c r="DY80" s="233"/>
      <c r="DZ80" s="226"/>
      <c r="EA80" s="215"/>
      <c r="EB80" s="291" t="s">
        <v>119</v>
      </c>
      <c r="EC80" s="292">
        <v>250</v>
      </c>
      <c r="ED80" s="215"/>
      <c r="EE80" s="216"/>
      <c r="EF80" s="216"/>
      <c r="EG80" s="216"/>
      <c r="EH80" s="216"/>
      <c r="EI80" s="216"/>
      <c r="EJ80" s="216"/>
      <c r="EK80" s="216"/>
      <c r="EL80" s="216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6"/>
      <c r="FF80" s="216"/>
      <c r="FG80" s="216"/>
      <c r="FH80" s="216"/>
      <c r="FI80" s="216"/>
      <c r="FJ80" s="216"/>
      <c r="FK80" s="216"/>
      <c r="FL80" s="216"/>
      <c r="FM80" s="216"/>
      <c r="FN80" s="216"/>
      <c r="FO80" s="216"/>
      <c r="FP80" s="216"/>
      <c r="FQ80" s="216"/>
      <c r="FR80" s="216"/>
      <c r="FS80" s="216"/>
      <c r="FT80" s="216"/>
      <c r="FU80" s="216"/>
      <c r="FV80" s="216"/>
      <c r="FW80" s="216"/>
      <c r="FX80" s="216"/>
      <c r="FY80" s="216"/>
      <c r="FZ80" s="216"/>
      <c r="GA80" s="216"/>
      <c r="GB80" s="216"/>
      <c r="GC80" s="216"/>
      <c r="GD80" s="216"/>
      <c r="GE80" s="216"/>
      <c r="GF80" s="216"/>
      <c r="GG80" s="216"/>
      <c r="GH80" s="216"/>
      <c r="GI80" s="216"/>
      <c r="GJ80" s="216"/>
      <c r="GK80" s="216"/>
      <c r="GL80" s="216"/>
      <c r="GM80" s="216"/>
      <c r="GN80" s="216"/>
      <c r="GO80" s="216"/>
      <c r="GP80" s="216"/>
      <c r="GQ80" s="216"/>
      <c r="GR80" s="216"/>
      <c r="GS80" s="216"/>
      <c r="GT80" s="216"/>
      <c r="GU80" s="216"/>
      <c r="GV80" s="216"/>
      <c r="GW80" s="216"/>
      <c r="GX80" s="216"/>
      <c r="GY80" s="216"/>
      <c r="GZ80" s="216"/>
      <c r="HA80" s="216"/>
      <c r="HB80" s="216"/>
      <c r="HC80" s="216"/>
      <c r="HD80" s="216"/>
      <c r="HE80" s="216"/>
      <c r="HF80" s="216"/>
      <c r="HG80" s="216"/>
      <c r="HH80" s="216"/>
      <c r="HI80" s="216"/>
      <c r="HJ80" s="216"/>
      <c r="HK80" s="216"/>
      <c r="HL80" s="216"/>
      <c r="HM80" s="216"/>
      <c r="HN80" s="216"/>
      <c r="HO80" s="216"/>
      <c r="HP80" s="216"/>
      <c r="HQ80" s="216"/>
      <c r="HR80" s="216"/>
      <c r="HS80" s="216"/>
      <c r="HT80" s="216"/>
      <c r="HU80" s="216"/>
      <c r="HV80" s="216"/>
      <c r="HW80" s="216"/>
      <c r="HX80" s="216"/>
      <c r="HY80" s="216"/>
      <c r="HZ80" s="216"/>
    </row>
    <row r="81" spans="1:234">
      <c r="A81" s="254"/>
      <c r="B81" s="233"/>
      <c r="C81" s="233"/>
      <c r="D81" s="233"/>
      <c r="E81" s="233"/>
      <c r="F81" s="215"/>
      <c r="G81" s="215"/>
      <c r="H81" s="233"/>
      <c r="I81" s="233"/>
      <c r="J81" s="233"/>
      <c r="K81" s="233"/>
      <c r="L81" s="233"/>
      <c r="M81" s="233"/>
      <c r="N81" s="226"/>
      <c r="O81" s="233"/>
      <c r="P81" s="226"/>
      <c r="Q81" s="215"/>
      <c r="R81" s="233"/>
      <c r="S81" s="226"/>
      <c r="T81" s="216"/>
      <c r="U81" s="216"/>
      <c r="V81" s="216"/>
      <c r="W81" s="216"/>
      <c r="X81" s="216"/>
      <c r="Y81" s="215"/>
      <c r="Z81" s="216"/>
      <c r="AA81" s="216"/>
      <c r="AB81" s="216"/>
      <c r="AC81" s="259"/>
      <c r="AD81" s="257"/>
      <c r="AE81" s="257"/>
      <c r="AF81" s="257"/>
      <c r="AG81" s="258"/>
      <c r="AH81" s="216"/>
      <c r="AI81" s="233"/>
      <c r="AJ81" s="233"/>
      <c r="AK81" s="233"/>
      <c r="AL81" s="233"/>
      <c r="AM81" s="233"/>
      <c r="AN81" s="233"/>
      <c r="AO81" s="233"/>
      <c r="AP81" s="226"/>
      <c r="AQ81" s="233"/>
      <c r="AR81" s="226"/>
      <c r="AS81" s="215"/>
      <c r="AT81" s="233"/>
      <c r="AU81" s="226"/>
      <c r="AV81" s="216"/>
      <c r="AW81" s="216"/>
      <c r="AX81" s="216"/>
      <c r="AY81" s="216"/>
      <c r="AZ81" s="216"/>
      <c r="BA81" s="215"/>
      <c r="BB81" s="216"/>
      <c r="BC81" s="216"/>
      <c r="BD81" s="216"/>
      <c r="BE81" s="216"/>
      <c r="BF81" s="216"/>
      <c r="BG81" s="257"/>
      <c r="BH81" s="257"/>
      <c r="BI81" s="257"/>
      <c r="BJ81" s="258"/>
      <c r="BK81" s="216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26"/>
      <c r="BX81" s="233"/>
      <c r="BY81" s="226"/>
      <c r="BZ81" s="215"/>
      <c r="CA81" s="233"/>
      <c r="CB81" s="226"/>
      <c r="CC81" s="215"/>
      <c r="CD81" s="216"/>
      <c r="CE81" s="216"/>
      <c r="CF81" s="216"/>
      <c r="CG81" s="216"/>
      <c r="CH81" s="216"/>
      <c r="CI81" s="254"/>
      <c r="CJ81" s="233"/>
      <c r="CK81" s="233"/>
      <c r="CL81" s="233"/>
      <c r="CM81" s="233"/>
      <c r="CN81" s="215"/>
      <c r="CO81" s="215"/>
      <c r="CP81" s="233"/>
      <c r="CQ81" s="233"/>
      <c r="CR81" s="233"/>
      <c r="CS81" s="233"/>
      <c r="CT81" s="233"/>
      <c r="CU81" s="233"/>
      <c r="CV81" s="226"/>
      <c r="CW81" s="233"/>
      <c r="CX81" s="226"/>
      <c r="CY81" s="215"/>
      <c r="CZ81" s="215"/>
      <c r="DA81" s="215"/>
      <c r="DB81" s="216"/>
      <c r="DC81" s="216"/>
      <c r="DD81" s="216"/>
      <c r="DE81" s="216"/>
      <c r="DF81" s="216"/>
      <c r="DG81" s="216"/>
      <c r="DH81" s="216"/>
      <c r="DI81" s="216"/>
      <c r="DJ81" s="216"/>
      <c r="DK81" s="254"/>
      <c r="DL81" s="233"/>
      <c r="DM81" s="233"/>
      <c r="DN81" s="233"/>
      <c r="DO81" s="233"/>
      <c r="DP81" s="215"/>
      <c r="DQ81" s="215"/>
      <c r="DR81" s="233"/>
      <c r="DS81" s="233"/>
      <c r="DT81" s="233"/>
      <c r="DU81" s="233"/>
      <c r="DV81" s="233"/>
      <c r="DW81" s="233"/>
      <c r="DX81" s="226"/>
      <c r="DY81" s="233"/>
      <c r="DZ81" s="226"/>
      <c r="EA81" s="215"/>
      <c r="EB81" s="233"/>
      <c r="EC81" s="226"/>
      <c r="ED81" s="215"/>
      <c r="EE81" s="216"/>
      <c r="EF81" s="216"/>
      <c r="EG81" s="216"/>
      <c r="EH81" s="216"/>
      <c r="EI81" s="216"/>
      <c r="EJ81" s="216"/>
      <c r="EK81" s="216"/>
      <c r="EL81" s="216"/>
      <c r="EM81" s="216"/>
      <c r="EN81" s="216"/>
      <c r="EO81" s="216"/>
      <c r="EP81" s="216"/>
      <c r="EQ81" s="216"/>
      <c r="ER81" s="216"/>
      <c r="ES81" s="216"/>
      <c r="ET81" s="216"/>
      <c r="EU81" s="216"/>
      <c r="EV81" s="216"/>
      <c r="EW81" s="216"/>
      <c r="EX81" s="216"/>
      <c r="EY81" s="216"/>
      <c r="EZ81" s="216"/>
      <c r="FA81" s="216"/>
      <c r="FB81" s="216"/>
      <c r="FC81" s="216"/>
      <c r="FD81" s="216"/>
      <c r="FE81" s="216"/>
      <c r="FF81" s="216"/>
      <c r="FG81" s="216"/>
      <c r="FH81" s="216"/>
      <c r="FI81" s="216"/>
      <c r="FJ81" s="216"/>
      <c r="FK81" s="216"/>
      <c r="FL81" s="216"/>
      <c r="FM81" s="216"/>
      <c r="FN81" s="216"/>
      <c r="FO81" s="216"/>
      <c r="FP81" s="216"/>
      <c r="FQ81" s="216"/>
      <c r="FR81" s="216"/>
      <c r="FS81" s="216"/>
      <c r="FT81" s="216"/>
      <c r="FU81" s="216"/>
      <c r="FV81" s="216"/>
      <c r="FW81" s="216"/>
      <c r="FX81" s="216"/>
      <c r="FY81" s="216"/>
      <c r="FZ81" s="216"/>
      <c r="GA81" s="216"/>
      <c r="GB81" s="216"/>
      <c r="GC81" s="216"/>
      <c r="GD81" s="216"/>
      <c r="GE81" s="216"/>
      <c r="GF81" s="216"/>
      <c r="GG81" s="216"/>
      <c r="GH81" s="216"/>
      <c r="GI81" s="216"/>
      <c r="GJ81" s="216"/>
      <c r="GK81" s="216"/>
      <c r="GL81" s="216"/>
      <c r="GM81" s="216"/>
      <c r="GN81" s="216"/>
      <c r="GO81" s="216"/>
      <c r="GP81" s="216"/>
      <c r="GQ81" s="216"/>
      <c r="GR81" s="216"/>
      <c r="GS81" s="216"/>
      <c r="GT81" s="216"/>
      <c r="GU81" s="216"/>
      <c r="GV81" s="216"/>
      <c r="GW81" s="216"/>
      <c r="GX81" s="216"/>
      <c r="GY81" s="216"/>
      <c r="GZ81" s="216"/>
      <c r="HA81" s="216"/>
      <c r="HB81" s="216"/>
      <c r="HC81" s="216"/>
      <c r="HD81" s="216"/>
      <c r="HE81" s="216"/>
      <c r="HF81" s="216"/>
      <c r="HG81" s="216"/>
      <c r="HH81" s="216"/>
      <c r="HI81" s="216"/>
      <c r="HJ81" s="216"/>
      <c r="HK81" s="216"/>
      <c r="HL81" s="216"/>
      <c r="HM81" s="216"/>
      <c r="HN81" s="216"/>
      <c r="HO81" s="216"/>
      <c r="HP81" s="216"/>
      <c r="HQ81" s="216"/>
      <c r="HR81" s="216"/>
      <c r="HS81" s="216"/>
      <c r="HT81" s="216"/>
      <c r="HU81" s="216"/>
      <c r="HV81" s="216"/>
      <c r="HW81" s="216"/>
      <c r="HX81" s="216"/>
      <c r="HY81" s="216"/>
      <c r="HZ81" s="216"/>
    </row>
    <row r="82" spans="1:234">
      <c r="A82" s="259"/>
      <c r="B82" s="257"/>
      <c r="C82" s="257"/>
      <c r="D82" s="257"/>
      <c r="E82" s="258"/>
      <c r="F82" s="216"/>
      <c r="G82" s="233"/>
      <c r="H82" s="233"/>
      <c r="I82" s="233"/>
      <c r="J82" s="233"/>
      <c r="K82" s="233"/>
      <c r="L82" s="233"/>
      <c r="M82" s="233"/>
      <c r="N82" s="226"/>
      <c r="O82" s="233"/>
      <c r="P82" s="226"/>
      <c r="Q82" s="215"/>
      <c r="R82" s="233"/>
      <c r="S82" s="226"/>
      <c r="T82" s="216"/>
      <c r="U82" s="216"/>
      <c r="V82" s="216"/>
      <c r="W82" s="216"/>
      <c r="X82" s="216"/>
      <c r="Y82" s="215"/>
      <c r="Z82" s="216"/>
      <c r="AA82" s="216"/>
      <c r="AB82" s="216"/>
      <c r="AC82" s="259"/>
      <c r="AD82" s="257"/>
      <c r="AE82" s="257"/>
      <c r="AF82" s="257"/>
      <c r="AG82" s="258"/>
      <c r="AH82" s="216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26"/>
      <c r="AV82" s="233"/>
      <c r="AW82" s="226"/>
      <c r="AX82" s="215"/>
      <c r="AY82" s="233"/>
      <c r="AZ82" s="226"/>
      <c r="BA82" s="216"/>
      <c r="BB82" s="216"/>
      <c r="BC82" s="216"/>
      <c r="BD82" s="216"/>
      <c r="BE82" s="216"/>
      <c r="BF82" s="216"/>
      <c r="BG82" s="257"/>
      <c r="BH82" s="257"/>
      <c r="BI82" s="257"/>
      <c r="BJ82" s="258"/>
      <c r="BK82" s="216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26"/>
      <c r="BX82" s="233"/>
      <c r="BY82" s="226"/>
      <c r="BZ82" s="215"/>
      <c r="CA82" s="233"/>
      <c r="CB82" s="226"/>
      <c r="CC82" s="215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  <c r="DE82" s="216"/>
      <c r="DF82" s="216"/>
      <c r="DG82" s="216"/>
      <c r="DH82" s="216"/>
      <c r="DI82" s="216"/>
      <c r="DJ82" s="216"/>
      <c r="DK82" s="254"/>
      <c r="DL82" s="216"/>
      <c r="DM82" s="216"/>
      <c r="DN82" s="216"/>
      <c r="DO82" s="216"/>
      <c r="DP82" s="216"/>
      <c r="DQ82" s="216"/>
      <c r="DR82" s="216"/>
      <c r="DS82" s="216"/>
      <c r="DT82" s="216"/>
      <c r="DU82" s="216"/>
      <c r="DV82" s="233"/>
      <c r="DW82" s="233"/>
      <c r="DX82" s="226"/>
      <c r="DY82" s="233"/>
      <c r="DZ82" s="226"/>
      <c r="EA82" s="215"/>
      <c r="EB82" s="233"/>
      <c r="EC82" s="226"/>
      <c r="ED82" s="215"/>
      <c r="EE82" s="216"/>
      <c r="EF82" s="216"/>
      <c r="EG82" s="216"/>
      <c r="EH82" s="216"/>
      <c r="EI82" s="216"/>
      <c r="EJ82" s="216"/>
      <c r="EK82" s="216"/>
      <c r="EL82" s="216"/>
      <c r="EM82" s="216"/>
      <c r="EN82" s="216"/>
      <c r="EO82" s="216"/>
      <c r="EP82" s="216"/>
      <c r="EQ82" s="216"/>
      <c r="ER82" s="216"/>
      <c r="ES82" s="216"/>
      <c r="ET82" s="216"/>
      <c r="EU82" s="216"/>
      <c r="EV82" s="216"/>
      <c r="EW82" s="216"/>
      <c r="EX82" s="216"/>
      <c r="EY82" s="216"/>
      <c r="EZ82" s="216"/>
      <c r="FA82" s="216"/>
      <c r="FB82" s="216"/>
      <c r="FC82" s="216"/>
      <c r="FD82" s="216"/>
      <c r="FE82" s="216"/>
      <c r="FF82" s="216"/>
      <c r="FG82" s="216"/>
      <c r="FH82" s="216"/>
      <c r="FI82" s="216"/>
      <c r="FJ82" s="216"/>
      <c r="FK82" s="216"/>
      <c r="FL82" s="216"/>
      <c r="FM82" s="216"/>
      <c r="FN82" s="216"/>
      <c r="FO82" s="216"/>
      <c r="FP82" s="216"/>
      <c r="FQ82" s="216"/>
      <c r="FR82" s="216"/>
      <c r="FS82" s="216"/>
      <c r="FT82" s="216"/>
      <c r="FU82" s="216"/>
      <c r="FV82" s="216"/>
      <c r="FW82" s="216"/>
      <c r="FX82" s="216"/>
      <c r="FY82" s="216"/>
      <c r="FZ82" s="216"/>
      <c r="GA82" s="216"/>
      <c r="GB82" s="216"/>
      <c r="GC82" s="216"/>
      <c r="GD82" s="216"/>
      <c r="GE82" s="216"/>
      <c r="GF82" s="216"/>
      <c r="GG82" s="216"/>
      <c r="GH82" s="216"/>
      <c r="GI82" s="216"/>
      <c r="GJ82" s="216"/>
      <c r="GK82" s="216"/>
      <c r="GL82" s="216"/>
      <c r="GM82" s="216"/>
      <c r="GN82" s="216"/>
      <c r="GO82" s="216"/>
      <c r="GP82" s="216"/>
      <c r="GQ82" s="216"/>
      <c r="GR82" s="216"/>
      <c r="GS82" s="216"/>
      <c r="GT82" s="216"/>
      <c r="GU82" s="216"/>
      <c r="GV82" s="216"/>
      <c r="GW82" s="216"/>
      <c r="GX82" s="216"/>
      <c r="GY82" s="216"/>
      <c r="GZ82" s="216"/>
      <c r="HA82" s="216"/>
      <c r="HB82" s="216"/>
      <c r="HC82" s="216"/>
      <c r="HD82" s="216"/>
      <c r="HE82" s="216"/>
      <c r="HF82" s="216"/>
      <c r="HG82" s="216"/>
      <c r="HH82" s="216"/>
      <c r="HI82" s="216"/>
      <c r="HJ82" s="216"/>
      <c r="HK82" s="216"/>
      <c r="HL82" s="216"/>
      <c r="HM82" s="216"/>
      <c r="HN82" s="216"/>
      <c r="HO82" s="216"/>
      <c r="HP82" s="216"/>
      <c r="HQ82" s="216"/>
      <c r="HR82" s="216"/>
      <c r="HS82" s="216"/>
      <c r="HT82" s="216"/>
      <c r="HU82" s="216"/>
      <c r="HV82" s="216"/>
      <c r="HW82" s="216"/>
      <c r="HX82" s="216"/>
      <c r="HY82" s="216"/>
      <c r="HZ82" s="216"/>
    </row>
    <row r="83" spans="1:234">
      <c r="A83" s="259"/>
      <c r="B83" s="257"/>
      <c r="C83" s="257"/>
      <c r="D83" s="257"/>
      <c r="E83" s="258"/>
      <c r="F83" s="216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26"/>
      <c r="T83" s="233"/>
      <c r="U83" s="226"/>
      <c r="V83" s="215"/>
      <c r="W83" s="233"/>
      <c r="X83" s="226"/>
      <c r="Y83" s="216"/>
      <c r="Z83" s="216"/>
      <c r="AA83" s="216"/>
      <c r="AB83" s="216"/>
      <c r="AC83" s="254"/>
      <c r="AD83" s="271"/>
      <c r="AE83" s="271"/>
      <c r="AF83" s="271"/>
      <c r="AG83" s="271"/>
      <c r="AH83" s="271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26"/>
      <c r="AV83" s="233"/>
      <c r="AW83" s="226"/>
      <c r="AX83" s="215"/>
      <c r="AY83" s="249"/>
      <c r="AZ83" s="226"/>
      <c r="BA83" s="216"/>
      <c r="BB83" s="216"/>
      <c r="BC83" s="216"/>
      <c r="BD83" s="216"/>
      <c r="BE83" s="216"/>
      <c r="BF83" s="216"/>
      <c r="BG83" s="257"/>
      <c r="BH83" s="257"/>
      <c r="BI83" s="257"/>
      <c r="BJ83" s="258"/>
      <c r="BK83" s="216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26"/>
      <c r="BX83" s="233"/>
      <c r="BY83" s="226"/>
      <c r="BZ83" s="215"/>
      <c r="CA83" s="233"/>
      <c r="CB83" s="22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  <c r="DE83" s="216"/>
      <c r="DF83" s="216"/>
      <c r="DG83" s="216"/>
      <c r="DH83" s="216"/>
      <c r="DI83" s="216"/>
      <c r="DJ83" s="216"/>
      <c r="DK83" s="259"/>
      <c r="DL83" s="257"/>
      <c r="DM83" s="257"/>
      <c r="DN83" s="257"/>
      <c r="DO83" s="258"/>
      <c r="DP83" s="216"/>
      <c r="DQ83" s="233"/>
      <c r="DR83" s="233"/>
      <c r="DS83" s="233"/>
      <c r="DT83" s="233"/>
      <c r="DU83" s="233"/>
      <c r="DV83" s="233"/>
      <c r="DW83" s="233"/>
      <c r="DX83" s="226"/>
      <c r="DY83" s="233"/>
      <c r="DZ83" s="226"/>
      <c r="EA83" s="215"/>
      <c r="EB83" s="233"/>
      <c r="EC83" s="226"/>
      <c r="ED83" s="216"/>
      <c r="EE83" s="216"/>
      <c r="EF83" s="216"/>
      <c r="EG83" s="216"/>
      <c r="EH83" s="216"/>
      <c r="EI83" s="216"/>
      <c r="EJ83" s="216"/>
      <c r="EK83" s="216"/>
      <c r="EL83" s="216"/>
      <c r="EM83" s="216"/>
      <c r="EN83" s="216"/>
      <c r="EO83" s="216"/>
      <c r="EP83" s="216"/>
      <c r="EQ83" s="216"/>
      <c r="ER83" s="216"/>
      <c r="ES83" s="216"/>
      <c r="ET83" s="216"/>
      <c r="EU83" s="216"/>
      <c r="EV83" s="216"/>
      <c r="EW83" s="216"/>
      <c r="EX83" s="216"/>
      <c r="EY83" s="216"/>
      <c r="EZ83" s="216"/>
      <c r="FA83" s="216"/>
      <c r="FB83" s="216"/>
      <c r="FC83" s="216"/>
      <c r="FD83" s="216"/>
      <c r="FE83" s="216"/>
      <c r="FF83" s="216"/>
      <c r="FG83" s="216"/>
      <c r="FH83" s="216"/>
      <c r="FI83" s="216"/>
      <c r="FJ83" s="216"/>
      <c r="FK83" s="216"/>
      <c r="FL83" s="216"/>
      <c r="FM83" s="216"/>
      <c r="FN83" s="216"/>
      <c r="FO83" s="216"/>
      <c r="FP83" s="216"/>
      <c r="FQ83" s="216"/>
      <c r="FR83" s="216"/>
      <c r="FS83" s="216"/>
      <c r="FT83" s="216"/>
      <c r="FU83" s="216"/>
      <c r="FV83" s="216"/>
      <c r="FW83" s="216"/>
      <c r="FX83" s="216"/>
      <c r="FY83" s="216"/>
      <c r="FZ83" s="216"/>
      <c r="GA83" s="216"/>
      <c r="GB83" s="216"/>
      <c r="GC83" s="216"/>
      <c r="GD83" s="216"/>
      <c r="GE83" s="216"/>
      <c r="GF83" s="216"/>
      <c r="GG83" s="216"/>
      <c r="GH83" s="216"/>
      <c r="GI83" s="216"/>
      <c r="GJ83" s="216"/>
      <c r="GK83" s="216"/>
      <c r="GL83" s="216"/>
      <c r="GM83" s="216"/>
      <c r="GN83" s="216"/>
      <c r="GO83" s="216"/>
      <c r="GP83" s="216"/>
      <c r="GQ83" s="216"/>
      <c r="GR83" s="216"/>
      <c r="GS83" s="216"/>
      <c r="GT83" s="216"/>
      <c r="GU83" s="216"/>
      <c r="GV83" s="216"/>
      <c r="GW83" s="216"/>
      <c r="GX83" s="216"/>
      <c r="GY83" s="216"/>
      <c r="GZ83" s="216"/>
      <c r="HA83" s="216"/>
      <c r="HB83" s="216"/>
      <c r="HC83" s="216"/>
      <c r="HD83" s="216"/>
      <c r="HE83" s="216"/>
      <c r="HF83" s="216"/>
      <c r="HG83" s="216"/>
      <c r="HH83" s="216"/>
      <c r="HI83" s="216"/>
      <c r="HJ83" s="216"/>
      <c r="HK83" s="216"/>
      <c r="HL83" s="216"/>
      <c r="HM83" s="216"/>
      <c r="HN83" s="216"/>
      <c r="HO83" s="216"/>
      <c r="HP83" s="216"/>
      <c r="HQ83" s="216"/>
      <c r="HR83" s="216"/>
      <c r="HS83" s="216"/>
      <c r="HT83" s="216"/>
      <c r="HU83" s="216"/>
      <c r="HV83" s="216"/>
      <c r="HW83" s="216"/>
      <c r="HX83" s="216"/>
      <c r="HY83" s="216"/>
      <c r="HZ83" s="216"/>
    </row>
    <row r="84" spans="1:234">
      <c r="A84" s="254"/>
      <c r="B84" s="271"/>
      <c r="C84" s="271"/>
      <c r="D84" s="271"/>
      <c r="E84" s="271"/>
      <c r="F84" s="271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26"/>
      <c r="T84" s="233"/>
      <c r="U84" s="226"/>
      <c r="V84" s="215"/>
      <c r="W84" s="249"/>
      <c r="X84" s="226"/>
      <c r="Y84" s="216"/>
      <c r="Z84" s="216"/>
      <c r="AA84" s="216"/>
      <c r="AB84" s="216"/>
      <c r="AC84" s="254"/>
      <c r="AD84" s="216"/>
      <c r="AE84" s="216"/>
      <c r="AF84" s="216"/>
      <c r="AG84" s="216"/>
      <c r="AH84" s="216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26"/>
      <c r="AV84" s="233"/>
      <c r="AW84" s="226"/>
      <c r="AX84" s="215"/>
      <c r="AY84" s="215"/>
      <c r="AZ84" s="226"/>
      <c r="BA84" s="216"/>
      <c r="BB84" s="216"/>
      <c r="BC84" s="216"/>
      <c r="BD84" s="216"/>
      <c r="BE84" s="216"/>
      <c r="BF84" s="216"/>
      <c r="BG84" s="271"/>
      <c r="BH84" s="271"/>
      <c r="BI84" s="271"/>
      <c r="BJ84" s="271"/>
      <c r="BK84" s="271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26"/>
      <c r="BX84" s="233"/>
      <c r="BY84" s="226"/>
      <c r="BZ84" s="215"/>
      <c r="CA84" s="249"/>
      <c r="CB84" s="22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  <c r="DE84" s="216"/>
      <c r="DF84" s="216"/>
      <c r="DG84" s="216"/>
      <c r="DH84" s="216"/>
      <c r="DI84" s="216"/>
      <c r="DJ84" s="216"/>
      <c r="DK84" s="254"/>
      <c r="DL84" s="271"/>
      <c r="DM84" s="271"/>
      <c r="DN84" s="271"/>
      <c r="DO84" s="271"/>
      <c r="DP84" s="271"/>
      <c r="DQ84" s="233"/>
      <c r="DR84" s="233"/>
      <c r="DS84" s="233"/>
      <c r="DT84" s="233"/>
      <c r="DU84" s="233"/>
      <c r="DV84" s="233"/>
      <c r="DW84" s="233"/>
      <c r="DX84" s="226"/>
      <c r="DY84" s="233"/>
      <c r="DZ84" s="226"/>
      <c r="EA84" s="215"/>
      <c r="EB84" s="249"/>
      <c r="EC84" s="226"/>
      <c r="ED84" s="216"/>
      <c r="EE84" s="216"/>
      <c r="EF84" s="216"/>
      <c r="EG84" s="216"/>
      <c r="EH84" s="216"/>
      <c r="EI84" s="216"/>
      <c r="EJ84" s="216"/>
      <c r="EK84" s="216"/>
      <c r="EL84" s="216"/>
      <c r="EM84" s="216"/>
      <c r="EN84" s="216"/>
      <c r="EO84" s="216"/>
      <c r="EP84" s="216"/>
      <c r="EQ84" s="216"/>
      <c r="ER84" s="216"/>
      <c r="ES84" s="216"/>
      <c r="ET84" s="216"/>
      <c r="EU84" s="216"/>
      <c r="EV84" s="216"/>
      <c r="EW84" s="216"/>
      <c r="EX84" s="216"/>
      <c r="EY84" s="216"/>
      <c r="EZ84" s="216"/>
      <c r="FA84" s="216"/>
      <c r="FB84" s="216"/>
      <c r="FC84" s="216"/>
      <c r="FD84" s="216"/>
      <c r="FE84" s="216"/>
      <c r="FF84" s="216"/>
      <c r="FG84" s="216"/>
      <c r="FH84" s="216"/>
      <c r="FI84" s="216"/>
      <c r="FJ84" s="216"/>
      <c r="FK84" s="216"/>
      <c r="FL84" s="216"/>
      <c r="FM84" s="216"/>
      <c r="FN84" s="216"/>
      <c r="FO84" s="216"/>
      <c r="FP84" s="216"/>
      <c r="FQ84" s="216"/>
      <c r="FR84" s="216"/>
      <c r="FS84" s="216"/>
      <c r="FT84" s="216"/>
      <c r="FU84" s="216"/>
      <c r="FV84" s="216"/>
      <c r="FW84" s="216"/>
      <c r="FX84" s="216"/>
      <c r="FY84" s="216"/>
      <c r="FZ84" s="216"/>
      <c r="GA84" s="216"/>
      <c r="GB84" s="216"/>
      <c r="GC84" s="216"/>
      <c r="GD84" s="216"/>
      <c r="GE84" s="216"/>
      <c r="GF84" s="216"/>
      <c r="GG84" s="216"/>
      <c r="GH84" s="216"/>
      <c r="GI84" s="216"/>
      <c r="GJ84" s="216"/>
      <c r="GK84" s="216"/>
      <c r="GL84" s="216"/>
      <c r="GM84" s="216"/>
      <c r="GN84" s="216"/>
      <c r="GO84" s="216"/>
      <c r="GP84" s="216"/>
      <c r="GQ84" s="216"/>
      <c r="GR84" s="216"/>
      <c r="GS84" s="216"/>
      <c r="GT84" s="216"/>
      <c r="GU84" s="216"/>
      <c r="GV84" s="216"/>
      <c r="GW84" s="216"/>
      <c r="GX84" s="216"/>
      <c r="GY84" s="216"/>
      <c r="GZ84" s="216"/>
      <c r="HA84" s="216"/>
      <c r="HB84" s="216"/>
      <c r="HC84" s="216"/>
      <c r="HD84" s="216"/>
      <c r="HE84" s="216"/>
      <c r="HF84" s="216"/>
      <c r="HG84" s="216"/>
      <c r="HH84" s="216"/>
      <c r="HI84" s="216"/>
      <c r="HJ84" s="216"/>
      <c r="HK84" s="216"/>
      <c r="HL84" s="216"/>
      <c r="HM84" s="216"/>
      <c r="HN84" s="216"/>
      <c r="HO84" s="216"/>
      <c r="HP84" s="216"/>
      <c r="HQ84" s="216"/>
      <c r="HR84" s="216"/>
      <c r="HS84" s="216"/>
      <c r="HT84" s="216"/>
      <c r="HU84" s="216"/>
      <c r="HV84" s="216"/>
      <c r="HW84" s="216"/>
      <c r="HX84" s="216"/>
      <c r="HY84" s="216"/>
      <c r="HZ84" s="216"/>
    </row>
    <row r="85" spans="1:234">
      <c r="A85" s="254"/>
      <c r="B85" s="216"/>
      <c r="C85" s="216"/>
      <c r="D85" s="216"/>
      <c r="E85" s="216"/>
      <c r="F85" s="216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26"/>
      <c r="T85" s="233"/>
      <c r="U85" s="226"/>
      <c r="V85" s="215"/>
      <c r="W85" s="215"/>
      <c r="X85" s="22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54"/>
      <c r="DL85" s="216"/>
      <c r="DM85" s="216"/>
      <c r="DN85" s="216"/>
      <c r="DO85" s="216"/>
      <c r="DP85" s="216"/>
      <c r="DQ85" s="233"/>
      <c r="DR85" s="233"/>
      <c r="DS85" s="233"/>
      <c r="DT85" s="233"/>
      <c r="DU85" s="233"/>
      <c r="DV85" s="233"/>
      <c r="DW85" s="233"/>
      <c r="DX85" s="226"/>
      <c r="DY85" s="233"/>
      <c r="DZ85" s="226"/>
      <c r="EA85" s="215"/>
      <c r="EB85" s="215"/>
      <c r="EC85" s="22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6"/>
      <c r="FM85" s="216"/>
      <c r="FN85" s="216"/>
      <c r="FO85" s="216"/>
      <c r="FP85" s="216"/>
      <c r="FQ85" s="216"/>
      <c r="FR85" s="216"/>
      <c r="FS85" s="216"/>
      <c r="FT85" s="216"/>
      <c r="FU85" s="216"/>
      <c r="FV85" s="216"/>
      <c r="FW85" s="216"/>
      <c r="FX85" s="216"/>
      <c r="FY85" s="216"/>
      <c r="FZ85" s="216"/>
      <c r="GA85" s="216"/>
      <c r="GB85" s="216"/>
      <c r="GC85" s="216"/>
      <c r="GD85" s="216"/>
      <c r="GE85" s="216"/>
      <c r="GF85" s="216"/>
      <c r="GG85" s="216"/>
      <c r="GH85" s="216"/>
      <c r="GI85" s="216"/>
      <c r="GJ85" s="216"/>
      <c r="GK85" s="216"/>
      <c r="GL85" s="216"/>
      <c r="GM85" s="216"/>
      <c r="GN85" s="216"/>
      <c r="GO85" s="216"/>
      <c r="GP85" s="216"/>
      <c r="GQ85" s="216"/>
      <c r="GR85" s="216"/>
      <c r="GS85" s="216"/>
      <c r="GT85" s="216"/>
      <c r="GU85" s="216"/>
      <c r="GV85" s="216"/>
      <c r="GW85" s="216"/>
      <c r="GX85" s="216"/>
      <c r="GY85" s="216"/>
      <c r="GZ85" s="216"/>
      <c r="HA85" s="216"/>
      <c r="HB85" s="216"/>
      <c r="HC85" s="216"/>
      <c r="HD85" s="216"/>
      <c r="HE85" s="216"/>
      <c r="HF85" s="216"/>
      <c r="HG85" s="216"/>
      <c r="HH85" s="216"/>
      <c r="HI85" s="216"/>
      <c r="HJ85" s="216"/>
      <c r="HK85" s="216"/>
      <c r="HL85" s="216"/>
      <c r="HM85" s="216"/>
      <c r="HN85" s="216"/>
      <c r="HO85" s="216"/>
      <c r="HP85" s="216"/>
      <c r="HQ85" s="216"/>
      <c r="HR85" s="216"/>
      <c r="HS85" s="216"/>
      <c r="HT85" s="216"/>
      <c r="HU85" s="216"/>
      <c r="HV85" s="216"/>
      <c r="HW85" s="216"/>
      <c r="HX85" s="216"/>
      <c r="HY85" s="216"/>
      <c r="HZ85" s="216"/>
    </row>
    <row r="86" spans="1:234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54"/>
      <c r="AD86" s="233"/>
      <c r="AE86" s="233"/>
      <c r="AF86" s="233"/>
      <c r="AG86" s="233"/>
      <c r="AH86" s="215"/>
      <c r="AI86" s="215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26"/>
      <c r="AV86" s="233"/>
      <c r="AW86" s="22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  <c r="DP86" s="216"/>
      <c r="DQ86" s="216"/>
      <c r="DR86" s="216"/>
      <c r="DS86" s="216"/>
      <c r="DT86" s="216"/>
      <c r="DU86" s="216"/>
      <c r="DV86" s="216"/>
      <c r="DW86" s="216"/>
      <c r="DX86" s="216"/>
      <c r="DY86" s="216"/>
      <c r="DZ86" s="216"/>
      <c r="EA86" s="215"/>
      <c r="EB86" s="215"/>
      <c r="EC86" s="215"/>
      <c r="ED86" s="216"/>
      <c r="EE86" s="216"/>
      <c r="EF86" s="216"/>
      <c r="EG86" s="216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R86" s="216"/>
      <c r="ES86" s="216"/>
      <c r="ET86" s="216"/>
      <c r="EU86" s="216"/>
      <c r="EV86" s="216"/>
      <c r="EW86" s="216"/>
      <c r="EX86" s="216"/>
      <c r="EY86" s="216"/>
      <c r="EZ86" s="216"/>
      <c r="FA86" s="216"/>
      <c r="FB86" s="216"/>
      <c r="FC86" s="216"/>
      <c r="FD86" s="216"/>
      <c r="FE86" s="216"/>
      <c r="FF86" s="216"/>
      <c r="FG86" s="216"/>
      <c r="FH86" s="216"/>
      <c r="FI86" s="216"/>
      <c r="FJ86" s="216"/>
      <c r="FK86" s="216"/>
      <c r="FL86" s="216"/>
      <c r="FM86" s="216"/>
      <c r="FN86" s="216"/>
      <c r="FO86" s="216"/>
      <c r="FP86" s="216"/>
      <c r="FQ86" s="216"/>
      <c r="FR86" s="216"/>
      <c r="FS86" s="216"/>
      <c r="FT86" s="216"/>
      <c r="FU86" s="216"/>
      <c r="FV86" s="216"/>
      <c r="FW86" s="216"/>
      <c r="FX86" s="216"/>
      <c r="FY86" s="216"/>
      <c r="FZ86" s="216"/>
      <c r="GA86" s="216"/>
      <c r="GB86" s="216"/>
      <c r="GC86" s="216"/>
      <c r="GD86" s="216"/>
      <c r="GE86" s="216"/>
      <c r="GF86" s="216"/>
      <c r="GG86" s="216"/>
      <c r="GH86" s="216"/>
      <c r="GI86" s="216"/>
      <c r="GJ86" s="216"/>
      <c r="GK86" s="216"/>
      <c r="GL86" s="216"/>
      <c r="GM86" s="216"/>
      <c r="GN86" s="216"/>
      <c r="GO86" s="216"/>
      <c r="GP86" s="216"/>
      <c r="GQ86" s="216"/>
      <c r="GR86" s="216"/>
      <c r="GS86" s="216"/>
      <c r="GT86" s="216"/>
      <c r="GU86" s="216"/>
      <c r="GV86" s="216"/>
      <c r="GW86" s="216"/>
      <c r="GX86" s="216"/>
      <c r="GY86" s="216"/>
      <c r="GZ86" s="216"/>
      <c r="HA86" s="216"/>
      <c r="HB86" s="216"/>
      <c r="HC86" s="216"/>
      <c r="HD86" s="216"/>
      <c r="HE86" s="216"/>
      <c r="HF86" s="216"/>
      <c r="HG86" s="216"/>
      <c r="HH86" s="216"/>
      <c r="HI86" s="216"/>
      <c r="HJ86" s="216"/>
      <c r="HK86" s="216"/>
      <c r="HL86" s="216"/>
      <c r="HM86" s="216"/>
      <c r="HN86" s="216"/>
      <c r="HO86" s="216"/>
      <c r="HP86" s="216"/>
      <c r="HQ86" s="216"/>
      <c r="HR86" s="216"/>
      <c r="HS86" s="216"/>
      <c r="HT86" s="216"/>
      <c r="HU86" s="216"/>
      <c r="HV86" s="216"/>
      <c r="HW86" s="216"/>
      <c r="HX86" s="216"/>
      <c r="HY86" s="216"/>
      <c r="HZ86" s="216"/>
    </row>
    <row r="87" spans="1:234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N87" s="216"/>
      <c r="DO87" s="216"/>
      <c r="DP87" s="216"/>
      <c r="DQ87" s="216"/>
      <c r="DR87" s="216"/>
      <c r="DS87" s="216"/>
      <c r="DT87" s="216"/>
      <c r="DU87" s="216"/>
      <c r="DV87" s="216"/>
      <c r="DW87" s="216"/>
      <c r="DX87" s="216"/>
      <c r="DY87" s="216"/>
      <c r="DZ87" s="216"/>
      <c r="EA87" s="215"/>
      <c r="EB87" s="215"/>
      <c r="EC87" s="215"/>
      <c r="ED87" s="216"/>
      <c r="EE87" s="216"/>
      <c r="EF87" s="216"/>
      <c r="EG87" s="216"/>
      <c r="EH87" s="216"/>
      <c r="EI87" s="216"/>
      <c r="EJ87" s="216"/>
      <c r="EK87" s="216"/>
      <c r="EL87" s="216"/>
      <c r="EM87" s="216"/>
      <c r="EN87" s="216"/>
      <c r="EO87" s="216"/>
      <c r="EP87" s="216"/>
      <c r="EQ87" s="216"/>
      <c r="ER87" s="216"/>
      <c r="ES87" s="216"/>
      <c r="ET87" s="216"/>
      <c r="EU87" s="216"/>
      <c r="EV87" s="216"/>
      <c r="EW87" s="216"/>
      <c r="EX87" s="216"/>
      <c r="EY87" s="216"/>
      <c r="EZ87" s="216"/>
      <c r="FA87" s="216"/>
      <c r="FB87" s="216"/>
      <c r="FC87" s="216"/>
      <c r="FD87" s="216"/>
      <c r="FE87" s="216"/>
      <c r="FF87" s="216"/>
      <c r="FG87" s="216"/>
      <c r="FH87" s="216"/>
      <c r="FI87" s="216"/>
      <c r="FJ87" s="216"/>
      <c r="FK87" s="216"/>
      <c r="FL87" s="216"/>
      <c r="FM87" s="216"/>
      <c r="FN87" s="216"/>
      <c r="FO87" s="216"/>
      <c r="FP87" s="216"/>
      <c r="FQ87" s="216"/>
      <c r="FR87" s="216"/>
      <c r="FS87" s="216"/>
      <c r="FT87" s="216"/>
      <c r="FU87" s="216"/>
      <c r="FV87" s="216"/>
      <c r="FW87" s="216"/>
      <c r="FX87" s="216"/>
      <c r="FY87" s="216"/>
      <c r="FZ87" s="216"/>
      <c r="GA87" s="216"/>
      <c r="GB87" s="216"/>
      <c r="GC87" s="216"/>
      <c r="GD87" s="216"/>
      <c r="GE87" s="216"/>
      <c r="GF87" s="216"/>
      <c r="GG87" s="216"/>
      <c r="GH87" s="216"/>
      <c r="GI87" s="216"/>
      <c r="GJ87" s="216"/>
      <c r="GK87" s="216"/>
      <c r="GL87" s="216"/>
      <c r="GM87" s="216"/>
      <c r="GN87" s="216"/>
      <c r="GO87" s="216"/>
      <c r="GP87" s="216"/>
      <c r="GQ87" s="216"/>
      <c r="GR87" s="216"/>
      <c r="GS87" s="216"/>
      <c r="GT87" s="216"/>
      <c r="GU87" s="216"/>
      <c r="GV87" s="216"/>
      <c r="GW87" s="216"/>
      <c r="GX87" s="216"/>
      <c r="GY87" s="216"/>
      <c r="GZ87" s="216"/>
      <c r="HA87" s="216"/>
      <c r="HB87" s="216"/>
      <c r="HC87" s="216"/>
      <c r="HD87" s="216"/>
      <c r="HE87" s="216"/>
      <c r="HF87" s="216"/>
      <c r="HG87" s="216"/>
      <c r="HH87" s="216"/>
      <c r="HI87" s="216"/>
      <c r="HJ87" s="216"/>
      <c r="HK87" s="216"/>
      <c r="HL87" s="216"/>
      <c r="HM87" s="216"/>
      <c r="HN87" s="216"/>
      <c r="HO87" s="216"/>
      <c r="HP87" s="216"/>
      <c r="HQ87" s="216"/>
      <c r="HR87" s="216"/>
      <c r="HS87" s="216"/>
      <c r="HT87" s="216"/>
      <c r="HU87" s="216"/>
      <c r="HV87" s="216"/>
      <c r="HW87" s="216"/>
      <c r="HX87" s="216"/>
      <c r="HY87" s="216"/>
      <c r="HZ87" s="216"/>
    </row>
    <row r="88" spans="1:234">
      <c r="A88" s="254" t="s">
        <v>109</v>
      </c>
      <c r="B88" s="233"/>
      <c r="C88" s="233"/>
      <c r="D88" s="233"/>
      <c r="E88" s="233"/>
      <c r="F88" s="215"/>
      <c r="G88" s="215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26"/>
      <c r="T88" s="233"/>
      <c r="U88" s="226"/>
      <c r="V88" s="216"/>
      <c r="W88" s="216"/>
      <c r="X88" s="216"/>
      <c r="Y88" s="216"/>
      <c r="Z88" s="216"/>
      <c r="AA88" s="216"/>
      <c r="AB88" s="216"/>
      <c r="AC88" s="216" t="s">
        <v>110</v>
      </c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 t="s">
        <v>111</v>
      </c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6"/>
      <c r="DQ88" s="216"/>
      <c r="DR88" s="216"/>
      <c r="DS88" s="216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6"/>
      <c r="EE88" s="216"/>
      <c r="EF88" s="216"/>
      <c r="EG88" s="216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6"/>
      <c r="ES88" s="216"/>
      <c r="ET88" s="216"/>
      <c r="EU88" s="216"/>
      <c r="EV88" s="216"/>
      <c r="EW88" s="216"/>
      <c r="EX88" s="216"/>
      <c r="EY88" s="216"/>
      <c r="EZ88" s="216"/>
      <c r="FA88" s="216"/>
      <c r="FB88" s="216"/>
      <c r="FC88" s="216"/>
      <c r="FD88" s="216"/>
      <c r="FE88" s="216"/>
      <c r="FF88" s="216"/>
      <c r="FG88" s="216"/>
      <c r="FH88" s="216"/>
      <c r="FI88" s="216"/>
      <c r="FJ88" s="216"/>
      <c r="FK88" s="216"/>
      <c r="FL88" s="216"/>
      <c r="FM88" s="216"/>
      <c r="FN88" s="216"/>
      <c r="FO88" s="216"/>
      <c r="FP88" s="216"/>
      <c r="FQ88" s="216"/>
      <c r="FR88" s="216"/>
      <c r="FS88" s="216"/>
      <c r="FT88" s="216"/>
      <c r="FU88" s="216"/>
      <c r="FV88" s="216"/>
      <c r="FW88" s="216"/>
      <c r="FX88" s="216"/>
      <c r="FY88" s="216"/>
      <c r="FZ88" s="216"/>
      <c r="GA88" s="216"/>
      <c r="GB88" s="216"/>
      <c r="GC88" s="216"/>
      <c r="GD88" s="216"/>
      <c r="GE88" s="216"/>
      <c r="GF88" s="216"/>
      <c r="GG88" s="216"/>
      <c r="GH88" s="216"/>
      <c r="GI88" s="216"/>
      <c r="GJ88" s="216"/>
      <c r="GK88" s="216"/>
      <c r="GL88" s="216"/>
      <c r="GM88" s="216"/>
      <c r="GN88" s="216"/>
      <c r="GO88" s="216"/>
      <c r="GP88" s="216"/>
      <c r="GQ88" s="216"/>
      <c r="GR88" s="216"/>
      <c r="GS88" s="216"/>
      <c r="GT88" s="216"/>
      <c r="GU88" s="216"/>
      <c r="GV88" s="216"/>
      <c r="GW88" s="216"/>
      <c r="GX88" s="216"/>
      <c r="GY88" s="216"/>
      <c r="GZ88" s="216"/>
      <c r="HA88" s="216"/>
      <c r="HB88" s="216"/>
      <c r="HC88" s="216"/>
      <c r="HD88" s="216"/>
      <c r="HE88" s="216"/>
      <c r="HF88" s="216"/>
      <c r="HG88" s="216"/>
      <c r="HH88" s="216"/>
      <c r="HI88" s="216"/>
      <c r="HJ88" s="216"/>
      <c r="HK88" s="216"/>
      <c r="HL88" s="216"/>
      <c r="HM88" s="216"/>
      <c r="HN88" s="216"/>
      <c r="HO88" s="216"/>
      <c r="HP88" s="216"/>
      <c r="HQ88" s="216"/>
      <c r="HR88" s="216"/>
      <c r="HS88" s="216"/>
      <c r="HT88" s="216"/>
      <c r="HU88" s="216"/>
      <c r="HV88" s="216"/>
      <c r="HW88" s="216"/>
      <c r="HX88" s="216"/>
      <c r="HY88" s="216"/>
      <c r="HZ88" s="216"/>
    </row>
    <row r="89" spans="1:234">
      <c r="A89" s="234" t="s">
        <v>120</v>
      </c>
      <c r="B89" s="315" t="s">
        <v>105</v>
      </c>
      <c r="C89" s="274"/>
      <c r="D89" s="274"/>
      <c r="E89" s="274"/>
      <c r="F89" s="274"/>
      <c r="G89" s="274"/>
      <c r="H89" s="274"/>
      <c r="I89" s="274"/>
      <c r="J89" s="274"/>
      <c r="K89" s="316"/>
      <c r="L89" s="233" t="s">
        <v>1</v>
      </c>
      <c r="M89" s="233" t="s">
        <v>113</v>
      </c>
      <c r="N89" s="226" t="s">
        <v>114</v>
      </c>
      <c r="O89" s="233" t="s">
        <v>115</v>
      </c>
      <c r="P89" s="226" t="s">
        <v>116</v>
      </c>
      <c r="Q89" s="215"/>
      <c r="R89" s="233" t="s">
        <v>120</v>
      </c>
      <c r="S89" s="215" t="s">
        <v>116</v>
      </c>
      <c r="T89" s="216"/>
      <c r="U89" s="216"/>
      <c r="V89" s="216"/>
      <c r="W89" s="216"/>
      <c r="X89" s="216"/>
      <c r="Y89" s="216"/>
      <c r="Z89" s="216"/>
      <c r="AA89" s="216"/>
      <c r="AB89" s="216"/>
      <c r="AC89" s="234" t="s">
        <v>120</v>
      </c>
      <c r="AD89" s="315" t="s">
        <v>105</v>
      </c>
      <c r="AE89" s="274"/>
      <c r="AF89" s="274"/>
      <c r="AG89" s="274"/>
      <c r="AH89" s="274"/>
      <c r="AI89" s="274"/>
      <c r="AJ89" s="274"/>
      <c r="AK89" s="274"/>
      <c r="AL89" s="274"/>
      <c r="AM89" s="316"/>
      <c r="AN89" s="233" t="s">
        <v>1</v>
      </c>
      <c r="AO89" s="233" t="s">
        <v>113</v>
      </c>
      <c r="AP89" s="226" t="s">
        <v>114</v>
      </c>
      <c r="AQ89" s="233" t="s">
        <v>115</v>
      </c>
      <c r="AR89" s="226" t="s">
        <v>116</v>
      </c>
      <c r="AS89" s="215"/>
      <c r="AT89" s="233" t="s">
        <v>120</v>
      </c>
      <c r="AU89" s="215" t="s">
        <v>116</v>
      </c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73" t="s">
        <v>120</v>
      </c>
      <c r="BG89" s="274" t="s">
        <v>105</v>
      </c>
      <c r="BH89" s="274"/>
      <c r="BI89" s="274"/>
      <c r="BJ89" s="274"/>
      <c r="BK89" s="274"/>
      <c r="BL89" s="274"/>
      <c r="BM89" s="274"/>
      <c r="BN89" s="274"/>
      <c r="BO89" s="274"/>
      <c r="BP89" s="316"/>
      <c r="BQ89" s="233" t="s">
        <v>1</v>
      </c>
      <c r="BR89" s="233" t="s">
        <v>113</v>
      </c>
      <c r="BS89" s="226" t="s">
        <v>114</v>
      </c>
      <c r="BT89" s="233" t="s">
        <v>115</v>
      </c>
      <c r="BU89" s="226" t="s">
        <v>116</v>
      </c>
      <c r="BV89" s="215"/>
      <c r="BW89" s="233" t="s">
        <v>120</v>
      </c>
      <c r="BX89" s="215" t="s">
        <v>116</v>
      </c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  <c r="DE89" s="216"/>
      <c r="DF89" s="216"/>
      <c r="DG89" s="216"/>
      <c r="DH89" s="216"/>
      <c r="DI89" s="216"/>
      <c r="DJ89" s="216"/>
      <c r="DK89" s="216"/>
      <c r="DL89" s="216"/>
      <c r="DM89" s="216"/>
      <c r="DN89" s="216"/>
      <c r="DO89" s="216"/>
      <c r="DP89" s="216"/>
      <c r="DQ89" s="216"/>
      <c r="DR89" s="216"/>
      <c r="DS89" s="216"/>
      <c r="DT89" s="216"/>
      <c r="DU89" s="216"/>
      <c r="DV89" s="216"/>
      <c r="DW89" s="216"/>
      <c r="DX89" s="216"/>
      <c r="DY89" s="216"/>
      <c r="DZ89" s="216"/>
      <c r="EA89" s="216"/>
      <c r="EB89" s="216"/>
      <c r="EC89" s="216"/>
      <c r="ED89" s="216"/>
      <c r="EE89" s="216"/>
      <c r="EF89" s="216"/>
      <c r="EG89" s="216"/>
      <c r="EH89" s="216"/>
      <c r="EI89" s="216"/>
      <c r="EJ89" s="216"/>
      <c r="EK89" s="216"/>
      <c r="EL89" s="216"/>
      <c r="EM89" s="216"/>
      <c r="EN89" s="216"/>
      <c r="EO89" s="216"/>
      <c r="EP89" s="216"/>
      <c r="EQ89" s="216"/>
      <c r="ER89" s="216"/>
      <c r="ES89" s="216"/>
      <c r="ET89" s="216"/>
      <c r="EU89" s="216"/>
      <c r="EV89" s="216"/>
      <c r="EW89" s="216"/>
      <c r="EX89" s="216"/>
      <c r="EY89" s="216"/>
      <c r="EZ89" s="216"/>
      <c r="FA89" s="216"/>
      <c r="FB89" s="216"/>
      <c r="FC89" s="216"/>
      <c r="FD89" s="216"/>
      <c r="FE89" s="216"/>
      <c r="FF89" s="216"/>
      <c r="FG89" s="216"/>
      <c r="FH89" s="216"/>
      <c r="FI89" s="216"/>
      <c r="FJ89" s="216"/>
      <c r="FK89" s="216"/>
      <c r="FL89" s="216"/>
      <c r="FM89" s="216"/>
      <c r="FN89" s="216"/>
      <c r="FO89" s="216"/>
      <c r="FP89" s="216"/>
      <c r="FQ89" s="216"/>
      <c r="FR89" s="216"/>
      <c r="FS89" s="216"/>
      <c r="FT89" s="216"/>
      <c r="FU89" s="216"/>
      <c r="FV89" s="216"/>
      <c r="FW89" s="216"/>
      <c r="FX89" s="216"/>
      <c r="FY89" s="216"/>
      <c r="FZ89" s="216"/>
      <c r="GA89" s="216"/>
      <c r="GB89" s="216"/>
      <c r="GC89" s="216"/>
      <c r="GD89" s="216"/>
      <c r="GE89" s="216"/>
      <c r="GF89" s="216"/>
      <c r="GG89" s="216"/>
      <c r="GH89" s="216"/>
      <c r="GI89" s="216"/>
      <c r="GJ89" s="216"/>
      <c r="GK89" s="216"/>
      <c r="GL89" s="216"/>
      <c r="GM89" s="216"/>
      <c r="GN89" s="216"/>
      <c r="GO89" s="216"/>
      <c r="GP89" s="216"/>
      <c r="GQ89" s="216"/>
      <c r="GR89" s="216"/>
      <c r="GS89" s="216"/>
      <c r="GT89" s="216"/>
      <c r="GU89" s="216"/>
      <c r="GV89" s="216"/>
      <c r="GW89" s="216"/>
      <c r="GX89" s="216"/>
      <c r="GY89" s="216"/>
      <c r="GZ89" s="216"/>
      <c r="HA89" s="216"/>
      <c r="HB89" s="216"/>
      <c r="HC89" s="216"/>
      <c r="HD89" s="216"/>
      <c r="HE89" s="216"/>
      <c r="HF89" s="216"/>
      <c r="HG89" s="216"/>
      <c r="HH89" s="216"/>
      <c r="HI89" s="216"/>
      <c r="HJ89" s="216"/>
      <c r="HK89" s="216"/>
      <c r="HL89" s="216"/>
      <c r="HM89" s="216"/>
      <c r="HN89" s="216"/>
      <c r="HO89" s="216"/>
      <c r="HP89" s="216"/>
      <c r="HQ89" s="216"/>
      <c r="HR89" s="216"/>
      <c r="HS89" s="216"/>
      <c r="HT89" s="216"/>
      <c r="HU89" s="216"/>
      <c r="HV89" s="216"/>
      <c r="HW89" s="216"/>
      <c r="HX89" s="216"/>
      <c r="HY89" s="216"/>
      <c r="HZ89" s="216"/>
    </row>
    <row r="90" spans="1:234">
      <c r="A90" s="242" t="s">
        <v>117</v>
      </c>
      <c r="B90" s="225">
        <v>2.2063999999999999</v>
      </c>
      <c r="C90" s="225">
        <v>2.5769000000000002</v>
      </c>
      <c r="D90" s="225">
        <v>2.5074999999999998</v>
      </c>
      <c r="E90" s="225">
        <v>2.4804999999999899</v>
      </c>
      <c r="F90" s="225">
        <v>2.4361999999999999</v>
      </c>
      <c r="G90" s="225">
        <v>1.9863</v>
      </c>
      <c r="H90" s="225"/>
      <c r="I90" s="225">
        <v>2.3264999999999998</v>
      </c>
      <c r="J90" s="225">
        <v>1.94189999999999</v>
      </c>
      <c r="K90" s="245">
        <v>2.4592999999999998</v>
      </c>
      <c r="L90" s="233">
        <f t="shared" ref="L90:L95" si="59">AVERAGE(B90:K90)</f>
        <v>2.3246111111111087</v>
      </c>
      <c r="M90" s="233">
        <f t="shared" ref="M90:M95" si="60">STDEVP(B90:K90)</f>
        <v>0.21778995714242488</v>
      </c>
      <c r="N90" s="226">
        <f t="shared" ref="N90:N95" si="61">M90*100/L90</f>
        <v>9.3688770608313252</v>
      </c>
      <c r="O90" s="233">
        <f>L90-$L$97</f>
        <v>2.2993111111111086</v>
      </c>
      <c r="P90" s="226">
        <f>O90*100/$O$90</f>
        <v>100</v>
      </c>
      <c r="Q90" s="215"/>
      <c r="R90" s="215" t="s">
        <v>118</v>
      </c>
      <c r="S90" s="226"/>
      <c r="T90" s="216"/>
      <c r="U90" s="216"/>
      <c r="V90" s="216"/>
      <c r="W90" s="216"/>
      <c r="X90" s="216"/>
      <c r="Y90" s="216"/>
      <c r="Z90" s="216"/>
      <c r="AA90" s="216"/>
      <c r="AB90" s="216"/>
      <c r="AC90" s="242" t="s">
        <v>117</v>
      </c>
      <c r="AD90" s="225">
        <v>2.3931</v>
      </c>
      <c r="AE90" s="225">
        <v>2.3521999999999998</v>
      </c>
      <c r="AF90" s="225">
        <v>2.4690999999999899</v>
      </c>
      <c r="AG90" s="225">
        <v>2.4344000000000001</v>
      </c>
      <c r="AH90" s="225">
        <v>2.3178000000000001</v>
      </c>
      <c r="AI90" s="225">
        <v>2.4005999999999998</v>
      </c>
      <c r="AJ90" s="225">
        <v>2.4180000000000001</v>
      </c>
      <c r="AK90" s="225">
        <v>2.4561000000000002</v>
      </c>
      <c r="AL90" s="225">
        <v>2.4424999999999999</v>
      </c>
      <c r="AM90" s="245">
        <v>2.3868999999999998</v>
      </c>
      <c r="AN90" s="233">
        <f t="shared" ref="AN90:AN95" si="62">AVERAGE(AD90:AM90)</f>
        <v>2.4070699999999987</v>
      </c>
      <c r="AO90" s="233">
        <f t="shared" ref="AO90:AO95" si="63">STDEVP(AD90:AM90)</f>
        <v>4.4718051165048296E-2</v>
      </c>
      <c r="AP90" s="226">
        <f t="shared" ref="AP90:AP95" si="64">AO90*100/AN90</f>
        <v>1.8577794233257994</v>
      </c>
      <c r="AQ90" s="233">
        <f>AN90-$AN$97</f>
        <v>2.3713799999999989</v>
      </c>
      <c r="AR90" s="226">
        <f>AQ90*100/$AQ$90</f>
        <v>100</v>
      </c>
      <c r="AS90" s="215"/>
      <c r="AT90" s="215" t="s">
        <v>118</v>
      </c>
      <c r="AU90" s="22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87" t="s">
        <v>92</v>
      </c>
      <c r="BG90" s="225">
        <f t="shared" ref="BG90:BP90" si="65">BG63</f>
        <v>1.8456999999999999</v>
      </c>
      <c r="BH90" s="225">
        <f t="shared" si="65"/>
        <v>2.0389999999999899</v>
      </c>
      <c r="BI90" s="225">
        <f t="shared" si="65"/>
        <v>1.7164999999999999</v>
      </c>
      <c r="BJ90" s="225">
        <f t="shared" si="65"/>
        <v>1.9019999999999999</v>
      </c>
      <c r="BK90" s="225">
        <f t="shared" si="65"/>
        <v>1.7096</v>
      </c>
      <c r="BL90" s="225">
        <f t="shared" si="65"/>
        <v>1.5499000000000001</v>
      </c>
      <c r="BM90" s="225">
        <f t="shared" si="65"/>
        <v>1.5642</v>
      </c>
      <c r="BN90" s="225">
        <f t="shared" si="65"/>
        <v>1.7959000000000001</v>
      </c>
      <c r="BO90" s="225">
        <f t="shared" si="65"/>
        <v>1.6355</v>
      </c>
      <c r="BP90" s="245">
        <f t="shared" si="65"/>
        <v>1.8069999999999899</v>
      </c>
      <c r="BQ90" s="233">
        <f t="shared" ref="BQ90:BQ95" si="66">AVERAGE(BG90:BP90)</f>
        <v>1.7565299999999984</v>
      </c>
      <c r="BR90" s="233">
        <f t="shared" ref="BR90:BR95" si="67">STDEVP(BG90:BP90)</f>
        <v>0.1453062975235393</v>
      </c>
      <c r="BS90" s="226">
        <f t="shared" ref="BS90:BS95" si="68">BR90*100/BQ90</f>
        <v>8.2723493207368755</v>
      </c>
      <c r="BT90" s="233">
        <f>BQ90-BQ97</f>
        <v>1.7282399999999984</v>
      </c>
      <c r="BU90" s="226">
        <f>BT90*100/BT90</f>
        <v>100</v>
      </c>
      <c r="BV90" s="215"/>
      <c r="BW90" s="215" t="s">
        <v>118</v>
      </c>
      <c r="BX90" s="22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  <c r="DE90" s="216"/>
      <c r="DF90" s="216"/>
      <c r="DG90" s="216"/>
      <c r="DH90" s="216"/>
      <c r="DI90" s="216"/>
      <c r="DJ90" s="216"/>
      <c r="DK90" s="216"/>
      <c r="DL90" s="216"/>
      <c r="DM90" s="216"/>
      <c r="DN90" s="216"/>
      <c r="DO90" s="216"/>
      <c r="DP90" s="216"/>
      <c r="DQ90" s="216"/>
      <c r="DR90" s="216"/>
      <c r="DS90" s="216"/>
      <c r="DT90" s="216"/>
      <c r="DU90" s="216"/>
      <c r="DV90" s="216"/>
      <c r="DW90" s="216"/>
      <c r="DX90" s="216"/>
      <c r="DY90" s="216"/>
      <c r="DZ90" s="216"/>
      <c r="EA90" s="216"/>
      <c r="EB90" s="216"/>
      <c r="EC90" s="216"/>
      <c r="ED90" s="216"/>
      <c r="EE90" s="216"/>
      <c r="EF90" s="216"/>
      <c r="EG90" s="216"/>
      <c r="EH90" s="216"/>
      <c r="EI90" s="216"/>
      <c r="EJ90" s="216"/>
      <c r="EK90" s="216"/>
      <c r="EL90" s="216"/>
      <c r="EM90" s="216"/>
      <c r="EN90" s="216"/>
      <c r="EO90" s="216"/>
      <c r="EP90" s="216"/>
      <c r="EQ90" s="216"/>
      <c r="ER90" s="216"/>
      <c r="ES90" s="216"/>
      <c r="ET90" s="216"/>
      <c r="EU90" s="216"/>
      <c r="EV90" s="216"/>
      <c r="EW90" s="216"/>
      <c r="EX90" s="216"/>
      <c r="EY90" s="216"/>
      <c r="EZ90" s="216"/>
      <c r="FA90" s="216"/>
      <c r="FB90" s="216"/>
      <c r="FC90" s="216"/>
      <c r="FD90" s="216"/>
      <c r="FE90" s="216"/>
      <c r="FF90" s="216"/>
      <c r="FG90" s="216"/>
      <c r="FH90" s="216"/>
      <c r="FI90" s="216"/>
      <c r="FJ90" s="216"/>
      <c r="FK90" s="216"/>
      <c r="FL90" s="216"/>
      <c r="FM90" s="216"/>
      <c r="FN90" s="216"/>
      <c r="FO90" s="216"/>
      <c r="FP90" s="216"/>
      <c r="FQ90" s="216"/>
      <c r="FR90" s="216"/>
      <c r="FS90" s="216"/>
      <c r="FT90" s="216"/>
      <c r="FU90" s="216"/>
      <c r="FV90" s="216"/>
      <c r="FW90" s="216"/>
      <c r="FX90" s="216"/>
      <c r="FY90" s="216"/>
      <c r="FZ90" s="216"/>
      <c r="GA90" s="216"/>
      <c r="GB90" s="216"/>
      <c r="GC90" s="216"/>
      <c r="GD90" s="216"/>
      <c r="GE90" s="216"/>
      <c r="GF90" s="216"/>
      <c r="GG90" s="216"/>
      <c r="GH90" s="216"/>
      <c r="GI90" s="216"/>
      <c r="GJ90" s="216"/>
      <c r="GK90" s="216"/>
      <c r="GL90" s="216"/>
      <c r="GM90" s="216"/>
      <c r="GN90" s="216"/>
      <c r="GO90" s="216"/>
      <c r="GP90" s="216"/>
      <c r="GQ90" s="216"/>
      <c r="GR90" s="216"/>
      <c r="GS90" s="216"/>
      <c r="GT90" s="216"/>
      <c r="GU90" s="216"/>
      <c r="GV90" s="216"/>
      <c r="GW90" s="216"/>
      <c r="GX90" s="216"/>
      <c r="GY90" s="216"/>
      <c r="GZ90" s="216"/>
      <c r="HA90" s="216"/>
      <c r="HB90" s="216"/>
      <c r="HC90" s="216"/>
      <c r="HD90" s="216"/>
      <c r="HE90" s="216"/>
      <c r="HF90" s="216"/>
      <c r="HG90" s="216"/>
      <c r="HH90" s="216"/>
      <c r="HI90" s="216"/>
      <c r="HJ90" s="216"/>
      <c r="HK90" s="216"/>
      <c r="HL90" s="216"/>
      <c r="HM90" s="216"/>
      <c r="HN90" s="216"/>
      <c r="HO90" s="216"/>
      <c r="HP90" s="216"/>
      <c r="HQ90" s="216"/>
      <c r="HR90" s="216"/>
      <c r="HS90" s="216"/>
      <c r="HT90" s="216"/>
      <c r="HU90" s="216"/>
      <c r="HV90" s="216"/>
      <c r="HW90" s="216"/>
      <c r="HX90" s="216"/>
      <c r="HY90" s="216"/>
      <c r="HZ90" s="216"/>
    </row>
    <row r="91" spans="1:234">
      <c r="A91" s="279">
        <v>1000</v>
      </c>
      <c r="B91" s="300"/>
      <c r="C91" s="300">
        <v>1.9941</v>
      </c>
      <c r="D91" s="300"/>
      <c r="E91" s="300">
        <v>2.0870000000000002</v>
      </c>
      <c r="F91" s="300">
        <v>2.1166</v>
      </c>
      <c r="G91" s="233"/>
      <c r="H91" s="233"/>
      <c r="I91" s="233"/>
      <c r="J91" s="233"/>
      <c r="K91" s="248"/>
      <c r="L91" s="233">
        <f t="shared" si="59"/>
        <v>2.0659000000000001</v>
      </c>
      <c r="M91" s="233">
        <f t="shared" si="60"/>
        <v>5.2188568352338149E-2</v>
      </c>
      <c r="N91" s="226">
        <f t="shared" si="61"/>
        <v>2.5261904425353672</v>
      </c>
      <c r="O91" s="233">
        <f>L91-$L$97</f>
        <v>2.0406</v>
      </c>
      <c r="P91" s="226">
        <f>O91*100/$O$90</f>
        <v>88.748320753075902</v>
      </c>
      <c r="Q91" s="215"/>
      <c r="R91" s="250">
        <v>1000</v>
      </c>
      <c r="S91" s="226">
        <v>88.748320753075902</v>
      </c>
      <c r="T91" s="216"/>
      <c r="U91" s="216"/>
      <c r="V91" s="216"/>
      <c r="W91" s="216"/>
      <c r="X91" s="216"/>
      <c r="Y91" s="216"/>
      <c r="Z91" s="216"/>
      <c r="AA91" s="216"/>
      <c r="AB91" s="216"/>
      <c r="AC91" s="251">
        <v>1000</v>
      </c>
      <c r="AD91" s="300">
        <v>2.2256999999999998</v>
      </c>
      <c r="AE91" s="300">
        <v>2.5459000000000001</v>
      </c>
      <c r="AF91" s="300">
        <v>2.5823</v>
      </c>
      <c r="AG91" s="300">
        <v>2.38139999999999</v>
      </c>
      <c r="AH91" s="300">
        <v>2.2327999999999899</v>
      </c>
      <c r="AI91" s="233"/>
      <c r="AJ91" s="233"/>
      <c r="AK91" s="233"/>
      <c r="AL91" s="233"/>
      <c r="AM91" s="248"/>
      <c r="AN91" s="233">
        <f t="shared" si="62"/>
        <v>2.3936199999999959</v>
      </c>
      <c r="AO91" s="233">
        <f t="shared" si="63"/>
        <v>0.15033221078664652</v>
      </c>
      <c r="AP91" s="226">
        <f t="shared" si="64"/>
        <v>6.2805378793061051</v>
      </c>
      <c r="AQ91" s="233">
        <f>AN91-AN97</f>
        <v>2.3579299999999961</v>
      </c>
      <c r="AR91" s="249">
        <f>AQ91*100/AQ90</f>
        <v>99.432819708355353</v>
      </c>
      <c r="AS91" s="215"/>
      <c r="AT91" s="250">
        <v>1000</v>
      </c>
      <c r="AU91" s="249">
        <v>99.432819708355353</v>
      </c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87">
        <v>1000</v>
      </c>
      <c r="BG91" s="300">
        <v>1.3461000000000001</v>
      </c>
      <c r="BH91" s="300">
        <v>1.4102999999999899</v>
      </c>
      <c r="BI91" s="300">
        <v>1.5127999999999999</v>
      </c>
      <c r="BJ91" s="300">
        <v>1.5065999999999999</v>
      </c>
      <c r="BK91" s="300">
        <v>1.5489999999999999</v>
      </c>
      <c r="BL91" s="233"/>
      <c r="BM91" s="233"/>
      <c r="BN91" s="233"/>
      <c r="BO91" s="233"/>
      <c r="BP91" s="248"/>
      <c r="BQ91" s="233">
        <f t="shared" si="66"/>
        <v>1.4649599999999978</v>
      </c>
      <c r="BR91" s="233">
        <f t="shared" si="67"/>
        <v>7.5100854855322474E-2</v>
      </c>
      <c r="BS91" s="226">
        <f t="shared" si="68"/>
        <v>5.1264781874810632</v>
      </c>
      <c r="BT91" s="233">
        <f>BQ91-BQ97</f>
        <v>1.4366699999999979</v>
      </c>
      <c r="BU91" s="249">
        <f>BT91*100/BT90</f>
        <v>83.129079294542379</v>
      </c>
      <c r="BV91" s="215"/>
      <c r="BW91" s="250">
        <v>1000</v>
      </c>
      <c r="BX91" s="249">
        <v>83.129079294542379</v>
      </c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  <c r="DE91" s="216"/>
      <c r="DF91" s="216"/>
      <c r="DG91" s="216"/>
      <c r="DH91" s="216"/>
      <c r="DI91" s="216"/>
      <c r="DJ91" s="216"/>
      <c r="DK91" s="216"/>
      <c r="DL91" s="216"/>
      <c r="DM91" s="216"/>
      <c r="DN91" s="216"/>
      <c r="DO91" s="216"/>
      <c r="DP91" s="216"/>
      <c r="DQ91" s="216"/>
      <c r="DR91" s="216"/>
      <c r="DS91" s="216"/>
      <c r="DT91" s="216"/>
      <c r="DU91" s="216"/>
      <c r="DV91" s="216"/>
      <c r="DW91" s="216"/>
      <c r="DX91" s="216"/>
      <c r="DY91" s="216"/>
      <c r="DZ91" s="216"/>
      <c r="EA91" s="216"/>
      <c r="EB91" s="216"/>
      <c r="EC91" s="216"/>
      <c r="ED91" s="216"/>
      <c r="EE91" s="216"/>
      <c r="EF91" s="216"/>
      <c r="EG91" s="216"/>
      <c r="EH91" s="216"/>
      <c r="EI91" s="216"/>
      <c r="EJ91" s="216"/>
      <c r="EK91" s="216"/>
      <c r="EL91" s="216"/>
      <c r="EM91" s="216"/>
      <c r="EN91" s="216"/>
      <c r="EO91" s="216"/>
      <c r="EP91" s="216"/>
      <c r="EQ91" s="216"/>
      <c r="ER91" s="216"/>
      <c r="ES91" s="216"/>
      <c r="ET91" s="216"/>
      <c r="EU91" s="216"/>
      <c r="EV91" s="216"/>
      <c r="EW91" s="216"/>
      <c r="EX91" s="216"/>
      <c r="EY91" s="216"/>
      <c r="EZ91" s="216"/>
      <c r="FA91" s="216"/>
      <c r="FB91" s="216"/>
      <c r="FC91" s="216"/>
      <c r="FD91" s="216"/>
      <c r="FE91" s="216"/>
      <c r="FF91" s="216"/>
      <c r="FG91" s="216"/>
      <c r="FH91" s="216"/>
      <c r="FI91" s="216"/>
      <c r="FJ91" s="216"/>
      <c r="FK91" s="216"/>
      <c r="FL91" s="216"/>
      <c r="FM91" s="216"/>
      <c r="FN91" s="216"/>
      <c r="FO91" s="216"/>
      <c r="FP91" s="216"/>
      <c r="FQ91" s="216"/>
      <c r="FR91" s="216"/>
      <c r="FS91" s="216"/>
      <c r="FT91" s="216"/>
      <c r="FU91" s="216"/>
      <c r="FV91" s="216"/>
      <c r="FW91" s="216"/>
      <c r="FX91" s="216"/>
      <c r="FY91" s="216"/>
      <c r="FZ91" s="216"/>
      <c r="GA91" s="216"/>
      <c r="GB91" s="216"/>
      <c r="GC91" s="216"/>
      <c r="GD91" s="216"/>
      <c r="GE91" s="216"/>
      <c r="GF91" s="216"/>
      <c r="GG91" s="216"/>
      <c r="GH91" s="216"/>
      <c r="GI91" s="216"/>
      <c r="GJ91" s="216"/>
      <c r="GK91" s="216"/>
      <c r="GL91" s="216"/>
      <c r="GM91" s="216"/>
      <c r="GN91" s="216"/>
      <c r="GO91" s="216"/>
      <c r="GP91" s="216"/>
      <c r="GQ91" s="216"/>
      <c r="GR91" s="216"/>
      <c r="GS91" s="216"/>
      <c r="GT91" s="216"/>
      <c r="GU91" s="216"/>
      <c r="GV91" s="216"/>
      <c r="GW91" s="216"/>
      <c r="GX91" s="216"/>
      <c r="GY91" s="216"/>
      <c r="GZ91" s="216"/>
      <c r="HA91" s="216"/>
      <c r="HB91" s="216"/>
      <c r="HC91" s="216"/>
      <c r="HD91" s="216"/>
      <c r="HE91" s="216"/>
      <c r="HF91" s="216"/>
      <c r="HG91" s="216"/>
      <c r="HH91" s="216"/>
      <c r="HI91" s="216"/>
      <c r="HJ91" s="216"/>
      <c r="HK91" s="216"/>
      <c r="HL91" s="216"/>
      <c r="HM91" s="216"/>
      <c r="HN91" s="216"/>
      <c r="HO91" s="216"/>
      <c r="HP91" s="216"/>
      <c r="HQ91" s="216"/>
      <c r="HR91" s="216"/>
      <c r="HS91" s="216"/>
      <c r="HT91" s="216"/>
      <c r="HU91" s="216"/>
      <c r="HV91" s="216"/>
      <c r="HW91" s="216"/>
      <c r="HX91" s="216"/>
      <c r="HY91" s="216"/>
      <c r="HZ91" s="216"/>
    </row>
    <row r="92" spans="1:234">
      <c r="A92" s="246">
        <v>500</v>
      </c>
      <c r="B92" s="300">
        <v>2.7637999999999998</v>
      </c>
      <c r="C92" s="300">
        <v>2.2426999999999899</v>
      </c>
      <c r="D92" s="300">
        <v>2.52869999999999</v>
      </c>
      <c r="E92" s="300">
        <v>2.4116</v>
      </c>
      <c r="F92" s="300">
        <v>2.7683</v>
      </c>
      <c r="G92" s="233"/>
      <c r="H92" s="233"/>
      <c r="I92" s="233"/>
      <c r="J92" s="233"/>
      <c r="K92" s="248"/>
      <c r="L92" s="233">
        <f t="shared" si="59"/>
        <v>2.5430199999999958</v>
      </c>
      <c r="M92" s="233">
        <f t="shared" si="60"/>
        <v>0.20355012552194915</v>
      </c>
      <c r="N92" s="226">
        <f t="shared" si="61"/>
        <v>8.0042675842875592</v>
      </c>
      <c r="O92" s="233">
        <f>L92-$L$97</f>
        <v>2.5177199999999957</v>
      </c>
      <c r="P92" s="226">
        <f>O92*100/$O$90</f>
        <v>109.4988837236273</v>
      </c>
      <c r="Q92" s="215"/>
      <c r="R92" s="252">
        <v>500</v>
      </c>
      <c r="S92" s="226">
        <v>109.4988837236273</v>
      </c>
      <c r="T92" s="216"/>
      <c r="U92" s="216"/>
      <c r="V92" s="216"/>
      <c r="W92" s="216"/>
      <c r="X92" s="216"/>
      <c r="Y92" s="216"/>
      <c r="Z92" s="216"/>
      <c r="AA92" s="216"/>
      <c r="AB92" s="216"/>
      <c r="AC92" s="253">
        <v>500</v>
      </c>
      <c r="AD92" s="300">
        <v>2.3559999999999999</v>
      </c>
      <c r="AE92" s="300">
        <v>2.6347</v>
      </c>
      <c r="AF92" s="300">
        <v>2.6779000000000002</v>
      </c>
      <c r="AG92" s="300">
        <v>2.6745999999999999</v>
      </c>
      <c r="AH92" s="300">
        <v>2.5766</v>
      </c>
      <c r="AI92" s="233"/>
      <c r="AJ92" s="233"/>
      <c r="AK92" s="233"/>
      <c r="AL92" s="233"/>
      <c r="AM92" s="248"/>
      <c r="AN92" s="233">
        <f t="shared" si="62"/>
        <v>2.5839599999999998</v>
      </c>
      <c r="AO92" s="233">
        <f t="shared" si="63"/>
        <v>0.11969528979872188</v>
      </c>
      <c r="AP92" s="226">
        <f t="shared" si="64"/>
        <v>4.6322423643834227</v>
      </c>
      <c r="AQ92" s="233">
        <f>AN92-AN97</f>
        <v>2.54827</v>
      </c>
      <c r="AR92" s="249">
        <f>AQ92*100/AQ90</f>
        <v>107.45936964973986</v>
      </c>
      <c r="AS92" s="215"/>
      <c r="AT92" s="252">
        <v>500</v>
      </c>
      <c r="AU92" s="249">
        <v>107.45936964973986</v>
      </c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87">
        <v>500</v>
      </c>
      <c r="BG92" s="300">
        <v>1.762</v>
      </c>
      <c r="BH92" s="300">
        <v>1.6056999999999999</v>
      </c>
      <c r="BI92" s="300">
        <v>1.9278999999999999</v>
      </c>
      <c r="BJ92" s="300">
        <v>1.7122999999999999</v>
      </c>
      <c r="BK92" s="300">
        <v>1.6863999999999999</v>
      </c>
      <c r="BL92" s="233"/>
      <c r="BM92" s="233"/>
      <c r="BN92" s="233"/>
      <c r="BO92" s="233"/>
      <c r="BP92" s="248"/>
      <c r="BQ92" s="233">
        <f t="shared" si="66"/>
        <v>1.7388600000000001</v>
      </c>
      <c r="BR92" s="233">
        <f t="shared" si="67"/>
        <v>0.10720135446905513</v>
      </c>
      <c r="BS92" s="226">
        <f t="shared" si="68"/>
        <v>6.1650365451534412</v>
      </c>
      <c r="BT92" s="233">
        <f>BQ92-BQ97</f>
        <v>1.7105700000000001</v>
      </c>
      <c r="BU92" s="249">
        <f>BT92*100/BT90</f>
        <v>98.977572559366848</v>
      </c>
      <c r="BV92" s="215"/>
      <c r="BW92" s="252">
        <v>500</v>
      </c>
      <c r="BX92" s="249">
        <v>98.977572559366848</v>
      </c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  <c r="DE92" s="216"/>
      <c r="DF92" s="216"/>
      <c r="DG92" s="216"/>
      <c r="DH92" s="216"/>
      <c r="DI92" s="216"/>
      <c r="DJ92" s="216"/>
      <c r="DK92" s="216"/>
      <c r="DL92" s="216"/>
      <c r="DM92" s="216"/>
      <c r="DN92" s="216"/>
      <c r="DO92" s="216"/>
      <c r="DP92" s="216"/>
      <c r="DQ92" s="216"/>
      <c r="DR92" s="216"/>
      <c r="DS92" s="216"/>
      <c r="DT92" s="216"/>
      <c r="DU92" s="216"/>
      <c r="DV92" s="216"/>
      <c r="DW92" s="216"/>
      <c r="DX92" s="216"/>
      <c r="DY92" s="216"/>
      <c r="DZ92" s="216"/>
      <c r="EA92" s="216"/>
      <c r="EB92" s="216"/>
      <c r="EC92" s="216"/>
      <c r="ED92" s="216"/>
      <c r="EE92" s="216"/>
      <c r="EF92" s="216"/>
      <c r="EG92" s="216"/>
      <c r="EH92" s="216"/>
      <c r="EI92" s="216"/>
      <c r="EJ92" s="216"/>
      <c r="EK92" s="216"/>
      <c r="EL92" s="216"/>
      <c r="EM92" s="216"/>
      <c r="EN92" s="216"/>
      <c r="EO92" s="216"/>
      <c r="EP92" s="216"/>
      <c r="EQ92" s="216"/>
      <c r="ER92" s="216"/>
      <c r="ES92" s="216"/>
      <c r="ET92" s="216"/>
      <c r="EU92" s="216"/>
      <c r="EV92" s="216"/>
      <c r="EW92" s="216"/>
      <c r="EX92" s="216"/>
      <c r="EY92" s="216"/>
      <c r="EZ92" s="216"/>
      <c r="FA92" s="216"/>
      <c r="FB92" s="216"/>
      <c r="FC92" s="216"/>
      <c r="FD92" s="216"/>
      <c r="FE92" s="216"/>
      <c r="FF92" s="216"/>
      <c r="FG92" s="216"/>
      <c r="FH92" s="216"/>
      <c r="FI92" s="216"/>
      <c r="FJ92" s="216"/>
      <c r="FK92" s="216"/>
      <c r="FL92" s="216"/>
      <c r="FM92" s="216"/>
      <c r="FN92" s="216"/>
      <c r="FO92" s="216"/>
      <c r="FP92" s="216"/>
      <c r="FQ92" s="216"/>
      <c r="FR92" s="216"/>
      <c r="FS92" s="216"/>
      <c r="FT92" s="216"/>
      <c r="FU92" s="216"/>
      <c r="FV92" s="216"/>
      <c r="FW92" s="216"/>
      <c r="FX92" s="216"/>
      <c r="FY92" s="216"/>
      <c r="FZ92" s="216"/>
      <c r="GA92" s="216"/>
      <c r="GB92" s="216"/>
      <c r="GC92" s="216"/>
      <c r="GD92" s="216"/>
      <c r="GE92" s="216"/>
      <c r="GF92" s="216"/>
      <c r="GG92" s="216"/>
      <c r="GH92" s="216"/>
      <c r="GI92" s="216"/>
      <c r="GJ92" s="216"/>
      <c r="GK92" s="216"/>
      <c r="GL92" s="216"/>
      <c r="GM92" s="216"/>
      <c r="GN92" s="216"/>
      <c r="GO92" s="216"/>
      <c r="GP92" s="216"/>
      <c r="GQ92" s="216"/>
      <c r="GR92" s="216"/>
      <c r="GS92" s="216"/>
      <c r="GT92" s="216"/>
      <c r="GU92" s="216"/>
      <c r="GV92" s="216"/>
      <c r="GW92" s="216"/>
      <c r="GX92" s="216"/>
      <c r="GY92" s="216"/>
      <c r="GZ92" s="216"/>
      <c r="HA92" s="216"/>
      <c r="HB92" s="216"/>
      <c r="HC92" s="216"/>
      <c r="HD92" s="216"/>
      <c r="HE92" s="216"/>
      <c r="HF92" s="216"/>
      <c r="HG92" s="216"/>
      <c r="HH92" s="216"/>
      <c r="HI92" s="216"/>
      <c r="HJ92" s="216"/>
      <c r="HK92" s="216"/>
      <c r="HL92" s="216"/>
      <c r="HM92" s="216"/>
      <c r="HN92" s="216"/>
      <c r="HO92" s="216"/>
      <c r="HP92" s="216"/>
      <c r="HQ92" s="216"/>
      <c r="HR92" s="216"/>
      <c r="HS92" s="216"/>
      <c r="HT92" s="216"/>
      <c r="HU92" s="216"/>
      <c r="HV92" s="216"/>
      <c r="HW92" s="216"/>
      <c r="HX92" s="216"/>
      <c r="HY92" s="216"/>
      <c r="HZ92" s="216"/>
    </row>
    <row r="93" spans="1:234">
      <c r="A93" s="246">
        <v>250</v>
      </c>
      <c r="B93" s="300">
        <v>2.8237000000000001</v>
      </c>
      <c r="C93" s="300">
        <v>2.2389000000000001</v>
      </c>
      <c r="D93" s="300">
        <v>2.5259999999999998</v>
      </c>
      <c r="E93" s="300"/>
      <c r="F93" s="300">
        <v>2.7267999999999999</v>
      </c>
      <c r="G93" s="233"/>
      <c r="H93" s="233"/>
      <c r="I93" s="233"/>
      <c r="J93" s="233"/>
      <c r="K93" s="248"/>
      <c r="L93" s="233">
        <f t="shared" si="59"/>
        <v>2.5788500000000001</v>
      </c>
      <c r="M93" s="233">
        <f t="shared" si="60"/>
        <v>0.2237184894013009</v>
      </c>
      <c r="N93" s="226">
        <f t="shared" si="61"/>
        <v>8.6751260988929513</v>
      </c>
      <c r="O93" s="233">
        <f>L93-$L$97</f>
        <v>2.55355</v>
      </c>
      <c r="P93" s="226">
        <f>O93*100/$O$90</f>
        <v>111.05717654563215</v>
      </c>
      <c r="Q93" s="215"/>
      <c r="R93" s="252">
        <v>250</v>
      </c>
      <c r="S93" s="226">
        <v>111.05717654563215</v>
      </c>
      <c r="T93" s="216"/>
      <c r="U93" s="216"/>
      <c r="V93" s="216"/>
      <c r="W93" s="216"/>
      <c r="X93" s="216"/>
      <c r="Y93" s="216"/>
      <c r="Z93" s="216"/>
      <c r="AA93" s="216"/>
      <c r="AB93" s="216"/>
      <c r="AC93" s="253">
        <v>250</v>
      </c>
      <c r="AD93" s="300">
        <v>2.6768000000000001</v>
      </c>
      <c r="AE93" s="300">
        <v>2.6316999999999999</v>
      </c>
      <c r="AF93" s="300">
        <v>2.6113</v>
      </c>
      <c r="AG93" s="300">
        <v>2.7734000000000001</v>
      </c>
      <c r="AH93" s="300">
        <v>2.5863</v>
      </c>
      <c r="AI93" s="233"/>
      <c r="AJ93" s="233"/>
      <c r="AK93" s="233"/>
      <c r="AL93" s="233"/>
      <c r="AM93" s="248"/>
      <c r="AN93" s="233">
        <f t="shared" si="62"/>
        <v>2.6558999999999999</v>
      </c>
      <c r="AO93" s="233">
        <f t="shared" si="63"/>
        <v>6.5820999688549278E-2</v>
      </c>
      <c r="AP93" s="226">
        <f t="shared" si="64"/>
        <v>2.4782935987254522</v>
      </c>
      <c r="AQ93" s="233">
        <f>AN93-AN97</f>
        <v>2.6202100000000002</v>
      </c>
      <c r="AR93" s="249">
        <f>AQ93*100/AQ90</f>
        <v>110.49304624311588</v>
      </c>
      <c r="AS93" s="215"/>
      <c r="AT93" s="252">
        <v>250</v>
      </c>
      <c r="AU93" s="249">
        <v>110.49304624311588</v>
      </c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87">
        <v>250</v>
      </c>
      <c r="BG93" s="300">
        <v>1.7178</v>
      </c>
      <c r="BH93" s="300">
        <v>1.9413</v>
      </c>
      <c r="BI93" s="300">
        <v>1.6756</v>
      </c>
      <c r="BJ93" s="300">
        <v>2.0088999999999899</v>
      </c>
      <c r="BK93" s="300">
        <v>2.1309999999999998</v>
      </c>
      <c r="BL93" s="233"/>
      <c r="BM93" s="233"/>
      <c r="BN93" s="233"/>
      <c r="BO93" s="233"/>
      <c r="BP93" s="248"/>
      <c r="BQ93" s="233">
        <f t="shared" si="66"/>
        <v>1.8949199999999979</v>
      </c>
      <c r="BR93" s="233">
        <f t="shared" si="67"/>
        <v>0.17340649814813605</v>
      </c>
      <c r="BS93" s="226">
        <f t="shared" si="68"/>
        <v>9.1511250157334469</v>
      </c>
      <c r="BT93" s="233">
        <f>BQ93-BQ97</f>
        <v>1.866629999999998</v>
      </c>
      <c r="BU93" s="249">
        <f>BT93*100/BT90</f>
        <v>108.0075683932787</v>
      </c>
      <c r="BV93" s="215"/>
      <c r="BW93" s="252">
        <v>250</v>
      </c>
      <c r="BX93" s="249">
        <v>108.0075683932787</v>
      </c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  <c r="DE93" s="216"/>
      <c r="DF93" s="216"/>
      <c r="DG93" s="216"/>
      <c r="DH93" s="216"/>
      <c r="DI93" s="216"/>
      <c r="DJ93" s="216"/>
      <c r="DK93" s="216"/>
      <c r="DL93" s="216"/>
      <c r="DM93" s="216"/>
      <c r="DN93" s="216"/>
      <c r="DO93" s="216"/>
      <c r="DP93" s="216"/>
      <c r="DQ93" s="216"/>
      <c r="DR93" s="216"/>
      <c r="DS93" s="216"/>
      <c r="DT93" s="216"/>
      <c r="DU93" s="216"/>
      <c r="DV93" s="216"/>
      <c r="DW93" s="216"/>
      <c r="DX93" s="216"/>
      <c r="DY93" s="216"/>
      <c r="DZ93" s="216"/>
      <c r="EA93" s="216"/>
      <c r="EB93" s="216"/>
      <c r="EC93" s="216"/>
      <c r="ED93" s="216"/>
      <c r="EE93" s="216"/>
      <c r="EF93" s="216"/>
      <c r="EG93" s="216"/>
      <c r="EH93" s="216"/>
      <c r="EI93" s="216"/>
      <c r="EJ93" s="216"/>
      <c r="EK93" s="216"/>
      <c r="EL93" s="216"/>
      <c r="EM93" s="216"/>
      <c r="EN93" s="216"/>
      <c r="EO93" s="216"/>
      <c r="EP93" s="216"/>
      <c r="EQ93" s="216"/>
      <c r="ER93" s="216"/>
      <c r="ES93" s="216"/>
      <c r="ET93" s="216"/>
      <c r="EU93" s="216"/>
      <c r="EV93" s="216"/>
      <c r="EW93" s="216"/>
      <c r="EX93" s="216"/>
      <c r="EY93" s="216"/>
      <c r="EZ93" s="216"/>
      <c r="FA93" s="216"/>
      <c r="FB93" s="216"/>
      <c r="FC93" s="216"/>
      <c r="FD93" s="216"/>
      <c r="FE93" s="216"/>
      <c r="FF93" s="216"/>
      <c r="FG93" s="216"/>
      <c r="FH93" s="216"/>
      <c r="FI93" s="216"/>
      <c r="FJ93" s="216"/>
      <c r="FK93" s="216"/>
      <c r="FL93" s="216"/>
      <c r="FM93" s="216"/>
      <c r="FN93" s="216"/>
      <c r="FO93" s="216"/>
      <c r="FP93" s="216"/>
      <c r="FQ93" s="216"/>
      <c r="FR93" s="216"/>
      <c r="FS93" s="216"/>
      <c r="FT93" s="216"/>
      <c r="FU93" s="216"/>
      <c r="FV93" s="216"/>
      <c r="FW93" s="216"/>
      <c r="FX93" s="216"/>
      <c r="FY93" s="216"/>
      <c r="FZ93" s="216"/>
      <c r="GA93" s="216"/>
      <c r="GB93" s="216"/>
      <c r="GC93" s="216"/>
      <c r="GD93" s="216"/>
      <c r="GE93" s="216"/>
      <c r="GF93" s="216"/>
      <c r="GG93" s="216"/>
      <c r="GH93" s="216"/>
      <c r="GI93" s="216"/>
      <c r="GJ93" s="216"/>
      <c r="GK93" s="216"/>
      <c r="GL93" s="216"/>
      <c r="GM93" s="216"/>
      <c r="GN93" s="216"/>
      <c r="GO93" s="216"/>
      <c r="GP93" s="216"/>
      <c r="GQ93" s="216"/>
      <c r="GR93" s="216"/>
      <c r="GS93" s="216"/>
      <c r="GT93" s="216"/>
      <c r="GU93" s="216"/>
      <c r="GV93" s="216"/>
      <c r="GW93" s="216"/>
      <c r="GX93" s="216"/>
      <c r="GY93" s="216"/>
      <c r="GZ93" s="216"/>
      <c r="HA93" s="216"/>
      <c r="HB93" s="216"/>
      <c r="HC93" s="216"/>
      <c r="HD93" s="216"/>
      <c r="HE93" s="216"/>
      <c r="HF93" s="216"/>
      <c r="HG93" s="216"/>
      <c r="HH93" s="216"/>
      <c r="HI93" s="216"/>
      <c r="HJ93" s="216"/>
      <c r="HK93" s="216"/>
      <c r="HL93" s="216"/>
      <c r="HM93" s="216"/>
      <c r="HN93" s="216"/>
      <c r="HO93" s="216"/>
      <c r="HP93" s="216"/>
      <c r="HQ93" s="216"/>
      <c r="HR93" s="216"/>
      <c r="HS93" s="216"/>
      <c r="HT93" s="216"/>
      <c r="HU93" s="216"/>
      <c r="HV93" s="216"/>
      <c r="HW93" s="216"/>
      <c r="HX93" s="216"/>
      <c r="HY93" s="216"/>
      <c r="HZ93" s="216"/>
    </row>
    <row r="94" spans="1:234">
      <c r="A94" s="246">
        <v>125</v>
      </c>
      <c r="B94" s="300">
        <v>2.7221000000000002</v>
      </c>
      <c r="C94" s="300">
        <v>2.4430000000000001</v>
      </c>
      <c r="D94" s="300">
        <v>2.0701000000000001</v>
      </c>
      <c r="E94" s="300">
        <v>2.4773999999999998</v>
      </c>
      <c r="F94" s="300">
        <v>2.5964999999999998</v>
      </c>
      <c r="G94" s="233"/>
      <c r="H94" s="233"/>
      <c r="I94" s="233"/>
      <c r="J94" s="233"/>
      <c r="K94" s="248"/>
      <c r="L94" s="233">
        <f t="shared" si="59"/>
        <v>2.4618200000000003</v>
      </c>
      <c r="M94" s="233">
        <f t="shared" si="60"/>
        <v>0.21905518391492132</v>
      </c>
      <c r="N94" s="226">
        <f t="shared" si="61"/>
        <v>8.8980991264560902</v>
      </c>
      <c r="O94" s="233">
        <f>L94-$L$97</f>
        <v>2.4365200000000002</v>
      </c>
      <c r="P94" s="226">
        <f>O94*100/$O$90</f>
        <v>105.96739119929653</v>
      </c>
      <c r="Q94" s="215"/>
      <c r="R94" s="252">
        <v>125</v>
      </c>
      <c r="S94" s="226">
        <v>105.96739119929653</v>
      </c>
      <c r="T94" s="216"/>
      <c r="U94" s="216"/>
      <c r="V94" s="216"/>
      <c r="W94" s="216"/>
      <c r="X94" s="216"/>
      <c r="Y94" s="216"/>
      <c r="Z94" s="216"/>
      <c r="AA94" s="216"/>
      <c r="AB94" s="216"/>
      <c r="AC94" s="253">
        <v>125</v>
      </c>
      <c r="AD94" s="300">
        <v>2.5411999999999999</v>
      </c>
      <c r="AE94" s="300">
        <v>2.6419999999999999</v>
      </c>
      <c r="AF94" s="300">
        <v>2.1654</v>
      </c>
      <c r="AG94" s="300">
        <v>2.7094</v>
      </c>
      <c r="AH94" s="300">
        <v>2.5541</v>
      </c>
      <c r="AI94" s="233"/>
      <c r="AJ94" s="233"/>
      <c r="AK94" s="233"/>
      <c r="AL94" s="233"/>
      <c r="AM94" s="248"/>
      <c r="AN94" s="233">
        <f t="shared" si="62"/>
        <v>2.5224199999999999</v>
      </c>
      <c r="AO94" s="233">
        <f t="shared" si="63"/>
        <v>0.18872227637457112</v>
      </c>
      <c r="AP94" s="226">
        <f t="shared" si="64"/>
        <v>7.4817943234897886</v>
      </c>
      <c r="AQ94" s="233">
        <f>AN94-AN97</f>
        <v>2.4867300000000001</v>
      </c>
      <c r="AR94" s="249">
        <f>AQ94*100/AQ90</f>
        <v>104.86425625585107</v>
      </c>
      <c r="AS94" s="215"/>
      <c r="AT94" s="252">
        <v>125</v>
      </c>
      <c r="AU94" s="249">
        <v>104.86425625585107</v>
      </c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87">
        <v>125</v>
      </c>
      <c r="BG94" s="300">
        <v>2.15749999999999</v>
      </c>
      <c r="BH94" s="300">
        <v>1.9215</v>
      </c>
      <c r="BI94" s="300">
        <v>2.0514999999999999</v>
      </c>
      <c r="BJ94" s="300"/>
      <c r="BK94" s="300">
        <v>2.1602000000000001</v>
      </c>
      <c r="BL94" s="233"/>
      <c r="BM94" s="233"/>
      <c r="BN94" s="233"/>
      <c r="BO94" s="233"/>
      <c r="BP94" s="248"/>
      <c r="BQ94" s="233">
        <f t="shared" si="66"/>
        <v>2.0726749999999976</v>
      </c>
      <c r="BR94" s="233">
        <f t="shared" si="67"/>
        <v>9.7670578348853759E-2</v>
      </c>
      <c r="BS94" s="226">
        <f t="shared" si="68"/>
        <v>4.7122958663974757</v>
      </c>
      <c r="BT94" s="233">
        <f>BQ94-BQ97</f>
        <v>2.0443849999999975</v>
      </c>
      <c r="BU94" s="249">
        <f>BT94*100/BT90</f>
        <v>118.29288756191266</v>
      </c>
      <c r="BV94" s="215"/>
      <c r="BW94" s="252">
        <v>125</v>
      </c>
      <c r="BX94" s="249">
        <v>118.29288756191266</v>
      </c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  <c r="DE94" s="216"/>
      <c r="DF94" s="216"/>
      <c r="DG94" s="216"/>
      <c r="DH94" s="216"/>
      <c r="DI94" s="216"/>
      <c r="DJ94" s="216"/>
      <c r="DK94" s="216"/>
      <c r="DL94" s="216"/>
      <c r="DM94" s="216"/>
      <c r="DN94" s="216"/>
      <c r="DO94" s="216"/>
      <c r="DP94" s="216"/>
      <c r="DQ94" s="216"/>
      <c r="DR94" s="216"/>
      <c r="DS94" s="216"/>
      <c r="DT94" s="216"/>
      <c r="DU94" s="216"/>
      <c r="DV94" s="216"/>
      <c r="DW94" s="216"/>
      <c r="DX94" s="216"/>
      <c r="DY94" s="216"/>
      <c r="DZ94" s="216"/>
      <c r="EA94" s="216"/>
      <c r="EB94" s="216"/>
      <c r="EC94" s="216"/>
      <c r="ED94" s="216"/>
      <c r="EE94" s="216"/>
      <c r="EF94" s="216"/>
      <c r="EG94" s="216"/>
      <c r="EH94" s="216"/>
      <c r="EI94" s="216"/>
      <c r="EJ94" s="216"/>
      <c r="EK94" s="216"/>
      <c r="EL94" s="216"/>
      <c r="EM94" s="216"/>
      <c r="EN94" s="216"/>
      <c r="EO94" s="216"/>
      <c r="EP94" s="216"/>
      <c r="EQ94" s="216"/>
      <c r="ER94" s="216"/>
      <c r="ES94" s="216"/>
      <c r="ET94" s="216"/>
      <c r="EU94" s="216"/>
      <c r="EV94" s="216"/>
      <c r="EW94" s="216"/>
      <c r="EX94" s="216"/>
      <c r="EY94" s="216"/>
      <c r="EZ94" s="216"/>
      <c r="FA94" s="216"/>
      <c r="FB94" s="216"/>
      <c r="FC94" s="216"/>
      <c r="FD94" s="216"/>
      <c r="FE94" s="216"/>
      <c r="FF94" s="216"/>
      <c r="FG94" s="216"/>
      <c r="FH94" s="216"/>
      <c r="FI94" s="216"/>
      <c r="FJ94" s="216"/>
      <c r="FK94" s="216"/>
      <c r="FL94" s="216"/>
      <c r="FM94" s="216"/>
      <c r="FN94" s="216"/>
      <c r="FO94" s="216"/>
      <c r="FP94" s="216"/>
      <c r="FQ94" s="216"/>
      <c r="FR94" s="216"/>
      <c r="FS94" s="216"/>
      <c r="FT94" s="216"/>
      <c r="FU94" s="216"/>
      <c r="FV94" s="216"/>
      <c r="FW94" s="216"/>
      <c r="FX94" s="216"/>
      <c r="FY94" s="216"/>
      <c r="FZ94" s="216"/>
      <c r="GA94" s="216"/>
      <c r="GB94" s="216"/>
      <c r="GC94" s="216"/>
      <c r="GD94" s="216"/>
      <c r="GE94" s="216"/>
      <c r="GF94" s="216"/>
      <c r="GG94" s="216"/>
      <c r="GH94" s="216"/>
      <c r="GI94" s="216"/>
      <c r="GJ94" s="216"/>
      <c r="GK94" s="216"/>
      <c r="GL94" s="216"/>
      <c r="GM94" s="216"/>
      <c r="GN94" s="216"/>
      <c r="GO94" s="216"/>
      <c r="GP94" s="216"/>
      <c r="GQ94" s="216"/>
      <c r="GR94" s="216"/>
      <c r="GS94" s="216"/>
      <c r="GT94" s="216"/>
      <c r="GU94" s="216"/>
      <c r="GV94" s="216"/>
      <c r="GW94" s="216"/>
      <c r="GX94" s="216"/>
      <c r="GY94" s="216"/>
      <c r="GZ94" s="216"/>
      <c r="HA94" s="216"/>
      <c r="HB94" s="216"/>
      <c r="HC94" s="216"/>
      <c r="HD94" s="216"/>
      <c r="HE94" s="216"/>
      <c r="HF94" s="216"/>
      <c r="HG94" s="216"/>
      <c r="HH94" s="216"/>
      <c r="HI94" s="216"/>
      <c r="HJ94" s="216"/>
      <c r="HK94" s="216"/>
      <c r="HL94" s="216"/>
      <c r="HM94" s="216"/>
      <c r="HN94" s="216"/>
      <c r="HO94" s="216"/>
      <c r="HP94" s="216"/>
      <c r="HQ94" s="216"/>
      <c r="HR94" s="216"/>
      <c r="HS94" s="216"/>
      <c r="HT94" s="216"/>
      <c r="HU94" s="216"/>
      <c r="HV94" s="216"/>
      <c r="HW94" s="216"/>
      <c r="HX94" s="216"/>
      <c r="HY94" s="216"/>
      <c r="HZ94" s="216"/>
    </row>
    <row r="95" spans="1:234">
      <c r="A95" s="285">
        <v>62.5</v>
      </c>
      <c r="B95" s="300">
        <v>2.1635</v>
      </c>
      <c r="C95" s="300">
        <v>2.2877000000000001</v>
      </c>
      <c r="D95" s="300">
        <v>2.1802999999999999</v>
      </c>
      <c r="E95" s="300">
        <v>2.4510999999999998</v>
      </c>
      <c r="F95" s="300">
        <v>2.0952000000000002</v>
      </c>
      <c r="G95" s="233"/>
      <c r="H95" s="233"/>
      <c r="I95" s="233"/>
      <c r="J95" s="233"/>
      <c r="K95" s="248"/>
      <c r="L95" s="233">
        <f t="shared" si="59"/>
        <v>2.23556</v>
      </c>
      <c r="M95" s="233">
        <f t="shared" si="60"/>
        <v>0.1241960643498818</v>
      </c>
      <c r="N95" s="226">
        <f t="shared" si="61"/>
        <v>5.5554789113189447</v>
      </c>
      <c r="O95" s="233">
        <f>L95-$L$97</f>
        <v>2.2102599999999999</v>
      </c>
      <c r="P95" s="226">
        <f>O95*100/$O$90</f>
        <v>96.127052547139812</v>
      </c>
      <c r="Q95" s="215"/>
      <c r="R95" s="254">
        <v>62.5</v>
      </c>
      <c r="S95" s="226">
        <v>96.127052547139812</v>
      </c>
      <c r="T95" s="216"/>
      <c r="U95" s="216"/>
      <c r="V95" s="216"/>
      <c r="W95" s="216"/>
      <c r="X95" s="216"/>
      <c r="Y95" s="216"/>
      <c r="Z95" s="216"/>
      <c r="AA95" s="216"/>
      <c r="AB95" s="216"/>
      <c r="AC95" s="255">
        <v>62.5</v>
      </c>
      <c r="AD95" s="300">
        <v>2.3675000000000002</v>
      </c>
      <c r="AE95" s="300">
        <v>2.5621</v>
      </c>
      <c r="AF95" s="300">
        <v>2.3047</v>
      </c>
      <c r="AG95" s="300">
        <v>2.5813999999999999</v>
      </c>
      <c r="AH95" s="300">
        <v>2.0362</v>
      </c>
      <c r="AI95" s="233"/>
      <c r="AJ95" s="233"/>
      <c r="AK95" s="233"/>
      <c r="AL95" s="233"/>
      <c r="AM95" s="248"/>
      <c r="AN95" s="233">
        <f t="shared" si="62"/>
        <v>2.3703799999999999</v>
      </c>
      <c r="AO95" s="233">
        <f t="shared" si="63"/>
        <v>0.1986375734849779</v>
      </c>
      <c r="AP95" s="226">
        <f t="shared" si="64"/>
        <v>8.3799885876938696</v>
      </c>
      <c r="AQ95" s="233">
        <f>AN95-AN97</f>
        <v>2.3346900000000002</v>
      </c>
      <c r="AR95" s="249">
        <f>AQ95*100/AQ90</f>
        <v>98.452799635655239</v>
      </c>
      <c r="AS95" s="215"/>
      <c r="AT95" s="254">
        <v>62.5</v>
      </c>
      <c r="AU95" s="249">
        <v>98.452799635655239</v>
      </c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87">
        <v>62.5</v>
      </c>
      <c r="BG95" s="300">
        <v>1.6740999999999999</v>
      </c>
      <c r="BH95" s="300">
        <v>1.7890999999999999</v>
      </c>
      <c r="BI95" s="300">
        <v>1.7477</v>
      </c>
      <c r="BJ95" s="300">
        <v>1.7603</v>
      </c>
      <c r="BK95" s="300">
        <v>1.7285999999999999</v>
      </c>
      <c r="BL95" s="233"/>
      <c r="BM95" s="233"/>
      <c r="BN95" s="233"/>
      <c r="BO95" s="233"/>
      <c r="BP95" s="248"/>
      <c r="BQ95" s="233">
        <f t="shared" si="66"/>
        <v>1.73996</v>
      </c>
      <c r="BR95" s="233">
        <f t="shared" si="67"/>
        <v>3.8353492670159792E-2</v>
      </c>
      <c r="BS95" s="226">
        <f t="shared" si="68"/>
        <v>2.2042743896503247</v>
      </c>
      <c r="BT95" s="233">
        <f>BQ95-BQ97</f>
        <v>1.71167</v>
      </c>
      <c r="BU95" s="249">
        <f>BT95*100/BT90</f>
        <v>99.041221126695461</v>
      </c>
      <c r="BV95" s="215"/>
      <c r="BW95" s="254">
        <v>62.5</v>
      </c>
      <c r="BX95" s="249">
        <v>99.041221126695461</v>
      </c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  <c r="DE95" s="216"/>
      <c r="DF95" s="216"/>
      <c r="DG95" s="216"/>
      <c r="DH95" s="216"/>
      <c r="DI95" s="216"/>
      <c r="DJ95" s="216"/>
      <c r="DK95" s="216"/>
      <c r="DL95" s="216"/>
      <c r="DM95" s="216"/>
      <c r="DN95" s="216"/>
      <c r="DO95" s="216"/>
      <c r="DP95" s="216"/>
      <c r="DQ95" s="216"/>
      <c r="DR95" s="216"/>
      <c r="DS95" s="216"/>
      <c r="DT95" s="216"/>
      <c r="DU95" s="216"/>
      <c r="DV95" s="216"/>
      <c r="DW95" s="216"/>
      <c r="DX95" s="216"/>
      <c r="DY95" s="216"/>
      <c r="DZ95" s="216"/>
      <c r="EA95" s="216"/>
      <c r="EB95" s="216"/>
      <c r="EC95" s="216"/>
      <c r="ED95" s="216"/>
      <c r="EE95" s="216"/>
      <c r="EF95" s="216"/>
      <c r="EG95" s="216"/>
      <c r="EH95" s="216"/>
      <c r="EI95" s="216"/>
      <c r="EJ95" s="216"/>
      <c r="EK95" s="216"/>
      <c r="EL95" s="216"/>
      <c r="EM95" s="216"/>
      <c r="EN95" s="216"/>
      <c r="EO95" s="216"/>
      <c r="EP95" s="216"/>
      <c r="EQ95" s="216"/>
      <c r="ER95" s="216"/>
      <c r="ES95" s="216"/>
      <c r="ET95" s="216"/>
      <c r="EU95" s="216"/>
      <c r="EV95" s="216"/>
      <c r="EW95" s="216"/>
      <c r="EX95" s="216"/>
      <c r="EY95" s="216"/>
      <c r="EZ95" s="216"/>
      <c r="FA95" s="216"/>
      <c r="FB95" s="216"/>
      <c r="FC95" s="216"/>
      <c r="FD95" s="216"/>
      <c r="FE95" s="216"/>
      <c r="FF95" s="216"/>
      <c r="FG95" s="216"/>
      <c r="FH95" s="216"/>
      <c r="FI95" s="216"/>
      <c r="FJ95" s="216"/>
      <c r="FK95" s="216"/>
      <c r="FL95" s="216"/>
      <c r="FM95" s="216"/>
      <c r="FN95" s="216"/>
      <c r="FO95" s="216"/>
      <c r="FP95" s="216"/>
      <c r="FQ95" s="216"/>
      <c r="FR95" s="216"/>
      <c r="FS95" s="216"/>
      <c r="FT95" s="216"/>
      <c r="FU95" s="216"/>
      <c r="FV95" s="216"/>
      <c r="FW95" s="216"/>
      <c r="FX95" s="216"/>
      <c r="FY95" s="216"/>
      <c r="FZ95" s="216"/>
      <c r="GA95" s="216"/>
      <c r="GB95" s="216"/>
      <c r="GC95" s="216"/>
      <c r="GD95" s="216"/>
      <c r="GE95" s="216"/>
      <c r="GF95" s="216"/>
      <c r="GG95" s="216"/>
      <c r="GH95" s="216"/>
      <c r="GI95" s="216"/>
      <c r="GJ95" s="216"/>
      <c r="GK95" s="216"/>
      <c r="GL95" s="216"/>
      <c r="GM95" s="216"/>
      <c r="GN95" s="216"/>
      <c r="GO95" s="216"/>
      <c r="GP95" s="216"/>
      <c r="GQ95" s="216"/>
      <c r="GR95" s="216"/>
      <c r="GS95" s="216"/>
      <c r="GT95" s="216"/>
      <c r="GU95" s="216"/>
      <c r="GV95" s="216"/>
      <c r="GW95" s="216"/>
      <c r="GX95" s="216"/>
      <c r="GY95" s="216"/>
      <c r="GZ95" s="216"/>
      <c r="HA95" s="216"/>
      <c r="HB95" s="216"/>
      <c r="HC95" s="216"/>
      <c r="HD95" s="216"/>
      <c r="HE95" s="216"/>
      <c r="HF95" s="216"/>
      <c r="HG95" s="216"/>
      <c r="HH95" s="216"/>
      <c r="HI95" s="216"/>
      <c r="HJ95" s="216"/>
      <c r="HK95" s="216"/>
      <c r="HL95" s="216"/>
      <c r="HM95" s="216"/>
      <c r="HN95" s="216"/>
      <c r="HO95" s="216"/>
      <c r="HP95" s="216"/>
      <c r="HQ95" s="216"/>
      <c r="HR95" s="216"/>
      <c r="HS95" s="216"/>
      <c r="HT95" s="216"/>
      <c r="HU95" s="216"/>
      <c r="HV95" s="216"/>
      <c r="HW95" s="216"/>
      <c r="HX95" s="216"/>
      <c r="HY95" s="216"/>
      <c r="HZ95" s="216"/>
    </row>
    <row r="96" spans="1:234">
      <c r="A96" s="244"/>
      <c r="B96" s="257"/>
      <c r="C96" s="257"/>
      <c r="D96" s="257"/>
      <c r="E96" s="258"/>
      <c r="F96" s="216"/>
      <c r="G96" s="233"/>
      <c r="H96" s="233"/>
      <c r="I96" s="233"/>
      <c r="J96" s="233"/>
      <c r="K96" s="248"/>
      <c r="L96" s="233"/>
      <c r="M96" s="233"/>
      <c r="N96" s="226"/>
      <c r="O96" s="233"/>
      <c r="P96" s="226"/>
      <c r="Q96" s="215"/>
      <c r="R96" s="233"/>
      <c r="S96" s="226"/>
      <c r="T96" s="216"/>
      <c r="U96" s="216"/>
      <c r="V96" s="216"/>
      <c r="W96" s="216"/>
      <c r="X96" s="216"/>
      <c r="Y96" s="216"/>
      <c r="Z96" s="216"/>
      <c r="AA96" s="216"/>
      <c r="AB96" s="216"/>
      <c r="AC96" s="244"/>
      <c r="AD96" s="257"/>
      <c r="AE96" s="257"/>
      <c r="AF96" s="257"/>
      <c r="AG96" s="258"/>
      <c r="AH96" s="216"/>
      <c r="AI96" s="233"/>
      <c r="AJ96" s="233"/>
      <c r="AK96" s="233"/>
      <c r="AL96" s="233"/>
      <c r="AM96" s="248"/>
      <c r="AN96" s="233"/>
      <c r="AO96" s="233"/>
      <c r="AP96" s="226"/>
      <c r="AQ96" s="233"/>
      <c r="AR96" s="226"/>
      <c r="AS96" s="215"/>
      <c r="AT96" s="233"/>
      <c r="AU96" s="22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87"/>
      <c r="BG96" s="257"/>
      <c r="BH96" s="257"/>
      <c r="BI96" s="257"/>
      <c r="BJ96" s="258"/>
      <c r="BK96" s="216"/>
      <c r="BL96" s="233"/>
      <c r="BM96" s="233"/>
      <c r="BN96" s="233"/>
      <c r="BO96" s="233"/>
      <c r="BP96" s="248"/>
      <c r="BQ96" s="233"/>
      <c r="BR96" s="233"/>
      <c r="BS96" s="226"/>
      <c r="BT96" s="233"/>
      <c r="BU96" s="226"/>
      <c r="BV96" s="215"/>
      <c r="BW96" s="233"/>
      <c r="BX96" s="22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  <c r="DE96" s="216"/>
      <c r="DF96" s="216"/>
      <c r="DG96" s="216"/>
      <c r="DH96" s="216"/>
      <c r="DI96" s="216"/>
      <c r="DJ96" s="216"/>
      <c r="DK96" s="216"/>
      <c r="DL96" s="216"/>
      <c r="DM96" s="216"/>
      <c r="DN96" s="216"/>
      <c r="DO96" s="216"/>
      <c r="DP96" s="216"/>
      <c r="DQ96" s="216"/>
      <c r="DR96" s="216"/>
      <c r="DS96" s="216"/>
      <c r="DT96" s="216"/>
      <c r="DU96" s="216"/>
      <c r="DV96" s="216"/>
      <c r="DW96" s="216"/>
      <c r="DX96" s="216"/>
      <c r="DY96" s="216"/>
      <c r="DZ96" s="216"/>
      <c r="EA96" s="216"/>
      <c r="EB96" s="216"/>
      <c r="EC96" s="216"/>
      <c r="ED96" s="216"/>
      <c r="EE96" s="216"/>
      <c r="EF96" s="216"/>
      <c r="EG96" s="216"/>
      <c r="EH96" s="216"/>
      <c r="EI96" s="216"/>
      <c r="EJ96" s="216"/>
      <c r="EK96" s="216"/>
      <c r="EL96" s="216"/>
      <c r="EM96" s="216"/>
      <c r="EN96" s="216"/>
      <c r="EO96" s="216"/>
      <c r="EP96" s="216"/>
      <c r="EQ96" s="216"/>
      <c r="ER96" s="216"/>
      <c r="ES96" s="216"/>
      <c r="ET96" s="216"/>
      <c r="EU96" s="216"/>
      <c r="EV96" s="216"/>
      <c r="EW96" s="216"/>
      <c r="EX96" s="216"/>
      <c r="EY96" s="216"/>
      <c r="EZ96" s="216"/>
      <c r="FA96" s="216"/>
      <c r="FB96" s="216"/>
      <c r="FC96" s="216"/>
      <c r="FD96" s="216"/>
      <c r="FE96" s="216"/>
      <c r="FF96" s="216"/>
      <c r="FG96" s="216"/>
      <c r="FH96" s="216"/>
      <c r="FI96" s="216"/>
      <c r="FJ96" s="216"/>
      <c r="FK96" s="216"/>
      <c r="FL96" s="216"/>
      <c r="FM96" s="216"/>
      <c r="FN96" s="216"/>
      <c r="FO96" s="216"/>
      <c r="FP96" s="216"/>
      <c r="FQ96" s="216"/>
      <c r="FR96" s="216"/>
      <c r="FS96" s="216"/>
      <c r="FT96" s="216"/>
      <c r="FU96" s="216"/>
      <c r="FV96" s="216"/>
      <c r="FW96" s="216"/>
      <c r="FX96" s="216"/>
      <c r="FY96" s="216"/>
      <c r="FZ96" s="216"/>
      <c r="GA96" s="216"/>
      <c r="GB96" s="216"/>
      <c r="GC96" s="216"/>
      <c r="GD96" s="216"/>
      <c r="GE96" s="216"/>
      <c r="GF96" s="216"/>
      <c r="GG96" s="216"/>
      <c r="GH96" s="216"/>
      <c r="GI96" s="216"/>
      <c r="GJ96" s="216"/>
      <c r="GK96" s="216"/>
      <c r="GL96" s="216"/>
      <c r="GM96" s="216"/>
      <c r="GN96" s="216"/>
      <c r="GO96" s="216"/>
      <c r="GP96" s="216"/>
      <c r="GQ96" s="216"/>
      <c r="GR96" s="216"/>
      <c r="GS96" s="216"/>
      <c r="GT96" s="216"/>
      <c r="GU96" s="216"/>
      <c r="GV96" s="216"/>
      <c r="GW96" s="216"/>
      <c r="GX96" s="216"/>
      <c r="GY96" s="216"/>
      <c r="GZ96" s="216"/>
      <c r="HA96" s="216"/>
      <c r="HB96" s="216"/>
      <c r="HC96" s="216"/>
      <c r="HD96" s="216"/>
      <c r="HE96" s="216"/>
      <c r="HF96" s="216"/>
      <c r="HG96" s="216"/>
      <c r="HH96" s="216"/>
      <c r="HI96" s="216"/>
      <c r="HJ96" s="216"/>
      <c r="HK96" s="216"/>
      <c r="HL96" s="216"/>
      <c r="HM96" s="216"/>
      <c r="HN96" s="216"/>
      <c r="HO96" s="216"/>
      <c r="HP96" s="216"/>
      <c r="HQ96" s="216"/>
      <c r="HR96" s="216"/>
      <c r="HS96" s="216"/>
      <c r="HT96" s="216"/>
      <c r="HU96" s="216"/>
      <c r="HV96" s="216"/>
      <c r="HW96" s="216"/>
      <c r="HX96" s="216"/>
      <c r="HY96" s="216"/>
      <c r="HZ96" s="216"/>
    </row>
    <row r="97" spans="1:234">
      <c r="A97" s="262" t="s">
        <v>50</v>
      </c>
      <c r="B97" s="289">
        <v>3.5299999999999998E-2</v>
      </c>
      <c r="C97" s="289">
        <v>2.2699999999999901E-2</v>
      </c>
      <c r="D97" s="289">
        <v>2.62999999999999E-2</v>
      </c>
      <c r="E97" s="289">
        <v>3.3000000000000002E-2</v>
      </c>
      <c r="F97" s="289">
        <v>2.1000000000000001E-2</v>
      </c>
      <c r="G97" s="289">
        <v>1.9099999999999999E-2</v>
      </c>
      <c r="H97" s="289">
        <v>1.7600000000000001E-2</v>
      </c>
      <c r="I97" s="289">
        <v>3.6600000000000001E-2</v>
      </c>
      <c r="J97" s="289">
        <v>1.7499999999999901E-2</v>
      </c>
      <c r="K97" s="290">
        <v>2.38999999999999E-2</v>
      </c>
      <c r="L97" s="233">
        <f>AVERAGE(B97:K97)</f>
        <v>2.5299999999999961E-2</v>
      </c>
      <c r="M97" s="233">
        <f>STDEVP(B97:K97)</f>
        <v>6.8830225918560103E-3</v>
      </c>
      <c r="N97" s="226">
        <f>M97*100/L97</f>
        <v>27.205622892711546</v>
      </c>
      <c r="O97" s="233"/>
      <c r="P97" s="226"/>
      <c r="Q97" s="215"/>
      <c r="R97" s="233"/>
      <c r="S97" s="226"/>
      <c r="T97" s="216"/>
      <c r="U97" s="216"/>
      <c r="V97" s="216"/>
      <c r="W97" s="216"/>
      <c r="X97" s="216"/>
      <c r="Y97" s="216"/>
      <c r="Z97" s="216"/>
      <c r="AA97" s="216"/>
      <c r="AB97" s="216"/>
      <c r="AC97" s="262" t="s">
        <v>124</v>
      </c>
      <c r="AD97" s="289">
        <v>3.5200000000000002E-2</v>
      </c>
      <c r="AE97" s="289">
        <v>2.4899999999999901E-2</v>
      </c>
      <c r="AF97" s="289">
        <v>4.1200000000000001E-2</v>
      </c>
      <c r="AG97" s="289">
        <v>3.9199999999999999E-2</v>
      </c>
      <c r="AH97" s="289">
        <v>3.9199999999999902E-2</v>
      </c>
      <c r="AI97" s="289">
        <v>2.7699999999999999E-2</v>
      </c>
      <c r="AJ97" s="289">
        <v>3.6799999999999999E-2</v>
      </c>
      <c r="AK97" s="289">
        <v>5.3800000000000001E-2</v>
      </c>
      <c r="AL97" s="289">
        <v>3.32E-2</v>
      </c>
      <c r="AM97" s="290">
        <v>2.5700000000000001E-2</v>
      </c>
      <c r="AN97" s="233">
        <f>AVERAGE(AD97:AM97)</f>
        <v>3.5689999999999986E-2</v>
      </c>
      <c r="AO97" s="233">
        <f>STDEVP(AD97:AM97)</f>
        <v>8.1896825335296113E-3</v>
      </c>
      <c r="AP97" s="226">
        <f>AO97*100/AN97</f>
        <v>22.946714859987711</v>
      </c>
      <c r="AQ97" s="233"/>
      <c r="AR97" s="226"/>
      <c r="AS97" s="215"/>
      <c r="AT97" s="233"/>
      <c r="AU97" s="22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69" t="s">
        <v>50</v>
      </c>
      <c r="BG97" s="289">
        <f t="shared" ref="BG97:BP97" si="69">BG62</f>
        <v>3.5799999999999998E-2</v>
      </c>
      <c r="BH97" s="289">
        <f t="shared" si="69"/>
        <v>1.9599999999999999E-2</v>
      </c>
      <c r="BI97" s="289">
        <f t="shared" si="69"/>
        <v>2.4899999999999901E-2</v>
      </c>
      <c r="BJ97" s="289">
        <f t="shared" si="69"/>
        <v>3.3599999999999998E-2</v>
      </c>
      <c r="BK97" s="289">
        <f t="shared" si="69"/>
        <v>4.0399999999999901E-2</v>
      </c>
      <c r="BL97" s="289">
        <f t="shared" si="69"/>
        <v>2.84999999999999E-2</v>
      </c>
      <c r="BM97" s="289">
        <f t="shared" si="69"/>
        <v>2.4199999999999999E-2</v>
      </c>
      <c r="BN97" s="289">
        <f t="shared" si="69"/>
        <v>2.52E-2</v>
      </c>
      <c r="BO97" s="289">
        <f t="shared" si="69"/>
        <v>2.3599999999999999E-2</v>
      </c>
      <c r="BP97" s="290">
        <f t="shared" si="69"/>
        <v>2.7099999999999999E-2</v>
      </c>
      <c r="BQ97" s="233">
        <f>AVERAGE(BG97:BP97)</f>
        <v>2.8289999999999971E-2</v>
      </c>
      <c r="BR97" s="233">
        <f>STDEVP(BG97:BP97)</f>
        <v>6.0662096897485971E-3</v>
      </c>
      <c r="BS97" s="226">
        <f>BR97*100/BQ97</f>
        <v>21.442946941493826</v>
      </c>
      <c r="BT97" s="233"/>
      <c r="BU97" s="226"/>
      <c r="BV97" s="215"/>
      <c r="BW97" s="233"/>
      <c r="BX97" s="22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  <c r="DE97" s="216"/>
      <c r="DF97" s="216"/>
      <c r="DG97" s="216"/>
      <c r="DH97" s="216"/>
      <c r="DI97" s="216"/>
      <c r="DJ97" s="216"/>
      <c r="DK97" s="216"/>
      <c r="DL97" s="216"/>
      <c r="DM97" s="216"/>
      <c r="DN97" s="216"/>
      <c r="DO97" s="216"/>
      <c r="DP97" s="216"/>
      <c r="DQ97" s="216"/>
      <c r="DR97" s="216"/>
      <c r="DS97" s="216"/>
      <c r="DT97" s="216"/>
      <c r="DU97" s="216"/>
      <c r="DV97" s="216"/>
      <c r="DW97" s="216"/>
      <c r="DX97" s="216"/>
      <c r="DY97" s="216"/>
      <c r="DZ97" s="216"/>
      <c r="EA97" s="216"/>
      <c r="EB97" s="216"/>
      <c r="EC97" s="216"/>
      <c r="ED97" s="216"/>
      <c r="EE97" s="216"/>
      <c r="EF97" s="216"/>
      <c r="EG97" s="216"/>
      <c r="EH97" s="216"/>
      <c r="EI97" s="216"/>
      <c r="EJ97" s="216"/>
      <c r="EK97" s="216"/>
      <c r="EL97" s="216"/>
      <c r="EM97" s="216"/>
      <c r="EN97" s="216"/>
      <c r="EO97" s="216"/>
      <c r="EP97" s="216"/>
      <c r="EQ97" s="216"/>
      <c r="ER97" s="216"/>
      <c r="ES97" s="216"/>
      <c r="ET97" s="216"/>
      <c r="EU97" s="216"/>
      <c r="EV97" s="216"/>
      <c r="EW97" s="216"/>
      <c r="EX97" s="216"/>
      <c r="EY97" s="216"/>
      <c r="EZ97" s="216"/>
      <c r="FA97" s="216"/>
      <c r="FB97" s="216"/>
      <c r="FC97" s="216"/>
      <c r="FD97" s="216"/>
      <c r="FE97" s="216"/>
      <c r="FF97" s="216"/>
      <c r="FG97" s="216"/>
      <c r="FH97" s="216"/>
      <c r="FI97" s="216"/>
      <c r="FJ97" s="216"/>
      <c r="FK97" s="216"/>
      <c r="FL97" s="216"/>
      <c r="FM97" s="216"/>
      <c r="FN97" s="216"/>
      <c r="FO97" s="216"/>
      <c r="FP97" s="216"/>
      <c r="FQ97" s="216"/>
      <c r="FR97" s="216"/>
      <c r="FS97" s="216"/>
      <c r="FT97" s="216"/>
      <c r="FU97" s="216"/>
      <c r="FV97" s="216"/>
      <c r="FW97" s="216"/>
      <c r="FX97" s="216"/>
      <c r="FY97" s="216"/>
      <c r="FZ97" s="216"/>
      <c r="GA97" s="216"/>
      <c r="GB97" s="216"/>
      <c r="GC97" s="216"/>
      <c r="GD97" s="216"/>
      <c r="GE97" s="216"/>
      <c r="GF97" s="216"/>
      <c r="GG97" s="216"/>
      <c r="GH97" s="216"/>
      <c r="GI97" s="216"/>
      <c r="GJ97" s="216"/>
      <c r="GK97" s="216"/>
      <c r="GL97" s="216"/>
      <c r="GM97" s="216"/>
      <c r="GN97" s="216"/>
      <c r="GO97" s="216"/>
      <c r="GP97" s="216"/>
      <c r="GQ97" s="216"/>
      <c r="GR97" s="216"/>
      <c r="GS97" s="216"/>
      <c r="GT97" s="216"/>
      <c r="GU97" s="216"/>
      <c r="GV97" s="216"/>
      <c r="GW97" s="216"/>
      <c r="GX97" s="216"/>
      <c r="GY97" s="216"/>
      <c r="GZ97" s="216"/>
      <c r="HA97" s="216"/>
      <c r="HB97" s="216"/>
      <c r="HC97" s="216"/>
      <c r="HD97" s="216"/>
      <c r="HE97" s="216"/>
      <c r="HF97" s="216"/>
      <c r="HG97" s="216"/>
      <c r="HH97" s="216"/>
      <c r="HI97" s="216"/>
      <c r="HJ97" s="216"/>
      <c r="HK97" s="216"/>
      <c r="HL97" s="216"/>
      <c r="HM97" s="216"/>
      <c r="HN97" s="216"/>
      <c r="HO97" s="216"/>
      <c r="HP97" s="216"/>
      <c r="HQ97" s="216"/>
      <c r="HR97" s="216"/>
      <c r="HS97" s="216"/>
      <c r="HT97" s="216"/>
      <c r="HU97" s="216"/>
      <c r="HV97" s="216"/>
      <c r="HW97" s="216"/>
      <c r="HX97" s="216"/>
      <c r="HY97" s="216"/>
      <c r="HZ97" s="216"/>
    </row>
    <row r="98" spans="1:234">
      <c r="A98" s="254"/>
      <c r="B98" s="233"/>
      <c r="C98" s="233"/>
      <c r="D98" s="233"/>
      <c r="E98" s="233"/>
      <c r="F98" s="215"/>
      <c r="G98" s="215"/>
      <c r="H98" s="233"/>
      <c r="I98" s="233"/>
      <c r="J98" s="233"/>
      <c r="K98" s="233"/>
      <c r="L98" s="233"/>
      <c r="M98" s="233"/>
      <c r="N98" s="226"/>
      <c r="O98" s="233"/>
      <c r="P98" s="226"/>
      <c r="Q98" s="215"/>
      <c r="R98" s="233"/>
      <c r="S98" s="226"/>
      <c r="T98" s="216"/>
      <c r="U98" s="216"/>
      <c r="V98" s="216"/>
      <c r="W98" s="216"/>
      <c r="X98" s="216"/>
      <c r="Y98" s="216"/>
      <c r="Z98" s="216"/>
      <c r="AA98" s="216"/>
      <c r="AB98" s="216"/>
      <c r="AC98" s="254"/>
      <c r="AD98" s="233"/>
      <c r="AE98" s="233"/>
      <c r="AF98" s="233"/>
      <c r="AG98" s="233"/>
      <c r="AH98" s="215"/>
      <c r="AI98" s="215"/>
      <c r="AJ98" s="233"/>
      <c r="AK98" s="233"/>
      <c r="AL98" s="233"/>
      <c r="AM98" s="233"/>
      <c r="AN98" s="233"/>
      <c r="AO98" s="233"/>
      <c r="AP98" s="226"/>
      <c r="AQ98" s="233"/>
      <c r="AR98" s="226"/>
      <c r="AS98" s="215"/>
      <c r="AT98" s="233"/>
      <c r="AU98" s="22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33"/>
      <c r="BH98" s="233"/>
      <c r="BI98" s="233"/>
      <c r="BJ98" s="233"/>
      <c r="BK98" s="215"/>
      <c r="BL98" s="215"/>
      <c r="BM98" s="233"/>
      <c r="BN98" s="233"/>
      <c r="BO98" s="233"/>
      <c r="BP98" s="233"/>
      <c r="BQ98" s="233"/>
      <c r="BR98" s="233"/>
      <c r="BS98" s="226"/>
      <c r="BT98" s="233"/>
      <c r="BU98" s="226"/>
      <c r="BV98" s="215"/>
      <c r="BW98" s="233"/>
      <c r="BX98" s="22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  <c r="DE98" s="216"/>
      <c r="DF98" s="216"/>
      <c r="DG98" s="216"/>
      <c r="DH98" s="216"/>
      <c r="DI98" s="216"/>
      <c r="DJ98" s="216"/>
      <c r="DK98" s="216"/>
      <c r="DL98" s="216"/>
      <c r="DM98" s="216"/>
      <c r="DN98" s="216"/>
      <c r="DO98" s="216"/>
      <c r="DP98" s="216"/>
      <c r="DQ98" s="216"/>
      <c r="DR98" s="216"/>
      <c r="DS98" s="216"/>
      <c r="DT98" s="216"/>
      <c r="DU98" s="216"/>
      <c r="DV98" s="216"/>
      <c r="DW98" s="216"/>
      <c r="DX98" s="216"/>
      <c r="DY98" s="216"/>
      <c r="DZ98" s="216"/>
      <c r="EA98" s="216"/>
      <c r="EB98" s="216"/>
      <c r="EC98" s="216"/>
      <c r="ED98" s="216"/>
      <c r="EE98" s="216"/>
      <c r="EF98" s="216"/>
      <c r="EG98" s="216"/>
      <c r="EH98" s="216"/>
      <c r="EI98" s="216"/>
      <c r="EJ98" s="216"/>
      <c r="EK98" s="216"/>
      <c r="EL98" s="216"/>
      <c r="EM98" s="216"/>
      <c r="EN98" s="216"/>
      <c r="EO98" s="216"/>
      <c r="EP98" s="216"/>
      <c r="EQ98" s="216"/>
      <c r="ER98" s="216"/>
      <c r="ES98" s="216"/>
      <c r="ET98" s="216"/>
      <c r="EU98" s="216"/>
      <c r="EV98" s="216"/>
      <c r="EW98" s="216"/>
      <c r="EX98" s="216"/>
      <c r="EY98" s="216"/>
      <c r="EZ98" s="216"/>
      <c r="FA98" s="216"/>
      <c r="FB98" s="216"/>
      <c r="FC98" s="216"/>
      <c r="FD98" s="216"/>
      <c r="FE98" s="216"/>
      <c r="FF98" s="216"/>
      <c r="FG98" s="216"/>
      <c r="FH98" s="216"/>
      <c r="FI98" s="216"/>
      <c r="FJ98" s="216"/>
      <c r="FK98" s="216"/>
      <c r="FL98" s="216"/>
      <c r="FM98" s="216"/>
      <c r="FN98" s="216"/>
      <c r="FO98" s="216"/>
      <c r="FP98" s="216"/>
      <c r="FQ98" s="216"/>
      <c r="FR98" s="216"/>
      <c r="FS98" s="216"/>
      <c r="FT98" s="216"/>
      <c r="FU98" s="216"/>
      <c r="FV98" s="216"/>
      <c r="FW98" s="216"/>
      <c r="FX98" s="216"/>
      <c r="FY98" s="216"/>
      <c r="FZ98" s="216"/>
      <c r="GA98" s="216"/>
      <c r="GB98" s="216"/>
      <c r="GC98" s="216"/>
      <c r="GD98" s="216"/>
      <c r="GE98" s="216"/>
      <c r="GF98" s="216"/>
      <c r="GG98" s="216"/>
      <c r="GH98" s="216"/>
      <c r="GI98" s="216"/>
      <c r="GJ98" s="216"/>
      <c r="GK98" s="216"/>
      <c r="GL98" s="216"/>
      <c r="GM98" s="216"/>
      <c r="GN98" s="216"/>
      <c r="GO98" s="216"/>
      <c r="GP98" s="216"/>
      <c r="GQ98" s="216"/>
      <c r="GR98" s="216"/>
      <c r="GS98" s="216"/>
      <c r="GT98" s="216"/>
      <c r="GU98" s="216"/>
      <c r="GV98" s="216"/>
      <c r="GW98" s="216"/>
      <c r="GX98" s="216"/>
      <c r="GY98" s="216"/>
      <c r="GZ98" s="216"/>
      <c r="HA98" s="216"/>
      <c r="HB98" s="216"/>
      <c r="HC98" s="216"/>
      <c r="HD98" s="216"/>
      <c r="HE98" s="216"/>
      <c r="HF98" s="216"/>
      <c r="HG98" s="216"/>
      <c r="HH98" s="216"/>
      <c r="HI98" s="216"/>
      <c r="HJ98" s="216"/>
      <c r="HK98" s="216"/>
      <c r="HL98" s="216"/>
      <c r="HM98" s="216"/>
      <c r="HN98" s="216"/>
      <c r="HO98" s="216"/>
      <c r="HP98" s="216"/>
      <c r="HQ98" s="216"/>
      <c r="HR98" s="216"/>
      <c r="HS98" s="216"/>
      <c r="HT98" s="216"/>
      <c r="HU98" s="216"/>
      <c r="HV98" s="216"/>
      <c r="HW98" s="216"/>
      <c r="HX98" s="216"/>
      <c r="HY98" s="216"/>
      <c r="HZ98" s="216"/>
    </row>
    <row r="99" spans="1:234">
      <c r="A99" s="254"/>
      <c r="B99" s="216"/>
      <c r="C99" s="216"/>
      <c r="D99" s="216"/>
      <c r="E99" s="216"/>
      <c r="F99" s="216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26"/>
      <c r="T99" s="233"/>
      <c r="U99" s="226"/>
      <c r="V99" s="215"/>
      <c r="W99" s="233"/>
      <c r="X99" s="226"/>
      <c r="Y99" s="216"/>
      <c r="Z99" s="216"/>
      <c r="AA99" s="216"/>
      <c r="AB99" s="216"/>
      <c r="AC99" s="254"/>
      <c r="AD99" s="216"/>
      <c r="AE99" s="216"/>
      <c r="AF99" s="216"/>
      <c r="AG99" s="216"/>
      <c r="AH99" s="216"/>
      <c r="AI99" s="233"/>
      <c r="AJ99" s="233"/>
      <c r="AK99" s="233"/>
      <c r="AL99" s="233"/>
      <c r="AM99" s="233"/>
      <c r="AN99" s="233"/>
      <c r="AO99" s="233"/>
      <c r="AP99" s="226"/>
      <c r="AQ99" s="233"/>
      <c r="AR99" s="226"/>
      <c r="AS99" s="216"/>
      <c r="AT99" s="233"/>
      <c r="AU99" s="22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57"/>
      <c r="BH99" s="257"/>
      <c r="BI99" s="257"/>
      <c r="BJ99" s="258"/>
      <c r="BK99" s="216"/>
      <c r="BL99" s="233"/>
      <c r="BM99" s="233"/>
      <c r="BN99" s="233"/>
      <c r="BO99" s="233"/>
      <c r="BP99" s="233"/>
      <c r="BQ99" s="233"/>
      <c r="BR99" s="233"/>
      <c r="BS99" s="226"/>
      <c r="BT99" s="233"/>
      <c r="BU99" s="226"/>
      <c r="BV99" s="215"/>
      <c r="BW99" s="233"/>
      <c r="BX99" s="22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  <c r="DE99" s="216"/>
      <c r="DF99" s="216"/>
      <c r="DG99" s="216"/>
      <c r="DH99" s="216"/>
      <c r="DI99" s="216"/>
      <c r="DJ99" s="216"/>
      <c r="DK99" s="216"/>
      <c r="DL99" s="216"/>
      <c r="DM99" s="216"/>
      <c r="DN99" s="216"/>
      <c r="DO99" s="216"/>
      <c r="DP99" s="216"/>
      <c r="DQ99" s="216"/>
      <c r="DR99" s="216"/>
      <c r="DS99" s="216"/>
      <c r="DT99" s="216"/>
      <c r="DU99" s="216"/>
      <c r="DV99" s="216"/>
      <c r="DW99" s="216"/>
      <c r="DX99" s="216"/>
      <c r="DY99" s="216"/>
      <c r="DZ99" s="216"/>
      <c r="EA99" s="216"/>
      <c r="EB99" s="216"/>
      <c r="EC99" s="216"/>
      <c r="ED99" s="216"/>
      <c r="EE99" s="216"/>
      <c r="EF99" s="216"/>
      <c r="EG99" s="216"/>
      <c r="EH99" s="216"/>
      <c r="EI99" s="216"/>
      <c r="EJ99" s="216"/>
      <c r="EK99" s="216"/>
      <c r="EL99" s="216"/>
      <c r="EM99" s="216"/>
      <c r="EN99" s="216"/>
      <c r="EO99" s="216"/>
      <c r="EP99" s="216"/>
      <c r="EQ99" s="216"/>
      <c r="ER99" s="216"/>
      <c r="ES99" s="216"/>
      <c r="ET99" s="216"/>
      <c r="EU99" s="216"/>
      <c r="EV99" s="216"/>
      <c r="EW99" s="216"/>
      <c r="EX99" s="216"/>
      <c r="EY99" s="216"/>
      <c r="EZ99" s="216"/>
      <c r="FA99" s="216"/>
      <c r="FB99" s="216"/>
      <c r="FC99" s="216"/>
      <c r="FD99" s="216"/>
      <c r="FE99" s="216"/>
      <c r="FF99" s="216"/>
      <c r="FG99" s="216"/>
      <c r="FH99" s="216"/>
      <c r="FI99" s="216"/>
      <c r="FJ99" s="216"/>
      <c r="FK99" s="216"/>
      <c r="FL99" s="216"/>
      <c r="FM99" s="216"/>
      <c r="FN99" s="216"/>
      <c r="FO99" s="216"/>
      <c r="FP99" s="216"/>
      <c r="FQ99" s="216"/>
      <c r="FR99" s="216"/>
      <c r="FS99" s="216"/>
      <c r="FT99" s="216"/>
      <c r="FU99" s="216"/>
      <c r="FV99" s="216"/>
      <c r="FW99" s="216"/>
      <c r="FX99" s="216"/>
      <c r="FY99" s="216"/>
      <c r="FZ99" s="216"/>
      <c r="GA99" s="216"/>
      <c r="GB99" s="216"/>
      <c r="GC99" s="216"/>
      <c r="GD99" s="216"/>
      <c r="GE99" s="216"/>
      <c r="GF99" s="216"/>
      <c r="GG99" s="216"/>
      <c r="GH99" s="216"/>
      <c r="GI99" s="216"/>
      <c r="GJ99" s="216"/>
      <c r="GK99" s="216"/>
      <c r="GL99" s="216"/>
      <c r="GM99" s="216"/>
      <c r="GN99" s="216"/>
      <c r="GO99" s="216"/>
      <c r="GP99" s="216"/>
      <c r="GQ99" s="216"/>
      <c r="GR99" s="216"/>
      <c r="GS99" s="216"/>
      <c r="GT99" s="216"/>
      <c r="GU99" s="216"/>
      <c r="GV99" s="216"/>
      <c r="GW99" s="216"/>
      <c r="GX99" s="216"/>
      <c r="GY99" s="216"/>
      <c r="GZ99" s="216"/>
      <c r="HA99" s="216"/>
      <c r="HB99" s="216"/>
      <c r="HC99" s="216"/>
      <c r="HD99" s="216"/>
      <c r="HE99" s="216"/>
      <c r="HF99" s="216"/>
      <c r="HG99" s="216"/>
      <c r="HH99" s="216"/>
      <c r="HI99" s="216"/>
      <c r="HJ99" s="216"/>
      <c r="HK99" s="216"/>
      <c r="HL99" s="216"/>
      <c r="HM99" s="216"/>
      <c r="HN99" s="216"/>
      <c r="HO99" s="216"/>
      <c r="HP99" s="216"/>
      <c r="HQ99" s="216"/>
      <c r="HR99" s="216"/>
      <c r="HS99" s="216"/>
      <c r="HT99" s="216"/>
      <c r="HU99" s="216"/>
      <c r="HV99" s="216"/>
      <c r="HW99" s="216"/>
      <c r="HX99" s="216"/>
      <c r="HY99" s="216"/>
      <c r="HZ99" s="216"/>
    </row>
    <row r="100" spans="1:234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33"/>
      <c r="X100" s="226"/>
      <c r="Y100" s="216"/>
      <c r="Z100" s="216"/>
      <c r="AA100" s="216"/>
      <c r="AB100" s="216"/>
      <c r="AC100" s="259"/>
      <c r="AD100" s="257"/>
      <c r="AE100" s="257"/>
      <c r="AF100" s="257"/>
      <c r="AG100" s="258"/>
      <c r="AH100" s="216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26"/>
      <c r="AV100" s="233"/>
      <c r="AW100" s="226"/>
      <c r="AX100" s="215"/>
      <c r="AY100" s="233"/>
      <c r="AZ100" s="226"/>
      <c r="BA100" s="216"/>
      <c r="BB100" s="216"/>
      <c r="BC100" s="216"/>
      <c r="BD100" s="216"/>
      <c r="BE100" s="216"/>
      <c r="BF100" s="216"/>
      <c r="BG100" s="257"/>
      <c r="BH100" s="257"/>
      <c r="BI100" s="257"/>
      <c r="BJ100" s="258"/>
      <c r="BK100" s="216"/>
      <c r="BL100" s="233"/>
      <c r="BM100" s="233"/>
      <c r="BN100" s="233"/>
      <c r="BO100" s="233"/>
      <c r="BP100" s="233"/>
      <c r="BQ100" s="233"/>
      <c r="BR100" s="233"/>
      <c r="BS100" s="226"/>
      <c r="BT100" s="233"/>
      <c r="BU100" s="226"/>
      <c r="BV100" s="215"/>
      <c r="BW100" s="233"/>
      <c r="BX100" s="22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  <c r="DE100" s="216"/>
      <c r="DF100" s="216"/>
      <c r="DG100" s="216"/>
      <c r="DH100" s="216"/>
      <c r="DI100" s="216"/>
      <c r="DJ100" s="216"/>
      <c r="DK100" s="216"/>
      <c r="DL100" s="216"/>
      <c r="DM100" s="216"/>
      <c r="DN100" s="216"/>
      <c r="DO100" s="216"/>
      <c r="DP100" s="216"/>
      <c r="DQ100" s="216"/>
      <c r="DR100" s="216"/>
      <c r="DS100" s="216"/>
      <c r="DT100" s="216"/>
      <c r="DU100" s="216"/>
      <c r="DV100" s="216"/>
      <c r="DW100" s="216"/>
      <c r="DX100" s="216"/>
      <c r="DY100" s="216"/>
      <c r="DZ100" s="216"/>
      <c r="EA100" s="216"/>
      <c r="EB100" s="216"/>
      <c r="EC100" s="216"/>
      <c r="ED100" s="216"/>
      <c r="EE100" s="216"/>
      <c r="EF100" s="216"/>
      <c r="EG100" s="216"/>
      <c r="EH100" s="216"/>
      <c r="EI100" s="216"/>
      <c r="EJ100" s="216"/>
      <c r="EK100" s="216"/>
      <c r="EL100" s="216"/>
      <c r="EM100" s="216"/>
      <c r="EN100" s="216"/>
      <c r="EO100" s="216"/>
      <c r="EP100" s="216"/>
      <c r="EQ100" s="216"/>
      <c r="ER100" s="216"/>
      <c r="ES100" s="216"/>
      <c r="ET100" s="216"/>
      <c r="EU100" s="216"/>
      <c r="EV100" s="216"/>
      <c r="EW100" s="216"/>
      <c r="EX100" s="216"/>
      <c r="EY100" s="216"/>
      <c r="EZ100" s="216"/>
      <c r="FA100" s="216"/>
      <c r="FB100" s="216"/>
      <c r="FC100" s="216"/>
      <c r="FD100" s="216"/>
      <c r="FE100" s="216"/>
      <c r="FF100" s="216"/>
      <c r="FG100" s="216"/>
      <c r="FH100" s="216"/>
      <c r="FI100" s="216"/>
      <c r="FJ100" s="216"/>
      <c r="FK100" s="216"/>
      <c r="FL100" s="216"/>
      <c r="FM100" s="216"/>
      <c r="FN100" s="216"/>
      <c r="FO100" s="216"/>
      <c r="FP100" s="216"/>
      <c r="FQ100" s="216"/>
      <c r="FR100" s="216"/>
      <c r="FS100" s="216"/>
      <c r="FT100" s="216"/>
      <c r="FU100" s="216"/>
      <c r="FV100" s="216"/>
      <c r="FW100" s="216"/>
      <c r="FX100" s="216"/>
      <c r="FY100" s="216"/>
      <c r="FZ100" s="216"/>
      <c r="GA100" s="216"/>
      <c r="GB100" s="216"/>
      <c r="GC100" s="216"/>
      <c r="GD100" s="216"/>
      <c r="GE100" s="216"/>
      <c r="GF100" s="216"/>
      <c r="GG100" s="216"/>
      <c r="GH100" s="216"/>
      <c r="GI100" s="216"/>
      <c r="GJ100" s="216"/>
      <c r="GK100" s="216"/>
      <c r="GL100" s="216"/>
      <c r="GM100" s="216"/>
      <c r="GN100" s="216"/>
      <c r="GO100" s="216"/>
      <c r="GP100" s="216"/>
      <c r="GQ100" s="216"/>
      <c r="GR100" s="216"/>
      <c r="GS100" s="216"/>
      <c r="GT100" s="216"/>
      <c r="GU100" s="216"/>
      <c r="GV100" s="216"/>
      <c r="GW100" s="216"/>
      <c r="GX100" s="216"/>
      <c r="GY100" s="216"/>
      <c r="GZ100" s="216"/>
      <c r="HA100" s="216"/>
      <c r="HB100" s="216"/>
      <c r="HC100" s="216"/>
      <c r="HD100" s="216"/>
      <c r="HE100" s="216"/>
      <c r="HF100" s="216"/>
      <c r="HG100" s="216"/>
      <c r="HH100" s="216"/>
      <c r="HI100" s="216"/>
      <c r="HJ100" s="216"/>
      <c r="HK100" s="216"/>
      <c r="HL100" s="216"/>
      <c r="HM100" s="216"/>
      <c r="HN100" s="216"/>
      <c r="HO100" s="216"/>
      <c r="HP100" s="216"/>
      <c r="HQ100" s="216"/>
      <c r="HR100" s="216"/>
      <c r="HS100" s="216"/>
      <c r="HT100" s="216"/>
      <c r="HU100" s="216"/>
      <c r="HV100" s="216"/>
      <c r="HW100" s="216"/>
      <c r="HX100" s="216"/>
      <c r="HY100" s="216"/>
      <c r="HZ100" s="216"/>
    </row>
    <row r="101" spans="1:234">
      <c r="A101" s="254"/>
      <c r="B101" s="271"/>
      <c r="C101" s="271"/>
      <c r="D101" s="271"/>
      <c r="E101" s="271"/>
      <c r="F101" s="271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26"/>
      <c r="T101" s="233"/>
      <c r="U101" s="226"/>
      <c r="V101" s="215"/>
      <c r="W101" s="249"/>
      <c r="X101" s="226"/>
      <c r="Y101" s="216"/>
      <c r="Z101" s="216"/>
      <c r="AA101" s="216"/>
      <c r="AB101" s="216"/>
      <c r="AC101" s="254"/>
      <c r="AD101" s="271"/>
      <c r="AE101" s="271"/>
      <c r="AF101" s="271"/>
      <c r="AG101" s="271"/>
      <c r="AH101" s="271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26"/>
      <c r="AV101" s="233"/>
      <c r="AW101" s="226"/>
      <c r="AX101" s="215"/>
      <c r="AY101" s="249"/>
      <c r="AZ101" s="226"/>
      <c r="BA101" s="216"/>
      <c r="BB101" s="216"/>
      <c r="BC101" s="216"/>
      <c r="BD101" s="216"/>
      <c r="BE101" s="216"/>
      <c r="BF101" s="216"/>
      <c r="BG101" s="271"/>
      <c r="BH101" s="271"/>
      <c r="BI101" s="271"/>
      <c r="BJ101" s="271"/>
      <c r="BK101" s="271"/>
      <c r="BL101" s="233"/>
      <c r="BM101" s="233"/>
      <c r="BN101" s="233"/>
      <c r="BO101" s="233"/>
      <c r="BP101" s="233"/>
      <c r="BQ101" s="233"/>
      <c r="BR101" s="233"/>
      <c r="BS101" s="226"/>
      <c r="BT101" s="233"/>
      <c r="BU101" s="226"/>
      <c r="BV101" s="215"/>
      <c r="BW101" s="249"/>
      <c r="BX101" s="22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  <c r="DE101" s="216"/>
      <c r="DF101" s="216"/>
      <c r="DG101" s="216"/>
      <c r="DH101" s="216"/>
      <c r="DI101" s="216"/>
      <c r="DJ101" s="216"/>
      <c r="DK101" s="216"/>
      <c r="DL101" s="216"/>
      <c r="DM101" s="216"/>
      <c r="DN101" s="216"/>
      <c r="DO101" s="216"/>
      <c r="DP101" s="216"/>
      <c r="DQ101" s="216"/>
      <c r="DR101" s="216"/>
      <c r="DS101" s="216"/>
      <c r="DT101" s="216"/>
      <c r="DU101" s="216"/>
      <c r="DV101" s="216"/>
      <c r="DW101" s="216"/>
      <c r="DX101" s="216"/>
      <c r="DY101" s="216"/>
      <c r="DZ101" s="216"/>
      <c r="EA101" s="216"/>
      <c r="EB101" s="216"/>
      <c r="EC101" s="216"/>
      <c r="ED101" s="216"/>
      <c r="EE101" s="216"/>
      <c r="EF101" s="216"/>
      <c r="EG101" s="216"/>
      <c r="EH101" s="216"/>
      <c r="EI101" s="216"/>
      <c r="EJ101" s="216"/>
      <c r="EK101" s="216"/>
      <c r="EL101" s="216"/>
      <c r="EM101" s="216"/>
      <c r="EN101" s="216"/>
      <c r="EO101" s="216"/>
      <c r="EP101" s="216"/>
      <c r="EQ101" s="216"/>
      <c r="ER101" s="216"/>
      <c r="ES101" s="216"/>
      <c r="ET101" s="216"/>
      <c r="EU101" s="216"/>
      <c r="EV101" s="216"/>
      <c r="EW101" s="216"/>
      <c r="EX101" s="216"/>
      <c r="EY101" s="216"/>
      <c r="EZ101" s="216"/>
      <c r="FA101" s="216"/>
      <c r="FB101" s="216"/>
      <c r="FC101" s="216"/>
      <c r="FD101" s="216"/>
      <c r="FE101" s="216"/>
      <c r="FF101" s="216"/>
      <c r="FG101" s="216"/>
      <c r="FH101" s="216"/>
      <c r="FI101" s="216"/>
      <c r="FJ101" s="216"/>
      <c r="FK101" s="216"/>
      <c r="FL101" s="216"/>
      <c r="FM101" s="216"/>
      <c r="FN101" s="216"/>
      <c r="FO101" s="216"/>
      <c r="FP101" s="216"/>
      <c r="FQ101" s="216"/>
      <c r="FR101" s="216"/>
      <c r="FS101" s="216"/>
      <c r="FT101" s="216"/>
      <c r="FU101" s="216"/>
      <c r="FV101" s="216"/>
      <c r="FW101" s="216"/>
      <c r="FX101" s="216"/>
      <c r="FY101" s="216"/>
      <c r="FZ101" s="216"/>
      <c r="GA101" s="216"/>
      <c r="GB101" s="216"/>
      <c r="GC101" s="216"/>
      <c r="GD101" s="216"/>
      <c r="GE101" s="216"/>
      <c r="GF101" s="216"/>
      <c r="GG101" s="216"/>
      <c r="GH101" s="216"/>
      <c r="GI101" s="216"/>
      <c r="GJ101" s="216"/>
      <c r="GK101" s="216"/>
      <c r="GL101" s="216"/>
      <c r="GM101" s="216"/>
      <c r="GN101" s="216"/>
      <c r="GO101" s="216"/>
      <c r="GP101" s="216"/>
      <c r="GQ101" s="216"/>
      <c r="GR101" s="216"/>
      <c r="GS101" s="216"/>
      <c r="GT101" s="216"/>
      <c r="GU101" s="216"/>
      <c r="GV101" s="216"/>
      <c r="GW101" s="216"/>
      <c r="GX101" s="216"/>
      <c r="GY101" s="216"/>
      <c r="GZ101" s="216"/>
      <c r="HA101" s="216"/>
      <c r="HB101" s="216"/>
      <c r="HC101" s="216"/>
      <c r="HD101" s="216"/>
      <c r="HE101" s="216"/>
      <c r="HF101" s="216"/>
      <c r="HG101" s="216"/>
      <c r="HH101" s="216"/>
      <c r="HI101" s="216"/>
      <c r="HJ101" s="216"/>
      <c r="HK101" s="216"/>
      <c r="HL101" s="216"/>
      <c r="HM101" s="216"/>
      <c r="HN101" s="216"/>
      <c r="HO101" s="216"/>
      <c r="HP101" s="216"/>
      <c r="HQ101" s="216"/>
      <c r="HR101" s="216"/>
      <c r="HS101" s="216"/>
      <c r="HT101" s="216"/>
      <c r="HU101" s="216"/>
      <c r="HV101" s="216"/>
      <c r="HW101" s="216"/>
      <c r="HX101" s="216"/>
      <c r="HY101" s="216"/>
      <c r="HZ101" s="216"/>
    </row>
    <row r="102" spans="1:234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5"/>
      <c r="X102" s="226"/>
      <c r="Y102" s="216"/>
      <c r="Z102" s="216"/>
      <c r="AA102" s="216"/>
      <c r="AB102" s="216"/>
      <c r="AC102" s="254"/>
      <c r="AD102" s="216"/>
      <c r="AE102" s="216"/>
      <c r="AF102" s="216"/>
      <c r="AG102" s="216"/>
      <c r="AH102" s="216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26"/>
      <c r="AV102" s="233"/>
      <c r="AW102" s="226"/>
      <c r="AX102" s="215"/>
      <c r="AY102" s="215"/>
      <c r="AZ102" s="22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26"/>
      <c r="BY102" s="233"/>
      <c r="BZ102" s="226"/>
      <c r="CA102" s="215"/>
      <c r="CB102" s="215"/>
      <c r="CC102" s="22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  <c r="DE102" s="216"/>
      <c r="DF102" s="216"/>
      <c r="DG102" s="216"/>
      <c r="DH102" s="216"/>
      <c r="DI102" s="216"/>
      <c r="DJ102" s="216"/>
      <c r="DK102" s="216"/>
      <c r="DL102" s="216"/>
      <c r="DM102" s="216"/>
      <c r="DN102" s="216"/>
      <c r="DO102" s="216"/>
      <c r="DP102" s="216"/>
      <c r="DQ102" s="216"/>
      <c r="DR102" s="216"/>
      <c r="DS102" s="216"/>
      <c r="DT102" s="216"/>
      <c r="DU102" s="216"/>
      <c r="DV102" s="216"/>
      <c r="DW102" s="216"/>
      <c r="DX102" s="216"/>
      <c r="DY102" s="216"/>
      <c r="DZ102" s="216"/>
      <c r="EA102" s="216"/>
      <c r="EB102" s="216"/>
      <c r="EC102" s="216"/>
      <c r="ED102" s="216"/>
      <c r="EE102" s="216"/>
      <c r="EF102" s="216"/>
      <c r="EG102" s="216"/>
      <c r="EH102" s="216"/>
      <c r="EI102" s="216"/>
      <c r="EJ102" s="216"/>
      <c r="EK102" s="216"/>
      <c r="EL102" s="216"/>
      <c r="EM102" s="216"/>
      <c r="EN102" s="216"/>
      <c r="EO102" s="216"/>
      <c r="EP102" s="216"/>
      <c r="EQ102" s="216"/>
      <c r="ER102" s="216"/>
      <c r="ES102" s="216"/>
      <c r="ET102" s="216"/>
      <c r="EU102" s="216"/>
      <c r="EV102" s="216"/>
      <c r="EW102" s="216"/>
      <c r="EX102" s="216"/>
      <c r="EY102" s="216"/>
      <c r="EZ102" s="216"/>
      <c r="FA102" s="216"/>
      <c r="FB102" s="216"/>
      <c r="FC102" s="216"/>
      <c r="FD102" s="216"/>
      <c r="FE102" s="216"/>
      <c r="FF102" s="216"/>
      <c r="FG102" s="216"/>
      <c r="FH102" s="216"/>
      <c r="FI102" s="216"/>
      <c r="FJ102" s="216"/>
      <c r="FK102" s="216"/>
      <c r="FL102" s="216"/>
      <c r="FM102" s="216"/>
      <c r="FN102" s="216"/>
      <c r="FO102" s="216"/>
      <c r="FP102" s="216"/>
      <c r="FQ102" s="216"/>
      <c r="FR102" s="216"/>
      <c r="FS102" s="216"/>
      <c r="FT102" s="216"/>
      <c r="FU102" s="216"/>
      <c r="FV102" s="216"/>
      <c r="FW102" s="216"/>
      <c r="FX102" s="216"/>
      <c r="FY102" s="216"/>
      <c r="FZ102" s="216"/>
      <c r="GA102" s="216"/>
      <c r="GB102" s="216"/>
      <c r="GC102" s="216"/>
      <c r="GD102" s="216"/>
      <c r="GE102" s="216"/>
      <c r="GF102" s="216"/>
      <c r="GG102" s="216"/>
      <c r="GH102" s="216"/>
      <c r="GI102" s="216"/>
      <c r="GJ102" s="216"/>
      <c r="GK102" s="216"/>
      <c r="GL102" s="216"/>
      <c r="GM102" s="216"/>
      <c r="GN102" s="216"/>
      <c r="GO102" s="216"/>
      <c r="GP102" s="216"/>
      <c r="GQ102" s="216"/>
      <c r="GR102" s="216"/>
      <c r="GS102" s="216"/>
      <c r="GT102" s="216"/>
      <c r="GU102" s="216"/>
      <c r="GV102" s="216"/>
      <c r="GW102" s="216"/>
      <c r="GX102" s="216"/>
      <c r="GY102" s="216"/>
      <c r="GZ102" s="216"/>
      <c r="HA102" s="216"/>
      <c r="HB102" s="216"/>
      <c r="HC102" s="216"/>
      <c r="HD102" s="216"/>
      <c r="HE102" s="216"/>
      <c r="HF102" s="216"/>
      <c r="HG102" s="216"/>
      <c r="HH102" s="216"/>
      <c r="HI102" s="216"/>
      <c r="HJ102" s="216"/>
      <c r="HK102" s="216"/>
      <c r="HL102" s="216"/>
      <c r="HM102" s="216"/>
      <c r="HN102" s="216"/>
      <c r="HO102" s="216"/>
      <c r="HP102" s="216"/>
      <c r="HQ102" s="216"/>
      <c r="HR102" s="216"/>
      <c r="HS102" s="216"/>
      <c r="HT102" s="216"/>
      <c r="HU102" s="216"/>
      <c r="HV102" s="216"/>
      <c r="HW102" s="216"/>
      <c r="HX102" s="216"/>
      <c r="HY102" s="216"/>
      <c r="HZ102" s="216"/>
    </row>
    <row r="103" spans="1:234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5"/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5"/>
      <c r="AZ103" s="215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  <c r="DE103" s="216"/>
      <c r="DF103" s="216"/>
      <c r="DG103" s="216"/>
      <c r="DH103" s="216"/>
      <c r="DI103" s="216"/>
      <c r="DJ103" s="216"/>
      <c r="DK103" s="216"/>
      <c r="DL103" s="216"/>
      <c r="DM103" s="216"/>
      <c r="DN103" s="216"/>
      <c r="DO103" s="216"/>
      <c r="DP103" s="216"/>
      <c r="DQ103" s="216"/>
      <c r="DR103" s="216"/>
      <c r="DS103" s="216"/>
      <c r="DT103" s="216"/>
      <c r="DU103" s="216"/>
      <c r="DV103" s="216"/>
      <c r="DW103" s="216"/>
      <c r="DX103" s="216"/>
      <c r="DY103" s="216"/>
      <c r="DZ103" s="216"/>
      <c r="EA103" s="216"/>
      <c r="EB103" s="216"/>
      <c r="EC103" s="216"/>
      <c r="ED103" s="216"/>
      <c r="EE103" s="216"/>
      <c r="EF103" s="216"/>
      <c r="EG103" s="216"/>
      <c r="EH103" s="216"/>
      <c r="EI103" s="216"/>
      <c r="EJ103" s="216"/>
      <c r="EK103" s="216"/>
      <c r="EL103" s="216"/>
      <c r="EM103" s="216"/>
      <c r="EN103" s="216"/>
      <c r="EO103" s="216"/>
      <c r="EP103" s="216"/>
      <c r="EQ103" s="216"/>
      <c r="ER103" s="216"/>
      <c r="ES103" s="216"/>
      <c r="ET103" s="216"/>
      <c r="EU103" s="216"/>
      <c r="EV103" s="216"/>
      <c r="EW103" s="216"/>
      <c r="EX103" s="216"/>
      <c r="EY103" s="216"/>
      <c r="EZ103" s="216"/>
      <c r="FA103" s="216"/>
      <c r="FB103" s="216"/>
      <c r="FC103" s="216"/>
      <c r="FD103" s="216"/>
      <c r="FE103" s="216"/>
      <c r="FF103" s="216"/>
      <c r="FG103" s="216"/>
      <c r="FH103" s="216"/>
      <c r="FI103" s="216"/>
      <c r="FJ103" s="216"/>
      <c r="FK103" s="216"/>
      <c r="FL103" s="216"/>
      <c r="FM103" s="216"/>
      <c r="FN103" s="216"/>
      <c r="FO103" s="216"/>
      <c r="FP103" s="216"/>
      <c r="FQ103" s="216"/>
      <c r="FR103" s="216"/>
      <c r="FS103" s="216"/>
      <c r="FT103" s="216"/>
      <c r="FU103" s="216"/>
      <c r="FV103" s="216"/>
      <c r="FW103" s="216"/>
      <c r="FX103" s="216"/>
      <c r="FY103" s="216"/>
      <c r="FZ103" s="216"/>
      <c r="GA103" s="216"/>
      <c r="GB103" s="216"/>
      <c r="GC103" s="216"/>
      <c r="GD103" s="216"/>
      <c r="GE103" s="216"/>
      <c r="GF103" s="216"/>
      <c r="GG103" s="216"/>
      <c r="GH103" s="216"/>
      <c r="GI103" s="216"/>
      <c r="GJ103" s="216"/>
      <c r="GK103" s="216"/>
      <c r="GL103" s="216"/>
      <c r="GM103" s="216"/>
      <c r="GN103" s="216"/>
      <c r="GO103" s="216"/>
      <c r="GP103" s="216"/>
      <c r="GQ103" s="216"/>
      <c r="GR103" s="216"/>
      <c r="GS103" s="216"/>
      <c r="GT103" s="216"/>
      <c r="GU103" s="216"/>
      <c r="GV103" s="216"/>
      <c r="GW103" s="216"/>
      <c r="GX103" s="216"/>
      <c r="GY103" s="216"/>
      <c r="GZ103" s="216"/>
      <c r="HA103" s="216"/>
      <c r="HB103" s="216"/>
      <c r="HC103" s="216"/>
      <c r="HD103" s="216"/>
      <c r="HE103" s="216"/>
      <c r="HF103" s="216"/>
      <c r="HG103" s="216"/>
      <c r="HH103" s="216"/>
      <c r="HI103" s="216"/>
      <c r="HJ103" s="216"/>
      <c r="HK103" s="216"/>
      <c r="HL103" s="216"/>
      <c r="HM103" s="216"/>
      <c r="HN103" s="216"/>
      <c r="HO103" s="216"/>
      <c r="HP103" s="216"/>
      <c r="HQ103" s="216"/>
      <c r="HR103" s="216"/>
      <c r="HS103" s="216"/>
      <c r="HT103" s="216"/>
      <c r="HU103" s="216"/>
      <c r="HV103" s="216"/>
      <c r="HW103" s="216"/>
      <c r="HX103" s="216"/>
      <c r="HY103" s="216"/>
      <c r="HZ103" s="216"/>
    </row>
    <row r="104" spans="1:234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5"/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5"/>
      <c r="AZ104" s="215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  <c r="DE104" s="216"/>
      <c r="DF104" s="216"/>
      <c r="DG104" s="216"/>
      <c r="DH104" s="216"/>
      <c r="DI104" s="216"/>
      <c r="DJ104" s="216"/>
      <c r="DK104" s="215"/>
      <c r="DL104" s="216"/>
      <c r="DM104" s="216"/>
      <c r="DN104" s="216"/>
      <c r="DO104" s="216"/>
      <c r="DP104" s="216"/>
      <c r="DQ104" s="216"/>
      <c r="DR104" s="216"/>
      <c r="DS104" s="216"/>
      <c r="DT104" s="216"/>
      <c r="DU104" s="216"/>
      <c r="DV104" s="216"/>
      <c r="DW104" s="216"/>
      <c r="DX104" s="216"/>
      <c r="DY104" s="216"/>
      <c r="DZ104" s="216"/>
      <c r="EA104" s="216"/>
      <c r="EB104" s="216"/>
      <c r="EC104" s="216"/>
      <c r="ED104" s="216"/>
      <c r="EE104" s="216"/>
      <c r="EF104" s="216"/>
      <c r="EG104" s="216"/>
      <c r="EH104" s="216"/>
      <c r="EI104" s="216"/>
      <c r="EJ104" s="216"/>
      <c r="EK104" s="216"/>
      <c r="EL104" s="216"/>
      <c r="EM104" s="216"/>
      <c r="EN104" s="216"/>
      <c r="EO104" s="216"/>
      <c r="EP104" s="215"/>
      <c r="EQ104" s="216"/>
      <c r="ER104" s="216"/>
      <c r="ES104" s="216"/>
      <c r="ET104" s="216"/>
      <c r="EU104" s="216"/>
      <c r="EV104" s="216"/>
      <c r="EW104" s="216"/>
      <c r="EX104" s="216"/>
      <c r="EY104" s="216"/>
      <c r="EZ104" s="216"/>
      <c r="FA104" s="216"/>
      <c r="FB104" s="216"/>
      <c r="FC104" s="216"/>
      <c r="FD104" s="216"/>
      <c r="FE104" s="216"/>
      <c r="FF104" s="216"/>
      <c r="FG104" s="216"/>
      <c r="FH104" s="216"/>
      <c r="FI104" s="216"/>
      <c r="FJ104" s="216"/>
      <c r="FK104" s="216"/>
      <c r="FL104" s="216"/>
      <c r="FM104" s="216"/>
      <c r="FN104" s="216"/>
      <c r="FO104" s="216"/>
      <c r="FP104" s="216"/>
      <c r="FQ104" s="216"/>
      <c r="FR104" s="216"/>
      <c r="FS104" s="216"/>
      <c r="FT104" s="216"/>
      <c r="FU104" s="216"/>
      <c r="FV104" s="216"/>
      <c r="FW104" s="216"/>
      <c r="FX104" s="216"/>
      <c r="FY104" s="216"/>
      <c r="FZ104" s="216"/>
      <c r="GA104" s="216"/>
      <c r="GB104" s="216"/>
      <c r="GC104" s="216"/>
      <c r="GD104" s="216"/>
      <c r="GE104" s="216"/>
      <c r="GF104" s="216"/>
      <c r="GG104" s="216"/>
      <c r="GH104" s="216"/>
      <c r="GI104" s="216"/>
      <c r="GJ104" s="216"/>
      <c r="GK104" s="216"/>
      <c r="GL104" s="216"/>
      <c r="GM104" s="216"/>
      <c r="GN104" s="216"/>
      <c r="GO104" s="216"/>
      <c r="GP104" s="216"/>
      <c r="GQ104" s="216"/>
      <c r="GR104" s="216"/>
      <c r="GS104" s="216"/>
      <c r="GT104" s="216"/>
      <c r="GU104" s="216"/>
      <c r="GV104" s="216"/>
      <c r="GW104" s="216"/>
      <c r="GX104" s="216"/>
      <c r="GY104" s="216"/>
      <c r="GZ104" s="216"/>
      <c r="HA104" s="216"/>
      <c r="HB104" s="216"/>
      <c r="HC104" s="216"/>
      <c r="HD104" s="216"/>
      <c r="HE104" s="216"/>
      <c r="HF104" s="216"/>
      <c r="HG104" s="216"/>
      <c r="HH104" s="216"/>
      <c r="HI104" s="216"/>
      <c r="HJ104" s="216"/>
      <c r="HK104" s="216"/>
      <c r="HL104" s="216"/>
      <c r="HM104" s="216"/>
      <c r="HN104" s="216"/>
      <c r="HO104" s="216"/>
      <c r="HP104" s="216"/>
      <c r="HQ104" s="216"/>
      <c r="HR104" s="216"/>
      <c r="HS104" s="216"/>
      <c r="HT104" s="216"/>
      <c r="HU104" s="216"/>
      <c r="HV104" s="216"/>
      <c r="HW104" s="216"/>
      <c r="HX104" s="216"/>
      <c r="HY104" s="216"/>
      <c r="HZ104" s="216"/>
    </row>
    <row r="105" spans="1:234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60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60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  <c r="DE105" s="216"/>
      <c r="DF105" s="216"/>
      <c r="DG105" s="216"/>
      <c r="DH105" s="216"/>
      <c r="DI105" s="216"/>
      <c r="DJ105" s="216"/>
      <c r="DK105" s="216"/>
      <c r="DL105" s="215" t="s">
        <v>125</v>
      </c>
      <c r="DM105" s="215"/>
      <c r="DN105" s="215"/>
      <c r="DO105" s="215"/>
      <c r="DP105" s="215"/>
      <c r="DQ105" s="321" t="s">
        <v>121</v>
      </c>
      <c r="DR105" s="321"/>
      <c r="DS105" s="321"/>
      <c r="DT105" s="321"/>
      <c r="DU105" s="321"/>
      <c r="DV105" s="216"/>
      <c r="DW105" s="216"/>
      <c r="DX105" s="216"/>
      <c r="DY105" s="216"/>
      <c r="DZ105" s="216"/>
      <c r="EA105" s="216"/>
      <c r="EB105" s="216"/>
      <c r="EC105" s="216"/>
      <c r="ED105" s="216"/>
      <c r="EE105" s="216"/>
      <c r="EF105" s="216"/>
      <c r="EG105" s="216"/>
      <c r="EH105" s="216"/>
      <c r="EI105" s="216"/>
      <c r="EJ105" s="216"/>
      <c r="EK105" s="216"/>
      <c r="EL105" s="216"/>
      <c r="EM105" s="216"/>
      <c r="EN105" s="216"/>
      <c r="EO105" s="216"/>
      <c r="EP105" s="215"/>
      <c r="EQ105" s="216"/>
      <c r="ER105" s="216"/>
      <c r="ES105" s="216"/>
      <c r="ET105" s="216"/>
      <c r="EU105" s="216"/>
      <c r="EV105" s="216"/>
      <c r="EW105" s="216"/>
      <c r="EX105" s="216"/>
      <c r="EY105" s="216"/>
      <c r="EZ105" s="216"/>
      <c r="FA105" s="216"/>
      <c r="FB105" s="216"/>
      <c r="FC105" s="216"/>
      <c r="FD105" s="216"/>
      <c r="FE105" s="216"/>
      <c r="FF105" s="216"/>
      <c r="FG105" s="216"/>
      <c r="FH105" s="216"/>
      <c r="FI105" s="216"/>
      <c r="FJ105" s="216"/>
      <c r="FK105" s="216"/>
      <c r="FL105" s="216"/>
      <c r="FM105" s="216"/>
      <c r="FN105" s="216"/>
      <c r="FO105" s="216"/>
      <c r="FP105" s="216"/>
      <c r="FQ105" s="216"/>
      <c r="FR105" s="216"/>
      <c r="FS105" s="216"/>
      <c r="FT105" s="216"/>
      <c r="FU105" s="216"/>
      <c r="FV105" s="216"/>
      <c r="FW105" s="216"/>
      <c r="FX105" s="216"/>
      <c r="FY105" s="216"/>
      <c r="FZ105" s="216"/>
      <c r="GA105" s="216"/>
      <c r="GB105" s="216"/>
      <c r="GC105" s="216"/>
      <c r="GD105" s="216"/>
      <c r="GE105" s="216"/>
      <c r="GF105" s="216"/>
      <c r="GG105" s="216"/>
      <c r="GH105" s="216"/>
      <c r="GI105" s="216"/>
      <c r="GJ105" s="216"/>
      <c r="GK105" s="216"/>
      <c r="GL105" s="216"/>
      <c r="GM105" s="216"/>
      <c r="GN105" s="216"/>
      <c r="GO105" s="216"/>
      <c r="GP105" s="216"/>
      <c r="GQ105" s="216"/>
      <c r="GR105" s="216"/>
      <c r="GS105" s="216"/>
      <c r="GT105" s="216"/>
      <c r="GU105" s="216"/>
      <c r="GV105" s="216"/>
      <c r="GW105" s="216"/>
      <c r="GX105" s="216"/>
      <c r="GY105" s="216"/>
      <c r="GZ105" s="216"/>
      <c r="HA105" s="216"/>
      <c r="HB105" s="216"/>
      <c r="HC105" s="216"/>
      <c r="HD105" s="216"/>
      <c r="HE105" s="216"/>
      <c r="HF105" s="216"/>
      <c r="HG105" s="216"/>
      <c r="HH105" s="216"/>
      <c r="HI105" s="216"/>
      <c r="HJ105" s="216"/>
      <c r="HK105" s="216"/>
      <c r="HL105" s="216"/>
      <c r="HM105" s="216"/>
      <c r="HN105" s="216"/>
      <c r="HO105" s="216"/>
      <c r="HP105" s="216"/>
      <c r="HQ105" s="216"/>
      <c r="HR105" s="216"/>
      <c r="HS105" s="216"/>
      <c r="HT105" s="216"/>
      <c r="HU105" s="216"/>
      <c r="HV105" s="216"/>
      <c r="HW105" s="216"/>
      <c r="HX105" s="216"/>
      <c r="HY105" s="216"/>
      <c r="HZ105" s="216"/>
    </row>
    <row r="106" spans="1:234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54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33"/>
      <c r="AQ106" s="233"/>
      <c r="AR106" s="233"/>
      <c r="AS106" s="233"/>
      <c r="AT106" s="233"/>
      <c r="AU106" s="226"/>
      <c r="AV106" s="233"/>
      <c r="AW106" s="22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  <c r="DE106" s="216"/>
      <c r="DF106" s="216"/>
      <c r="DG106" s="216"/>
      <c r="DH106" s="216"/>
      <c r="DI106" s="216"/>
      <c r="DJ106" s="216"/>
      <c r="DK106" s="215" t="s">
        <v>50</v>
      </c>
      <c r="DL106" s="216">
        <v>1.38E-2</v>
      </c>
      <c r="DM106" s="216">
        <v>2.0500000000000001E-2</v>
      </c>
      <c r="DN106" s="216">
        <v>1.6199999999999899E-2</v>
      </c>
      <c r="DO106" s="216">
        <v>2.0199999999999899E-2</v>
      </c>
      <c r="DP106" s="216">
        <v>3.0399999999999899E-2</v>
      </c>
      <c r="DQ106" s="216">
        <v>1.9299999999999901E-2</v>
      </c>
      <c r="DR106" s="216">
        <v>2.47E-2</v>
      </c>
      <c r="DS106" s="216">
        <v>1.9799999999999901E-2</v>
      </c>
      <c r="DT106" s="216">
        <v>1.93999999999999E-2</v>
      </c>
      <c r="DU106" s="216">
        <v>2.38999999999999E-2</v>
      </c>
      <c r="DV106" s="216"/>
      <c r="DW106" s="216"/>
      <c r="DX106" s="216"/>
      <c r="DY106" s="216"/>
      <c r="DZ106" s="216"/>
      <c r="EA106" s="216"/>
      <c r="EB106" s="216"/>
      <c r="EC106" s="216"/>
      <c r="ED106" s="216"/>
      <c r="EE106" s="216"/>
      <c r="EF106" s="216"/>
      <c r="EG106" s="216"/>
      <c r="EH106" s="216"/>
      <c r="EI106" s="216"/>
      <c r="EJ106" s="216"/>
      <c r="EK106" s="216"/>
      <c r="EL106" s="216"/>
      <c r="EM106" s="216"/>
      <c r="EN106" s="216"/>
      <c r="EO106" s="216"/>
      <c r="EP106" s="216"/>
      <c r="EQ106" s="216"/>
      <c r="ER106" s="216"/>
      <c r="ES106" s="216"/>
      <c r="ET106" s="216"/>
      <c r="EU106" s="216"/>
      <c r="EV106" s="216"/>
      <c r="EW106" s="216"/>
      <c r="EX106" s="216"/>
      <c r="EY106" s="216"/>
      <c r="EZ106" s="216"/>
      <c r="FA106" s="216"/>
      <c r="FB106" s="216"/>
      <c r="FC106" s="216"/>
      <c r="FD106" s="216"/>
      <c r="FE106" s="216"/>
      <c r="FF106" s="216"/>
      <c r="FG106" s="216"/>
      <c r="FH106" s="216"/>
      <c r="FI106" s="216"/>
      <c r="FJ106" s="216"/>
      <c r="FK106" s="216"/>
      <c r="FL106" s="216"/>
      <c r="FM106" s="216"/>
      <c r="FN106" s="216"/>
      <c r="FO106" s="216"/>
      <c r="FP106" s="216"/>
      <c r="FQ106" s="319" t="s">
        <v>107</v>
      </c>
      <c r="FR106" s="319"/>
      <c r="FS106" s="319"/>
      <c r="FT106" s="319"/>
      <c r="FU106" s="319"/>
      <c r="FV106" s="322" t="s">
        <v>121</v>
      </c>
      <c r="FW106" s="322"/>
      <c r="FX106" s="322"/>
      <c r="FY106" s="322"/>
      <c r="FZ106" s="322"/>
      <c r="GA106" s="216"/>
      <c r="GB106" s="216"/>
      <c r="GC106" s="216"/>
      <c r="GD106" s="216"/>
      <c r="GE106" s="216"/>
      <c r="GF106" s="216"/>
      <c r="GG106" s="216"/>
      <c r="GH106" s="216"/>
      <c r="GI106" s="216"/>
      <c r="GJ106" s="216"/>
      <c r="GK106" s="216"/>
      <c r="GL106" s="216"/>
      <c r="GM106" s="216"/>
      <c r="GN106" s="216"/>
      <c r="GO106" s="216"/>
      <c r="GP106" s="216"/>
      <c r="GQ106" s="216"/>
      <c r="GR106" s="216"/>
      <c r="GS106" s="216"/>
      <c r="GT106" s="216"/>
      <c r="GU106" s="319" t="s">
        <v>121</v>
      </c>
      <c r="GV106" s="319"/>
      <c r="GW106" s="319"/>
      <c r="GX106" s="319"/>
      <c r="GY106" s="319"/>
      <c r="GZ106" s="322"/>
      <c r="HA106" s="322"/>
      <c r="HB106" s="322"/>
      <c r="HC106" s="322"/>
      <c r="HD106" s="322"/>
      <c r="HE106" s="216"/>
      <c r="HF106" s="216"/>
      <c r="HG106" s="216"/>
      <c r="HH106" s="216"/>
      <c r="HI106" s="216"/>
      <c r="HJ106" s="216"/>
      <c r="HK106" s="216"/>
      <c r="HL106" s="216"/>
      <c r="HM106" s="216"/>
      <c r="HN106" s="216"/>
      <c r="HO106" s="216"/>
      <c r="HP106" s="216"/>
      <c r="HQ106" s="216"/>
      <c r="HR106" s="216"/>
      <c r="HS106" s="216"/>
      <c r="HT106" s="216"/>
      <c r="HU106" s="216"/>
      <c r="HV106" s="216"/>
      <c r="HW106" s="216"/>
      <c r="HX106" s="216"/>
      <c r="HY106" s="216"/>
      <c r="HZ106" s="216"/>
    </row>
    <row r="107" spans="1:234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54"/>
      <c r="AD107" s="233"/>
      <c r="AE107" s="233"/>
      <c r="AF107" s="233"/>
      <c r="AG107" s="233"/>
      <c r="AH107" s="215"/>
      <c r="AI107" s="215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26"/>
      <c r="AV107" s="233"/>
      <c r="AW107" s="22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  <c r="DE107" s="216"/>
      <c r="DF107" s="216"/>
      <c r="DG107" s="216"/>
      <c r="DH107" s="216"/>
      <c r="DI107" s="216"/>
      <c r="DJ107" s="216"/>
      <c r="DK107" s="224" t="s">
        <v>92</v>
      </c>
      <c r="DL107" s="225">
        <v>2.1492</v>
      </c>
      <c r="DM107" s="225">
        <v>2.141</v>
      </c>
      <c r="DN107" s="225">
        <v>2.1111</v>
      </c>
      <c r="DO107" s="225">
        <v>2.1953999999999998</v>
      </c>
      <c r="DP107" s="225">
        <v>2.1335000000000002</v>
      </c>
      <c r="DQ107" s="225">
        <v>2.0813000000000001</v>
      </c>
      <c r="DR107" s="225">
        <v>2.0762999999999998</v>
      </c>
      <c r="DS107" s="225">
        <v>2.0310000000000001</v>
      </c>
      <c r="DT107" s="225">
        <v>2.1305999999999998</v>
      </c>
      <c r="DU107" s="225">
        <v>2.0878000000000001</v>
      </c>
      <c r="DV107" s="216"/>
      <c r="DW107" s="216"/>
      <c r="DX107" s="216"/>
      <c r="DY107" s="216"/>
      <c r="DZ107" s="216"/>
      <c r="EA107" s="216"/>
      <c r="EB107" s="216"/>
      <c r="EC107" s="216"/>
      <c r="ED107" s="216"/>
      <c r="EE107" s="216"/>
      <c r="EF107" s="216"/>
      <c r="EG107" s="216"/>
      <c r="EH107" s="216"/>
      <c r="EI107" s="216"/>
      <c r="EJ107" s="216"/>
      <c r="EK107" s="216"/>
      <c r="EL107" s="216"/>
      <c r="EM107" s="216"/>
      <c r="EN107" s="216"/>
      <c r="EO107" s="216"/>
      <c r="EP107" s="216"/>
      <c r="EQ107" s="216"/>
      <c r="ER107" s="216"/>
      <c r="ES107" s="216"/>
      <c r="ET107" s="216"/>
      <c r="EU107" s="216"/>
      <c r="EV107" s="216"/>
      <c r="EW107" s="216"/>
      <c r="EX107" s="216"/>
      <c r="EY107" s="216"/>
      <c r="EZ107" s="216"/>
      <c r="FA107" s="216"/>
      <c r="FB107" s="216"/>
      <c r="FC107" s="216"/>
      <c r="FD107" s="216"/>
      <c r="FE107" s="216"/>
      <c r="FF107" s="216"/>
      <c r="FG107" s="216"/>
      <c r="FH107" s="216"/>
      <c r="FI107" s="216"/>
      <c r="FJ107" s="216"/>
      <c r="FK107" s="216"/>
      <c r="FL107" s="216"/>
      <c r="FM107" s="216"/>
      <c r="FN107" s="216"/>
      <c r="FO107" s="216"/>
      <c r="FP107" s="221" t="s">
        <v>50</v>
      </c>
      <c r="FQ107" s="222">
        <v>1.8499999999999999E-2</v>
      </c>
      <c r="FR107" s="222">
        <v>1.8999999999999899E-2</v>
      </c>
      <c r="FS107" s="222">
        <v>2.6200000000000001E-2</v>
      </c>
      <c r="FT107" s="222">
        <v>2.9399999999999898E-2</v>
      </c>
      <c r="FU107" s="222">
        <v>1.9099999999999999E-2</v>
      </c>
      <c r="FV107" s="222">
        <v>1.6899999999999901E-2</v>
      </c>
      <c r="FW107" s="222">
        <v>1.6699999999999899E-2</v>
      </c>
      <c r="FX107" s="222">
        <v>1.9199999999999901E-2</v>
      </c>
      <c r="FY107" s="222">
        <v>1.8499999999999898E-2</v>
      </c>
      <c r="FZ107" s="222">
        <v>1.99999999999999E-2</v>
      </c>
      <c r="GA107" s="216"/>
      <c r="GB107" s="216"/>
      <c r="GC107" s="216"/>
      <c r="GD107" s="216"/>
      <c r="GE107" s="216"/>
      <c r="GF107" s="216"/>
      <c r="GG107" s="216"/>
      <c r="GH107" s="216"/>
      <c r="GI107" s="216"/>
      <c r="GJ107" s="216"/>
      <c r="GK107" s="216"/>
      <c r="GL107" s="216"/>
      <c r="GM107" s="216"/>
      <c r="GN107" s="216"/>
      <c r="GO107" s="216"/>
      <c r="GP107" s="216"/>
      <c r="GQ107" s="216"/>
      <c r="GR107" s="216"/>
      <c r="GS107" s="216"/>
      <c r="GT107" s="221" t="s">
        <v>50</v>
      </c>
      <c r="GU107" s="222">
        <v>1.6699999999999899E-2</v>
      </c>
      <c r="GV107" s="222">
        <v>2.62999999999999E-2</v>
      </c>
      <c r="GW107" s="222">
        <v>2.3E-2</v>
      </c>
      <c r="GX107" s="222">
        <v>4.2499999999999899E-2</v>
      </c>
      <c r="GY107" s="222">
        <v>4.1599999999999998E-2</v>
      </c>
      <c r="GZ107" s="222">
        <v>2.4899999999999901E-2</v>
      </c>
      <c r="HA107" s="222">
        <v>1.8699999999999901E-2</v>
      </c>
      <c r="HB107" s="222">
        <v>2.3599999999999999E-2</v>
      </c>
      <c r="HC107" s="222">
        <v>2.39999999999999E-2</v>
      </c>
      <c r="HD107" s="222">
        <v>3.2299999999999898E-2</v>
      </c>
      <c r="HE107" s="216"/>
      <c r="HF107" s="216"/>
      <c r="HG107" s="216"/>
      <c r="HH107" s="216"/>
      <c r="HI107" s="216"/>
      <c r="HJ107" s="216"/>
      <c r="HK107" s="216"/>
      <c r="HL107" s="216"/>
      <c r="HM107" s="216"/>
      <c r="HN107" s="216"/>
      <c r="HO107" s="216"/>
      <c r="HP107" s="216"/>
      <c r="HQ107" s="216"/>
      <c r="HR107" s="216"/>
      <c r="HS107" s="216"/>
      <c r="HT107" s="216"/>
      <c r="HU107" s="216"/>
      <c r="HV107" s="216"/>
      <c r="HW107" s="216"/>
      <c r="HX107" s="216"/>
      <c r="HY107" s="216"/>
      <c r="HZ107" s="216"/>
    </row>
    <row r="108" spans="1:234">
      <c r="A108" s="254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33"/>
      <c r="O108" s="233"/>
      <c r="P108" s="233"/>
      <c r="Q108" s="233"/>
      <c r="R108" s="233"/>
      <c r="S108" s="226"/>
      <c r="T108" s="233"/>
      <c r="U108" s="22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>
        <v>1000</v>
      </c>
      <c r="DL108" s="216"/>
      <c r="DM108" s="216"/>
      <c r="DN108" s="216"/>
      <c r="DO108" s="216"/>
      <c r="DP108" s="216"/>
      <c r="DQ108" s="304">
        <v>0.20779999999999901</v>
      </c>
      <c r="DR108" s="304">
        <v>0.27060000000000001</v>
      </c>
      <c r="DS108" s="304">
        <v>0.17860000000000001</v>
      </c>
      <c r="DT108" s="304">
        <v>0.17269999999999999</v>
      </c>
      <c r="DU108" s="304">
        <v>9.0599999999999903E-2</v>
      </c>
      <c r="DV108" s="216"/>
      <c r="DW108" s="216"/>
      <c r="DX108" s="216"/>
      <c r="DY108" s="216"/>
      <c r="DZ108" s="216"/>
      <c r="EA108" s="216"/>
      <c r="EB108" s="216"/>
      <c r="EC108" s="216"/>
      <c r="ED108" s="216"/>
      <c r="EE108" s="216"/>
      <c r="EF108" s="216"/>
      <c r="EG108" s="216"/>
      <c r="EH108" s="216"/>
      <c r="EI108" s="216"/>
      <c r="EJ108" s="216"/>
      <c r="EK108" s="216"/>
      <c r="EL108" s="216"/>
      <c r="EM108" s="216"/>
      <c r="EN108" s="216"/>
      <c r="EO108" s="216"/>
      <c r="EP108" s="216"/>
      <c r="EQ108" s="216"/>
      <c r="ER108" s="216"/>
      <c r="ES108" s="216"/>
      <c r="ET108" s="216"/>
      <c r="EU108" s="216"/>
      <c r="EV108" s="216"/>
      <c r="EW108" s="216"/>
      <c r="EX108" s="216"/>
      <c r="EY108" s="216"/>
      <c r="EZ108" s="216"/>
      <c r="FA108" s="216"/>
      <c r="FB108" s="216"/>
      <c r="FC108" s="216"/>
      <c r="FD108" s="216"/>
      <c r="FE108" s="216"/>
      <c r="FF108" s="216"/>
      <c r="FG108" s="216"/>
      <c r="FH108" s="216"/>
      <c r="FI108" s="216"/>
      <c r="FJ108" s="216"/>
      <c r="FK108" s="216"/>
      <c r="FL108" s="216"/>
      <c r="FM108" s="216"/>
      <c r="FN108" s="216"/>
      <c r="FO108" s="216"/>
      <c r="FP108" s="224" t="s">
        <v>92</v>
      </c>
      <c r="FQ108" s="225">
        <v>1.8653</v>
      </c>
      <c r="FR108" s="225">
        <v>1.7245999999999999</v>
      </c>
      <c r="FS108" s="225">
        <v>1.7209000000000001</v>
      </c>
      <c r="FT108" s="225">
        <v>1.6167</v>
      </c>
      <c r="FU108" s="225">
        <v>1.7141</v>
      </c>
      <c r="FV108" s="225">
        <v>1.7978000000000001</v>
      </c>
      <c r="FW108" s="225">
        <v>1.70339999999999</v>
      </c>
      <c r="FX108" s="225">
        <v>1.7405999999999999</v>
      </c>
      <c r="FY108" s="225">
        <v>1.6916</v>
      </c>
      <c r="FZ108" s="225">
        <v>1.7221</v>
      </c>
      <c r="GA108" s="216"/>
      <c r="GB108" s="216"/>
      <c r="GC108" s="216"/>
      <c r="GD108" s="216"/>
      <c r="GE108" s="216"/>
      <c r="GF108" s="216"/>
      <c r="GG108" s="216"/>
      <c r="GH108" s="216"/>
      <c r="GI108" s="216"/>
      <c r="GJ108" s="216"/>
      <c r="GK108" s="216"/>
      <c r="GL108" s="216"/>
      <c r="GM108" s="216"/>
      <c r="GN108" s="216"/>
      <c r="GO108" s="216"/>
      <c r="GP108" s="216"/>
      <c r="GQ108" s="216"/>
      <c r="GR108" s="216"/>
      <c r="GS108" s="216"/>
      <c r="GT108" s="224" t="s">
        <v>92</v>
      </c>
      <c r="GU108" s="225">
        <v>1.6978</v>
      </c>
      <c r="GV108" s="225">
        <v>1.6781999999999999</v>
      </c>
      <c r="GW108" s="225">
        <v>1.6961999999999999</v>
      </c>
      <c r="GX108" s="225">
        <v>1.5390999999999999</v>
      </c>
      <c r="GY108" s="225">
        <v>1.5439000000000001</v>
      </c>
      <c r="GZ108" s="225"/>
      <c r="HA108" s="225"/>
      <c r="HB108" s="225"/>
      <c r="HC108" s="225"/>
      <c r="HD108" s="225"/>
      <c r="HE108" s="216"/>
      <c r="HF108" s="216"/>
      <c r="HG108" s="216"/>
      <c r="HH108" s="216"/>
      <c r="HI108" s="216"/>
      <c r="HJ108" s="216"/>
      <c r="HK108" s="216"/>
      <c r="HL108" s="216"/>
      <c r="HM108" s="216"/>
      <c r="HN108" s="216"/>
      <c r="HO108" s="216"/>
      <c r="HP108" s="216"/>
      <c r="HQ108" s="216"/>
      <c r="HR108" s="216"/>
      <c r="HS108" s="216"/>
      <c r="HT108" s="216"/>
      <c r="HU108" s="216"/>
      <c r="HV108" s="216"/>
      <c r="HW108" s="216"/>
      <c r="HX108" s="216"/>
      <c r="HY108" s="216"/>
      <c r="HZ108" s="216"/>
    </row>
    <row r="109" spans="1:234">
      <c r="A109" s="254"/>
      <c r="B109" s="233"/>
      <c r="C109" s="233"/>
      <c r="D109" s="233"/>
      <c r="E109" s="233"/>
      <c r="F109" s="215"/>
      <c r="G109" s="215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26"/>
      <c r="T109" s="233"/>
      <c r="U109" s="22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  <c r="DE109" s="216"/>
      <c r="DF109" s="216"/>
      <c r="DG109" s="216"/>
      <c r="DH109" s="216"/>
      <c r="DI109" s="216"/>
      <c r="DJ109" s="216"/>
      <c r="DK109" s="216">
        <v>500</v>
      </c>
      <c r="DL109" s="216"/>
      <c r="DM109" s="216"/>
      <c r="DN109" s="216"/>
      <c r="DO109" s="216"/>
      <c r="DP109" s="216"/>
      <c r="DQ109" s="304">
        <v>1.4215</v>
      </c>
      <c r="DR109" s="304">
        <v>1.4544999999999999</v>
      </c>
      <c r="DS109" s="304">
        <v>1.3257000000000001</v>
      </c>
      <c r="DT109" s="304">
        <v>1.3759999999999999</v>
      </c>
      <c r="DU109" s="304">
        <v>1.3425</v>
      </c>
      <c r="DV109" s="216"/>
      <c r="DW109" s="216"/>
      <c r="DX109" s="216"/>
      <c r="DY109" s="216"/>
      <c r="DZ109" s="216"/>
      <c r="EA109" s="216"/>
      <c r="EB109" s="216"/>
      <c r="EC109" s="216"/>
      <c r="ED109" s="216"/>
      <c r="EE109" s="216"/>
      <c r="EF109" s="216"/>
      <c r="EG109" s="216"/>
      <c r="EH109" s="216"/>
      <c r="EI109" s="216"/>
      <c r="EJ109" s="216"/>
      <c r="EK109" s="216"/>
      <c r="EL109" s="216"/>
      <c r="EM109" s="216"/>
      <c r="EN109" s="216"/>
      <c r="EO109" s="216"/>
      <c r="EP109" s="216"/>
      <c r="EQ109" s="216"/>
      <c r="ER109" s="216"/>
      <c r="ES109" s="216"/>
      <c r="ET109" s="216"/>
      <c r="EU109" s="216"/>
      <c r="EV109" s="216"/>
      <c r="EW109" s="216"/>
      <c r="EX109" s="216"/>
      <c r="EY109" s="216"/>
      <c r="EZ109" s="216"/>
      <c r="FA109" s="216"/>
      <c r="FB109" s="216"/>
      <c r="FC109" s="216"/>
      <c r="FD109" s="216"/>
      <c r="FE109" s="216"/>
      <c r="FF109" s="216"/>
      <c r="FG109" s="216"/>
      <c r="FH109" s="216"/>
      <c r="FI109" s="216"/>
      <c r="FJ109" s="216"/>
      <c r="FK109" s="216"/>
      <c r="FL109" s="216"/>
      <c r="FM109" s="216"/>
      <c r="FN109" s="216"/>
      <c r="FO109" s="216"/>
      <c r="FP109" s="216">
        <v>1000</v>
      </c>
      <c r="FQ109" s="216"/>
      <c r="FR109" s="216"/>
      <c r="FS109" s="216"/>
      <c r="FT109" s="216"/>
      <c r="FU109" s="216"/>
      <c r="FV109" s="305">
        <v>3.61E-2</v>
      </c>
      <c r="FW109" s="305">
        <v>3.73E-2</v>
      </c>
      <c r="FX109" s="305">
        <v>3.0099999999999901E-2</v>
      </c>
      <c r="FY109" s="305">
        <v>3.1E-2</v>
      </c>
      <c r="FZ109" s="305">
        <v>0.03</v>
      </c>
      <c r="GA109" s="216"/>
      <c r="GB109" s="216"/>
      <c r="GC109" s="216"/>
      <c r="GD109" s="216"/>
      <c r="GE109" s="216"/>
      <c r="GF109" s="216"/>
      <c r="GG109" s="216"/>
      <c r="GH109" s="216"/>
      <c r="GI109" s="216"/>
      <c r="GJ109" s="216"/>
      <c r="GK109" s="216"/>
      <c r="GL109" s="216"/>
      <c r="GM109" s="216"/>
      <c r="GN109" s="216"/>
      <c r="GO109" s="216"/>
      <c r="GP109" s="216"/>
      <c r="GQ109" s="216"/>
      <c r="GR109" s="216"/>
      <c r="GS109" s="216"/>
      <c r="GT109" s="216">
        <v>1000</v>
      </c>
      <c r="GU109" s="305">
        <v>2.18E-2</v>
      </c>
      <c r="GV109" s="305">
        <v>1.2899999999999899E-2</v>
      </c>
      <c r="GW109" s="305">
        <v>2.0400000000000001E-2</v>
      </c>
      <c r="GX109" s="305">
        <v>2.1599999999999901E-2</v>
      </c>
      <c r="GY109" s="305">
        <v>2.0399999999999901E-2</v>
      </c>
      <c r="GZ109" s="216"/>
      <c r="HA109" s="216"/>
      <c r="HB109" s="216"/>
      <c r="HC109" s="216"/>
      <c r="HD109" s="216"/>
      <c r="HE109" s="216"/>
      <c r="HF109" s="216"/>
      <c r="HG109" s="216"/>
      <c r="HH109" s="216"/>
      <c r="HI109" s="216"/>
      <c r="HJ109" s="216"/>
      <c r="HK109" s="216"/>
      <c r="HL109" s="216"/>
      <c r="HM109" s="216"/>
      <c r="HN109" s="216"/>
      <c r="HO109" s="216"/>
      <c r="HP109" s="216"/>
      <c r="HQ109" s="216"/>
      <c r="HR109" s="216"/>
      <c r="HS109" s="216"/>
      <c r="HT109" s="216"/>
      <c r="HU109" s="216"/>
      <c r="HV109" s="216"/>
      <c r="HW109" s="216"/>
      <c r="HX109" s="216"/>
      <c r="HY109" s="216"/>
      <c r="HZ109" s="216"/>
    </row>
    <row r="110" spans="1:234">
      <c r="A110" s="270"/>
      <c r="B110" s="216"/>
      <c r="C110" s="216"/>
      <c r="D110" s="259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  <c r="DE110" s="216"/>
      <c r="DF110" s="216"/>
      <c r="DG110" s="216"/>
      <c r="DH110" s="216"/>
      <c r="DI110" s="216"/>
      <c r="DJ110" s="216"/>
      <c r="DK110" s="216">
        <v>250</v>
      </c>
      <c r="DL110" s="216"/>
      <c r="DM110" s="216"/>
      <c r="DN110" s="216"/>
      <c r="DO110" s="216"/>
      <c r="DP110" s="216"/>
      <c r="DQ110" s="304">
        <v>1.8698999999999999</v>
      </c>
      <c r="DR110" s="304">
        <v>1.8636999999999999</v>
      </c>
      <c r="DS110" s="304">
        <v>1.9085000000000001</v>
      </c>
      <c r="DT110" s="304">
        <v>2.1987000000000001</v>
      </c>
      <c r="DU110" s="304">
        <v>1.9521999999999999</v>
      </c>
      <c r="DV110" s="216"/>
      <c r="DW110" s="216"/>
      <c r="DX110" s="216"/>
      <c r="DY110" s="216"/>
      <c r="DZ110" s="216"/>
      <c r="EA110" s="216"/>
      <c r="EB110" s="216"/>
      <c r="EC110" s="216"/>
      <c r="ED110" s="216"/>
      <c r="EE110" s="216"/>
      <c r="EF110" s="216"/>
      <c r="EG110" s="216"/>
      <c r="EH110" s="216"/>
      <c r="EI110" s="216"/>
      <c r="EJ110" s="216"/>
      <c r="EK110" s="216"/>
      <c r="EL110" s="216"/>
      <c r="EM110" s="216"/>
      <c r="EN110" s="216"/>
      <c r="EO110" s="216"/>
      <c r="EP110" s="216"/>
      <c r="EQ110" s="216"/>
      <c r="ER110" s="216"/>
      <c r="ES110" s="216"/>
      <c r="ET110" s="216"/>
      <c r="EU110" s="216"/>
      <c r="EV110" s="216"/>
      <c r="EW110" s="216"/>
      <c r="EX110" s="216"/>
      <c r="EY110" s="216"/>
      <c r="EZ110" s="216"/>
      <c r="FA110" s="216"/>
      <c r="FB110" s="216"/>
      <c r="FC110" s="216"/>
      <c r="FD110" s="216"/>
      <c r="FE110" s="216"/>
      <c r="FF110" s="216"/>
      <c r="FG110" s="216"/>
      <c r="FH110" s="216"/>
      <c r="FI110" s="216"/>
      <c r="FJ110" s="216"/>
      <c r="FK110" s="216"/>
      <c r="FL110" s="216"/>
      <c r="FM110" s="216"/>
      <c r="FN110" s="216"/>
      <c r="FO110" s="216"/>
      <c r="FP110" s="216">
        <v>333.3</v>
      </c>
      <c r="FQ110" s="216"/>
      <c r="FR110" s="216"/>
      <c r="FS110" s="216"/>
      <c r="FT110" s="216"/>
      <c r="FU110" s="216"/>
      <c r="FV110" s="305">
        <v>0.1118</v>
      </c>
      <c r="FW110" s="305">
        <v>6.83E-2</v>
      </c>
      <c r="FX110" s="305">
        <v>6.7099999999999896E-2</v>
      </c>
      <c r="FY110" s="305">
        <v>7.5600000000000001E-2</v>
      </c>
      <c r="FZ110" s="305">
        <v>7.0900000000000005E-2</v>
      </c>
      <c r="GA110" s="216"/>
      <c r="GB110" s="216"/>
      <c r="GC110" s="216"/>
      <c r="GD110" s="216"/>
      <c r="GE110" s="216"/>
      <c r="GF110" s="216"/>
      <c r="GG110" s="216"/>
      <c r="GH110" s="216"/>
      <c r="GI110" s="216"/>
      <c r="GJ110" s="216"/>
      <c r="GK110" s="216"/>
      <c r="GL110" s="216"/>
      <c r="GM110" s="216"/>
      <c r="GN110" s="216"/>
      <c r="GO110" s="216"/>
      <c r="GP110" s="216"/>
      <c r="GQ110" s="216"/>
      <c r="GR110" s="216"/>
      <c r="GS110" s="216"/>
      <c r="GT110" s="216">
        <v>333.3</v>
      </c>
      <c r="GU110" s="305">
        <v>0.15129999999999999</v>
      </c>
      <c r="GV110" s="305">
        <v>0.16849999999999901</v>
      </c>
      <c r="GW110" s="305">
        <v>0.1149</v>
      </c>
      <c r="GX110" s="305">
        <v>0.127</v>
      </c>
      <c r="GY110" s="305">
        <v>0.137099999999999</v>
      </c>
      <c r="GZ110" s="216"/>
      <c r="HA110" s="216"/>
      <c r="HB110" s="216"/>
      <c r="HC110" s="216"/>
      <c r="HD110" s="216"/>
      <c r="HE110" s="216"/>
      <c r="HF110" s="216"/>
      <c r="HG110" s="216"/>
      <c r="HH110" s="216"/>
      <c r="HI110" s="216"/>
      <c r="HJ110" s="216"/>
      <c r="HK110" s="216"/>
      <c r="HL110" s="216"/>
      <c r="HM110" s="216"/>
      <c r="HN110" s="216"/>
      <c r="HO110" s="216"/>
      <c r="HP110" s="216"/>
      <c r="HQ110" s="216"/>
      <c r="HR110" s="216"/>
      <c r="HS110" s="216"/>
      <c r="HT110" s="216"/>
      <c r="HU110" s="216"/>
      <c r="HV110" s="216"/>
      <c r="HW110" s="216"/>
      <c r="HX110" s="216"/>
      <c r="HY110" s="216"/>
      <c r="HZ110" s="216"/>
    </row>
    <row r="111" spans="1:234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>
        <v>125</v>
      </c>
      <c r="DL111" s="216"/>
      <c r="DM111" s="216"/>
      <c r="DN111" s="216"/>
      <c r="DO111" s="216"/>
      <c r="DP111" s="216"/>
      <c r="DQ111" s="304">
        <v>1.95209999999999</v>
      </c>
      <c r="DR111" s="304">
        <v>1.9223999999999899</v>
      </c>
      <c r="DS111" s="304">
        <v>2.222</v>
      </c>
      <c r="DT111" s="304">
        <v>1.9810000000000001</v>
      </c>
      <c r="DU111" s="304">
        <v>2.1246</v>
      </c>
      <c r="DV111" s="216"/>
      <c r="DW111" s="216"/>
      <c r="DX111" s="216"/>
      <c r="DY111" s="216"/>
      <c r="DZ111" s="216"/>
      <c r="EA111" s="216"/>
      <c r="EB111" s="216"/>
      <c r="EC111" s="216"/>
      <c r="ED111" s="216"/>
      <c r="EE111" s="216"/>
      <c r="EF111" s="216"/>
      <c r="EG111" s="216"/>
      <c r="EH111" s="216"/>
      <c r="EI111" s="216"/>
      <c r="EJ111" s="216"/>
      <c r="EK111" s="216"/>
      <c r="EL111" s="216"/>
      <c r="EM111" s="216"/>
      <c r="EN111" s="216"/>
      <c r="EO111" s="216"/>
      <c r="EP111" s="216"/>
      <c r="EQ111" s="216"/>
      <c r="ER111" s="216"/>
      <c r="ES111" s="216"/>
      <c r="ET111" s="216"/>
      <c r="EU111" s="216"/>
      <c r="EV111" s="216"/>
      <c r="EW111" s="216"/>
      <c r="EX111" s="216"/>
      <c r="EY111" s="216"/>
      <c r="EZ111" s="216"/>
      <c r="FA111" s="216"/>
      <c r="FB111" s="216"/>
      <c r="FC111" s="216"/>
      <c r="FD111" s="216"/>
      <c r="FE111" s="216"/>
      <c r="FF111" s="216"/>
      <c r="FG111" s="216"/>
      <c r="FH111" s="216"/>
      <c r="FI111" s="216"/>
      <c r="FJ111" s="216"/>
      <c r="FK111" s="216"/>
      <c r="FL111" s="216"/>
      <c r="FM111" s="216"/>
      <c r="FN111" s="216"/>
      <c r="FO111" s="216"/>
      <c r="FP111" s="216">
        <v>111.1</v>
      </c>
      <c r="FQ111" s="216"/>
      <c r="FR111" s="216"/>
      <c r="FS111" s="216"/>
      <c r="FT111" s="216"/>
      <c r="FU111" s="216"/>
      <c r="FV111" s="305">
        <v>0.32029999999999997</v>
      </c>
      <c r="FW111" s="305">
        <v>0.27210000000000001</v>
      </c>
      <c r="FX111" s="305">
        <v>0.19169999999999901</v>
      </c>
      <c r="FY111" s="305">
        <v>0.161</v>
      </c>
      <c r="FZ111" s="305">
        <v>0.2782</v>
      </c>
      <c r="GA111" s="216"/>
      <c r="GB111" s="216"/>
      <c r="GC111" s="216"/>
      <c r="GD111" s="216"/>
      <c r="GE111" s="216"/>
      <c r="GF111" s="216"/>
      <c r="GG111" s="216"/>
      <c r="GH111" s="216"/>
      <c r="GI111" s="216"/>
      <c r="GJ111" s="216"/>
      <c r="GK111" s="216"/>
      <c r="GL111" s="216"/>
      <c r="GM111" s="216"/>
      <c r="GN111" s="216"/>
      <c r="GO111" s="216"/>
      <c r="GP111" s="216"/>
      <c r="GQ111" s="216"/>
      <c r="GR111" s="216"/>
      <c r="GS111" s="216"/>
      <c r="GT111" s="216">
        <v>111.1</v>
      </c>
      <c r="GU111" s="305">
        <v>0.37119999999999997</v>
      </c>
      <c r="GV111" s="305">
        <v>0.33350000000000002</v>
      </c>
      <c r="GW111" s="305">
        <v>0.42379999999999901</v>
      </c>
      <c r="GX111" s="305">
        <v>0.40160000000000001</v>
      </c>
      <c r="GY111" s="305">
        <v>0.40150000000000002</v>
      </c>
      <c r="GZ111" s="216"/>
      <c r="HA111" s="216"/>
      <c r="HB111" s="216"/>
      <c r="HC111" s="216"/>
      <c r="HD111" s="216"/>
      <c r="HE111" s="216"/>
      <c r="HF111" s="216"/>
      <c r="HG111" s="216"/>
      <c r="HH111" s="216"/>
      <c r="HI111" s="216"/>
      <c r="HJ111" s="216"/>
      <c r="HK111" s="216"/>
      <c r="HL111" s="216"/>
      <c r="HM111" s="216"/>
      <c r="HN111" s="216"/>
      <c r="HO111" s="216"/>
      <c r="HP111" s="216"/>
      <c r="HQ111" s="216"/>
      <c r="HR111" s="216"/>
      <c r="HS111" s="216"/>
      <c r="HT111" s="216"/>
      <c r="HU111" s="216"/>
      <c r="HV111" s="216"/>
      <c r="HW111" s="216"/>
      <c r="HX111" s="216"/>
      <c r="HY111" s="216"/>
      <c r="HZ111" s="216"/>
    </row>
    <row r="112" spans="1:234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  <c r="DE112" s="216"/>
      <c r="DF112" s="216"/>
      <c r="DG112" s="216"/>
      <c r="DH112" s="216"/>
      <c r="DI112" s="216"/>
      <c r="DJ112" s="216"/>
      <c r="DK112" s="216">
        <v>62.5</v>
      </c>
      <c r="DL112" s="216"/>
      <c r="DM112" s="216"/>
      <c r="DN112" s="216"/>
      <c r="DO112" s="216"/>
      <c r="DP112" s="216"/>
      <c r="DQ112" s="304">
        <v>1.9954000000000001</v>
      </c>
      <c r="DR112" s="304">
        <v>2.0124</v>
      </c>
      <c r="DS112" s="304">
        <v>2.2563</v>
      </c>
      <c r="DT112" s="304">
        <v>1.9352</v>
      </c>
      <c r="DU112" s="304">
        <v>2.3277999999999999</v>
      </c>
      <c r="DV112" s="216"/>
      <c r="DW112" s="216"/>
      <c r="DX112" s="216"/>
      <c r="DY112" s="216"/>
      <c r="DZ112" s="216"/>
      <c r="EA112" s="216"/>
      <c r="EB112" s="216"/>
      <c r="EC112" s="216"/>
      <c r="ED112" s="216"/>
      <c r="EE112" s="216"/>
      <c r="EF112" s="216"/>
      <c r="EG112" s="216"/>
      <c r="EH112" s="216"/>
      <c r="EI112" s="216"/>
      <c r="EJ112" s="216"/>
      <c r="EK112" s="216"/>
      <c r="EL112" s="216"/>
      <c r="EM112" s="216"/>
      <c r="EN112" s="216"/>
      <c r="EO112" s="216"/>
      <c r="EP112" s="216"/>
      <c r="EQ112" s="216"/>
      <c r="ER112" s="216"/>
      <c r="ES112" s="216"/>
      <c r="ET112" s="216"/>
      <c r="EU112" s="216"/>
      <c r="EV112" s="216"/>
      <c r="EW112" s="216"/>
      <c r="EX112" s="216"/>
      <c r="EY112" s="216"/>
      <c r="EZ112" s="216"/>
      <c r="FA112" s="216"/>
      <c r="FB112" s="216"/>
      <c r="FC112" s="216"/>
      <c r="FD112" s="216"/>
      <c r="FE112" s="216"/>
      <c r="FF112" s="216"/>
      <c r="FG112" s="216"/>
      <c r="FH112" s="216"/>
      <c r="FI112" s="216"/>
      <c r="FJ112" s="216"/>
      <c r="FK112" s="216"/>
      <c r="FL112" s="216"/>
      <c r="FM112" s="216"/>
      <c r="FN112" s="216"/>
      <c r="FO112" s="216"/>
      <c r="FP112" s="216">
        <v>37.04</v>
      </c>
      <c r="FQ112" s="216"/>
      <c r="FR112" s="216"/>
      <c r="FS112" s="216"/>
      <c r="FT112" s="216"/>
      <c r="FU112" s="216"/>
      <c r="FV112" s="305">
        <v>1.6179999999999899</v>
      </c>
      <c r="FW112" s="305">
        <v>1.5793999999999999</v>
      </c>
      <c r="FX112" s="305">
        <v>1.5426</v>
      </c>
      <c r="FY112" s="305">
        <v>1.4927999999999999</v>
      </c>
      <c r="FZ112" s="305">
        <v>1.5912999999999999</v>
      </c>
      <c r="GA112" s="216"/>
      <c r="GB112" s="216"/>
      <c r="GC112" s="216"/>
      <c r="GD112" s="216"/>
      <c r="GE112" s="216"/>
      <c r="GF112" s="216"/>
      <c r="GG112" s="216"/>
      <c r="GH112" s="216"/>
      <c r="GI112" s="216"/>
      <c r="GJ112" s="216"/>
      <c r="GK112" s="216"/>
      <c r="GL112" s="216"/>
      <c r="GM112" s="216"/>
      <c r="GN112" s="216"/>
      <c r="GO112" s="216"/>
      <c r="GP112" s="216"/>
      <c r="GQ112" s="216"/>
      <c r="GR112" s="216"/>
      <c r="GS112" s="216"/>
      <c r="GT112" s="216">
        <v>37.04</v>
      </c>
      <c r="GU112" s="305">
        <v>1.63709999999999</v>
      </c>
      <c r="GV112" s="305">
        <v>1.6597</v>
      </c>
      <c r="GW112" s="305">
        <v>1.5642</v>
      </c>
      <c r="GX112" s="305">
        <v>1.6191</v>
      </c>
      <c r="GY112" s="305">
        <v>1.5528999999999999</v>
      </c>
      <c r="GZ112" s="216"/>
      <c r="HA112" s="216"/>
      <c r="HB112" s="216"/>
      <c r="HC112" s="216"/>
      <c r="HD112" s="216"/>
      <c r="HE112" s="216"/>
      <c r="HF112" s="216"/>
      <c r="HG112" s="216"/>
      <c r="HH112" s="216"/>
      <c r="HI112" s="216"/>
      <c r="HJ112" s="216"/>
      <c r="HK112" s="216"/>
      <c r="HL112" s="216"/>
      <c r="HM112" s="216"/>
      <c r="HN112" s="216"/>
      <c r="HO112" s="216"/>
      <c r="HP112" s="216"/>
      <c r="HQ112" s="216"/>
      <c r="HR112" s="216"/>
      <c r="HS112" s="216"/>
      <c r="HT112" s="216"/>
      <c r="HU112" s="216"/>
      <c r="HV112" s="216"/>
      <c r="HW112" s="216"/>
      <c r="HX112" s="216"/>
      <c r="HY112" s="216"/>
      <c r="HZ112" s="216"/>
    </row>
    <row r="113" spans="1:234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26"/>
      <c r="T113" s="233"/>
      <c r="U113" s="226"/>
      <c r="V113" s="215"/>
      <c r="W113" s="233"/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  <c r="DE113" s="216"/>
      <c r="DF113" s="216"/>
      <c r="DG113" s="216"/>
      <c r="DH113" s="216"/>
      <c r="DI113" s="216"/>
      <c r="DJ113" s="216"/>
      <c r="DK113" s="216"/>
      <c r="DL113" s="216"/>
      <c r="DM113" s="216"/>
      <c r="DN113" s="216"/>
      <c r="DO113" s="216"/>
      <c r="DP113" s="216"/>
      <c r="DQ113" s="216"/>
      <c r="DR113" s="216"/>
      <c r="DS113" s="216"/>
      <c r="DT113" s="216"/>
      <c r="DU113" s="216"/>
      <c r="DV113" s="216"/>
      <c r="DW113" s="216"/>
      <c r="DX113" s="216"/>
      <c r="DY113" s="216"/>
      <c r="DZ113" s="216"/>
      <c r="EA113" s="216"/>
      <c r="EB113" s="216"/>
      <c r="EC113" s="216"/>
      <c r="ED113" s="216"/>
      <c r="EE113" s="216"/>
      <c r="EF113" s="216"/>
      <c r="EG113" s="216"/>
      <c r="EH113" s="216"/>
      <c r="EI113" s="216"/>
      <c r="EJ113" s="216"/>
      <c r="EK113" s="216"/>
      <c r="EL113" s="216"/>
      <c r="EM113" s="216"/>
      <c r="EN113" s="216"/>
      <c r="EO113" s="216"/>
      <c r="EP113" s="216"/>
      <c r="EQ113" s="216"/>
      <c r="ER113" s="216"/>
      <c r="ES113" s="216"/>
      <c r="ET113" s="216"/>
      <c r="EU113" s="216"/>
      <c r="EV113" s="216"/>
      <c r="EW113" s="216"/>
      <c r="EX113" s="216"/>
      <c r="EY113" s="216"/>
      <c r="EZ113" s="216"/>
      <c r="FA113" s="216"/>
      <c r="FB113" s="216"/>
      <c r="FC113" s="216"/>
      <c r="FD113" s="216"/>
      <c r="FE113" s="216"/>
      <c r="FF113" s="216"/>
      <c r="FG113" s="216"/>
      <c r="FH113" s="216"/>
      <c r="FI113" s="216"/>
      <c r="FJ113" s="216"/>
      <c r="FK113" s="216"/>
      <c r="FL113" s="216"/>
      <c r="FM113" s="216"/>
      <c r="FN113" s="216"/>
      <c r="FO113" s="216"/>
      <c r="FP113" s="216">
        <v>12.35</v>
      </c>
      <c r="FQ113" s="216"/>
      <c r="FR113" s="216"/>
      <c r="FS113" s="216"/>
      <c r="FT113" s="216"/>
      <c r="FU113" s="216"/>
      <c r="FV113" s="305">
        <v>1.5894999999999999</v>
      </c>
      <c r="FW113" s="305">
        <v>1.4775</v>
      </c>
      <c r="FX113" s="305">
        <v>1.6920999999999999</v>
      </c>
      <c r="FY113" s="305">
        <v>1.6572</v>
      </c>
      <c r="FZ113" s="305">
        <v>1.7094</v>
      </c>
      <c r="GA113" s="216"/>
      <c r="GB113" s="216"/>
      <c r="GC113" s="216"/>
      <c r="GD113" s="216"/>
      <c r="GE113" s="216"/>
      <c r="GF113" s="216"/>
      <c r="GG113" s="216"/>
      <c r="GH113" s="216"/>
      <c r="GI113" s="216"/>
      <c r="GJ113" s="216"/>
      <c r="GK113" s="216"/>
      <c r="GL113" s="216"/>
      <c r="GM113" s="216"/>
      <c r="GN113" s="216"/>
      <c r="GO113" s="216"/>
      <c r="GP113" s="216"/>
      <c r="GQ113" s="216"/>
      <c r="GR113" s="216"/>
      <c r="GS113" s="216"/>
      <c r="GT113" s="216">
        <v>12.35</v>
      </c>
      <c r="GU113" s="305">
        <v>1.6498999999999999</v>
      </c>
      <c r="GV113" s="305">
        <v>1.7032</v>
      </c>
      <c r="GW113" s="305">
        <v>1.5609</v>
      </c>
      <c r="GX113" s="305">
        <v>1.5670999999999999</v>
      </c>
      <c r="GY113" s="305">
        <v>1.6637</v>
      </c>
      <c r="GZ113" s="216"/>
      <c r="HA113" s="216"/>
      <c r="HB113" s="216"/>
      <c r="HC113" s="216"/>
      <c r="HD113" s="216"/>
      <c r="HE113" s="216"/>
      <c r="HF113" s="216"/>
      <c r="HG113" s="216"/>
      <c r="HH113" s="216"/>
      <c r="HI113" s="216"/>
      <c r="HJ113" s="216"/>
      <c r="HK113" s="216"/>
      <c r="HL113" s="216"/>
      <c r="HM113" s="216"/>
      <c r="HN113" s="216"/>
      <c r="HO113" s="216"/>
      <c r="HP113" s="216"/>
      <c r="HQ113" s="216"/>
      <c r="HR113" s="216"/>
      <c r="HS113" s="216"/>
      <c r="HT113" s="216"/>
      <c r="HU113" s="216"/>
      <c r="HV113" s="216"/>
      <c r="HW113" s="216"/>
      <c r="HX113" s="216"/>
      <c r="HY113" s="216"/>
      <c r="HZ113" s="216"/>
    </row>
    <row r="114" spans="1:234">
      <c r="A114" s="259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33"/>
      <c r="O114" s="233"/>
      <c r="P114" s="233"/>
      <c r="Q114" s="233"/>
      <c r="R114" s="233"/>
      <c r="S114" s="226"/>
      <c r="T114" s="233"/>
      <c r="U114" s="226"/>
      <c r="V114" s="215"/>
      <c r="W114" s="215"/>
      <c r="X114" s="22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26"/>
      <c r="BC114" s="233"/>
      <c r="BD114" s="226"/>
      <c r="BE114" s="215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  <c r="DE114" s="216"/>
      <c r="DF114" s="216"/>
      <c r="DG114" s="216"/>
      <c r="DH114" s="216"/>
      <c r="DI114" s="216"/>
      <c r="DJ114" s="216"/>
      <c r="DK114" s="216"/>
      <c r="DL114" s="216"/>
      <c r="DM114" s="216"/>
      <c r="DN114" s="216"/>
      <c r="DO114" s="216"/>
      <c r="DP114" s="216"/>
      <c r="DQ114" s="216"/>
      <c r="DR114" s="216"/>
      <c r="DS114" s="216"/>
      <c r="DT114" s="216"/>
      <c r="DU114" s="216"/>
      <c r="DV114" s="216"/>
      <c r="DW114" s="216"/>
      <c r="DX114" s="216"/>
      <c r="DY114" s="216"/>
      <c r="DZ114" s="216"/>
      <c r="EA114" s="216"/>
      <c r="EB114" s="216"/>
      <c r="EC114" s="216"/>
      <c r="ED114" s="216"/>
      <c r="EE114" s="216"/>
      <c r="EF114" s="216"/>
      <c r="EG114" s="216"/>
      <c r="EH114" s="216"/>
      <c r="EI114" s="216"/>
      <c r="EJ114" s="216"/>
      <c r="EK114" s="216"/>
      <c r="EL114" s="216"/>
      <c r="EM114" s="216"/>
      <c r="EN114" s="216"/>
      <c r="EO114" s="216"/>
      <c r="EP114" s="216"/>
      <c r="EQ114" s="216"/>
      <c r="ER114" s="216"/>
      <c r="ES114" s="216"/>
      <c r="ET114" s="216"/>
      <c r="EU114" s="216"/>
      <c r="EV114" s="216"/>
      <c r="EW114" s="216"/>
      <c r="EX114" s="216"/>
      <c r="EY114" s="216"/>
      <c r="EZ114" s="216"/>
      <c r="FA114" s="216"/>
      <c r="FB114" s="216"/>
      <c r="FC114" s="216"/>
      <c r="FD114" s="216"/>
      <c r="FE114" s="216"/>
      <c r="FF114" s="216"/>
      <c r="FG114" s="216"/>
      <c r="FH114" s="216"/>
      <c r="FI114" s="216"/>
      <c r="FJ114" s="216"/>
      <c r="FK114" s="216"/>
      <c r="FL114" s="216"/>
      <c r="FM114" s="216"/>
      <c r="FN114" s="216"/>
      <c r="FO114" s="216"/>
      <c r="FP114" s="216"/>
      <c r="FQ114" s="216"/>
      <c r="FR114" s="216"/>
      <c r="FS114" s="216"/>
      <c r="FT114" s="216"/>
      <c r="FU114" s="216"/>
      <c r="FV114" s="216"/>
      <c r="FW114" s="216"/>
      <c r="FX114" s="216"/>
      <c r="FY114" s="216"/>
      <c r="FZ114" s="216"/>
      <c r="GA114" s="216"/>
      <c r="GB114" s="216"/>
      <c r="GC114" s="216"/>
      <c r="GD114" s="216"/>
      <c r="GE114" s="216"/>
      <c r="GF114" s="216"/>
      <c r="GG114" s="216"/>
      <c r="GH114" s="216"/>
      <c r="GI114" s="216"/>
      <c r="GJ114" s="216"/>
      <c r="GK114" s="216"/>
      <c r="GL114" s="216"/>
      <c r="GM114" s="216"/>
      <c r="GN114" s="216"/>
      <c r="GO114" s="216"/>
      <c r="GP114" s="216"/>
      <c r="GQ114" s="216"/>
      <c r="GR114" s="216"/>
      <c r="GS114" s="216"/>
      <c r="GT114" s="216"/>
      <c r="GU114" s="216"/>
      <c r="GV114" s="216"/>
      <c r="GW114" s="216"/>
      <c r="GX114" s="216"/>
      <c r="GY114" s="216"/>
      <c r="GZ114" s="216"/>
      <c r="HA114" s="216"/>
      <c r="HB114" s="216"/>
      <c r="HC114" s="216"/>
      <c r="HD114" s="216"/>
      <c r="HE114" s="216"/>
      <c r="HF114" s="216"/>
      <c r="HG114" s="216"/>
      <c r="HH114" s="216"/>
      <c r="HI114" s="216"/>
      <c r="HJ114" s="216"/>
      <c r="HK114" s="216"/>
      <c r="HL114" s="216"/>
      <c r="HM114" s="216"/>
      <c r="HN114" s="216"/>
      <c r="HO114" s="216"/>
      <c r="HP114" s="216"/>
      <c r="HQ114" s="216"/>
      <c r="HR114" s="216"/>
      <c r="HS114" s="216"/>
      <c r="HT114" s="216"/>
      <c r="HU114" s="216"/>
      <c r="HV114" s="216"/>
      <c r="HW114" s="216"/>
      <c r="HX114" s="216"/>
      <c r="HY114" s="216"/>
      <c r="HZ114" s="216"/>
    </row>
    <row r="115" spans="1:234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  <c r="DE115" s="216"/>
      <c r="DF115" s="216"/>
      <c r="DG115" s="216"/>
      <c r="DH115" s="216"/>
      <c r="DI115" s="216"/>
      <c r="DJ115" s="216"/>
      <c r="DK115" s="216"/>
      <c r="DL115" s="216"/>
      <c r="DM115" s="216"/>
      <c r="DN115" s="216"/>
      <c r="DO115" s="216"/>
      <c r="DP115" s="216"/>
      <c r="DQ115" s="216"/>
      <c r="DR115" s="216"/>
      <c r="DS115" s="216"/>
      <c r="DT115" s="216"/>
      <c r="DU115" s="216"/>
      <c r="DV115" s="216"/>
      <c r="DW115" s="216"/>
      <c r="DX115" s="216"/>
      <c r="DY115" s="216"/>
      <c r="DZ115" s="216"/>
      <c r="EA115" s="216"/>
      <c r="EB115" s="216"/>
      <c r="EC115" s="216"/>
      <c r="ED115" s="216"/>
      <c r="EE115" s="216"/>
      <c r="EF115" s="216"/>
      <c r="EG115" s="216"/>
      <c r="EH115" s="216"/>
      <c r="EI115" s="216"/>
      <c r="EJ115" s="216"/>
      <c r="EK115" s="216"/>
      <c r="EL115" s="216"/>
      <c r="EM115" s="216"/>
      <c r="EN115" s="216"/>
      <c r="EO115" s="216"/>
      <c r="EP115" s="216"/>
      <c r="EQ115" s="216"/>
      <c r="ER115" s="216"/>
      <c r="ES115" s="216"/>
      <c r="ET115" s="216"/>
      <c r="EU115" s="216"/>
      <c r="EV115" s="216"/>
      <c r="EW115" s="216"/>
      <c r="EX115" s="216"/>
      <c r="EY115" s="216"/>
      <c r="EZ115" s="216"/>
      <c r="FA115" s="216"/>
      <c r="FB115" s="216"/>
      <c r="FC115" s="216"/>
      <c r="FD115" s="216"/>
      <c r="FE115" s="216"/>
      <c r="FF115" s="216"/>
      <c r="FG115" s="216"/>
      <c r="FH115" s="216"/>
      <c r="FI115" s="216"/>
      <c r="FJ115" s="216"/>
      <c r="FK115" s="216"/>
      <c r="FL115" s="216"/>
      <c r="FM115" s="216"/>
      <c r="FN115" s="216"/>
      <c r="FO115" s="216"/>
      <c r="FP115" s="216"/>
      <c r="FQ115" s="216"/>
      <c r="FR115" s="216"/>
      <c r="FS115" s="216"/>
      <c r="FT115" s="216"/>
      <c r="FU115" s="216"/>
      <c r="FV115" s="216"/>
      <c r="FW115" s="216"/>
      <c r="FX115" s="216"/>
      <c r="FY115" s="216"/>
      <c r="FZ115" s="216"/>
      <c r="GA115" s="216"/>
      <c r="GB115" s="216"/>
      <c r="GC115" s="216"/>
      <c r="GD115" s="216"/>
      <c r="GE115" s="216"/>
      <c r="GF115" s="216"/>
      <c r="GG115" s="216"/>
      <c r="GH115" s="216"/>
      <c r="GI115" s="216"/>
      <c r="GJ115" s="216"/>
      <c r="GK115" s="216"/>
      <c r="GL115" s="216"/>
      <c r="GM115" s="216"/>
      <c r="GN115" s="216"/>
      <c r="GO115" s="216"/>
      <c r="GP115" s="216"/>
      <c r="GQ115" s="216"/>
      <c r="GR115" s="216"/>
      <c r="GS115" s="216"/>
      <c r="GT115" s="216"/>
      <c r="GU115" s="216"/>
      <c r="GV115" s="216"/>
      <c r="GW115" s="216"/>
      <c r="GX115" s="216"/>
      <c r="GY115" s="216"/>
      <c r="GZ115" s="216"/>
      <c r="HA115" s="216"/>
      <c r="HB115" s="216"/>
      <c r="HC115" s="216"/>
      <c r="HD115" s="216"/>
      <c r="HE115" s="216"/>
      <c r="HF115" s="216"/>
      <c r="HG115" s="216"/>
      <c r="HH115" s="216"/>
      <c r="HI115" s="216"/>
      <c r="HJ115" s="216"/>
      <c r="HK115" s="216"/>
      <c r="HL115" s="216"/>
      <c r="HM115" s="216"/>
      <c r="HN115" s="216"/>
      <c r="HO115" s="216"/>
      <c r="HP115" s="216"/>
      <c r="HQ115" s="216"/>
      <c r="HR115" s="216"/>
      <c r="HS115" s="216"/>
      <c r="HT115" s="216"/>
      <c r="HU115" s="216"/>
      <c r="HV115" s="216"/>
      <c r="HW115" s="216"/>
      <c r="HX115" s="216"/>
      <c r="HY115" s="216"/>
      <c r="HZ115" s="216"/>
    </row>
    <row r="116" spans="1:234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  <c r="DE116" s="216"/>
      <c r="DF116" s="216"/>
      <c r="DG116" s="216"/>
      <c r="DH116" s="216"/>
      <c r="DI116" s="216"/>
      <c r="DJ116" s="216"/>
      <c r="DK116" s="216"/>
      <c r="DL116" s="216"/>
      <c r="DM116" s="216"/>
      <c r="DN116" s="216"/>
      <c r="DO116" s="216"/>
      <c r="DP116" s="216"/>
      <c r="DQ116" s="216"/>
      <c r="DR116" s="216"/>
      <c r="DS116" s="216"/>
      <c r="DT116" s="216"/>
      <c r="DU116" s="216"/>
      <c r="DV116" s="216"/>
      <c r="DW116" s="216"/>
      <c r="DX116" s="216"/>
      <c r="DY116" s="216"/>
      <c r="DZ116" s="216"/>
      <c r="EA116" s="216"/>
      <c r="EB116" s="216"/>
      <c r="EC116" s="216"/>
      <c r="ED116" s="216"/>
      <c r="EE116" s="216"/>
      <c r="EF116" s="216"/>
      <c r="EG116" s="216"/>
      <c r="EH116" s="216"/>
      <c r="EI116" s="216"/>
      <c r="EJ116" s="216"/>
      <c r="EK116" s="216"/>
      <c r="EL116" s="216"/>
      <c r="EM116" s="216"/>
      <c r="EN116" s="216"/>
      <c r="EO116" s="216"/>
      <c r="EP116" s="216"/>
      <c r="EQ116" s="216"/>
      <c r="ER116" s="216"/>
      <c r="EU116" s="216"/>
      <c r="EV116" s="216"/>
      <c r="EW116" s="216"/>
      <c r="EX116" s="216"/>
      <c r="EY116" s="216"/>
      <c r="EZ116" s="216"/>
      <c r="FA116" s="216"/>
      <c r="FB116" s="216"/>
      <c r="FC116" s="216"/>
      <c r="FD116" s="216"/>
      <c r="FE116" s="216"/>
      <c r="FF116" s="216"/>
      <c r="FG116" s="216"/>
      <c r="FH116" s="216"/>
      <c r="FI116" s="216"/>
      <c r="FJ116" s="216"/>
      <c r="FK116" s="216"/>
      <c r="FL116" s="216"/>
      <c r="FM116" s="216"/>
      <c r="FN116" s="216"/>
      <c r="FO116" s="216"/>
      <c r="FP116" s="216"/>
      <c r="FQ116" s="216"/>
      <c r="FR116" s="216"/>
      <c r="FS116" s="216"/>
      <c r="FT116" s="216"/>
      <c r="FU116" s="216"/>
      <c r="FV116" s="216"/>
      <c r="FW116" s="216"/>
      <c r="FX116" s="216"/>
      <c r="FY116" s="216"/>
      <c r="FZ116" s="216"/>
      <c r="GA116" s="216"/>
      <c r="GB116" s="216"/>
      <c r="GC116" s="216"/>
      <c r="GD116" s="216"/>
      <c r="GE116" s="216"/>
      <c r="GF116" s="216"/>
      <c r="GG116" s="216"/>
      <c r="GH116" s="216"/>
      <c r="GI116" s="216"/>
      <c r="GJ116" s="216"/>
      <c r="GK116" s="216"/>
      <c r="GL116" s="216"/>
      <c r="GM116" s="216"/>
      <c r="GN116" s="216"/>
      <c r="GO116" s="216"/>
      <c r="GP116" s="216"/>
      <c r="GQ116" s="216"/>
      <c r="GR116" s="216"/>
      <c r="GS116" s="216"/>
      <c r="GT116" s="216"/>
      <c r="GU116" s="216"/>
      <c r="GV116" s="216"/>
      <c r="GW116" s="216"/>
      <c r="GX116" s="216"/>
      <c r="GY116" s="216"/>
      <c r="GZ116" s="216"/>
      <c r="HA116" s="216"/>
      <c r="HB116" s="216"/>
      <c r="HC116" s="216"/>
      <c r="HD116" s="216"/>
      <c r="HE116" s="216"/>
      <c r="HF116" s="216"/>
      <c r="HG116" s="216"/>
      <c r="HH116" s="216"/>
      <c r="HI116" s="216"/>
      <c r="HJ116" s="216"/>
      <c r="HK116" s="216"/>
      <c r="HL116" s="216"/>
      <c r="HM116" s="216"/>
      <c r="HN116" s="216"/>
      <c r="HO116" s="216"/>
      <c r="HP116" s="216"/>
      <c r="HQ116" s="216"/>
      <c r="HR116" s="216"/>
      <c r="HS116" s="216"/>
      <c r="HT116" s="216"/>
      <c r="HU116" s="216"/>
      <c r="HV116" s="216"/>
      <c r="HW116" s="216"/>
      <c r="HX116" s="216"/>
      <c r="HY116" s="216"/>
      <c r="HZ116" s="216"/>
    </row>
    <row r="117" spans="1:234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5"/>
      <c r="CB117" s="215"/>
      <c r="CC117" s="215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  <c r="DE117" s="216"/>
      <c r="DF117" s="216"/>
      <c r="DG117" s="216"/>
      <c r="DH117" s="216"/>
      <c r="DI117" s="216"/>
      <c r="DJ117" s="216"/>
      <c r="DK117" s="216"/>
      <c r="DL117" s="216"/>
      <c r="DM117" s="216"/>
      <c r="DN117" s="216"/>
      <c r="DO117" s="216"/>
      <c r="DP117" s="216"/>
      <c r="DQ117" s="216"/>
      <c r="DR117" s="216"/>
      <c r="DS117" s="216"/>
      <c r="DT117" s="216"/>
      <c r="DU117" s="216"/>
      <c r="DV117" s="216"/>
      <c r="DW117" s="216"/>
      <c r="DX117" s="216"/>
      <c r="DY117" s="216"/>
      <c r="DZ117" s="216"/>
      <c r="EA117" s="216"/>
      <c r="EB117" s="216"/>
      <c r="EC117" s="216"/>
      <c r="ED117" s="216"/>
      <c r="EE117" s="216"/>
      <c r="EF117" s="216"/>
      <c r="EG117" s="216"/>
      <c r="EH117" s="216"/>
      <c r="EI117" s="216"/>
      <c r="EJ117" s="216"/>
      <c r="EK117" s="216"/>
      <c r="EL117" s="216"/>
      <c r="EM117" s="216"/>
      <c r="EN117" s="216"/>
      <c r="EO117" s="216"/>
      <c r="EP117" s="216"/>
      <c r="EQ117" s="216"/>
      <c r="ER117" s="216"/>
      <c r="EU117" s="216"/>
      <c r="EV117" s="216"/>
      <c r="EW117" s="216"/>
      <c r="EX117" s="216"/>
      <c r="EY117" s="216"/>
      <c r="EZ117" s="216"/>
      <c r="FA117" s="216"/>
      <c r="FB117" s="216"/>
      <c r="FC117" s="216"/>
      <c r="FD117" s="216"/>
      <c r="FE117" s="216"/>
      <c r="FF117" s="216"/>
      <c r="FG117" s="216"/>
      <c r="FH117" s="216"/>
      <c r="FI117" s="216"/>
      <c r="FJ117" s="216"/>
      <c r="FK117" s="216"/>
      <c r="FL117" s="216"/>
      <c r="FM117" s="216"/>
      <c r="FN117" s="216"/>
      <c r="FO117" s="216"/>
      <c r="FP117" s="216"/>
      <c r="FQ117" s="216"/>
      <c r="FR117" s="216"/>
      <c r="FS117" s="216"/>
      <c r="FT117" s="216"/>
      <c r="FU117" s="216"/>
      <c r="FV117" s="216"/>
      <c r="FW117" s="216"/>
      <c r="FX117" s="216"/>
      <c r="FY117" s="216"/>
      <c r="FZ117" s="216"/>
      <c r="GA117" s="216"/>
      <c r="GB117" s="216"/>
      <c r="GC117" s="216"/>
      <c r="GD117" s="216"/>
      <c r="GE117" s="216"/>
      <c r="GF117" s="216"/>
      <c r="GG117" s="216"/>
      <c r="GH117" s="216"/>
      <c r="GI117" s="216"/>
      <c r="GJ117" s="216"/>
      <c r="GK117" s="216"/>
      <c r="GL117" s="216"/>
      <c r="GM117" s="216"/>
      <c r="GN117" s="216"/>
      <c r="GO117" s="216"/>
      <c r="GP117" s="216"/>
      <c r="GQ117" s="216"/>
      <c r="GR117" s="216"/>
      <c r="GS117" s="216"/>
      <c r="GT117" s="216"/>
      <c r="GU117" s="216"/>
      <c r="GV117" s="216"/>
      <c r="GW117" s="216"/>
      <c r="GX117" s="216"/>
      <c r="GY117" s="216"/>
      <c r="GZ117" s="216"/>
      <c r="HA117" s="216"/>
      <c r="HB117" s="216"/>
      <c r="HC117" s="216"/>
      <c r="HD117" s="216"/>
      <c r="HE117" s="216"/>
      <c r="HF117" s="216"/>
      <c r="HG117" s="216"/>
      <c r="HH117" s="216"/>
      <c r="HI117" s="216"/>
      <c r="HJ117" s="216"/>
      <c r="HK117" s="216"/>
      <c r="HL117" s="216"/>
      <c r="HM117" s="216"/>
      <c r="HN117" s="216"/>
      <c r="HO117" s="216"/>
      <c r="HP117" s="216"/>
      <c r="HQ117" s="216"/>
      <c r="HR117" s="216"/>
      <c r="HS117" s="216"/>
      <c r="HT117" s="216"/>
      <c r="HU117" s="216"/>
      <c r="HV117" s="216"/>
      <c r="HW117" s="216"/>
      <c r="HX117" s="216"/>
      <c r="HY117" s="216"/>
      <c r="HZ117" s="216"/>
    </row>
    <row r="118" spans="1:234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 t="s">
        <v>126</v>
      </c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5"/>
      <c r="CB118" s="215"/>
      <c r="CC118" s="215"/>
      <c r="CD118" s="216"/>
      <c r="CE118" s="216"/>
      <c r="CF118" s="216"/>
      <c r="CG118" s="216"/>
      <c r="CH118" s="216"/>
      <c r="CI118" s="254" t="s">
        <v>112</v>
      </c>
      <c r="CJ118" s="233"/>
      <c r="CK118" s="233"/>
      <c r="CL118" s="233"/>
      <c r="CM118" s="233"/>
      <c r="CN118" s="215"/>
      <c r="CO118" s="215"/>
      <c r="CP118" s="233"/>
      <c r="CQ118" s="233"/>
      <c r="CR118" s="233"/>
      <c r="CS118" s="233"/>
      <c r="CT118" s="233"/>
      <c r="CU118" s="233"/>
      <c r="CV118" s="233"/>
      <c r="CW118" s="233"/>
      <c r="CX118" s="233"/>
      <c r="CY118" s="233"/>
      <c r="CZ118" s="233"/>
      <c r="DA118" s="226"/>
      <c r="DB118" s="233"/>
      <c r="DC118" s="216"/>
      <c r="DD118" s="216"/>
      <c r="DE118" s="216"/>
      <c r="DF118" s="216"/>
      <c r="DG118" s="216"/>
      <c r="DH118" s="216"/>
      <c r="DI118" s="216"/>
      <c r="DJ118" s="216"/>
      <c r="DK118" s="216"/>
      <c r="DL118" s="216" t="s">
        <v>110</v>
      </c>
      <c r="DM118" s="216"/>
      <c r="DN118" s="216"/>
      <c r="DO118" s="216"/>
      <c r="DP118" s="216"/>
      <c r="DQ118" s="216"/>
      <c r="DR118" s="216"/>
      <c r="DS118" s="216"/>
      <c r="DT118" s="216"/>
      <c r="DU118" s="216"/>
      <c r="DV118" s="216"/>
      <c r="DW118" s="216"/>
      <c r="DX118" s="216"/>
      <c r="DY118" s="216"/>
      <c r="DZ118" s="216"/>
      <c r="EA118" s="216"/>
      <c r="EB118" s="216"/>
      <c r="EC118" s="216"/>
      <c r="ED118" s="216"/>
      <c r="EE118" s="216"/>
      <c r="EF118" s="215"/>
      <c r="EG118" s="215"/>
      <c r="EH118" s="215"/>
      <c r="EI118" s="216"/>
      <c r="EJ118" s="216"/>
      <c r="EN118" s="216"/>
      <c r="EO118" s="216"/>
      <c r="EP118" s="216"/>
      <c r="EQ118" s="216"/>
      <c r="ER118" s="216"/>
      <c r="ES118" s="216"/>
      <c r="ET118" s="216"/>
      <c r="EU118" s="216"/>
      <c r="EV118" s="216"/>
      <c r="EW118" s="216"/>
      <c r="EX118" s="216"/>
      <c r="EY118" s="216"/>
      <c r="EZ118" s="216"/>
      <c r="FA118" s="216"/>
      <c r="FB118" s="216"/>
      <c r="FC118" s="216"/>
      <c r="FD118" s="216"/>
      <c r="FE118" s="216"/>
      <c r="FF118" s="216"/>
      <c r="FG118" s="216"/>
      <c r="FH118" s="216"/>
      <c r="FI118" s="215"/>
      <c r="FJ118" s="215"/>
      <c r="FK118" s="215"/>
      <c r="FL118" s="216"/>
      <c r="FM118" s="216"/>
      <c r="FN118" s="216"/>
      <c r="FO118" s="216"/>
      <c r="FP118" s="216"/>
      <c r="FQ118" s="216"/>
      <c r="FR118" s="216"/>
      <c r="FS118" s="216"/>
      <c r="FT118" s="216"/>
      <c r="FU118" s="216"/>
      <c r="FV118" s="216"/>
      <c r="FW118" s="216"/>
      <c r="FX118" s="216"/>
      <c r="FY118" s="216"/>
      <c r="FZ118" s="216"/>
      <c r="GA118" s="216"/>
      <c r="GB118" s="216"/>
      <c r="GC118" s="216"/>
      <c r="GD118" s="216"/>
      <c r="GE118" s="216"/>
      <c r="GF118" s="216"/>
      <c r="GG118" s="216"/>
      <c r="GH118" s="216"/>
      <c r="GI118" s="216"/>
      <c r="GJ118" s="216"/>
      <c r="GK118" s="216"/>
      <c r="GL118" s="216"/>
      <c r="GM118" s="216"/>
      <c r="GN118" s="216"/>
      <c r="GO118" s="216"/>
      <c r="GP118" s="216"/>
      <c r="GQ118" s="216"/>
      <c r="GR118" s="216"/>
      <c r="GS118" s="216"/>
      <c r="GT118" s="216"/>
      <c r="GU118" s="216"/>
      <c r="GV118" s="216"/>
      <c r="GW118" s="216"/>
      <c r="GX118" s="216"/>
      <c r="GY118" s="216"/>
      <c r="GZ118" s="216"/>
      <c r="HA118" s="216"/>
      <c r="HB118" s="216"/>
      <c r="HC118" s="216"/>
      <c r="HD118" s="216"/>
      <c r="HE118" s="216"/>
      <c r="HF118" s="216"/>
      <c r="HG118" s="216"/>
      <c r="HH118" s="216"/>
      <c r="HI118" s="216"/>
      <c r="HJ118" s="216"/>
      <c r="HK118" s="216"/>
      <c r="HL118" s="216"/>
      <c r="HM118" s="216"/>
      <c r="HN118" s="216"/>
      <c r="HO118" s="216"/>
      <c r="HP118" s="216"/>
      <c r="HQ118" s="216"/>
      <c r="HR118" s="216"/>
      <c r="HS118" s="216"/>
      <c r="HT118" s="216"/>
      <c r="HU118" s="216"/>
      <c r="HV118" s="216"/>
      <c r="HW118" s="216"/>
      <c r="HX118" s="216"/>
      <c r="HY118" s="216"/>
      <c r="HZ118" s="216"/>
    </row>
    <row r="119" spans="1:234" ht="15.6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37" t="s">
        <v>127</v>
      </c>
      <c r="BG119" s="274" t="s">
        <v>105</v>
      </c>
      <c r="BH119" s="274"/>
      <c r="BI119" s="274"/>
      <c r="BJ119" s="274"/>
      <c r="BK119" s="274"/>
      <c r="BL119" s="274"/>
      <c r="BM119" s="274"/>
      <c r="BN119" s="274"/>
      <c r="BO119" s="274"/>
      <c r="BP119" s="316"/>
      <c r="BQ119" s="233" t="s">
        <v>1</v>
      </c>
      <c r="BR119" s="233" t="s">
        <v>113</v>
      </c>
      <c r="BS119" s="226" t="s">
        <v>114</v>
      </c>
      <c r="BT119" s="233" t="s">
        <v>115</v>
      </c>
      <c r="BU119" s="226" t="s">
        <v>116</v>
      </c>
      <c r="BV119" s="215"/>
      <c r="BW119" s="233" t="s">
        <v>121</v>
      </c>
      <c r="BX119" s="215" t="s">
        <v>116</v>
      </c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37" t="s">
        <v>121</v>
      </c>
      <c r="CJ119" s="315" t="s">
        <v>105</v>
      </c>
      <c r="CK119" s="274"/>
      <c r="CL119" s="274"/>
      <c r="CM119" s="274"/>
      <c r="CN119" s="274"/>
      <c r="CO119" s="274"/>
      <c r="CP119" s="274"/>
      <c r="CQ119" s="274"/>
      <c r="CR119" s="274"/>
      <c r="CS119" s="316"/>
      <c r="CT119" s="233" t="s">
        <v>1</v>
      </c>
      <c r="CU119" s="233" t="s">
        <v>113</v>
      </c>
      <c r="CV119" s="226" t="s">
        <v>114</v>
      </c>
      <c r="CW119" s="233" t="s">
        <v>115</v>
      </c>
      <c r="CX119" s="226" t="s">
        <v>116</v>
      </c>
      <c r="CY119" s="215"/>
      <c r="CZ119" s="233" t="s">
        <v>121</v>
      </c>
      <c r="DA119" s="215" t="s">
        <v>116</v>
      </c>
      <c r="DB119" s="216"/>
      <c r="DC119" s="216"/>
      <c r="DD119" s="216"/>
      <c r="DE119" s="216"/>
      <c r="DF119" s="216"/>
      <c r="DG119" s="216"/>
      <c r="DH119" s="216"/>
      <c r="DI119" s="216"/>
      <c r="DJ119" s="216"/>
      <c r="DK119" s="237" t="s">
        <v>121</v>
      </c>
      <c r="DL119" s="274" t="s">
        <v>105</v>
      </c>
      <c r="DM119" s="274"/>
      <c r="DN119" s="274"/>
      <c r="DO119" s="274"/>
      <c r="DP119" s="274"/>
      <c r="DQ119" s="274"/>
      <c r="DR119" s="274"/>
      <c r="DS119" s="274"/>
      <c r="DT119" s="274"/>
      <c r="DU119" s="316"/>
      <c r="DV119" s="233" t="s">
        <v>1</v>
      </c>
      <c r="DW119" s="233" t="s">
        <v>113</v>
      </c>
      <c r="DX119" s="226" t="s">
        <v>114</v>
      </c>
      <c r="DY119" s="233" t="s">
        <v>115</v>
      </c>
      <c r="DZ119" s="226" t="s">
        <v>116</v>
      </c>
      <c r="EA119" s="215"/>
      <c r="EB119" s="233" t="s">
        <v>121</v>
      </c>
      <c r="EC119" s="215" t="s">
        <v>116</v>
      </c>
      <c r="ED119" s="216"/>
      <c r="EE119" s="216"/>
      <c r="EF119" s="216"/>
      <c r="EG119" s="216"/>
      <c r="EH119" s="216"/>
      <c r="EI119" s="216"/>
      <c r="EJ119" s="216"/>
      <c r="EK119" s="216"/>
      <c r="EL119" s="307"/>
      <c r="EM119" s="307"/>
      <c r="EN119" s="308" t="s">
        <v>121</v>
      </c>
      <c r="EO119" s="315" t="s">
        <v>105</v>
      </c>
      <c r="EP119" s="274"/>
      <c r="EQ119" s="274"/>
      <c r="ER119" s="274"/>
      <c r="ES119" s="274"/>
      <c r="ET119" s="274"/>
      <c r="EU119" s="274"/>
      <c r="EV119" s="274"/>
      <c r="EW119" s="274"/>
      <c r="EX119" s="316"/>
      <c r="EY119" s="233" t="s">
        <v>1</v>
      </c>
      <c r="EZ119" s="233" t="s">
        <v>113</v>
      </c>
      <c r="FA119" s="226" t="s">
        <v>114</v>
      </c>
      <c r="FB119" s="233" t="s">
        <v>115</v>
      </c>
      <c r="FC119" s="226" t="s">
        <v>116</v>
      </c>
      <c r="FD119" s="215"/>
      <c r="FE119" s="233" t="s">
        <v>121</v>
      </c>
      <c r="FF119" s="215" t="s">
        <v>116</v>
      </c>
      <c r="FG119" s="216"/>
      <c r="FH119" s="216"/>
      <c r="FI119" s="216"/>
      <c r="FJ119" s="216"/>
      <c r="FK119" s="216"/>
      <c r="FL119" s="216"/>
      <c r="FM119" s="216"/>
      <c r="FN119" s="216"/>
      <c r="FO119" s="216"/>
      <c r="FP119" s="308" t="s">
        <v>121</v>
      </c>
      <c r="FQ119" s="315" t="s">
        <v>105</v>
      </c>
      <c r="FR119" s="274"/>
      <c r="FS119" s="274"/>
      <c r="FT119" s="274"/>
      <c r="FU119" s="274"/>
      <c r="FV119" s="274"/>
      <c r="FW119" s="274"/>
      <c r="FX119" s="274"/>
      <c r="FY119" s="274"/>
      <c r="FZ119" s="316"/>
      <c r="GA119" s="233" t="s">
        <v>1</v>
      </c>
      <c r="GB119" s="233" t="s">
        <v>113</v>
      </c>
      <c r="GC119" s="226" t="s">
        <v>114</v>
      </c>
      <c r="GD119" s="233" t="s">
        <v>115</v>
      </c>
      <c r="GE119" s="226" t="s">
        <v>116</v>
      </c>
      <c r="GF119" s="215"/>
      <c r="GG119" s="233" t="s">
        <v>121</v>
      </c>
      <c r="GH119" s="215" t="s">
        <v>116</v>
      </c>
      <c r="GI119" s="216"/>
      <c r="GJ119" s="216"/>
      <c r="GK119" s="216"/>
      <c r="GL119" s="216"/>
      <c r="GM119" s="216"/>
      <c r="GN119" s="216"/>
      <c r="GO119" s="216"/>
      <c r="GP119" s="216"/>
      <c r="GQ119" s="216"/>
      <c r="GR119" s="216"/>
      <c r="GS119" s="216"/>
      <c r="GT119" s="308" t="s">
        <v>121</v>
      </c>
      <c r="GU119" s="315" t="s">
        <v>105</v>
      </c>
      <c r="GV119" s="274"/>
      <c r="GW119" s="274"/>
      <c r="GX119" s="274"/>
      <c r="GY119" s="274"/>
      <c r="GZ119" s="274"/>
      <c r="HA119" s="274"/>
      <c r="HB119" s="274"/>
      <c r="HC119" s="274"/>
      <c r="HD119" s="316"/>
      <c r="HE119" s="233" t="s">
        <v>1</v>
      </c>
      <c r="HF119" s="233" t="s">
        <v>113</v>
      </c>
      <c r="HG119" s="226" t="s">
        <v>114</v>
      </c>
      <c r="HH119" s="233" t="s">
        <v>115</v>
      </c>
      <c r="HI119" s="226" t="s">
        <v>116</v>
      </c>
      <c r="HJ119" s="215"/>
      <c r="HK119" s="233" t="s">
        <v>121</v>
      </c>
      <c r="HL119" s="215" t="s">
        <v>116</v>
      </c>
      <c r="HM119" s="216"/>
      <c r="HN119" s="216"/>
      <c r="HO119" s="216"/>
      <c r="HP119" s="216"/>
      <c r="HQ119" s="216"/>
      <c r="HR119" s="216"/>
      <c r="HS119" s="216"/>
      <c r="HT119" s="216"/>
      <c r="HU119" s="216"/>
      <c r="HV119" s="216"/>
      <c r="HW119" s="216"/>
      <c r="HX119" s="216"/>
      <c r="HY119" s="216"/>
      <c r="HZ119" s="216"/>
    </row>
    <row r="120" spans="1:234" ht="15.6">
      <c r="A120" s="216"/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44" t="s">
        <v>117</v>
      </c>
      <c r="BG120" s="225">
        <v>1.8798999999999899</v>
      </c>
      <c r="BH120" s="225">
        <v>1.8896999999999999</v>
      </c>
      <c r="BI120" s="225">
        <v>1.7695000000000001</v>
      </c>
      <c r="BJ120" s="225">
        <v>1.7954000000000001</v>
      </c>
      <c r="BK120" s="225">
        <v>1.9683999999999999</v>
      </c>
      <c r="BL120" s="225">
        <v>1.93559999999999</v>
      </c>
      <c r="BM120" s="225">
        <v>1.8702999999999901</v>
      </c>
      <c r="BN120" s="225">
        <v>1.7123999999999999</v>
      </c>
      <c r="BO120" s="225">
        <v>2.0642999999999998</v>
      </c>
      <c r="BP120" s="245">
        <v>1.7299</v>
      </c>
      <c r="BQ120" s="233">
        <f>AVERAGE(BG120:BP120)</f>
        <v>1.8615399999999973</v>
      </c>
      <c r="BR120" s="233">
        <f t="shared" ref="BR120:BR125" si="70">STDEVP(BG120:BP120)</f>
        <v>0.10565986182084372</v>
      </c>
      <c r="BS120" s="226">
        <f>BR120*100/BQ120</f>
        <v>5.6759382995178109</v>
      </c>
      <c r="BT120" s="233">
        <f>BQ120-BQ127</f>
        <v>1.8577799999999973</v>
      </c>
      <c r="BU120" s="226">
        <f>BT120*100/BT120</f>
        <v>100</v>
      </c>
      <c r="BV120" s="215"/>
      <c r="BW120" s="215" t="s">
        <v>118</v>
      </c>
      <c r="BX120" s="22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44" t="s">
        <v>117</v>
      </c>
      <c r="CJ120" s="225"/>
      <c r="CK120" s="225"/>
      <c r="CL120" s="225"/>
      <c r="CM120" s="225"/>
      <c r="CN120" s="225"/>
      <c r="CO120" s="225">
        <v>2.1646000000000001</v>
      </c>
      <c r="CP120" s="225">
        <v>2.0640999999999998</v>
      </c>
      <c r="CQ120" s="225">
        <v>2.1182999999999899</v>
      </c>
      <c r="CR120" s="225">
        <v>1.9578</v>
      </c>
      <c r="CS120" s="245">
        <v>1.97779999999999</v>
      </c>
      <c r="CT120" s="233">
        <f>AVERAGE(CJ120:CS120)</f>
        <v>2.0565199999999959</v>
      </c>
      <c r="CU120" s="233">
        <f t="shared" ref="CU120:CU125" si="71">STDEVP(CJ120:CS120)</f>
        <v>7.9370004409726899E-2</v>
      </c>
      <c r="CV120" s="226">
        <f t="shared" ref="CV120:CV125" si="72">CU120*100/CT120</f>
        <v>3.859432653692989</v>
      </c>
      <c r="CW120" s="233">
        <f>CT120-CT127</f>
        <v>2.0312199999999958</v>
      </c>
      <c r="CX120" s="226">
        <f>CW120*100/CW120</f>
        <v>100</v>
      </c>
      <c r="CY120" s="215"/>
      <c r="CZ120" s="215" t="s">
        <v>118</v>
      </c>
      <c r="DA120" s="226"/>
      <c r="DB120" s="216"/>
      <c r="DC120" s="226"/>
      <c r="DD120" s="216"/>
      <c r="DE120" s="216"/>
      <c r="DF120" s="260"/>
      <c r="DG120" s="216"/>
      <c r="DH120" s="216"/>
      <c r="DI120" s="216"/>
      <c r="DJ120" s="216"/>
      <c r="DK120" s="244" t="s">
        <v>117</v>
      </c>
      <c r="DL120" s="225"/>
      <c r="DM120" s="225"/>
      <c r="DN120" s="225"/>
      <c r="DO120" s="225"/>
      <c r="DP120" s="225"/>
      <c r="DQ120" s="225">
        <v>2.0813000000000001</v>
      </c>
      <c r="DR120" s="225">
        <v>2.0762999999999998</v>
      </c>
      <c r="DS120" s="225">
        <v>2.0310000000000001</v>
      </c>
      <c r="DT120" s="225">
        <v>2.1305999999999998</v>
      </c>
      <c r="DU120" s="245">
        <v>2.0878000000000001</v>
      </c>
      <c r="DV120" s="233">
        <f t="shared" ref="DV120:DV125" si="73">AVERAGE(DL120:DU120)</f>
        <v>2.0813999999999999</v>
      </c>
      <c r="DW120" s="233">
        <f t="shared" ref="DW120:DW125" si="74">STDEVP(DL120:DU120)</f>
        <v>3.1710502991910972E-2</v>
      </c>
      <c r="DX120" s="226">
        <f t="shared" ref="DX120:DX125" si="75">DW120*100/DV120</f>
        <v>1.5235179682862963</v>
      </c>
      <c r="DY120" s="233">
        <f>DV120-DV127</f>
        <v>2.0602857142857141</v>
      </c>
      <c r="DZ120" s="226">
        <f>DY120*100/DY120</f>
        <v>100</v>
      </c>
      <c r="EA120" s="215"/>
      <c r="EB120" s="215" t="s">
        <v>118</v>
      </c>
      <c r="EC120" s="226"/>
      <c r="ED120" s="216"/>
      <c r="EE120" s="216"/>
      <c r="EF120" s="216"/>
      <c r="EG120" s="216"/>
      <c r="EH120" s="216"/>
      <c r="EI120" s="216"/>
      <c r="EJ120" s="216"/>
      <c r="EK120" s="216"/>
      <c r="EL120" s="307"/>
      <c r="EM120" s="307"/>
      <c r="EN120" s="242" t="s">
        <v>117</v>
      </c>
      <c r="EO120" s="225">
        <v>1.5602</v>
      </c>
      <c r="EP120" s="225">
        <v>1.4565999999999999</v>
      </c>
      <c r="EQ120" s="225">
        <v>1.4646999999999999</v>
      </c>
      <c r="ER120" s="225">
        <v>1.4438</v>
      </c>
      <c r="ES120" s="225">
        <v>1.4133</v>
      </c>
      <c r="ET120" s="225">
        <v>1.3889</v>
      </c>
      <c r="EU120" s="225">
        <v>1.415</v>
      </c>
      <c r="EV120" s="225">
        <v>1.3224</v>
      </c>
      <c r="EW120" s="225">
        <v>1.3532999999999999</v>
      </c>
      <c r="EX120" s="245">
        <v>1.3996</v>
      </c>
      <c r="EY120" s="233">
        <f>AVERAGE(EO120:EX120)</f>
        <v>1.4217799999999996</v>
      </c>
      <c r="EZ120" s="233">
        <f t="shared" ref="EZ120:EZ125" si="76">STDEVP(EO120:EX120)</f>
        <v>6.2415027036764145E-2</v>
      </c>
      <c r="FA120" s="226">
        <f>EZ120*100/EY120</f>
        <v>4.3899215797636879</v>
      </c>
      <c r="FB120" s="233">
        <f>EY120-EY127</f>
        <v>1.3979424999999996</v>
      </c>
      <c r="FC120" s="226">
        <f>FB120*100/FB120</f>
        <v>100.00000000000001</v>
      </c>
      <c r="FD120" s="215"/>
      <c r="FE120" s="215" t="s">
        <v>118</v>
      </c>
      <c r="FF120" s="226"/>
      <c r="FG120" s="216"/>
      <c r="FH120" s="216"/>
      <c r="FI120" s="216"/>
      <c r="FJ120" s="216"/>
      <c r="FK120" s="216"/>
      <c r="FL120" s="216"/>
      <c r="FM120" s="216"/>
      <c r="FN120" s="216"/>
      <c r="FO120" s="216"/>
      <c r="FP120" s="242" t="s">
        <v>117</v>
      </c>
      <c r="FQ120" s="225">
        <v>1.8653</v>
      </c>
      <c r="FR120" s="225">
        <v>1.7245999999999999</v>
      </c>
      <c r="FS120" s="225">
        <v>1.7209000000000001</v>
      </c>
      <c r="FT120" s="225">
        <v>1.6167</v>
      </c>
      <c r="FU120" s="225">
        <v>1.7141</v>
      </c>
      <c r="FV120" s="225">
        <v>1.7978000000000001</v>
      </c>
      <c r="FW120" s="225">
        <v>1.70339999999999</v>
      </c>
      <c r="FX120" s="225">
        <v>1.7405999999999999</v>
      </c>
      <c r="FY120" s="225">
        <v>1.6916</v>
      </c>
      <c r="FZ120" s="245">
        <v>1.7221</v>
      </c>
      <c r="GA120" s="233">
        <f>AVERAGE(FQ120:FZ120)</f>
        <v>1.729709999999999</v>
      </c>
      <c r="GB120" s="233">
        <f t="shared" ref="GB120:GB125" si="77">STDEVP(FQ120:FZ120)</f>
        <v>6.2016650183640616E-2</v>
      </c>
      <c r="GC120" s="226">
        <f>GB120*100/GA120</f>
        <v>3.5853784844650636</v>
      </c>
      <c r="GD120" s="233">
        <f>GA120-GA127</f>
        <v>1.711222499999999</v>
      </c>
      <c r="GE120" s="226">
        <f>GD120*100/GD120</f>
        <v>100</v>
      </c>
      <c r="GF120" s="215"/>
      <c r="GG120" s="215" t="s">
        <v>118</v>
      </c>
      <c r="GH120" s="226"/>
      <c r="GI120" s="216"/>
      <c r="GJ120" s="216"/>
      <c r="GK120" s="216"/>
      <c r="GL120" s="216"/>
      <c r="GM120" s="216"/>
      <c r="GN120" s="216"/>
      <c r="GO120" s="216"/>
      <c r="GP120" s="216"/>
      <c r="GQ120" s="216"/>
      <c r="GR120" s="216"/>
      <c r="GS120" s="216"/>
      <c r="GT120" s="242" t="s">
        <v>117</v>
      </c>
      <c r="GU120" s="225">
        <v>1.6978</v>
      </c>
      <c r="GV120" s="225">
        <v>1.6781999999999999</v>
      </c>
      <c r="GW120" s="225">
        <v>1.6961999999999999</v>
      </c>
      <c r="GX120" s="225">
        <v>1.5390999999999999</v>
      </c>
      <c r="GY120" s="225">
        <v>1.5439000000000001</v>
      </c>
      <c r="GZ120" s="225"/>
      <c r="HA120" s="225"/>
      <c r="HB120" s="225"/>
      <c r="HC120" s="225"/>
      <c r="HD120" s="245"/>
      <c r="HE120" s="233">
        <f>AVERAGE(GU120:HD120)</f>
        <v>1.63104</v>
      </c>
      <c r="HF120" s="233">
        <f t="shared" ref="HF120:HF125" si="78">STDEVP(GU120:HD120)</f>
        <v>7.3448120466081332E-2</v>
      </c>
      <c r="HG120" s="226">
        <f>HF120*100/HE120</f>
        <v>4.5031464872769114</v>
      </c>
      <c r="HH120" s="233">
        <f>HE120-HE127</f>
        <v>1.6073525000000002</v>
      </c>
      <c r="HI120" s="226">
        <f>HH120*100/HH120</f>
        <v>100</v>
      </c>
      <c r="HJ120" s="215"/>
      <c r="HK120" s="215" t="s">
        <v>118</v>
      </c>
      <c r="HL120" s="226"/>
      <c r="HM120" s="216"/>
      <c r="HN120" s="216"/>
      <c r="HO120" s="216"/>
      <c r="HP120" s="216"/>
      <c r="HQ120" s="216"/>
      <c r="HR120" s="216"/>
      <c r="HS120" s="216"/>
      <c r="HT120" s="216"/>
      <c r="HU120" s="216"/>
      <c r="HV120" s="216"/>
    </row>
    <row r="121" spans="1:234" ht="15.6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309">
        <v>1000</v>
      </c>
      <c r="BG121" s="304">
        <v>3.1899999999999998E-2</v>
      </c>
      <c r="BH121" s="304">
        <v>3.5299999999999998E-2</v>
      </c>
      <c r="BI121" s="304"/>
      <c r="BJ121" s="304">
        <v>3.6799999999999999E-2</v>
      </c>
      <c r="BK121" s="304"/>
      <c r="BL121" s="233"/>
      <c r="BM121" s="233"/>
      <c r="BN121" s="233"/>
      <c r="BO121" s="233"/>
      <c r="BP121" s="248"/>
      <c r="BQ121" s="233">
        <f t="shared" ref="BQ121:BQ127" si="79">AVERAGE(BG121:BP121)</f>
        <v>3.4666666666666665E-2</v>
      </c>
      <c r="BR121" s="233">
        <f t="shared" si="70"/>
        <v>2.049932248202907E-3</v>
      </c>
      <c r="BS121" s="226">
        <f t="shared" ref="BS121:BS125" si="80">BR121*100/BQ121</f>
        <v>5.9132661005853091</v>
      </c>
      <c r="BT121" s="233">
        <f>BQ121-BQ127</f>
        <v>3.0906666666666666E-2</v>
      </c>
      <c r="BU121" s="249">
        <f>BT121*100/BT120</f>
        <v>1.6636343736430961</v>
      </c>
      <c r="BV121" s="215"/>
      <c r="BW121" s="310">
        <v>1000</v>
      </c>
      <c r="BX121" s="249">
        <v>1.6636343736430961</v>
      </c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51">
        <v>1000</v>
      </c>
      <c r="CJ121" s="304">
        <v>2.86E-2</v>
      </c>
      <c r="CK121" s="304">
        <v>3.30999999999999E-2</v>
      </c>
      <c r="CL121" s="304"/>
      <c r="CM121" s="304">
        <v>3.1199999999999999E-2</v>
      </c>
      <c r="CN121" s="304"/>
      <c r="CO121" s="233"/>
      <c r="CP121" s="233"/>
      <c r="CQ121" s="233"/>
      <c r="CR121" s="233"/>
      <c r="CS121" s="248"/>
      <c r="CT121" s="233">
        <f t="shared" ref="CT121:CT125" si="81">AVERAGE(CJ121:CS121)</f>
        <v>3.0966666666666632E-2</v>
      </c>
      <c r="CU121" s="233">
        <f t="shared" si="71"/>
        <v>1.8445113776342176E-3</v>
      </c>
      <c r="CV121" s="226">
        <f t="shared" si="72"/>
        <v>5.9564414778284807</v>
      </c>
      <c r="CW121" s="233">
        <f>CT121-CT127</f>
        <v>5.6666666666666775E-3</v>
      </c>
      <c r="CX121" s="249">
        <f>CW121*100/CW120</f>
        <v>0.27897847927190011</v>
      </c>
      <c r="CY121" s="215"/>
      <c r="CZ121" s="250">
        <v>1000</v>
      </c>
      <c r="DA121" s="249">
        <v>0.27897847927190011</v>
      </c>
      <c r="DB121" s="216"/>
      <c r="DC121" s="216"/>
      <c r="DD121" s="216"/>
      <c r="DE121" s="216"/>
      <c r="DF121" s="216"/>
      <c r="DG121" s="216"/>
      <c r="DH121" s="216"/>
      <c r="DI121" s="216"/>
      <c r="DJ121" s="216"/>
      <c r="DK121" s="309">
        <v>1000</v>
      </c>
      <c r="DL121" s="304">
        <v>0.20779999999999901</v>
      </c>
      <c r="DM121" s="304"/>
      <c r="DN121" s="304">
        <v>0.17860000000000001</v>
      </c>
      <c r="DO121" s="304">
        <v>0.17269999999999999</v>
      </c>
      <c r="DP121" s="304"/>
      <c r="DQ121" s="233"/>
      <c r="DR121" s="233"/>
      <c r="DS121" s="233"/>
      <c r="DT121" s="233"/>
      <c r="DU121" s="248"/>
      <c r="DV121" s="233">
        <f t="shared" si="73"/>
        <v>0.18636666666666635</v>
      </c>
      <c r="DW121" s="233">
        <f t="shared" si="74"/>
        <v>1.5345864444714136E-2</v>
      </c>
      <c r="DX121" s="226">
        <f t="shared" si="75"/>
        <v>8.234232397449917</v>
      </c>
      <c r="DY121" s="233">
        <f>DV121-DV127</f>
        <v>0.16525238095238071</v>
      </c>
      <c r="DZ121" s="226">
        <f>DY121*100/DY120</f>
        <v>8.0208477788563659</v>
      </c>
      <c r="EA121" s="215"/>
      <c r="EB121" s="310">
        <v>1000</v>
      </c>
      <c r="EC121" s="226">
        <v>8.0208477788563659</v>
      </c>
      <c r="ED121" s="216"/>
      <c r="EE121" s="216"/>
      <c r="EF121" s="216"/>
      <c r="EG121" s="216"/>
      <c r="EH121" s="216"/>
      <c r="EI121" s="216"/>
      <c r="EJ121" s="216"/>
      <c r="EK121" s="216"/>
      <c r="EL121" s="307"/>
      <c r="EM121" s="307"/>
      <c r="EN121" s="246">
        <v>1000</v>
      </c>
      <c r="EO121" s="305">
        <v>2.05999999999999E-2</v>
      </c>
      <c r="EP121" s="305"/>
      <c r="EQ121" s="305">
        <v>2.06E-2</v>
      </c>
      <c r="ER121" s="216"/>
      <c r="ES121" s="216"/>
      <c r="ET121" s="233"/>
      <c r="EU121" s="233"/>
      <c r="EV121" s="233"/>
      <c r="EW121" s="233"/>
      <c r="EX121" s="248"/>
      <c r="EY121" s="233">
        <f t="shared" ref="EY121:EY125" si="82">AVERAGE(EO121:EX121)</f>
        <v>2.0599999999999952E-2</v>
      </c>
      <c r="EZ121" s="233">
        <f t="shared" si="76"/>
        <v>5.0336880943146022E-17</v>
      </c>
      <c r="FA121" s="226">
        <f t="shared" ref="FA121:FA125" si="83">EZ121*100/EY121</f>
        <v>2.4435379098614631E-13</v>
      </c>
      <c r="FB121" s="233">
        <f>EY121-EY127</f>
        <v>-3.2374999999999973E-3</v>
      </c>
      <c r="FC121" s="249">
        <f>FB121*100/FB120</f>
        <v>-0.23159035511117221</v>
      </c>
      <c r="FD121" s="215"/>
      <c r="FE121" s="226">
        <v>1000</v>
      </c>
      <c r="FF121" s="249">
        <v>-0.23159035511117221</v>
      </c>
      <c r="FG121" s="216"/>
      <c r="FH121" s="216"/>
      <c r="FI121" s="216"/>
      <c r="FJ121" s="216"/>
      <c r="FK121" s="216"/>
      <c r="FL121" s="216"/>
      <c r="FM121" s="216"/>
      <c r="FN121" s="216"/>
      <c r="FO121" s="216"/>
      <c r="FP121" s="246">
        <v>1000</v>
      </c>
      <c r="FQ121" s="305">
        <v>3.61E-2</v>
      </c>
      <c r="FR121" s="305">
        <v>3.73E-2</v>
      </c>
      <c r="FS121" s="305"/>
      <c r="FT121" s="305">
        <v>3.1E-2</v>
      </c>
      <c r="FU121" s="305"/>
      <c r="FV121" s="233"/>
      <c r="FW121" s="233"/>
      <c r="FX121" s="233"/>
      <c r="FY121" s="233"/>
      <c r="FZ121" s="248"/>
      <c r="GA121" s="233">
        <f t="shared" ref="GA121:GA125" si="84">AVERAGE(FQ121:FZ121)</f>
        <v>3.4799999999999998E-2</v>
      </c>
      <c r="GB121" s="233">
        <f t="shared" si="77"/>
        <v>2.7313000567495329E-3</v>
      </c>
      <c r="GC121" s="226">
        <f t="shared" ref="GC121:GC125" si="85">GB121*100/GA121</f>
        <v>7.8485633814641753</v>
      </c>
      <c r="GD121" s="233">
        <f>GA121-GA127</f>
        <v>1.6312500000000073E-2</v>
      </c>
      <c r="GE121" s="249">
        <f>GD121*100/GD120</f>
        <v>0.95326586694600401</v>
      </c>
      <c r="GF121" s="215"/>
      <c r="GG121" s="226">
        <v>1000</v>
      </c>
      <c r="GH121" s="249">
        <v>0.95326586694600401</v>
      </c>
      <c r="GI121" s="216"/>
      <c r="GJ121" s="216"/>
      <c r="GK121" s="216"/>
      <c r="GL121" s="216"/>
      <c r="GM121" s="216"/>
      <c r="GN121" s="216"/>
      <c r="GO121" s="216"/>
      <c r="GP121" s="216"/>
      <c r="GQ121" s="216"/>
      <c r="GR121" s="216"/>
      <c r="GS121" s="216"/>
      <c r="GT121" s="246">
        <v>1000</v>
      </c>
      <c r="GU121" s="305">
        <v>2.18E-2</v>
      </c>
      <c r="GV121" s="305"/>
      <c r="GW121" s="305">
        <v>2.0400000000000001E-2</v>
      </c>
      <c r="GX121" s="305">
        <v>2.1599999999999901E-2</v>
      </c>
      <c r="GY121" s="305">
        <v>2.0399999999999901E-2</v>
      </c>
      <c r="GZ121" s="233"/>
      <c r="HA121" s="233"/>
      <c r="HB121" s="233"/>
      <c r="HC121" s="233"/>
      <c r="HD121" s="248"/>
      <c r="HE121" s="233">
        <f t="shared" ref="HE121:HE125" si="86">AVERAGE(GU121:HD121)</f>
        <v>2.1049999999999951E-2</v>
      </c>
      <c r="HF121" s="233">
        <f t="shared" si="78"/>
        <v>6.5383484153110441E-4</v>
      </c>
      <c r="HG121" s="226">
        <f t="shared" ref="HG121:HG125" si="87">HF121*100/HE121</f>
        <v>3.1061037602427839</v>
      </c>
      <c r="HH121" s="233">
        <f>HE121-HE127</f>
        <v>-2.6374999999999732E-3</v>
      </c>
      <c r="HI121" s="249">
        <f>HH121*100/HH120</f>
        <v>-0.16408970652050331</v>
      </c>
      <c r="HJ121" s="215"/>
      <c r="HK121" s="226">
        <v>1000</v>
      </c>
      <c r="HL121" s="249">
        <v>-0.16408970652050331</v>
      </c>
      <c r="HM121" s="216"/>
      <c r="HN121" s="216"/>
      <c r="HO121" s="216"/>
      <c r="HP121" s="216"/>
      <c r="HQ121" s="216"/>
      <c r="HR121" s="216"/>
      <c r="HS121" s="216"/>
      <c r="HT121" s="216"/>
      <c r="HU121" s="216"/>
      <c r="HV121" s="216"/>
    </row>
    <row r="122" spans="1:234" ht="15.6">
      <c r="A122" s="250"/>
      <c r="B122" s="216"/>
      <c r="C122" s="216"/>
      <c r="D122" s="216"/>
      <c r="E122" s="216"/>
      <c r="F122" s="216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26"/>
      <c r="T122" s="233"/>
      <c r="U122" s="226"/>
      <c r="V122" s="215"/>
      <c r="W122" s="311"/>
      <c r="X122" s="22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59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33"/>
      <c r="AX122" s="233"/>
      <c r="AY122" s="233"/>
      <c r="AZ122" s="233"/>
      <c r="BA122" s="233"/>
      <c r="BB122" s="226"/>
      <c r="BC122" s="233"/>
      <c r="BD122" s="226"/>
      <c r="BE122" s="215"/>
      <c r="BF122" s="255">
        <v>500</v>
      </c>
      <c r="BG122" s="304"/>
      <c r="BH122" s="304"/>
      <c r="BI122" s="304">
        <v>1.1493</v>
      </c>
      <c r="BJ122" s="304">
        <v>1.3</v>
      </c>
      <c r="BK122" s="304">
        <v>1.1572</v>
      </c>
      <c r="BL122" s="233"/>
      <c r="BM122" s="233"/>
      <c r="BN122" s="233"/>
      <c r="BO122" s="233"/>
      <c r="BP122" s="248"/>
      <c r="BQ122" s="233">
        <f t="shared" si="79"/>
        <v>1.2021666666666666</v>
      </c>
      <c r="BR122" s="233">
        <f t="shared" si="70"/>
        <v>6.9253752405355085E-2</v>
      </c>
      <c r="BS122" s="226">
        <f t="shared" si="80"/>
        <v>5.7607446892018652</v>
      </c>
      <c r="BT122" s="233">
        <f>BQ122-BQ127</f>
        <v>1.1984066666666666</v>
      </c>
      <c r="BU122" s="249">
        <f>BT122*100/BT120</f>
        <v>64.507458723135585</v>
      </c>
      <c r="BV122" s="215"/>
      <c r="BW122" s="254">
        <v>500</v>
      </c>
      <c r="BX122" s="249">
        <v>64.507458723135585</v>
      </c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53">
        <v>500</v>
      </c>
      <c r="CJ122" s="304">
        <v>1.4204999999999901</v>
      </c>
      <c r="CK122" s="304">
        <v>1.4544999999999999</v>
      </c>
      <c r="CL122" s="304">
        <v>1.4157</v>
      </c>
      <c r="CM122" s="304"/>
      <c r="CN122" s="304"/>
      <c r="CO122" s="233"/>
      <c r="CP122" s="233"/>
      <c r="CQ122" s="233"/>
      <c r="CR122" s="233"/>
      <c r="CS122" s="248"/>
      <c r="CT122" s="233">
        <f t="shared" si="81"/>
        <v>1.4302333333333301</v>
      </c>
      <c r="CU122" s="233">
        <f t="shared" si="71"/>
        <v>1.7270655909826314E-2</v>
      </c>
      <c r="CV122" s="226">
        <f t="shared" si="72"/>
        <v>1.2075411408273489</v>
      </c>
      <c r="CW122" s="233">
        <f>CT122-CT127</f>
        <v>1.4049333333333303</v>
      </c>
      <c r="CX122" s="249">
        <f>CW122*100/CW120</f>
        <v>69.166970260894104</v>
      </c>
      <c r="CY122" s="215"/>
      <c r="CZ122" s="252">
        <v>500</v>
      </c>
      <c r="DA122" s="249">
        <v>69.166970260894104</v>
      </c>
      <c r="DB122" s="216"/>
      <c r="DC122" s="216"/>
      <c r="DD122" s="216"/>
      <c r="DE122" s="216"/>
      <c r="DF122" s="216"/>
      <c r="DG122" s="216"/>
      <c r="DH122" s="216"/>
      <c r="DI122" s="216"/>
      <c r="DJ122" s="216"/>
      <c r="DK122" s="255">
        <v>500</v>
      </c>
      <c r="DL122" s="304">
        <v>1.4215</v>
      </c>
      <c r="DM122" s="304">
        <v>1.4544999999999999</v>
      </c>
      <c r="DN122" s="304"/>
      <c r="DO122" s="304">
        <v>1.3759999999999999</v>
      </c>
      <c r="DP122" s="304">
        <v>1.3425</v>
      </c>
      <c r="DQ122" s="233"/>
      <c r="DR122" s="233"/>
      <c r="DS122" s="233"/>
      <c r="DT122" s="233"/>
      <c r="DU122" s="248"/>
      <c r="DV122" s="233">
        <f t="shared" si="73"/>
        <v>1.398625</v>
      </c>
      <c r="DW122" s="233">
        <f t="shared" si="74"/>
        <v>4.2741044383589853E-2</v>
      </c>
      <c r="DX122" s="226">
        <f t="shared" si="75"/>
        <v>3.0559331045555349</v>
      </c>
      <c r="DY122" s="233">
        <f>DV122-DV127</f>
        <v>1.3775107142857144</v>
      </c>
      <c r="DZ122" s="226">
        <f>DY122*100/DY120</f>
        <v>66.860178893357386</v>
      </c>
      <c r="EA122" s="215"/>
      <c r="EB122" s="254">
        <v>500</v>
      </c>
      <c r="EC122" s="226">
        <v>66.860178893357386</v>
      </c>
      <c r="ED122" s="216"/>
      <c r="EE122" s="216"/>
      <c r="EF122" s="216"/>
      <c r="EG122" s="216"/>
      <c r="EH122" s="216"/>
      <c r="EI122" s="216"/>
      <c r="EJ122" s="216"/>
      <c r="EK122" s="216"/>
      <c r="EL122" s="307"/>
      <c r="EM122" s="307"/>
      <c r="EN122" s="246">
        <v>500</v>
      </c>
      <c r="EO122" s="305"/>
      <c r="EP122" s="305">
        <v>5.9799999999999902E-2</v>
      </c>
      <c r="EQ122" s="305">
        <v>6.59E-2</v>
      </c>
      <c r="ER122" s="216"/>
      <c r="ES122" s="216"/>
      <c r="ET122" s="233"/>
      <c r="EU122" s="233"/>
      <c r="EV122" s="233"/>
      <c r="EW122" s="233"/>
      <c r="EX122" s="248"/>
      <c r="EY122" s="233">
        <f t="shared" si="82"/>
        <v>6.2849999999999948E-2</v>
      </c>
      <c r="EZ122" s="233">
        <f t="shared" si="76"/>
        <v>3.0500000000000492E-3</v>
      </c>
      <c r="FA122" s="226">
        <f t="shared" si="83"/>
        <v>4.8528241845665105</v>
      </c>
      <c r="FB122" s="233">
        <f>EY122-EY127</f>
        <v>3.9012499999999999E-2</v>
      </c>
      <c r="FC122" s="249">
        <f>FB122*100/FB120</f>
        <v>2.7907084876523895</v>
      </c>
      <c r="FD122" s="215"/>
      <c r="FE122" s="226">
        <v>500</v>
      </c>
      <c r="FF122" s="249">
        <v>2.7907084876523895</v>
      </c>
      <c r="FG122" s="216"/>
      <c r="FH122" s="216"/>
      <c r="FI122" s="216"/>
      <c r="FJ122" s="216"/>
      <c r="FK122" s="216"/>
      <c r="FL122" s="216"/>
      <c r="FM122" s="216"/>
      <c r="FN122" s="216"/>
      <c r="FO122" s="216"/>
      <c r="FP122" s="246">
        <v>500</v>
      </c>
      <c r="FQ122" s="305"/>
      <c r="FR122" s="305">
        <v>6.83E-2</v>
      </c>
      <c r="FS122" s="305"/>
      <c r="FT122" s="305">
        <v>7.5600000000000001E-2</v>
      </c>
      <c r="FU122" s="305">
        <v>7.0900000000000005E-2</v>
      </c>
      <c r="FV122" s="233"/>
      <c r="FW122" s="233"/>
      <c r="FX122" s="233"/>
      <c r="FY122" s="233"/>
      <c r="FZ122" s="248"/>
      <c r="GA122" s="233">
        <f t="shared" si="84"/>
        <v>7.1599999999999997E-2</v>
      </c>
      <c r="GB122" s="233">
        <f t="shared" si="77"/>
        <v>3.0210373494325865E-3</v>
      </c>
      <c r="GC122" s="226">
        <f t="shared" si="85"/>
        <v>4.2193259070287521</v>
      </c>
      <c r="GD122" s="233">
        <f>GA122-GA127</f>
        <v>5.3112500000000076E-2</v>
      </c>
      <c r="GE122" s="249">
        <f>GD122*100/GD120</f>
        <v>3.103775225021884</v>
      </c>
      <c r="GF122" s="215"/>
      <c r="GG122" s="226">
        <v>500</v>
      </c>
      <c r="GH122" s="249">
        <v>3.103775225021884</v>
      </c>
      <c r="GI122" s="216"/>
      <c r="GJ122" s="216"/>
      <c r="GK122" s="216"/>
      <c r="GL122" s="216"/>
      <c r="GM122" s="216"/>
      <c r="GN122" s="216"/>
      <c r="GO122" s="216"/>
      <c r="GP122" s="216"/>
      <c r="GQ122" s="216"/>
      <c r="GR122" s="216"/>
      <c r="GS122" s="216"/>
      <c r="GT122" s="246">
        <v>500</v>
      </c>
      <c r="GU122" s="305">
        <v>0.15129999999999999</v>
      </c>
      <c r="GV122" s="305">
        <v>0.16849999999999901</v>
      </c>
      <c r="GW122" s="305"/>
      <c r="GX122" s="305"/>
      <c r="GY122" s="305">
        <v>0.137099999999999</v>
      </c>
      <c r="GZ122" s="233"/>
      <c r="HA122" s="233"/>
      <c r="HB122" s="233"/>
      <c r="HC122" s="233"/>
      <c r="HD122" s="248"/>
      <c r="HE122" s="233">
        <f t="shared" si="86"/>
        <v>0.15229999999999932</v>
      </c>
      <c r="HF122" s="233">
        <f t="shared" si="78"/>
        <v>1.2838483814947392E-2</v>
      </c>
      <c r="HG122" s="226">
        <f t="shared" si="87"/>
        <v>8.429733299374556</v>
      </c>
      <c r="HH122" s="233">
        <f>HE122-HE127</f>
        <v>0.12861249999999941</v>
      </c>
      <c r="HI122" s="249">
        <f>HH122*100/HH120</f>
        <v>8.0015118027936865</v>
      </c>
      <c r="HJ122" s="215"/>
      <c r="HK122" s="226">
        <v>500</v>
      </c>
      <c r="HL122" s="249">
        <v>8.0015118027936865</v>
      </c>
      <c r="HM122" s="216"/>
      <c r="HN122" s="216"/>
      <c r="HO122" s="216"/>
      <c r="HP122" s="216"/>
      <c r="HQ122" s="216"/>
      <c r="HR122" s="216"/>
      <c r="HS122" s="216"/>
      <c r="HT122" s="216"/>
      <c r="HU122" s="216"/>
      <c r="HV122" s="216"/>
    </row>
    <row r="123" spans="1:234" ht="15.6">
      <c r="A123" s="252"/>
      <c r="B123" s="216"/>
      <c r="C123" s="216"/>
      <c r="D123" s="216"/>
      <c r="E123" s="216"/>
      <c r="F123" s="216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26"/>
      <c r="T123" s="233"/>
      <c r="U123" s="226"/>
      <c r="V123" s="215"/>
      <c r="W123" s="226"/>
      <c r="X123" s="22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50"/>
      <c r="AK123" s="216"/>
      <c r="AL123" s="216"/>
      <c r="AM123" s="216"/>
      <c r="AN123" s="216"/>
      <c r="AO123" s="216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26"/>
      <c r="BC123" s="233"/>
      <c r="BD123" s="226"/>
      <c r="BE123" s="215"/>
      <c r="BF123" s="255">
        <v>250</v>
      </c>
      <c r="BG123" s="304">
        <v>1.6113</v>
      </c>
      <c r="BH123" s="304">
        <v>1.6993</v>
      </c>
      <c r="BI123" s="304"/>
      <c r="BJ123" s="304">
        <v>1.6408</v>
      </c>
      <c r="BK123" s="304">
        <v>1.56239999999999</v>
      </c>
      <c r="BL123" s="233"/>
      <c r="BM123" s="233"/>
      <c r="BN123" s="233"/>
      <c r="BO123" s="233"/>
      <c r="BP123" s="248"/>
      <c r="BQ123" s="233">
        <f t="shared" si="79"/>
        <v>1.6284499999999973</v>
      </c>
      <c r="BR123" s="233">
        <f t="shared" si="70"/>
        <v>4.9570580993169036E-2</v>
      </c>
      <c r="BS123" s="226">
        <f t="shared" si="80"/>
        <v>3.0440345723337603</v>
      </c>
      <c r="BT123" s="233">
        <f>BQ123-BQ127</f>
        <v>1.6246899999999973</v>
      </c>
      <c r="BU123" s="249">
        <f>BT123*100/BT120</f>
        <v>87.453304481693195</v>
      </c>
      <c r="BV123" s="215"/>
      <c r="BW123" s="254">
        <v>250</v>
      </c>
      <c r="BX123" s="249">
        <v>87.453304481693195</v>
      </c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53">
        <v>250</v>
      </c>
      <c r="CJ123" s="304">
        <v>1.7081</v>
      </c>
      <c r="CK123" s="304">
        <v>1.7605999999999999</v>
      </c>
      <c r="CL123" s="304">
        <v>1.6580999999999999</v>
      </c>
      <c r="CM123" s="304"/>
      <c r="CN123" s="304">
        <v>1.8256999999999901</v>
      </c>
      <c r="CO123" s="233"/>
      <c r="CP123" s="233"/>
      <c r="CQ123" s="233"/>
      <c r="CR123" s="233"/>
      <c r="CS123" s="248"/>
      <c r="CT123" s="233">
        <f t="shared" si="81"/>
        <v>1.7381249999999975</v>
      </c>
      <c r="CU123" s="233">
        <f t="shared" si="71"/>
        <v>6.2209339130066078E-2</v>
      </c>
      <c r="CV123" s="226">
        <f t="shared" si="72"/>
        <v>3.5791061707337599</v>
      </c>
      <c r="CW123" s="233">
        <f>CT123-CT127</f>
        <v>1.7128249999999976</v>
      </c>
      <c r="CX123" s="249">
        <f>CW123*100/CW120</f>
        <v>84.324937722157188</v>
      </c>
      <c r="CY123" s="215"/>
      <c r="CZ123" s="252">
        <v>250</v>
      </c>
      <c r="DA123" s="249">
        <v>84.324937722157188</v>
      </c>
      <c r="DB123" s="216"/>
      <c r="DC123" s="216"/>
      <c r="DD123" s="216"/>
      <c r="DE123" s="216"/>
      <c r="DF123" s="216"/>
      <c r="DG123" s="216"/>
      <c r="DH123" s="216"/>
      <c r="DI123" s="216"/>
      <c r="DJ123" s="216"/>
      <c r="DK123" s="255">
        <v>250</v>
      </c>
      <c r="DL123" s="304">
        <v>1.8698999999999999</v>
      </c>
      <c r="DM123" s="304">
        <v>1.8636999999999999</v>
      </c>
      <c r="DN123" s="304">
        <v>1.9085000000000001</v>
      </c>
      <c r="DO123" s="304"/>
      <c r="DP123" s="304">
        <v>1.9521999999999999</v>
      </c>
      <c r="DQ123" s="233"/>
      <c r="DR123" s="233"/>
      <c r="DS123" s="233"/>
      <c r="DT123" s="233"/>
      <c r="DU123" s="248"/>
      <c r="DV123" s="233">
        <f t="shared" si="73"/>
        <v>1.8985750000000001</v>
      </c>
      <c r="DW123" s="233">
        <f t="shared" si="74"/>
        <v>3.5400097104386616E-2</v>
      </c>
      <c r="DX123" s="226">
        <f t="shared" si="75"/>
        <v>1.8645614265639552</v>
      </c>
      <c r="DY123" s="233">
        <f>DV123-DV127</f>
        <v>1.8774607142857145</v>
      </c>
      <c r="DZ123" s="226">
        <f>DY123*100/DY120</f>
        <v>91.126230758563324</v>
      </c>
      <c r="EA123" s="215"/>
      <c r="EB123" s="254">
        <v>250</v>
      </c>
      <c r="EC123" s="226">
        <v>91.126230758563324</v>
      </c>
      <c r="ED123" s="216"/>
      <c r="EE123" s="216"/>
      <c r="EF123" s="216"/>
      <c r="EG123" s="216"/>
      <c r="EH123" s="216"/>
      <c r="EI123" s="216"/>
      <c r="EJ123" s="216"/>
      <c r="EK123" s="216"/>
      <c r="EL123" s="307"/>
      <c r="EM123" s="307"/>
      <c r="EN123" s="246">
        <v>250</v>
      </c>
      <c r="EO123" s="305">
        <v>0.77239999999999998</v>
      </c>
      <c r="EP123" s="305">
        <v>0.78069999999999995</v>
      </c>
      <c r="EQ123" s="305"/>
      <c r="ER123" s="216"/>
      <c r="ES123" s="216"/>
      <c r="ET123" s="233"/>
      <c r="EU123" s="233"/>
      <c r="EV123" s="233"/>
      <c r="EW123" s="233"/>
      <c r="EX123" s="248"/>
      <c r="EY123" s="233">
        <f t="shared" si="82"/>
        <v>0.77654999999999996</v>
      </c>
      <c r="EZ123" s="233">
        <f t="shared" si="76"/>
        <v>4.149999999999987E-3</v>
      </c>
      <c r="FA123" s="226">
        <f t="shared" si="83"/>
        <v>0.53441504088596836</v>
      </c>
      <c r="FB123" s="233">
        <f>EY123-EY127</f>
        <v>0.75271250000000001</v>
      </c>
      <c r="FC123" s="249">
        <f>FB123*100/FB120</f>
        <v>53.844310477719944</v>
      </c>
      <c r="FD123" s="215"/>
      <c r="FE123" s="226">
        <v>250</v>
      </c>
      <c r="FF123" s="249">
        <v>53.844310477719944</v>
      </c>
      <c r="FG123" s="216"/>
      <c r="FH123" s="216"/>
      <c r="FI123" s="216"/>
      <c r="FJ123" s="216"/>
      <c r="FK123" s="216"/>
      <c r="FL123" s="216"/>
      <c r="FM123" s="216"/>
      <c r="FN123" s="216"/>
      <c r="FO123" s="216"/>
      <c r="FP123" s="246">
        <v>250</v>
      </c>
      <c r="FQ123" s="305">
        <v>0.37209999999999999</v>
      </c>
      <c r="FR123" s="305">
        <v>0.38219999999999998</v>
      </c>
      <c r="FS123" s="305">
        <v>0.35539999999999999</v>
      </c>
      <c r="FT123" s="305"/>
      <c r="FU123" s="305"/>
      <c r="FV123" s="233"/>
      <c r="FW123" s="233"/>
      <c r="FX123" s="233"/>
      <c r="FY123" s="233"/>
      <c r="FZ123" s="248"/>
      <c r="GA123" s="233">
        <f t="shared" si="84"/>
        <v>0.36989999999999995</v>
      </c>
      <c r="GB123" s="233">
        <f t="shared" si="77"/>
        <v>1.1051093460226756E-2</v>
      </c>
      <c r="GC123" s="226">
        <f t="shared" si="85"/>
        <v>2.9875894728917967</v>
      </c>
      <c r="GD123" s="233">
        <f>GA123-GA127</f>
        <v>0.35141250000000002</v>
      </c>
      <c r="GE123" s="249">
        <f>GD123*100/GD120</f>
        <v>20.535757331381525</v>
      </c>
      <c r="GF123" s="215"/>
      <c r="GG123" s="226">
        <v>250</v>
      </c>
      <c r="GH123" s="249">
        <v>20.535757331381525</v>
      </c>
      <c r="GI123" s="216"/>
      <c r="GJ123" s="216"/>
      <c r="GK123" s="216"/>
      <c r="GL123" s="216"/>
      <c r="GM123" s="216"/>
      <c r="GN123" s="216"/>
      <c r="GO123" s="216"/>
      <c r="GP123" s="216"/>
      <c r="GQ123" s="216"/>
      <c r="GR123" s="216"/>
      <c r="GS123" s="216"/>
      <c r="GT123" s="246">
        <v>250</v>
      </c>
      <c r="GU123" s="305"/>
      <c r="GV123" s="305"/>
      <c r="GW123" s="305">
        <v>0.42379999999999901</v>
      </c>
      <c r="GX123" s="305">
        <v>0.40160000000000001</v>
      </c>
      <c r="GY123" s="305">
        <v>0.40150000000000002</v>
      </c>
      <c r="GZ123" s="233"/>
      <c r="HA123" s="233"/>
      <c r="HB123" s="233"/>
      <c r="HC123" s="233"/>
      <c r="HD123" s="248"/>
      <c r="HE123" s="233">
        <f t="shared" si="86"/>
        <v>0.40896666666666631</v>
      </c>
      <c r="HF123" s="233">
        <f t="shared" si="78"/>
        <v>1.0488830037499204E-2</v>
      </c>
      <c r="HG123" s="226">
        <f t="shared" si="87"/>
        <v>2.5647151448771406</v>
      </c>
      <c r="HH123" s="233">
        <f>HE123-HE127</f>
        <v>0.3852791666666664</v>
      </c>
      <c r="HI123" s="249">
        <f>HH123*100/HH120</f>
        <v>23.969799198785978</v>
      </c>
      <c r="HJ123" s="215"/>
      <c r="HK123" s="226">
        <v>250</v>
      </c>
      <c r="HL123" s="249">
        <v>23.969799198785978</v>
      </c>
      <c r="HM123" s="216"/>
      <c r="HN123" s="216"/>
      <c r="HO123" s="216"/>
      <c r="HP123" s="216"/>
      <c r="HQ123" s="216"/>
      <c r="HR123" s="216"/>
      <c r="HS123" s="216"/>
      <c r="HT123" s="216"/>
      <c r="HU123" s="216"/>
      <c r="HV123" s="216"/>
    </row>
    <row r="124" spans="1:234" ht="15.6">
      <c r="A124" s="252"/>
      <c r="B124" s="216"/>
      <c r="C124" s="216"/>
      <c r="D124" s="216"/>
      <c r="E124" s="216"/>
      <c r="F124" s="216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26"/>
      <c r="T124" s="233"/>
      <c r="U124" s="226"/>
      <c r="V124" s="215"/>
      <c r="W124" s="226"/>
      <c r="X124" s="22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52"/>
      <c r="AK124" s="216"/>
      <c r="AL124" s="216"/>
      <c r="AM124" s="216"/>
      <c r="AN124" s="216"/>
      <c r="AO124" s="216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26"/>
      <c r="BC124" s="233"/>
      <c r="BD124" s="226"/>
      <c r="BE124" s="215"/>
      <c r="BF124" s="255">
        <v>125</v>
      </c>
      <c r="BG124" s="304"/>
      <c r="BH124" s="304">
        <v>1.7749999999999999</v>
      </c>
      <c r="BI124" s="304">
        <v>1.8756999999999999</v>
      </c>
      <c r="BJ124" s="304">
        <v>1.7342</v>
      </c>
      <c r="BK124" s="304">
        <v>1.8815</v>
      </c>
      <c r="BL124" s="233"/>
      <c r="BM124" s="233"/>
      <c r="BN124" s="233"/>
      <c r="BO124" s="233"/>
      <c r="BP124" s="248"/>
      <c r="BQ124" s="233">
        <f t="shared" si="79"/>
        <v>1.8166</v>
      </c>
      <c r="BR124" s="233">
        <f t="shared" si="70"/>
        <v>6.368897078772745E-2</v>
      </c>
      <c r="BS124" s="226">
        <f t="shared" si="80"/>
        <v>3.5059435642258863</v>
      </c>
      <c r="BT124" s="233">
        <f>BQ124-BQ127</f>
        <v>1.81284</v>
      </c>
      <c r="BU124" s="249">
        <f>BT124*100/BT120</f>
        <v>97.580983754804251</v>
      </c>
      <c r="BV124" s="215"/>
      <c r="BW124" s="254">
        <v>125</v>
      </c>
      <c r="BX124" s="249">
        <v>97.580983754804251</v>
      </c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53">
        <v>125</v>
      </c>
      <c r="CJ124" s="304">
        <v>2.01839999999999</v>
      </c>
      <c r="CK124" s="304">
        <v>2.0162</v>
      </c>
      <c r="CL124" s="304">
        <v>2.0139</v>
      </c>
      <c r="CM124" s="304">
        <v>1.9625999999999999</v>
      </c>
      <c r="CN124" s="304">
        <v>1.9639</v>
      </c>
      <c r="CO124" s="233"/>
      <c r="CP124" s="233"/>
      <c r="CQ124" s="233"/>
      <c r="CR124" s="233"/>
      <c r="CS124" s="248"/>
      <c r="CT124" s="233">
        <f t="shared" si="81"/>
        <v>1.9949999999999981</v>
      </c>
      <c r="CU124" s="233">
        <f t="shared" si="71"/>
        <v>2.5966054763862528E-2</v>
      </c>
      <c r="CV124" s="226">
        <f t="shared" si="72"/>
        <v>1.3015566297675465</v>
      </c>
      <c r="CW124" s="233">
        <f>CT124-CT127</f>
        <v>1.9696999999999982</v>
      </c>
      <c r="CX124" s="249">
        <f>CW124*100/CW120</f>
        <v>96.971278345034136</v>
      </c>
      <c r="CY124" s="215"/>
      <c r="CZ124" s="252">
        <v>125</v>
      </c>
      <c r="DA124" s="249">
        <v>96.971278345034136</v>
      </c>
      <c r="DB124" s="216"/>
      <c r="DC124" s="216"/>
      <c r="DD124" s="216"/>
      <c r="DE124" s="216"/>
      <c r="DF124" s="216"/>
      <c r="DG124" s="216"/>
      <c r="DH124" s="216"/>
      <c r="DI124" s="216"/>
      <c r="DJ124" s="216"/>
      <c r="DK124" s="255">
        <v>125</v>
      </c>
      <c r="DL124" s="304">
        <v>1.95209999999999</v>
      </c>
      <c r="DM124" s="304">
        <v>1.9223999999999899</v>
      </c>
      <c r="DN124" s="304"/>
      <c r="DO124" s="304">
        <v>1.9810000000000001</v>
      </c>
      <c r="DP124" s="304">
        <v>2.1246</v>
      </c>
      <c r="DQ124" s="233"/>
      <c r="DR124" s="233"/>
      <c r="DS124" s="233"/>
      <c r="DT124" s="233"/>
      <c r="DU124" s="248"/>
      <c r="DV124" s="233">
        <f t="shared" si="73"/>
        <v>1.9950249999999949</v>
      </c>
      <c r="DW124" s="233">
        <f t="shared" si="74"/>
        <v>7.7626231874287091E-2</v>
      </c>
      <c r="DX124" s="226">
        <f t="shared" si="75"/>
        <v>3.8909904324149971</v>
      </c>
      <c r="DY124" s="233">
        <f>DV124-DV127</f>
        <v>1.9739107142857093</v>
      </c>
      <c r="DZ124" s="226">
        <f>DY124*100/DY120</f>
        <v>95.807620302315684</v>
      </c>
      <c r="EA124" s="215"/>
      <c r="EB124" s="254">
        <v>125</v>
      </c>
      <c r="EC124" s="226">
        <v>95.807620302315684</v>
      </c>
      <c r="ED124" s="216"/>
      <c r="EE124" s="216"/>
      <c r="EF124" s="216"/>
      <c r="EG124" s="216"/>
      <c r="EH124" s="216"/>
      <c r="EI124" s="216"/>
      <c r="EJ124" s="216"/>
      <c r="EK124" s="216"/>
      <c r="EL124" s="307"/>
      <c r="EM124" s="307"/>
      <c r="EN124" s="246">
        <v>125</v>
      </c>
      <c r="EO124" s="305">
        <v>1.1602999999999899</v>
      </c>
      <c r="EP124" s="305"/>
      <c r="EQ124" s="305">
        <v>1.2148000000000001</v>
      </c>
      <c r="ER124" s="216"/>
      <c r="ES124" s="216"/>
      <c r="ET124" s="233"/>
      <c r="EU124" s="233"/>
      <c r="EV124" s="233"/>
      <c r="EW124" s="233"/>
      <c r="EX124" s="248"/>
      <c r="EY124" s="233">
        <f t="shared" si="82"/>
        <v>1.187549999999995</v>
      </c>
      <c r="EZ124" s="233">
        <f t="shared" si="76"/>
        <v>2.7250000000005103E-2</v>
      </c>
      <c r="FA124" s="226">
        <f t="shared" si="83"/>
        <v>2.2946402256751477</v>
      </c>
      <c r="FB124" s="233">
        <f>EY124-EY127</f>
        <v>1.163712499999995</v>
      </c>
      <c r="FC124" s="249">
        <f>FB124*100/FB120</f>
        <v>83.244661350520161</v>
      </c>
      <c r="FD124" s="215"/>
      <c r="FE124" s="226">
        <v>125</v>
      </c>
      <c r="FF124" s="249">
        <v>83.244661350520161</v>
      </c>
      <c r="FG124" s="216"/>
      <c r="FH124" s="216"/>
      <c r="FI124" s="216"/>
      <c r="FJ124" s="216"/>
      <c r="FK124" s="216"/>
      <c r="FL124" s="216"/>
      <c r="FM124" s="216"/>
      <c r="FN124" s="216"/>
      <c r="FO124" s="216"/>
      <c r="FP124" s="246">
        <v>125</v>
      </c>
      <c r="FQ124" s="305">
        <v>1.6179999999999899</v>
      </c>
      <c r="FR124" s="305">
        <v>1.5793999999999999</v>
      </c>
      <c r="FS124" s="305"/>
      <c r="FT124" s="305"/>
      <c r="FU124" s="305">
        <v>1.5912999999999999</v>
      </c>
      <c r="FV124" s="233"/>
      <c r="FW124" s="233"/>
      <c r="FX124" s="233"/>
      <c r="FY124" s="233"/>
      <c r="FZ124" s="248"/>
      <c r="GA124" s="233">
        <f t="shared" si="84"/>
        <v>1.5962333333333298</v>
      </c>
      <c r="GB124" s="233">
        <f t="shared" si="77"/>
        <v>1.613987470693035E-2</v>
      </c>
      <c r="GC124" s="226">
        <f t="shared" si="85"/>
        <v>1.011122520115922</v>
      </c>
      <c r="GD124" s="233">
        <f>GA124-GA127</f>
        <v>1.5777458333333299</v>
      </c>
      <c r="GE124" s="249">
        <f>GD124*100/GD120</f>
        <v>92.199923349145479</v>
      </c>
      <c r="GF124" s="215"/>
      <c r="GG124" s="226">
        <v>125</v>
      </c>
      <c r="GH124" s="249">
        <v>92.199923349145479</v>
      </c>
      <c r="GI124" s="216"/>
      <c r="GJ124" s="216"/>
      <c r="GK124" s="216"/>
      <c r="GL124" s="216"/>
      <c r="GM124" s="216"/>
      <c r="GN124" s="216"/>
      <c r="GO124" s="216"/>
      <c r="GP124" s="216"/>
      <c r="GQ124" s="216"/>
      <c r="GR124" s="216"/>
      <c r="GS124" s="216"/>
      <c r="GT124" s="246">
        <v>125</v>
      </c>
      <c r="GU124" s="305"/>
      <c r="GV124" s="305"/>
      <c r="GW124" s="305">
        <v>1.5642</v>
      </c>
      <c r="GX124" s="305">
        <v>1.6191</v>
      </c>
      <c r="GY124" s="305">
        <v>1.5528999999999999</v>
      </c>
      <c r="GZ124" s="233"/>
      <c r="HA124" s="233"/>
      <c r="HB124" s="233"/>
      <c r="HC124" s="233"/>
      <c r="HD124" s="248"/>
      <c r="HE124" s="233">
        <f t="shared" si="86"/>
        <v>1.5787333333333333</v>
      </c>
      <c r="HF124" s="233">
        <f t="shared" si="78"/>
        <v>2.8913933588419889E-2</v>
      </c>
      <c r="HG124" s="226">
        <f t="shared" si="87"/>
        <v>1.8314640590612656</v>
      </c>
      <c r="HH124" s="233">
        <f>HE124-HE127</f>
        <v>1.5550458333333335</v>
      </c>
      <c r="HI124" s="249">
        <f>HH124*100/HH120</f>
        <v>96.74578745691025</v>
      </c>
      <c r="HJ124" s="215"/>
      <c r="HK124" s="226">
        <v>125</v>
      </c>
      <c r="HL124" s="249">
        <v>96.74578745691025</v>
      </c>
      <c r="HM124" s="216"/>
      <c r="HN124" s="216"/>
      <c r="HO124" s="216"/>
      <c r="HP124" s="216"/>
      <c r="HQ124" s="216"/>
      <c r="HR124" s="216"/>
      <c r="HS124" s="216"/>
      <c r="HT124" s="216"/>
      <c r="HU124" s="216"/>
      <c r="HV124" s="216"/>
    </row>
    <row r="125" spans="1:234" ht="15.6">
      <c r="A125" s="252"/>
      <c r="B125" s="216"/>
      <c r="C125" s="216"/>
      <c r="D125" s="216"/>
      <c r="E125" s="216"/>
      <c r="F125" s="216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26"/>
      <c r="T125" s="233"/>
      <c r="U125" s="226"/>
      <c r="V125" s="215"/>
      <c r="W125" s="226"/>
      <c r="X125" s="22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52"/>
      <c r="AK125" s="216"/>
      <c r="AL125" s="216"/>
      <c r="AM125" s="216"/>
      <c r="AN125" s="216"/>
      <c r="AO125" s="216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26"/>
      <c r="BC125" s="233"/>
      <c r="BD125" s="226"/>
      <c r="BE125" s="215"/>
      <c r="BF125" s="255">
        <v>62.5</v>
      </c>
      <c r="BG125" s="304"/>
      <c r="BH125" s="304">
        <v>1.7722</v>
      </c>
      <c r="BI125" s="304">
        <v>1.8441999999999901</v>
      </c>
      <c r="BJ125" s="304">
        <v>1.7236</v>
      </c>
      <c r="BK125" s="304">
        <v>1.8333999999999999</v>
      </c>
      <c r="BL125" s="233"/>
      <c r="BM125" s="233"/>
      <c r="BN125" s="233"/>
      <c r="BO125" s="233"/>
      <c r="BP125" s="248"/>
      <c r="BQ125" s="233">
        <f t="shared" si="79"/>
        <v>1.7933499999999976</v>
      </c>
      <c r="BR125" s="233">
        <f t="shared" si="70"/>
        <v>4.8739383459372412E-2</v>
      </c>
      <c r="BS125" s="226">
        <f t="shared" si="80"/>
        <v>2.7177842283643727</v>
      </c>
      <c r="BT125" s="233">
        <f>BQ125-BQ127</f>
        <v>1.7895899999999976</v>
      </c>
      <c r="BU125" s="249">
        <f>BT125*100/BT120</f>
        <v>96.329490036495173</v>
      </c>
      <c r="BV125" s="215"/>
      <c r="BW125" s="254">
        <v>62.5</v>
      </c>
      <c r="BX125" s="249">
        <v>96.329490036495173</v>
      </c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55">
        <v>62.5</v>
      </c>
      <c r="CJ125" s="304">
        <v>1.9312</v>
      </c>
      <c r="CK125" s="304">
        <v>1.9812000000000001</v>
      </c>
      <c r="CL125" s="304">
        <v>1.88939999999999</v>
      </c>
      <c r="CM125" s="304">
        <v>1.8582999999999901</v>
      </c>
      <c r="CN125" s="304">
        <v>2.0541</v>
      </c>
      <c r="CO125" s="233"/>
      <c r="CP125" s="233"/>
      <c r="CQ125" s="233"/>
      <c r="CR125" s="233"/>
      <c r="CS125" s="248"/>
      <c r="CT125" s="233">
        <f t="shared" si="81"/>
        <v>1.9428399999999961</v>
      </c>
      <c r="CU125" s="233">
        <f t="shared" si="71"/>
        <v>6.9265593190274144E-2</v>
      </c>
      <c r="CV125" s="226">
        <f t="shared" si="72"/>
        <v>3.5651722833725001</v>
      </c>
      <c r="CW125" s="233">
        <f>CT125-CT127</f>
        <v>1.9175399999999962</v>
      </c>
      <c r="CX125" s="249">
        <f>CW125*100/CW120</f>
        <v>94.403363495830106</v>
      </c>
      <c r="CY125" s="215"/>
      <c r="CZ125" s="254">
        <v>62.5</v>
      </c>
      <c r="DA125" s="249">
        <v>94.403363495830106</v>
      </c>
      <c r="DB125" s="216"/>
      <c r="DC125" s="216"/>
      <c r="DD125" s="216"/>
      <c r="DE125" s="216"/>
      <c r="DF125" s="216"/>
      <c r="DG125" s="216"/>
      <c r="DH125" s="216"/>
      <c r="DI125" s="216"/>
      <c r="DJ125" s="216"/>
      <c r="DK125" s="255">
        <v>62.5</v>
      </c>
      <c r="DL125" s="304">
        <v>1.9954000000000001</v>
      </c>
      <c r="DM125" s="304">
        <v>2.0124</v>
      </c>
      <c r="DN125" s="304">
        <v>2.2563</v>
      </c>
      <c r="DO125" s="304">
        <v>1.9352</v>
      </c>
      <c r="DP125" s="304"/>
      <c r="DQ125" s="233"/>
      <c r="DR125" s="233"/>
      <c r="DS125" s="233"/>
      <c r="DT125" s="233"/>
      <c r="DU125" s="248"/>
      <c r="DV125" s="233">
        <f t="shared" si="73"/>
        <v>2.0498249999999998</v>
      </c>
      <c r="DW125" s="233">
        <f t="shared" si="74"/>
        <v>0.12261069233553816</v>
      </c>
      <c r="DX125" s="226">
        <f t="shared" si="75"/>
        <v>5.9815199997823312</v>
      </c>
      <c r="DY125" s="233">
        <f>DV125-DV127</f>
        <v>2.0287107142857139</v>
      </c>
      <c r="DZ125" s="226">
        <f>DY125*100/DY120</f>
        <v>98.467445569269159</v>
      </c>
      <c r="EA125" s="215"/>
      <c r="EB125" s="254">
        <v>62.5</v>
      </c>
      <c r="EC125" s="226">
        <v>98.467445569269159</v>
      </c>
      <c r="ED125" s="216"/>
      <c r="EE125" s="216"/>
      <c r="EF125" s="216"/>
      <c r="EG125" s="216"/>
      <c r="EH125" s="216"/>
      <c r="EI125" s="216"/>
      <c r="EJ125" s="216"/>
      <c r="EK125" s="216"/>
      <c r="EL125" s="307"/>
      <c r="EM125" s="307"/>
      <c r="EN125" s="246">
        <v>62.5</v>
      </c>
      <c r="EO125" s="305">
        <v>1.2676000000000001</v>
      </c>
      <c r="EP125" s="305"/>
      <c r="EQ125" s="305">
        <v>1.1642999999999999</v>
      </c>
      <c r="ER125" s="216"/>
      <c r="ES125" s="216"/>
      <c r="ET125" s="233"/>
      <c r="EU125" s="233"/>
      <c r="EV125" s="233"/>
      <c r="EW125" s="233"/>
      <c r="EX125" s="248"/>
      <c r="EY125" s="233">
        <f t="shared" si="82"/>
        <v>1.2159499999999999</v>
      </c>
      <c r="EZ125" s="233">
        <f t="shared" si="76"/>
        <v>5.1650000000000078E-2</v>
      </c>
      <c r="FA125" s="226">
        <f t="shared" si="83"/>
        <v>4.2477075537645534</v>
      </c>
      <c r="FB125" s="233">
        <f>EY125-EY127</f>
        <v>1.1921124999999999</v>
      </c>
      <c r="FC125" s="249">
        <f>FB125*100/FB120</f>
        <v>85.276218442460987</v>
      </c>
      <c r="FD125" s="215"/>
      <c r="FE125" s="226">
        <v>62.5</v>
      </c>
      <c r="FF125" s="249">
        <v>85.276218442460987</v>
      </c>
      <c r="FG125" s="216"/>
      <c r="FH125" s="216"/>
      <c r="FI125" s="216"/>
      <c r="FJ125" s="216"/>
      <c r="FK125" s="216"/>
      <c r="FL125" s="216"/>
      <c r="FM125" s="216"/>
      <c r="FN125" s="216"/>
      <c r="FO125" s="216"/>
      <c r="FP125" s="246">
        <v>62.5</v>
      </c>
      <c r="FQ125" s="305">
        <v>1.5894999999999999</v>
      </c>
      <c r="FR125" s="305">
        <v>1.4775</v>
      </c>
      <c r="FS125" s="305">
        <v>1.6920999999999999</v>
      </c>
      <c r="FT125" s="305">
        <v>1.6572</v>
      </c>
      <c r="FU125" s="305">
        <v>1.7094</v>
      </c>
      <c r="FV125" s="233"/>
      <c r="FW125" s="233"/>
      <c r="FX125" s="233"/>
      <c r="FY125" s="233"/>
      <c r="FZ125" s="248"/>
      <c r="GA125" s="233">
        <f t="shared" si="84"/>
        <v>1.62514</v>
      </c>
      <c r="GB125" s="233">
        <f t="shared" si="77"/>
        <v>8.4473678740776992E-2</v>
      </c>
      <c r="GC125" s="226">
        <f t="shared" si="85"/>
        <v>5.197932408332635</v>
      </c>
      <c r="GD125" s="233">
        <f>GA125-GA127</f>
        <v>1.6066525</v>
      </c>
      <c r="GE125" s="249">
        <f>GD125*100/GD120</f>
        <v>93.889164033315424</v>
      </c>
      <c r="GF125" s="215"/>
      <c r="GG125" s="226">
        <v>62.5</v>
      </c>
      <c r="GH125" s="249">
        <v>93.889164033315424</v>
      </c>
      <c r="GI125" s="216"/>
      <c r="GJ125" s="216"/>
      <c r="GK125" s="216"/>
      <c r="GL125" s="216"/>
      <c r="GM125" s="216"/>
      <c r="GN125" s="216"/>
      <c r="GO125" s="216"/>
      <c r="GP125" s="216"/>
      <c r="GQ125" s="216"/>
      <c r="GR125" s="216"/>
      <c r="GS125" s="216"/>
      <c r="GT125" s="246">
        <v>62.5</v>
      </c>
      <c r="GU125" s="305">
        <v>1.6498999999999999</v>
      </c>
      <c r="GV125" s="305">
        <v>1.7032</v>
      </c>
      <c r="GW125" s="305"/>
      <c r="GX125" s="305"/>
      <c r="GY125" s="305">
        <v>1.6637</v>
      </c>
      <c r="GZ125" s="233"/>
      <c r="HA125" s="233"/>
      <c r="HB125" s="233"/>
      <c r="HC125" s="233"/>
      <c r="HD125" s="248"/>
      <c r="HE125" s="233">
        <f t="shared" si="86"/>
        <v>1.6722666666666666</v>
      </c>
      <c r="HF125" s="233">
        <f t="shared" si="78"/>
        <v>2.2587066112170436E-2</v>
      </c>
      <c r="HG125" s="226">
        <f t="shared" si="87"/>
        <v>1.3506856629028727</v>
      </c>
      <c r="HH125" s="233">
        <f>HE125-HE127</f>
        <v>1.6485791666666667</v>
      </c>
      <c r="HI125" s="249">
        <f>HH125*100/HH120</f>
        <v>102.56488024043678</v>
      </c>
      <c r="HJ125" s="215"/>
      <c r="HK125" s="226">
        <v>62.5</v>
      </c>
      <c r="HL125" s="249">
        <v>102.56488024043678</v>
      </c>
      <c r="HM125" s="216"/>
      <c r="HN125" s="216"/>
      <c r="HO125" s="216"/>
      <c r="HP125" s="216"/>
      <c r="HQ125" s="216"/>
      <c r="HR125" s="216"/>
      <c r="HS125" s="216"/>
      <c r="HT125" s="216"/>
      <c r="HU125" s="216"/>
      <c r="HV125" s="216"/>
    </row>
    <row r="126" spans="1:234" ht="15.6">
      <c r="A126" s="254"/>
      <c r="B126" s="216"/>
      <c r="C126" s="216"/>
      <c r="D126" s="216"/>
      <c r="E126" s="216"/>
      <c r="F126" s="216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26"/>
      <c r="T126" s="233"/>
      <c r="U126" s="226"/>
      <c r="V126" s="215"/>
      <c r="W126" s="249"/>
      <c r="X126" s="22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52"/>
      <c r="AK126" s="216"/>
      <c r="AL126" s="216"/>
      <c r="AM126" s="216"/>
      <c r="AN126" s="216"/>
      <c r="AO126" s="216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26"/>
      <c r="BC126" s="233"/>
      <c r="BD126" s="226"/>
      <c r="BE126" s="215"/>
      <c r="BF126" s="244"/>
      <c r="BG126" s="257"/>
      <c r="BH126" s="257"/>
      <c r="BI126" s="257"/>
      <c r="BJ126" s="258"/>
      <c r="BK126" s="216"/>
      <c r="BL126" s="233"/>
      <c r="BM126" s="233"/>
      <c r="BN126" s="233"/>
      <c r="BO126" s="233"/>
      <c r="BP126" s="248"/>
      <c r="BQ126" s="233"/>
      <c r="BR126" s="233"/>
      <c r="BS126" s="226"/>
      <c r="BT126" s="233"/>
      <c r="BU126" s="226"/>
      <c r="BV126" s="215"/>
      <c r="BW126" s="233"/>
      <c r="BX126" s="22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44"/>
      <c r="CJ126" s="257"/>
      <c r="CK126" s="257"/>
      <c r="CL126" s="257"/>
      <c r="CM126" s="258"/>
      <c r="CN126" s="216"/>
      <c r="CO126" s="233"/>
      <c r="CP126" s="233"/>
      <c r="CQ126" s="233"/>
      <c r="CR126" s="233"/>
      <c r="CS126" s="248"/>
      <c r="CT126" s="233"/>
      <c r="CU126" s="233"/>
      <c r="CV126" s="226"/>
      <c r="CW126" s="233"/>
      <c r="CX126" s="226"/>
      <c r="CY126" s="215"/>
      <c r="CZ126" s="233"/>
      <c r="DA126" s="226"/>
      <c r="DB126" s="216"/>
      <c r="DC126" s="216"/>
      <c r="DD126" s="216"/>
      <c r="DE126" s="216"/>
      <c r="DF126" s="216"/>
      <c r="DG126" s="216"/>
      <c r="DH126" s="216"/>
      <c r="DI126" s="216"/>
      <c r="DJ126" s="216"/>
      <c r="DK126" s="244"/>
      <c r="DL126" s="257"/>
      <c r="DM126" s="257"/>
      <c r="DN126" s="257"/>
      <c r="DO126" s="258"/>
      <c r="DP126" s="216"/>
      <c r="DQ126" s="233"/>
      <c r="DR126" s="233"/>
      <c r="DS126" s="233"/>
      <c r="DT126" s="233"/>
      <c r="DU126" s="248"/>
      <c r="DV126" s="233"/>
      <c r="DW126" s="233"/>
      <c r="DX126" s="226"/>
      <c r="DY126" s="233"/>
      <c r="DZ126" s="226"/>
      <c r="EA126" s="215"/>
      <c r="EB126" s="233"/>
      <c r="EC126" s="226"/>
      <c r="ED126" s="216"/>
      <c r="EE126" s="216"/>
      <c r="EF126" s="216"/>
      <c r="EG126" s="216"/>
      <c r="EH126" s="216"/>
      <c r="EI126" s="216"/>
      <c r="EJ126" s="216"/>
      <c r="EK126" s="216"/>
      <c r="EL126" s="307"/>
      <c r="EM126" s="307"/>
      <c r="EN126" s="244"/>
      <c r="EO126" s="257"/>
      <c r="EP126" s="257"/>
      <c r="EQ126" s="257"/>
      <c r="ER126" s="258"/>
      <c r="ES126" s="216"/>
      <c r="ET126" s="233"/>
      <c r="EU126" s="233"/>
      <c r="EV126" s="233"/>
      <c r="EW126" s="233"/>
      <c r="EX126" s="248"/>
      <c r="EY126" s="233"/>
      <c r="EZ126" s="233"/>
      <c r="FA126" s="226"/>
      <c r="FB126" s="233"/>
      <c r="FC126" s="226"/>
      <c r="FD126" s="215"/>
      <c r="FE126" s="233"/>
      <c r="FF126" s="226"/>
      <c r="FG126" s="216"/>
      <c r="FH126" s="216"/>
      <c r="FI126" s="216"/>
      <c r="FJ126" s="216"/>
      <c r="FK126" s="216"/>
      <c r="FL126" s="216"/>
      <c r="FM126" s="216"/>
      <c r="FN126" s="216"/>
      <c r="FO126" s="216"/>
      <c r="FP126" s="244"/>
      <c r="FQ126" s="257"/>
      <c r="FR126" s="257"/>
      <c r="FS126" s="257"/>
      <c r="FT126" s="258"/>
      <c r="FU126" s="216"/>
      <c r="FV126" s="233"/>
      <c r="FW126" s="233"/>
      <c r="FX126" s="233"/>
      <c r="FY126" s="233"/>
      <c r="FZ126" s="248"/>
      <c r="GA126" s="233"/>
      <c r="GB126" s="233"/>
      <c r="GC126" s="226"/>
      <c r="GD126" s="233"/>
      <c r="GE126" s="226"/>
      <c r="GF126" s="215"/>
      <c r="GG126" s="233"/>
      <c r="GH126" s="226"/>
      <c r="GI126" s="216"/>
      <c r="GJ126" s="216"/>
      <c r="GK126" s="216"/>
      <c r="GL126" s="216"/>
      <c r="GM126" s="216"/>
      <c r="GN126" s="216"/>
      <c r="GO126" s="216"/>
      <c r="GP126" s="216"/>
      <c r="GQ126" s="216"/>
      <c r="GR126" s="216"/>
      <c r="GS126" s="216"/>
      <c r="GT126" s="244"/>
      <c r="GU126" s="257"/>
      <c r="GV126" s="257"/>
      <c r="GW126" s="257"/>
      <c r="GX126" s="258"/>
      <c r="GY126" s="216"/>
      <c r="GZ126" s="233"/>
      <c r="HA126" s="233"/>
      <c r="HB126" s="233"/>
      <c r="HC126" s="233"/>
      <c r="HD126" s="248"/>
      <c r="HE126" s="233"/>
      <c r="HF126" s="233"/>
      <c r="HG126" s="226"/>
      <c r="HH126" s="233"/>
      <c r="HI126" s="226"/>
      <c r="HJ126" s="215"/>
      <c r="HK126" s="233"/>
      <c r="HL126" s="226"/>
      <c r="HM126" s="216"/>
      <c r="HN126" s="216"/>
      <c r="HO126" s="216"/>
      <c r="HP126" s="216"/>
      <c r="HQ126" s="216"/>
      <c r="HR126" s="216"/>
      <c r="HS126" s="216"/>
      <c r="HT126" s="216"/>
      <c r="HU126" s="216"/>
      <c r="HV126" s="216"/>
    </row>
    <row r="127" spans="1:234" ht="15.6">
      <c r="A127" s="259"/>
      <c r="B127" s="257"/>
      <c r="C127" s="257"/>
      <c r="D127" s="257"/>
      <c r="E127" s="258"/>
      <c r="F127" s="216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26"/>
      <c r="T127" s="233"/>
      <c r="U127" s="226"/>
      <c r="V127" s="215"/>
      <c r="W127" s="233"/>
      <c r="X127" s="22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62" t="s">
        <v>50</v>
      </c>
      <c r="BG127" s="264">
        <v>3.0000000000000001E-3</v>
      </c>
      <c r="BH127" s="264">
        <v>2.8999999999999998E-3</v>
      </c>
      <c r="BI127" s="264">
        <v>3.0999999999999899E-3</v>
      </c>
      <c r="BJ127" s="264">
        <v>3.2000000000000002E-3</v>
      </c>
      <c r="BK127" s="264">
        <v>7.7999999999999996E-3</v>
      </c>
      <c r="BL127" s="264">
        <v>2.8E-3</v>
      </c>
      <c r="BM127" s="264">
        <v>3.8E-3</v>
      </c>
      <c r="BN127" s="264">
        <v>3.7000000000000002E-3</v>
      </c>
      <c r="BO127" s="264">
        <v>3.3999999999999998E-3</v>
      </c>
      <c r="BP127" s="265">
        <v>3.8999999999999998E-3</v>
      </c>
      <c r="BQ127" s="233">
        <f t="shared" si="79"/>
        <v>3.7599999999999995E-3</v>
      </c>
      <c r="BR127" s="233">
        <f>STDEVP(BG127:BP127)</f>
        <v>1.3951344021276234E-3</v>
      </c>
      <c r="BS127" s="226">
        <f>BR127*100/BQ127</f>
        <v>37.104638354458075</v>
      </c>
      <c r="BT127" s="233"/>
      <c r="BU127" s="226"/>
      <c r="BV127" s="215"/>
      <c r="BW127" s="294" t="s">
        <v>119</v>
      </c>
      <c r="BX127" s="294">
        <v>590</v>
      </c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312" t="s">
        <v>50</v>
      </c>
      <c r="CJ127" s="313">
        <v>1.9599999999999999E-2</v>
      </c>
      <c r="CK127" s="313">
        <v>2.3199999999999998E-2</v>
      </c>
      <c r="CL127" s="313">
        <v>2.4399999999999901E-2</v>
      </c>
      <c r="CM127" s="313">
        <v>3.2599999999999997E-2</v>
      </c>
      <c r="CN127" s="313">
        <v>2.5299999999999899E-2</v>
      </c>
      <c r="CO127" s="313">
        <v>2.3699999999999999E-2</v>
      </c>
      <c r="CP127" s="313">
        <v>2.2099999999999901E-2</v>
      </c>
      <c r="CQ127" s="313">
        <v>1.93999999999999E-2</v>
      </c>
      <c r="CR127" s="313">
        <v>3.0200000000000001E-2</v>
      </c>
      <c r="CS127" s="314">
        <v>3.2500000000000001E-2</v>
      </c>
      <c r="CT127" s="233">
        <f>AVERAGE(CJ127:CS127)</f>
        <v>2.5299999999999954E-2</v>
      </c>
      <c r="CU127" s="233">
        <f>STDEVP(CJ127:CS127)</f>
        <v>4.6309826171127225E-3</v>
      </c>
      <c r="CV127" s="226">
        <f>CU127*100/CT127</f>
        <v>18.304279119022652</v>
      </c>
      <c r="CW127" s="233"/>
      <c r="CX127" s="226"/>
      <c r="CY127" s="215"/>
      <c r="CZ127" s="294" t="s">
        <v>128</v>
      </c>
      <c r="DA127" s="294">
        <v>600</v>
      </c>
      <c r="DB127" s="216"/>
      <c r="DC127" s="216"/>
      <c r="DD127" s="216"/>
      <c r="DE127" s="216"/>
      <c r="DF127" s="216"/>
      <c r="DG127" s="216"/>
      <c r="DH127" s="216"/>
      <c r="DI127" s="216"/>
      <c r="DJ127" s="216"/>
      <c r="DK127" s="262" t="s">
        <v>50</v>
      </c>
      <c r="DL127" s="264"/>
      <c r="DM127" s="264">
        <v>2.0500000000000001E-2</v>
      </c>
      <c r="DN127" s="264"/>
      <c r="DO127" s="264">
        <v>2.0199999999999899E-2</v>
      </c>
      <c r="DP127" s="264"/>
      <c r="DQ127" s="264">
        <v>1.9299999999999901E-2</v>
      </c>
      <c r="DR127" s="264">
        <v>2.47E-2</v>
      </c>
      <c r="DS127" s="264">
        <v>1.9799999999999901E-2</v>
      </c>
      <c r="DT127" s="264">
        <v>1.93999999999999E-2</v>
      </c>
      <c r="DU127" s="265">
        <v>2.38999999999999E-2</v>
      </c>
      <c r="DV127" s="233">
        <f>AVERAGE(DL127:DU127)</f>
        <v>2.1114285714285645E-2</v>
      </c>
      <c r="DW127" s="233">
        <f>STDEVP(DL127:DU127)</f>
        <v>2.062888800706843E-3</v>
      </c>
      <c r="DX127" s="226">
        <f>DW127*100/DV127</f>
        <v>9.7701093402895456</v>
      </c>
      <c r="DY127" s="233"/>
      <c r="DZ127" s="226"/>
      <c r="EA127" s="215"/>
      <c r="EB127" s="233"/>
      <c r="EC127" s="226"/>
      <c r="ED127" s="216"/>
      <c r="EE127" s="216"/>
      <c r="EF127" s="216"/>
      <c r="EG127" s="216"/>
      <c r="EH127" s="216"/>
      <c r="EI127" s="216"/>
      <c r="EJ127" s="216"/>
      <c r="EK127" s="216"/>
      <c r="EL127" s="307"/>
      <c r="EM127" s="307"/>
      <c r="EN127" s="262" t="s">
        <v>50</v>
      </c>
      <c r="EO127" s="264"/>
      <c r="EP127" s="264">
        <v>2.2399999999999899E-2</v>
      </c>
      <c r="EQ127" s="264">
        <v>2.22999999999999E-2</v>
      </c>
      <c r="ER127" s="264">
        <v>2.3699999999999999E-2</v>
      </c>
      <c r="ES127" s="264">
        <v>2.2599999999999999E-2</v>
      </c>
      <c r="ET127" s="264">
        <v>2.2699999999999901E-2</v>
      </c>
      <c r="EU127" s="264">
        <v>2.5999999999999999E-2</v>
      </c>
      <c r="EV127" s="264">
        <v>2.6200000000000001E-2</v>
      </c>
      <c r="EW127" s="264">
        <v>2.4799999999999899E-2</v>
      </c>
      <c r="EX127" s="265"/>
      <c r="EY127" s="233">
        <f t="shared" ref="EY127" si="88">AVERAGE(EO127:EX127)</f>
        <v>2.3837499999999949E-2</v>
      </c>
      <c r="EZ127" s="233">
        <f>STDEVP(EO127:EX127)</f>
        <v>1.5189943219117309E-3</v>
      </c>
      <c r="FA127" s="226">
        <f>EZ127*100/EY127</f>
        <v>6.3722887127917529</v>
      </c>
      <c r="FB127" s="233"/>
      <c r="FC127" s="226"/>
      <c r="FD127" s="215"/>
      <c r="FE127" s="294" t="s">
        <v>119</v>
      </c>
      <c r="FF127" s="294">
        <v>250</v>
      </c>
      <c r="FG127" s="216"/>
      <c r="FH127" s="216"/>
      <c r="FI127" s="216"/>
      <c r="FJ127" s="216"/>
      <c r="FK127" s="216"/>
      <c r="FL127" s="216"/>
      <c r="FM127" s="216"/>
      <c r="FN127" s="216"/>
      <c r="FO127" s="216"/>
      <c r="FP127" s="262" t="s">
        <v>50</v>
      </c>
      <c r="FQ127" s="264">
        <v>1.8499999999999999E-2</v>
      </c>
      <c r="FR127" s="264">
        <v>1.8999999999999899E-2</v>
      </c>
      <c r="FS127" s="264"/>
      <c r="FT127" s="264"/>
      <c r="FU127" s="264">
        <v>1.9099999999999999E-2</v>
      </c>
      <c r="FV127" s="264">
        <v>1.6899999999999901E-2</v>
      </c>
      <c r="FW127" s="264">
        <v>1.6699999999999899E-2</v>
      </c>
      <c r="FX127" s="264">
        <v>1.9199999999999901E-2</v>
      </c>
      <c r="FY127" s="264">
        <v>1.8499999999999898E-2</v>
      </c>
      <c r="FZ127" s="265">
        <v>1.99999999999999E-2</v>
      </c>
      <c r="GA127" s="233">
        <f t="shared" ref="GA127" si="89">AVERAGE(FQ127:FZ127)</f>
        <v>1.8487499999999924E-2</v>
      </c>
      <c r="GB127" s="233">
        <f>STDEVP(FQ127:FZ127)</f>
        <v>1.0693894285993366E-3</v>
      </c>
      <c r="GC127" s="226">
        <f>GB127*100/GA127</f>
        <v>5.7843917706522836</v>
      </c>
      <c r="GD127" s="233"/>
      <c r="GE127" s="226"/>
      <c r="GF127" s="215"/>
      <c r="GG127" s="294" t="s">
        <v>119</v>
      </c>
      <c r="GH127" s="294">
        <v>200</v>
      </c>
      <c r="GI127" s="216"/>
      <c r="GJ127" s="216"/>
      <c r="GK127" s="216"/>
      <c r="GL127" s="216"/>
      <c r="GM127" s="216"/>
      <c r="GN127" s="216"/>
      <c r="GO127" s="216"/>
      <c r="GP127" s="216"/>
      <c r="GQ127" s="216"/>
      <c r="GR127" s="216"/>
      <c r="GS127" s="216"/>
      <c r="GT127" s="262" t="s">
        <v>50</v>
      </c>
      <c r="GU127" s="264">
        <v>1.6699999999999899E-2</v>
      </c>
      <c r="GV127" s="264">
        <v>2.62999999999999E-2</v>
      </c>
      <c r="GW127" s="264">
        <v>2.3E-2</v>
      </c>
      <c r="GX127" s="264"/>
      <c r="GY127" s="264"/>
      <c r="GZ127" s="264">
        <v>2.4899999999999901E-2</v>
      </c>
      <c r="HA127" s="264">
        <v>1.8699999999999901E-2</v>
      </c>
      <c r="HB127" s="264">
        <v>2.3599999999999999E-2</v>
      </c>
      <c r="HC127" s="264">
        <v>2.39999999999999E-2</v>
      </c>
      <c r="HD127" s="265">
        <v>3.2299999999999898E-2</v>
      </c>
      <c r="HE127" s="233">
        <f t="shared" ref="HE127" si="90">AVERAGE(GU127:HD127)</f>
        <v>2.3687499999999924E-2</v>
      </c>
      <c r="HF127" s="233">
        <f>STDEVP(GU127:HD127)</f>
        <v>4.4264651529182944E-3</v>
      </c>
      <c r="HG127" s="226">
        <f>HF127*100/HE127</f>
        <v>18.686924128415026</v>
      </c>
      <c r="HH127" s="233"/>
      <c r="HI127" s="226"/>
      <c r="HJ127" s="215"/>
      <c r="HK127" s="294" t="s">
        <v>119</v>
      </c>
      <c r="HL127" s="294">
        <v>200</v>
      </c>
      <c r="HM127" s="216"/>
      <c r="HN127" s="216"/>
      <c r="HO127" s="216"/>
      <c r="HP127" s="216"/>
      <c r="HQ127" s="216"/>
      <c r="HR127" s="216"/>
      <c r="HS127" s="216"/>
      <c r="HT127" s="216"/>
      <c r="HU127" s="216"/>
      <c r="HV127" s="216"/>
    </row>
    <row r="128" spans="1:234" ht="15.6">
      <c r="A128" s="259"/>
      <c r="B128" s="257"/>
      <c r="C128" s="257"/>
      <c r="D128" s="257"/>
      <c r="E128" s="258"/>
      <c r="F128" s="216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26"/>
      <c r="T128" s="233"/>
      <c r="U128" s="226"/>
      <c r="V128" s="216"/>
      <c r="W128" s="259"/>
      <c r="X128" s="260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54"/>
      <c r="BG128" s="233"/>
      <c r="BH128" s="233"/>
      <c r="BI128" s="233"/>
      <c r="BJ128" s="233"/>
      <c r="BK128" s="215"/>
      <c r="BL128" s="215"/>
      <c r="BM128" s="233"/>
      <c r="BN128" s="233"/>
      <c r="BO128" s="233"/>
      <c r="BP128" s="233"/>
      <c r="BQ128" s="233"/>
      <c r="BR128" s="233"/>
      <c r="BS128" s="226"/>
      <c r="BT128" s="233"/>
      <c r="BU128" s="226"/>
      <c r="BV128" s="215"/>
      <c r="BW128" s="215"/>
      <c r="BX128" s="215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54"/>
      <c r="CJ128" s="233"/>
      <c r="CK128" s="233"/>
      <c r="CL128" s="233"/>
      <c r="CM128" s="233"/>
      <c r="CN128" s="215"/>
      <c r="CO128" s="215"/>
      <c r="CP128" s="233"/>
      <c r="CQ128" s="233"/>
      <c r="CR128" s="233"/>
      <c r="CS128" s="233"/>
      <c r="CT128" s="233"/>
      <c r="CU128" s="233"/>
      <c r="CV128" s="226"/>
      <c r="CW128" s="233"/>
      <c r="CX128" s="226"/>
      <c r="CY128" s="215"/>
      <c r="CZ128" s="215"/>
      <c r="DA128" s="215"/>
      <c r="DB128" s="216"/>
      <c r="DC128" s="216"/>
      <c r="DD128" s="216"/>
      <c r="DE128" s="216"/>
      <c r="DF128" s="216"/>
      <c r="DG128" s="216"/>
      <c r="DH128" s="216"/>
      <c r="DI128" s="216"/>
      <c r="DJ128" s="216"/>
      <c r="DK128" s="254"/>
      <c r="DL128" s="233"/>
      <c r="DM128" s="233"/>
      <c r="DN128" s="233"/>
      <c r="DO128" s="233"/>
      <c r="DP128" s="215"/>
      <c r="DQ128" s="215"/>
      <c r="DR128" s="233"/>
      <c r="DS128" s="233"/>
      <c r="DT128" s="233"/>
      <c r="DU128" s="233"/>
      <c r="DV128" s="233"/>
      <c r="DW128" s="233"/>
      <c r="DX128" s="226"/>
      <c r="DY128" s="233"/>
      <c r="DZ128" s="226"/>
      <c r="EA128" s="215"/>
      <c r="EB128" s="233"/>
      <c r="EC128" s="226"/>
      <c r="ED128" s="216"/>
      <c r="EE128" s="216"/>
      <c r="EF128" s="216"/>
      <c r="EG128" s="216"/>
      <c r="EH128" s="216"/>
      <c r="EI128" s="216"/>
      <c r="EJ128" s="216"/>
      <c r="EK128" s="216"/>
      <c r="EL128" s="307"/>
      <c r="EM128" s="307"/>
      <c r="EN128" s="254"/>
      <c r="EO128" s="233"/>
      <c r="EP128" s="233"/>
      <c r="EQ128" s="233"/>
      <c r="ER128" s="233"/>
      <c r="ES128" s="215"/>
      <c r="ET128" s="215"/>
      <c r="EU128" s="233"/>
      <c r="EV128" s="233"/>
      <c r="EW128" s="233"/>
      <c r="EX128" s="233"/>
      <c r="EY128" s="233"/>
      <c r="EZ128" s="233"/>
      <c r="FA128" s="226"/>
      <c r="FB128" s="233"/>
      <c r="FC128" s="226"/>
      <c r="FD128" s="215"/>
      <c r="FE128" s="215"/>
      <c r="FF128" s="215"/>
      <c r="FG128" s="216"/>
      <c r="FH128" s="216"/>
      <c r="FI128" s="216"/>
      <c r="FJ128" s="216"/>
      <c r="FK128" s="216"/>
      <c r="FL128" s="216"/>
      <c r="FM128" s="216"/>
      <c r="FN128" s="216"/>
      <c r="FO128" s="216"/>
      <c r="FP128" s="254"/>
      <c r="FQ128" s="233"/>
      <c r="FR128" s="233"/>
      <c r="FS128" s="233"/>
      <c r="FT128" s="233"/>
      <c r="FU128" s="215"/>
      <c r="FV128" s="215"/>
      <c r="FW128" s="233"/>
      <c r="FX128" s="233"/>
      <c r="FY128" s="233"/>
      <c r="FZ128" s="233"/>
      <c r="GA128" s="233"/>
      <c r="GB128" s="233"/>
      <c r="GC128" s="226"/>
      <c r="GD128" s="233"/>
      <c r="GE128" s="226"/>
      <c r="GF128" s="215"/>
      <c r="GG128" s="215"/>
      <c r="GH128" s="215"/>
      <c r="GI128" s="216"/>
      <c r="GJ128" s="216"/>
      <c r="GK128" s="216"/>
      <c r="GL128" s="216"/>
      <c r="GM128" s="216"/>
      <c r="GN128" s="216"/>
      <c r="GO128" s="216"/>
      <c r="GP128" s="216"/>
      <c r="GQ128" s="216"/>
      <c r="GR128" s="216"/>
      <c r="GS128" s="216"/>
      <c r="GT128" s="254"/>
      <c r="GU128" s="233"/>
      <c r="GV128" s="233"/>
      <c r="GW128" s="233"/>
      <c r="GX128" s="233"/>
      <c r="GY128" s="215"/>
      <c r="GZ128" s="215"/>
      <c r="HA128" s="233"/>
      <c r="HB128" s="233"/>
      <c r="HC128" s="233"/>
      <c r="HD128" s="233"/>
      <c r="HE128" s="233"/>
      <c r="HF128" s="233"/>
      <c r="HG128" s="226"/>
      <c r="HH128" s="233"/>
      <c r="HI128" s="226"/>
      <c r="HJ128" s="215"/>
      <c r="HK128" s="215"/>
      <c r="HL128" s="215"/>
      <c r="HM128" s="216"/>
      <c r="HN128" s="216"/>
      <c r="HO128" s="216"/>
      <c r="HP128" s="216"/>
      <c r="HQ128" s="216"/>
      <c r="HR128" s="216"/>
      <c r="HS128" s="216"/>
      <c r="HT128" s="216"/>
      <c r="HU128" s="216"/>
      <c r="HV128" s="216"/>
    </row>
    <row r="129" spans="1:230" ht="15.6">
      <c r="A129" s="259"/>
      <c r="B129" s="257"/>
      <c r="C129" s="257"/>
      <c r="D129" s="257"/>
      <c r="E129" s="258"/>
      <c r="F129" s="216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26"/>
      <c r="T129" s="233"/>
      <c r="U129" s="226"/>
      <c r="V129" s="216"/>
      <c r="W129" s="259"/>
      <c r="X129" s="260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54"/>
      <c r="CJ129" s="216"/>
      <c r="CK129" s="216"/>
      <c r="CL129" s="216"/>
      <c r="CM129" s="216"/>
      <c r="CN129" s="216"/>
      <c r="CO129" s="233"/>
      <c r="CP129" s="233"/>
      <c r="CQ129" s="233"/>
      <c r="CR129" s="233"/>
      <c r="CS129" s="233"/>
      <c r="CT129" s="233"/>
      <c r="CU129" s="233"/>
      <c r="CV129" s="233"/>
      <c r="CW129" s="233"/>
      <c r="CX129" s="233"/>
      <c r="CY129" s="233"/>
      <c r="CZ129" s="233"/>
      <c r="DA129" s="226"/>
      <c r="DB129" s="216"/>
      <c r="DC129" s="216"/>
      <c r="DD129" s="216"/>
      <c r="DE129" s="216"/>
      <c r="DF129" s="216"/>
      <c r="DG129" s="216"/>
      <c r="DH129" s="216"/>
      <c r="DI129" s="216"/>
      <c r="DJ129" s="216"/>
      <c r="DK129" s="254"/>
      <c r="DL129" s="233"/>
      <c r="DM129" s="233"/>
      <c r="DN129" s="233"/>
      <c r="DO129" s="233"/>
      <c r="DP129" s="215"/>
      <c r="DQ129" s="215"/>
      <c r="DR129" s="233"/>
      <c r="DS129" s="233"/>
      <c r="DT129" s="233"/>
      <c r="DU129" s="233"/>
      <c r="DV129" s="233"/>
      <c r="DW129" s="233"/>
      <c r="DX129" s="226"/>
      <c r="DY129" s="233"/>
      <c r="DZ129" s="226"/>
      <c r="EA129" s="215"/>
      <c r="EB129" s="233"/>
      <c r="EC129" s="226"/>
      <c r="ED129" s="216"/>
      <c r="EE129" s="216"/>
      <c r="EF129" s="216"/>
      <c r="EG129" s="216"/>
      <c r="EH129" s="216"/>
      <c r="EI129" s="216"/>
      <c r="EJ129" s="216"/>
      <c r="EK129" s="216"/>
      <c r="EL129" s="307"/>
      <c r="EM129" s="307"/>
      <c r="EN129" s="307"/>
      <c r="EO129" s="307"/>
      <c r="EP129" s="307"/>
      <c r="EQ129" s="307"/>
      <c r="ER129" s="307"/>
      <c r="EU129" s="216"/>
      <c r="EV129" s="216"/>
      <c r="EW129" s="216"/>
      <c r="EX129" s="216"/>
      <c r="EY129" s="216"/>
      <c r="EZ129" s="216"/>
      <c r="FA129" s="216"/>
      <c r="FB129" s="216"/>
      <c r="FC129" s="216"/>
      <c r="FD129" s="216"/>
      <c r="FE129" s="216"/>
      <c r="FF129" s="216"/>
      <c r="FG129" s="216"/>
      <c r="FH129" s="216"/>
      <c r="FI129" s="216"/>
      <c r="FJ129" s="216"/>
      <c r="FK129" s="216"/>
      <c r="FL129" s="216"/>
      <c r="FM129" s="216"/>
      <c r="FN129" s="216"/>
      <c r="FO129" s="216"/>
      <c r="FP129" s="216"/>
      <c r="FQ129" s="216"/>
      <c r="FR129" s="216"/>
      <c r="FS129" s="216"/>
      <c r="FT129" s="216"/>
      <c r="FU129" s="216"/>
      <c r="FV129" s="216"/>
      <c r="FW129" s="216"/>
      <c r="FX129" s="216"/>
      <c r="FY129" s="216"/>
      <c r="FZ129" s="216"/>
      <c r="GA129" s="216"/>
      <c r="GB129" s="216"/>
      <c r="GC129" s="216"/>
      <c r="GD129" s="216"/>
      <c r="GE129" s="216"/>
      <c r="GF129" s="216"/>
      <c r="GG129" s="216"/>
      <c r="GH129" s="216"/>
      <c r="GI129" s="216"/>
      <c r="GJ129" s="216"/>
      <c r="GK129" s="216"/>
      <c r="GL129" s="216"/>
      <c r="GM129" s="216"/>
      <c r="GN129" s="216"/>
      <c r="GO129" s="216"/>
      <c r="GP129" s="216"/>
      <c r="GQ129" s="216"/>
      <c r="GR129" s="216"/>
      <c r="GS129" s="216"/>
      <c r="GT129" s="216"/>
      <c r="GU129" s="216"/>
      <c r="GV129" s="216"/>
      <c r="GW129" s="216"/>
      <c r="GX129" s="216"/>
      <c r="GY129" s="216"/>
      <c r="GZ129" s="216"/>
      <c r="HA129" s="216"/>
      <c r="HB129" s="216"/>
      <c r="HC129" s="216"/>
      <c r="HD129" s="216"/>
      <c r="HE129" s="216"/>
      <c r="HF129" s="216"/>
      <c r="HG129" s="216"/>
      <c r="HH129" s="216"/>
      <c r="HI129" s="216"/>
      <c r="HJ129" s="216"/>
      <c r="HK129" s="216"/>
      <c r="HL129" s="216"/>
      <c r="HM129" s="216"/>
      <c r="HN129" s="216"/>
      <c r="HO129" s="216"/>
      <c r="HP129" s="216"/>
      <c r="HQ129" s="216"/>
      <c r="HR129" s="216"/>
      <c r="HS129" s="216"/>
      <c r="HT129" s="216"/>
      <c r="HU129" s="216"/>
      <c r="HV129" s="216"/>
    </row>
    <row r="130" spans="1:230" ht="15.6">
      <c r="A130" s="259"/>
      <c r="B130" s="257"/>
      <c r="C130" s="257"/>
      <c r="D130" s="257"/>
      <c r="E130" s="258"/>
      <c r="F130" s="216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26"/>
      <c r="T130" s="233"/>
      <c r="U130" s="226"/>
      <c r="V130" s="216"/>
      <c r="W130" s="259"/>
      <c r="X130" s="260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5"/>
      <c r="BG130" s="22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54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33"/>
      <c r="CW130" s="233"/>
      <c r="CX130" s="233"/>
      <c r="CY130" s="233"/>
      <c r="CZ130" s="233"/>
      <c r="DA130" s="226"/>
      <c r="DB130" s="216"/>
      <c r="DC130" s="216"/>
      <c r="DD130" s="216"/>
      <c r="DE130" s="216"/>
      <c r="DF130" s="216"/>
      <c r="DG130" s="216"/>
      <c r="DH130" s="216"/>
      <c r="DI130" s="216"/>
      <c r="DJ130" s="216"/>
      <c r="DK130" s="254"/>
      <c r="DL130" s="233"/>
      <c r="DM130" s="233"/>
      <c r="DN130" s="233"/>
      <c r="DO130" s="233"/>
      <c r="DP130" s="215"/>
      <c r="DQ130" s="215"/>
      <c r="DR130" s="233"/>
      <c r="DS130" s="233"/>
      <c r="DT130" s="233"/>
      <c r="DU130" s="233"/>
      <c r="DV130" s="233"/>
      <c r="DW130" s="233"/>
      <c r="DX130" s="226"/>
      <c r="DY130" s="233"/>
      <c r="DZ130" s="226"/>
      <c r="EA130" s="215"/>
      <c r="EB130" s="233"/>
      <c r="EC130" s="226"/>
      <c r="ED130" s="216"/>
      <c r="EE130" s="216"/>
      <c r="EF130" s="216"/>
      <c r="EG130" s="216"/>
      <c r="EH130" s="216"/>
      <c r="EI130" s="216"/>
      <c r="EJ130" s="216"/>
      <c r="EK130" s="216"/>
      <c r="EL130" s="307"/>
      <c r="EM130" s="307"/>
      <c r="EN130" s="307"/>
      <c r="EO130" s="307"/>
      <c r="EP130" s="307"/>
      <c r="EQ130" s="307"/>
      <c r="ER130" s="307"/>
      <c r="EU130" s="216"/>
      <c r="EV130" s="216"/>
      <c r="EW130" s="216"/>
      <c r="EX130" s="216"/>
      <c r="EY130" s="216"/>
      <c r="EZ130" s="216"/>
      <c r="FA130" s="216"/>
      <c r="FB130" s="216"/>
      <c r="FC130" s="216"/>
      <c r="FD130" s="216"/>
      <c r="FE130" s="216"/>
      <c r="FF130" s="216"/>
      <c r="FG130" s="216"/>
      <c r="FH130" s="216"/>
      <c r="FI130" s="216"/>
      <c r="FJ130" s="216"/>
      <c r="FK130" s="216"/>
      <c r="FL130" s="216"/>
      <c r="FM130" s="216"/>
      <c r="FN130" s="216"/>
      <c r="FO130" s="216"/>
      <c r="FP130" s="216"/>
      <c r="FQ130" s="216"/>
      <c r="FR130" s="216"/>
      <c r="FS130" s="216"/>
      <c r="FT130" s="216"/>
      <c r="FU130" s="216"/>
      <c r="FV130" s="216"/>
      <c r="FW130" s="216"/>
      <c r="FX130" s="216"/>
      <c r="FY130" s="216"/>
      <c r="FZ130" s="216"/>
      <c r="GA130" s="216"/>
      <c r="GB130" s="216"/>
      <c r="GC130" s="216"/>
      <c r="GD130" s="216"/>
      <c r="GE130" s="216"/>
      <c r="GF130" s="216"/>
      <c r="GG130" s="216"/>
      <c r="GH130" s="216"/>
      <c r="GI130" s="216"/>
      <c r="GJ130" s="216"/>
      <c r="GK130" s="216"/>
      <c r="GL130" s="216"/>
      <c r="GM130" s="216"/>
      <c r="GN130" s="216"/>
      <c r="GO130" s="216"/>
      <c r="GP130" s="216"/>
      <c r="GQ130" s="216"/>
      <c r="GR130" s="216"/>
      <c r="GS130" s="216"/>
      <c r="GT130" s="216"/>
      <c r="GU130" s="216"/>
      <c r="GV130" s="216"/>
      <c r="GW130" s="216"/>
      <c r="GX130" s="216"/>
      <c r="GY130" s="216"/>
      <c r="GZ130" s="216"/>
      <c r="HA130" s="216"/>
      <c r="HB130" s="216"/>
      <c r="HC130" s="216"/>
      <c r="HD130" s="216"/>
      <c r="HE130" s="216"/>
      <c r="HF130" s="216"/>
      <c r="HG130" s="216"/>
      <c r="HH130" s="216"/>
      <c r="HI130" s="216"/>
      <c r="HJ130" s="216"/>
      <c r="HK130" s="216"/>
      <c r="HL130" s="216"/>
      <c r="HM130" s="216"/>
      <c r="HN130" s="216"/>
      <c r="HO130" s="216"/>
      <c r="HP130" s="216"/>
      <c r="HQ130" s="216"/>
      <c r="HR130" s="216"/>
      <c r="HS130" s="216"/>
      <c r="HT130" s="216"/>
      <c r="HU130" s="216"/>
      <c r="HV130" s="216"/>
    </row>
    <row r="131" spans="1:230" ht="15.6">
      <c r="A131" s="259"/>
      <c r="B131" s="257"/>
      <c r="C131" s="257"/>
      <c r="D131" s="257"/>
      <c r="E131" s="258"/>
      <c r="F131" s="216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26"/>
      <c r="T131" s="233"/>
      <c r="U131" s="226"/>
      <c r="V131" s="216"/>
      <c r="W131" s="259"/>
      <c r="X131" s="260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311"/>
      <c r="BG131" s="22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54"/>
      <c r="CJ131" s="233"/>
      <c r="CK131" s="233"/>
      <c r="CL131" s="233"/>
      <c r="CM131" s="233"/>
      <c r="CN131" s="215"/>
      <c r="CO131" s="215"/>
      <c r="CP131" s="233"/>
      <c r="CQ131" s="233"/>
      <c r="CR131" s="233"/>
      <c r="CS131" s="233"/>
      <c r="CT131" s="233"/>
      <c r="CU131" s="233"/>
      <c r="CV131" s="233"/>
      <c r="CW131" s="233"/>
      <c r="CX131" s="233"/>
      <c r="CY131" s="233"/>
      <c r="CZ131" s="233"/>
      <c r="DA131" s="226"/>
      <c r="DB131" s="216"/>
      <c r="DC131" s="216"/>
      <c r="DD131" s="216"/>
      <c r="DE131" s="216"/>
      <c r="DF131" s="216"/>
      <c r="DG131" s="216"/>
      <c r="DH131" s="216"/>
      <c r="DI131" s="216"/>
      <c r="DJ131" s="216"/>
      <c r="DK131" s="254"/>
      <c r="DL131" s="216"/>
      <c r="DM131" s="216"/>
      <c r="DN131" s="216"/>
      <c r="DO131" s="295"/>
      <c r="DP131" s="216"/>
      <c r="DQ131" s="216"/>
      <c r="DR131" s="216"/>
      <c r="DS131" s="216"/>
      <c r="DT131" s="216"/>
      <c r="DU131" s="216"/>
      <c r="DV131" s="233"/>
      <c r="DW131" s="233"/>
      <c r="DX131" s="226"/>
      <c r="DY131" s="233"/>
      <c r="DZ131" s="226"/>
      <c r="EA131" s="215"/>
      <c r="EB131" s="249"/>
      <c r="EC131" s="226"/>
      <c r="ED131" s="216"/>
      <c r="EE131" s="216"/>
      <c r="EF131" s="216"/>
      <c r="EG131" s="216"/>
      <c r="EH131" s="216"/>
      <c r="EI131" s="216"/>
      <c r="EJ131" s="216"/>
      <c r="EK131" s="216"/>
      <c r="EL131" s="307"/>
      <c r="EM131" s="307"/>
      <c r="EN131" s="307"/>
      <c r="EO131" s="307"/>
      <c r="EP131" s="307"/>
      <c r="EQ131" s="307"/>
      <c r="ER131" s="307"/>
      <c r="EU131" s="216"/>
      <c r="EV131" s="216"/>
      <c r="EW131" s="216"/>
      <c r="EX131" s="216"/>
      <c r="EY131" s="216"/>
      <c r="EZ131" s="216"/>
      <c r="FA131" s="216"/>
      <c r="FB131" s="216"/>
      <c r="FC131" s="216"/>
      <c r="FD131" s="216"/>
      <c r="FE131" s="216"/>
      <c r="FF131" s="216"/>
      <c r="FG131" s="216"/>
      <c r="FH131" s="216"/>
      <c r="FI131" s="216"/>
      <c r="FJ131" s="216"/>
      <c r="FK131" s="216"/>
      <c r="FL131" s="216"/>
      <c r="FM131" s="216"/>
      <c r="FN131" s="216"/>
      <c r="FO131" s="216"/>
      <c r="FP131" s="216"/>
      <c r="FQ131" s="216"/>
      <c r="FR131" s="216"/>
      <c r="FS131" s="216"/>
      <c r="FT131" s="216"/>
      <c r="FU131" s="216"/>
      <c r="FV131" s="216"/>
      <c r="FW131" s="216"/>
      <c r="FX131" s="216"/>
      <c r="FY131" s="216"/>
      <c r="FZ131" s="216"/>
      <c r="GA131" s="216"/>
      <c r="GB131" s="216"/>
      <c r="GC131" s="216"/>
      <c r="GD131" s="216"/>
      <c r="GE131" s="216"/>
      <c r="GF131" s="216"/>
      <c r="GG131" s="216"/>
      <c r="GH131" s="216"/>
      <c r="GI131" s="216"/>
      <c r="GJ131" s="216"/>
      <c r="GK131" s="216"/>
      <c r="GL131" s="216"/>
      <c r="GM131" s="216"/>
      <c r="GN131" s="216"/>
      <c r="GO131" s="216"/>
      <c r="GP131" s="216"/>
      <c r="GQ131" s="216"/>
      <c r="GR131" s="216"/>
      <c r="GS131" s="216"/>
      <c r="GT131" s="216"/>
      <c r="GU131" s="216"/>
      <c r="GV131" s="216"/>
      <c r="GW131" s="216"/>
      <c r="GX131" s="216"/>
      <c r="GY131" s="216"/>
      <c r="GZ131" s="216"/>
      <c r="HA131" s="216"/>
      <c r="HB131" s="216"/>
      <c r="HC131" s="216"/>
      <c r="HD131" s="216"/>
      <c r="HE131" s="216"/>
      <c r="HF131" s="216"/>
      <c r="HG131" s="216"/>
      <c r="HH131" s="216"/>
      <c r="HI131" s="216"/>
      <c r="HJ131" s="216"/>
      <c r="HK131" s="216"/>
      <c r="HL131" s="216"/>
      <c r="HM131" s="216"/>
      <c r="HN131" s="216"/>
      <c r="HO131" s="216"/>
      <c r="HP131" s="216"/>
      <c r="HQ131" s="216"/>
      <c r="HR131" s="216"/>
      <c r="HS131" s="216"/>
      <c r="HT131" s="216"/>
      <c r="HU131" s="216"/>
      <c r="HV131" s="216"/>
    </row>
    <row r="132" spans="1:230" ht="15.6">
      <c r="A132" s="254"/>
      <c r="B132" s="271"/>
      <c r="C132" s="271"/>
      <c r="D132" s="271"/>
      <c r="E132" s="271"/>
      <c r="F132" s="271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26"/>
      <c r="T132" s="233"/>
      <c r="U132" s="226"/>
      <c r="V132" s="216"/>
      <c r="W132" s="254"/>
      <c r="X132" s="260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26"/>
      <c r="BG132" s="22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70"/>
      <c r="CJ132" s="216"/>
      <c r="CK132" s="216"/>
      <c r="CL132" s="259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  <c r="DE132" s="216"/>
      <c r="DF132" s="216" t="s">
        <v>129</v>
      </c>
      <c r="DG132" s="216"/>
      <c r="DH132" s="216"/>
      <c r="DI132" s="216"/>
      <c r="DJ132" s="216"/>
      <c r="DK132" s="254"/>
      <c r="DL132" s="216"/>
      <c r="DM132" s="216"/>
      <c r="DN132" s="216"/>
      <c r="DO132" s="216"/>
      <c r="DP132" s="216"/>
      <c r="DQ132" s="233"/>
      <c r="DR132" s="233"/>
      <c r="DS132" s="233"/>
      <c r="DT132" s="233"/>
      <c r="DU132" s="233"/>
      <c r="DV132" s="233"/>
      <c r="DW132" s="233"/>
      <c r="DX132" s="226"/>
      <c r="DY132" s="233"/>
      <c r="DZ132" s="226"/>
      <c r="EA132" s="215"/>
      <c r="EB132" s="215"/>
      <c r="EC132" s="226"/>
      <c r="ED132" s="216"/>
      <c r="EE132" s="216"/>
      <c r="EF132" s="216"/>
      <c r="EG132" s="216"/>
      <c r="EH132" s="216"/>
      <c r="EI132" s="216"/>
      <c r="EJ132" s="216"/>
      <c r="EK132" s="216"/>
      <c r="EL132" s="307"/>
      <c r="EM132" s="307"/>
      <c r="EN132" s="307"/>
      <c r="EO132" s="307"/>
      <c r="EP132" s="307"/>
      <c r="EQ132" s="307"/>
      <c r="ER132" s="307"/>
      <c r="EU132" s="216"/>
      <c r="EV132" s="216"/>
      <c r="EW132" s="216"/>
      <c r="EX132" s="216"/>
      <c r="EY132" s="216"/>
      <c r="EZ132" s="216"/>
      <c r="FA132" s="216"/>
      <c r="FB132" s="216"/>
      <c r="FC132" s="216"/>
      <c r="FD132" s="216"/>
      <c r="FE132" s="216"/>
      <c r="FF132" s="216"/>
      <c r="FG132" s="216"/>
      <c r="FH132" s="216"/>
      <c r="FI132" s="216"/>
      <c r="FJ132" s="216"/>
      <c r="FK132" s="216"/>
      <c r="FL132" s="216"/>
      <c r="FM132" s="216"/>
      <c r="FN132" s="216"/>
      <c r="FO132" s="216"/>
      <c r="FP132" s="216"/>
      <c r="FQ132" s="216"/>
      <c r="FR132" s="216"/>
      <c r="FS132" s="216"/>
      <c r="FT132" s="216"/>
      <c r="FU132" s="216"/>
      <c r="FV132" s="216"/>
      <c r="FW132" s="216"/>
      <c r="FX132" s="216"/>
      <c r="FY132" s="216"/>
      <c r="FZ132" s="216"/>
      <c r="GA132" s="216"/>
      <c r="GB132" s="216"/>
      <c r="GC132" s="216"/>
      <c r="GD132" s="216"/>
      <c r="GE132" s="216"/>
      <c r="GF132" s="216"/>
      <c r="GG132" s="216"/>
      <c r="GH132" s="216"/>
      <c r="GI132" s="216"/>
      <c r="GJ132" s="216"/>
      <c r="GK132" s="216"/>
      <c r="GL132" s="216"/>
      <c r="GM132" s="216"/>
      <c r="GN132" s="216"/>
      <c r="GO132" s="216"/>
      <c r="GP132" s="216"/>
      <c r="GQ132" s="216"/>
      <c r="GR132" s="216"/>
      <c r="GS132" s="216"/>
      <c r="GT132" s="216"/>
      <c r="GU132" s="216"/>
      <c r="GV132" s="216"/>
      <c r="GW132" s="216"/>
      <c r="GX132" s="216"/>
      <c r="GY132" s="216"/>
      <c r="GZ132" s="216"/>
      <c r="HA132" s="216"/>
      <c r="HB132" s="216"/>
      <c r="HC132" s="216"/>
      <c r="HD132" s="216"/>
      <c r="HE132" s="216"/>
      <c r="HF132" s="216"/>
      <c r="HG132" s="216"/>
      <c r="HH132" s="216"/>
      <c r="HI132" s="216"/>
      <c r="HJ132" s="216"/>
      <c r="HK132" s="216"/>
      <c r="HL132" s="216"/>
      <c r="HM132" s="216"/>
      <c r="HN132" s="216"/>
      <c r="HO132" s="216"/>
      <c r="HP132" s="216"/>
      <c r="HQ132" s="216"/>
      <c r="HR132" s="216"/>
      <c r="HS132" s="216"/>
      <c r="HT132" s="216"/>
      <c r="HU132" s="216"/>
      <c r="HV132" s="216"/>
    </row>
    <row r="133" spans="1:230" ht="15.6">
      <c r="A133" s="254"/>
      <c r="B133" s="216"/>
      <c r="C133" s="216"/>
      <c r="D133" s="216"/>
      <c r="E133" s="216"/>
      <c r="F133" s="216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26"/>
      <c r="T133" s="233"/>
      <c r="U133" s="226"/>
      <c r="V133" s="216"/>
      <c r="W133" s="216"/>
      <c r="X133" s="260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26"/>
      <c r="BG133" s="22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  <c r="DE133" s="216"/>
      <c r="DF133" s="216"/>
      <c r="DG133" s="216"/>
      <c r="DH133" s="216"/>
      <c r="DI133" s="216"/>
      <c r="DJ133" s="216"/>
      <c r="DK133" s="216"/>
      <c r="DL133" s="216"/>
      <c r="DM133" s="216"/>
      <c r="DN133" s="216"/>
      <c r="DO133" s="216"/>
      <c r="DP133" s="216"/>
      <c r="DQ133" s="216"/>
      <c r="DR133" s="216"/>
      <c r="DS133" s="216"/>
      <c r="DT133" s="216"/>
      <c r="DU133" s="216"/>
      <c r="DV133" s="216"/>
      <c r="DW133" s="216"/>
      <c r="DX133" s="216"/>
      <c r="DY133" s="216"/>
      <c r="DZ133" s="216"/>
      <c r="EA133" s="216"/>
      <c r="EB133" s="216"/>
      <c r="EC133" s="216"/>
      <c r="ED133" s="216"/>
      <c r="EE133" s="216"/>
      <c r="EF133" s="216"/>
      <c r="EG133" s="215"/>
      <c r="EH133" s="215"/>
      <c r="EI133" s="216"/>
      <c r="EJ133" s="216"/>
      <c r="EK133" s="307"/>
      <c r="EL133" s="307"/>
      <c r="EM133" s="307"/>
      <c r="EN133" s="307"/>
      <c r="EO133" s="307"/>
      <c r="EP133" s="307"/>
      <c r="EQ133" s="307"/>
      <c r="ER133" s="307"/>
      <c r="EU133" s="216"/>
      <c r="EV133" s="216"/>
      <c r="EW133" s="216"/>
      <c r="EX133" s="216"/>
      <c r="EY133" s="216"/>
      <c r="EZ133" s="216"/>
      <c r="FA133" s="216"/>
      <c r="FB133" s="216"/>
      <c r="FC133" s="216"/>
      <c r="FD133" s="216"/>
      <c r="FE133" s="216"/>
      <c r="FF133" s="216"/>
      <c r="FG133" s="216"/>
      <c r="FH133" s="216"/>
      <c r="FI133" s="216"/>
      <c r="FJ133" s="216"/>
      <c r="FK133" s="216"/>
      <c r="FL133" s="216"/>
      <c r="FM133" s="216"/>
      <c r="FN133" s="216"/>
      <c r="FO133" s="216"/>
      <c r="FP133" s="216"/>
      <c r="FQ133" s="216"/>
      <c r="FR133" s="216"/>
      <c r="FS133" s="216"/>
      <c r="FT133" s="216"/>
      <c r="FU133" s="216"/>
      <c r="FV133" s="216"/>
      <c r="FW133" s="216"/>
      <c r="FX133" s="216"/>
      <c r="FY133" s="216"/>
      <c r="FZ133" s="216"/>
      <c r="GA133" s="216"/>
      <c r="GB133" s="216"/>
      <c r="GC133" s="216"/>
      <c r="GD133" s="216"/>
      <c r="GE133" s="216"/>
      <c r="GF133" s="216"/>
      <c r="GG133" s="216"/>
      <c r="GH133" s="216"/>
      <c r="GI133" s="216"/>
      <c r="GJ133" s="216"/>
      <c r="GK133" s="216"/>
      <c r="GL133" s="216"/>
      <c r="GM133" s="216"/>
      <c r="GN133" s="216"/>
      <c r="GO133" s="216"/>
      <c r="GP133" s="216"/>
      <c r="GQ133" s="216"/>
      <c r="GR133" s="216"/>
      <c r="GS133" s="216"/>
      <c r="GT133" s="216"/>
      <c r="GU133" s="216"/>
      <c r="GV133" s="216"/>
      <c r="GW133" s="216"/>
      <c r="GX133" s="216"/>
      <c r="GY133" s="216"/>
      <c r="GZ133" s="216"/>
      <c r="HA133" s="216"/>
      <c r="HB133" s="216"/>
      <c r="HC133" s="216"/>
      <c r="HD133" s="216"/>
      <c r="HE133" s="216"/>
      <c r="HF133" s="216"/>
      <c r="HG133" s="216"/>
      <c r="HH133" s="216"/>
      <c r="HI133" s="216"/>
      <c r="HJ133" s="216"/>
      <c r="HK133" s="216"/>
      <c r="HL133" s="216"/>
      <c r="HM133" s="216"/>
      <c r="HN133" s="216"/>
      <c r="HO133" s="216"/>
      <c r="HP133" s="216"/>
      <c r="HQ133" s="216"/>
      <c r="HR133" s="216"/>
      <c r="HS133" s="216"/>
      <c r="HT133" s="216"/>
      <c r="HU133" s="216"/>
      <c r="HV133" s="216"/>
    </row>
  </sheetData>
  <mergeCells count="17">
    <mergeCell ref="B3:G3"/>
    <mergeCell ref="M3:O3"/>
    <mergeCell ref="CJ18:CN18"/>
    <mergeCell ref="CO18:CS18"/>
    <mergeCell ref="DM18:DQ18"/>
    <mergeCell ref="DR18:DV18"/>
    <mergeCell ref="B28:K28"/>
    <mergeCell ref="AD28:AM28"/>
    <mergeCell ref="BG28:BP28"/>
    <mergeCell ref="CJ28:CS28"/>
    <mergeCell ref="DL28:DU28"/>
    <mergeCell ref="B17:F17"/>
    <mergeCell ref="G17:K17"/>
    <mergeCell ref="AD18:AH18"/>
    <mergeCell ref="AI18:AM18"/>
    <mergeCell ref="BG18:BK18"/>
    <mergeCell ref="BL18:BP1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40FE-802D-4738-8EB9-41623D6897DC}">
  <dimension ref="A3:FL115"/>
  <sheetViews>
    <sheetView workbookViewId="0">
      <selection activeCell="P17" sqref="P17"/>
    </sheetView>
  </sheetViews>
  <sheetFormatPr defaultRowHeight="13.8"/>
  <cols>
    <col min="2" max="2" width="9.59765625" customWidth="1"/>
  </cols>
  <sheetData>
    <row r="3" spans="1:168" ht="15.6">
      <c r="A3" s="323" t="s">
        <v>130</v>
      </c>
      <c r="B3" s="324" t="s">
        <v>119</v>
      </c>
      <c r="C3" s="324"/>
      <c r="D3" s="324"/>
      <c r="E3" s="324"/>
      <c r="F3" s="324"/>
      <c r="G3" s="325" t="s">
        <v>1</v>
      </c>
      <c r="H3" s="326" t="s">
        <v>131</v>
      </c>
      <c r="I3" s="327" t="s">
        <v>17</v>
      </c>
      <c r="K3" s="323" t="s">
        <v>130</v>
      </c>
      <c r="L3" s="324" t="s">
        <v>119</v>
      </c>
      <c r="M3" s="324"/>
      <c r="N3" s="324"/>
      <c r="O3" s="325" t="s">
        <v>1</v>
      </c>
      <c r="P3" s="326" t="s">
        <v>131</v>
      </c>
      <c r="Q3" s="327" t="s">
        <v>17</v>
      </c>
    </row>
    <row r="4" spans="1:168">
      <c r="A4" t="s">
        <v>16</v>
      </c>
      <c r="B4" s="363">
        <v>210</v>
      </c>
      <c r="C4">
        <v>250</v>
      </c>
      <c r="D4" s="363">
        <v>170</v>
      </c>
      <c r="E4" s="363">
        <v>180</v>
      </c>
      <c r="G4">
        <f>AVERAGE(B4:F4)</f>
        <v>202.5</v>
      </c>
      <c r="H4">
        <f>_xlfn.STDEV.P(B4:F4)</f>
        <v>31.124748994971831</v>
      </c>
      <c r="I4">
        <f>H4*100/G4</f>
        <v>15.370246417270041</v>
      </c>
      <c r="K4" t="s">
        <v>16</v>
      </c>
      <c r="L4">
        <v>210</v>
      </c>
      <c r="M4">
        <v>170</v>
      </c>
      <c r="N4">
        <v>180</v>
      </c>
      <c r="O4" s="2">
        <f>AVERAGE(L4:N4)</f>
        <v>186.66666666666666</v>
      </c>
      <c r="P4" s="2">
        <f>_xlfn.STDEV.P(L4:N4)</f>
        <v>16.996731711975951</v>
      </c>
      <c r="Q4" s="2">
        <f>P4*100/O4</f>
        <v>9.1053919885585461</v>
      </c>
    </row>
    <row r="5" spans="1:168">
      <c r="A5" s="216" t="s">
        <v>4</v>
      </c>
      <c r="B5" s="363">
        <v>280</v>
      </c>
      <c r="C5" s="363">
        <v>290</v>
      </c>
      <c r="D5" s="363">
        <v>230</v>
      </c>
      <c r="E5">
        <v>180</v>
      </c>
      <c r="G5">
        <f t="shared" ref="G5:G6" si="0">AVERAGE(B5:F5)</f>
        <v>245</v>
      </c>
      <c r="H5">
        <f t="shared" ref="H5:H8" si="1">_xlfn.STDEV.P(B5:F5)</f>
        <v>43.874821936960608</v>
      </c>
      <c r="I5">
        <f t="shared" ref="I5:I8" si="2">H5*100/G5</f>
        <v>17.908090586514533</v>
      </c>
      <c r="K5" s="216" t="s">
        <v>4</v>
      </c>
      <c r="L5">
        <v>280</v>
      </c>
      <c r="M5">
        <v>290</v>
      </c>
      <c r="N5">
        <v>230</v>
      </c>
      <c r="O5" s="2">
        <f>AVERAGE(L5:N5)</f>
        <v>266.66666666666669</v>
      </c>
      <c r="P5" s="2">
        <f>_xlfn.STDEV.P(L5:N5)</f>
        <v>26.246692913372705</v>
      </c>
      <c r="Q5" s="2">
        <f>P5*100/O5</f>
        <v>9.8425098425147635</v>
      </c>
    </row>
    <row r="6" spans="1:168">
      <c r="A6" s="216" t="s">
        <v>6</v>
      </c>
      <c r="B6">
        <v>800</v>
      </c>
      <c r="C6" s="363">
        <v>700</v>
      </c>
      <c r="D6" s="363">
        <v>680</v>
      </c>
      <c r="E6">
        <v>600</v>
      </c>
      <c r="F6" s="363">
        <v>680</v>
      </c>
      <c r="G6">
        <f t="shared" si="0"/>
        <v>692</v>
      </c>
      <c r="H6">
        <f t="shared" si="1"/>
        <v>64</v>
      </c>
      <c r="I6">
        <f t="shared" si="2"/>
        <v>9.2485549132947984</v>
      </c>
      <c r="K6" s="216" t="s">
        <v>6</v>
      </c>
      <c r="L6">
        <v>700</v>
      </c>
      <c r="M6">
        <v>680</v>
      </c>
      <c r="N6">
        <v>680</v>
      </c>
      <c r="O6" s="2">
        <f>AVERAGE(L6:N6)</f>
        <v>686.66666666666663</v>
      </c>
      <c r="P6" s="2">
        <f>_xlfn.STDEV.P(L6:N6)</f>
        <v>9.428090415820634</v>
      </c>
      <c r="Q6" s="2">
        <f t="shared" ref="Q6" si="3">P6*100/O6</f>
        <v>1.3730228760903838</v>
      </c>
    </row>
    <row r="7" spans="1:168">
      <c r="A7" s="216" t="s">
        <v>5</v>
      </c>
      <c r="G7" s="216" t="s">
        <v>132</v>
      </c>
      <c r="K7" s="216" t="s">
        <v>5</v>
      </c>
      <c r="O7" s="270" t="s">
        <v>132</v>
      </c>
      <c r="P7" s="2"/>
      <c r="Q7" s="2"/>
    </row>
    <row r="8" spans="1:168">
      <c r="A8" s="216" t="s">
        <v>133</v>
      </c>
      <c r="B8">
        <v>690</v>
      </c>
      <c r="C8" s="363">
        <v>560</v>
      </c>
      <c r="D8" s="363">
        <v>530</v>
      </c>
      <c r="E8" s="363">
        <v>520</v>
      </c>
      <c r="G8">
        <f>AVERAGE(B8:F8)</f>
        <v>575</v>
      </c>
      <c r="H8">
        <f t="shared" si="1"/>
        <v>68.007352543677214</v>
      </c>
      <c r="I8">
        <f t="shared" si="2"/>
        <v>11.827365659769951</v>
      </c>
      <c r="K8" s="216" t="s">
        <v>133</v>
      </c>
      <c r="L8">
        <v>560</v>
      </c>
      <c r="M8">
        <v>530</v>
      </c>
      <c r="N8">
        <v>520</v>
      </c>
      <c r="O8" s="2">
        <f>AVERAGE(L8:N8)</f>
        <v>536.66666666666663</v>
      </c>
      <c r="P8" s="2">
        <f>_xlfn.STDEV.P(L8:N8)</f>
        <v>16.996731711975947</v>
      </c>
      <c r="Q8" s="2">
        <f t="shared" ref="Q8" si="4">P8*100/O8</f>
        <v>3.1670928655855803</v>
      </c>
    </row>
    <row r="13" spans="1:168">
      <c r="A13" s="330"/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0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E13" s="330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</row>
    <row r="14" spans="1:168">
      <c r="A14" s="331" t="s">
        <v>104</v>
      </c>
      <c r="B14" s="330" t="s">
        <v>136</v>
      </c>
      <c r="C14" s="331" t="s">
        <v>106</v>
      </c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 t="s">
        <v>104</v>
      </c>
      <c r="AC14" s="330" t="s">
        <v>105</v>
      </c>
      <c r="AD14" s="331" t="s">
        <v>106</v>
      </c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E14" s="331" t="s">
        <v>104</v>
      </c>
      <c r="BF14" s="330" t="s">
        <v>105</v>
      </c>
      <c r="BG14" s="331" t="s">
        <v>106</v>
      </c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H14" s="331" t="s">
        <v>104</v>
      </c>
      <c r="CI14" s="330" t="s">
        <v>105</v>
      </c>
      <c r="CJ14" s="331" t="s">
        <v>106</v>
      </c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J14" s="331" t="s">
        <v>104</v>
      </c>
      <c r="DK14" s="330" t="s">
        <v>105</v>
      </c>
      <c r="DL14" s="331" t="s">
        <v>106</v>
      </c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L14" s="331" t="s">
        <v>104</v>
      </c>
      <c r="EM14" s="330" t="s">
        <v>105</v>
      </c>
      <c r="EN14" s="331" t="s">
        <v>106</v>
      </c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</row>
    <row r="15" spans="1:168">
      <c r="A15" s="331"/>
      <c r="B15" s="331"/>
      <c r="C15" s="332" t="s">
        <v>107</v>
      </c>
      <c r="D15" s="332"/>
      <c r="E15" s="332"/>
      <c r="F15" s="332"/>
      <c r="G15" s="332"/>
      <c r="H15" s="333" t="s">
        <v>108</v>
      </c>
      <c r="I15" s="333"/>
      <c r="J15" s="333"/>
      <c r="K15" s="333"/>
      <c r="L15" s="333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2" t="s">
        <v>107</v>
      </c>
      <c r="AE15" s="332"/>
      <c r="AF15" s="332"/>
      <c r="AG15" s="332"/>
      <c r="AH15" s="332"/>
      <c r="AI15" s="333" t="s">
        <v>108</v>
      </c>
      <c r="AJ15" s="333"/>
      <c r="AK15" s="333"/>
      <c r="AL15" s="333"/>
      <c r="AM15" s="333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E15" s="331"/>
      <c r="BF15" s="331"/>
      <c r="BG15" s="332" t="s">
        <v>107</v>
      </c>
      <c r="BH15" s="332"/>
      <c r="BI15" s="332"/>
      <c r="BJ15" s="332"/>
      <c r="BK15" s="334" t="s">
        <v>134</v>
      </c>
      <c r="BL15" s="334"/>
      <c r="BM15" s="334"/>
      <c r="BN15" s="335" t="s">
        <v>127</v>
      </c>
      <c r="BO15" s="335"/>
      <c r="BP15" s="335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H15" s="331"/>
      <c r="CI15" s="331"/>
      <c r="CJ15" s="332" t="s">
        <v>107</v>
      </c>
      <c r="CK15" s="332"/>
      <c r="CL15" s="332"/>
      <c r="CM15" s="332"/>
      <c r="CN15" s="334" t="s">
        <v>134</v>
      </c>
      <c r="CO15" s="334"/>
      <c r="CP15" s="334"/>
      <c r="CQ15" s="335" t="s">
        <v>127</v>
      </c>
      <c r="CR15" s="335"/>
      <c r="CS15" s="335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J15" s="331"/>
      <c r="DK15" s="331"/>
      <c r="DL15" s="333" t="s">
        <v>108</v>
      </c>
      <c r="DM15" s="333"/>
      <c r="DN15" s="333"/>
      <c r="DO15" s="333"/>
      <c r="DP15" s="334" t="s">
        <v>134</v>
      </c>
      <c r="DQ15" s="334"/>
      <c r="DR15" s="334"/>
      <c r="DS15" s="335" t="s">
        <v>127</v>
      </c>
      <c r="DT15" s="335"/>
      <c r="DU15" s="335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L15" s="331"/>
      <c r="EM15" s="331"/>
      <c r="EN15" s="333" t="s">
        <v>108</v>
      </c>
      <c r="EO15" s="333"/>
      <c r="EP15" s="333"/>
      <c r="EQ15" s="333"/>
      <c r="ER15" s="336" t="s">
        <v>120</v>
      </c>
      <c r="ES15" s="336"/>
      <c r="ET15" s="336"/>
      <c r="EU15" s="335" t="s">
        <v>127</v>
      </c>
      <c r="EV15" s="335"/>
      <c r="EW15" s="335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</row>
    <row r="16" spans="1:168">
      <c r="A16" s="330"/>
      <c r="B16" s="337" t="s">
        <v>50</v>
      </c>
      <c r="C16" s="338">
        <v>1.7999999999999999E-2</v>
      </c>
      <c r="D16" s="338">
        <v>1.6999999999999901E-2</v>
      </c>
      <c r="E16" s="338">
        <v>1.5100000000000001E-2</v>
      </c>
      <c r="F16" s="338">
        <v>1.3899999999999999E-2</v>
      </c>
      <c r="G16" s="338">
        <v>2.3900000000000001E-2</v>
      </c>
      <c r="H16" s="338">
        <v>1.93999999999999E-2</v>
      </c>
      <c r="I16" s="338">
        <v>2.2599999999999999E-2</v>
      </c>
      <c r="J16" s="338">
        <v>1.8499999999999999E-2</v>
      </c>
      <c r="K16" s="338">
        <v>2.4299999999999999E-2</v>
      </c>
      <c r="L16" s="338">
        <v>2.21999999999999E-2</v>
      </c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0"/>
      <c r="AC16" s="337" t="s">
        <v>50</v>
      </c>
      <c r="AD16" s="338">
        <v>1.7399999999999902E-2</v>
      </c>
      <c r="AE16" s="338">
        <v>1.89E-2</v>
      </c>
      <c r="AF16" s="338">
        <v>1.58999999999999E-2</v>
      </c>
      <c r="AG16" s="338">
        <v>1.41E-2</v>
      </c>
      <c r="AH16" s="338">
        <v>1.21E-2</v>
      </c>
      <c r="AI16" s="338">
        <v>1.7600000000000001E-2</v>
      </c>
      <c r="AJ16" s="338">
        <v>1.54E-2</v>
      </c>
      <c r="AK16" s="338">
        <v>1.9299999999999901E-2</v>
      </c>
      <c r="AL16" s="338">
        <v>1.29E-2</v>
      </c>
      <c r="AM16" s="338">
        <v>2.3199999999999998E-2</v>
      </c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E16" s="330"/>
      <c r="BF16" s="337" t="s">
        <v>50</v>
      </c>
      <c r="BG16" s="338">
        <v>1.32E-2</v>
      </c>
      <c r="BH16" s="338">
        <v>1.4699999999999901E-2</v>
      </c>
      <c r="BI16" s="338">
        <v>1.8699999999999901E-2</v>
      </c>
      <c r="BJ16" s="338">
        <v>1.2999999999999999E-2</v>
      </c>
      <c r="BK16" s="338">
        <v>2.2399999999999899E-2</v>
      </c>
      <c r="BL16" s="338">
        <v>1.4500000000000001E-2</v>
      </c>
      <c r="BM16" s="338">
        <v>1.9199999999999901E-2</v>
      </c>
      <c r="BN16" s="338">
        <v>1.8099999999999901E-2</v>
      </c>
      <c r="BO16" s="338">
        <v>2.3699999999999999E-2</v>
      </c>
      <c r="BP16" s="338">
        <v>1.7899999999999899E-2</v>
      </c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H16" s="330"/>
      <c r="CI16" s="337" t="s">
        <v>50</v>
      </c>
      <c r="CJ16" s="338">
        <v>1.7100000000000001E-2</v>
      </c>
      <c r="CK16" s="338">
        <v>1.9300000000000001E-2</v>
      </c>
      <c r="CL16" s="338">
        <v>1.41E-2</v>
      </c>
      <c r="CM16" s="338">
        <v>2.29E-2</v>
      </c>
      <c r="CN16" s="338">
        <v>1.9599999999999999E-2</v>
      </c>
      <c r="CO16" s="338">
        <v>2.01E-2</v>
      </c>
      <c r="CP16" s="338">
        <v>1.3799999999999899E-2</v>
      </c>
      <c r="CQ16" s="338">
        <v>1.7799999999999899E-2</v>
      </c>
      <c r="CR16" s="338">
        <v>1.5299999999999999E-2</v>
      </c>
      <c r="CS16" s="338">
        <v>1.89E-2</v>
      </c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J16" s="330"/>
      <c r="DK16" s="337" t="s">
        <v>50</v>
      </c>
      <c r="DL16" s="338">
        <v>2.79999999999999E-2</v>
      </c>
      <c r="DM16" s="338">
        <v>2.4199999999999999E-2</v>
      </c>
      <c r="DN16" s="338">
        <v>1.89E-2</v>
      </c>
      <c r="DO16" s="338">
        <v>2.47E-2</v>
      </c>
      <c r="DP16" s="338">
        <v>2.5000000000000001E-2</v>
      </c>
      <c r="DQ16" s="338">
        <v>2.2100000000000002E-2</v>
      </c>
      <c r="DR16" s="338">
        <v>1.66E-2</v>
      </c>
      <c r="DS16" s="338">
        <v>2.7099999999999999E-2</v>
      </c>
      <c r="DT16" s="338">
        <v>5.4800000000000001E-2</v>
      </c>
      <c r="DU16" s="338">
        <v>3.9E-2</v>
      </c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L16" s="330"/>
      <c r="EM16" s="337" t="s">
        <v>50</v>
      </c>
      <c r="EN16" s="338">
        <v>1.8499999999999999E-2</v>
      </c>
      <c r="EO16" s="338">
        <v>1.5699999999999902E-2</v>
      </c>
      <c r="EP16" s="338">
        <v>2.3099999999999999E-2</v>
      </c>
      <c r="EQ16" s="338">
        <v>2.3599999999999899E-2</v>
      </c>
      <c r="ER16" s="338">
        <v>2.1999999999999999E-2</v>
      </c>
      <c r="ES16" s="338">
        <v>2.39999999999999E-2</v>
      </c>
      <c r="ET16" s="338">
        <v>2.6200000000000001E-2</v>
      </c>
      <c r="EU16" s="338">
        <v>2.3800000000000002E-2</v>
      </c>
      <c r="EV16" s="338">
        <v>2.7199999999999998E-2</v>
      </c>
      <c r="EW16" s="338">
        <v>2.4399999999999901E-2</v>
      </c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</row>
    <row r="17" spans="1:168">
      <c r="A17" s="216"/>
      <c r="B17" s="339" t="s">
        <v>92</v>
      </c>
      <c r="C17" s="340">
        <v>1.1057999999999999</v>
      </c>
      <c r="D17" s="340">
        <v>1.1203999999999901</v>
      </c>
      <c r="E17" s="340">
        <v>1.0952999999999999</v>
      </c>
      <c r="F17" s="340">
        <v>1.1518999999999999</v>
      </c>
      <c r="G17" s="340">
        <v>1.0874999999999999</v>
      </c>
      <c r="H17" s="340">
        <v>1.0752999999999999</v>
      </c>
      <c r="I17" s="340">
        <v>1.0672999999999999</v>
      </c>
      <c r="J17" s="340">
        <v>1.1674</v>
      </c>
      <c r="K17" s="340">
        <v>1.0422</v>
      </c>
      <c r="L17" s="340">
        <v>0.99609999999999999</v>
      </c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216"/>
      <c r="AC17" s="339" t="s">
        <v>92</v>
      </c>
      <c r="AD17" s="340">
        <v>1.2869999999999999</v>
      </c>
      <c r="AE17" s="340">
        <v>1.0987</v>
      </c>
      <c r="AF17" s="340">
        <v>1.1140000000000001</v>
      </c>
      <c r="AG17" s="340">
        <v>1.1240999999999901</v>
      </c>
      <c r="AH17" s="340">
        <v>1.0532999999999999</v>
      </c>
      <c r="AI17" s="340">
        <v>1.0356999999999901</v>
      </c>
      <c r="AJ17" s="340">
        <v>1.0593999999999999</v>
      </c>
      <c r="AK17" s="340">
        <v>1.3407</v>
      </c>
      <c r="AL17" s="340">
        <v>0.98170000000000002</v>
      </c>
      <c r="AM17" s="340">
        <v>1.4248000000000001</v>
      </c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E17" s="216"/>
      <c r="BF17" s="339" t="s">
        <v>92</v>
      </c>
      <c r="BG17" s="340">
        <v>1.4551000000000001</v>
      </c>
      <c r="BH17" s="340">
        <v>1.75979999999999</v>
      </c>
      <c r="BI17" s="340">
        <v>1.7306999999999999</v>
      </c>
      <c r="BJ17" s="340">
        <v>1.6942999999999999</v>
      </c>
      <c r="BK17" s="340">
        <v>1.6356999999999999</v>
      </c>
      <c r="BL17" s="340">
        <v>1.6400999999999999</v>
      </c>
      <c r="BM17" s="340">
        <v>1.6945999999999899</v>
      </c>
      <c r="BN17" s="340">
        <v>1.6975</v>
      </c>
      <c r="BO17" s="340">
        <v>2.0268999999999999</v>
      </c>
      <c r="BP17" s="340">
        <v>1.6960999999999999</v>
      </c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H17" s="216"/>
      <c r="CI17" s="339" t="s">
        <v>92</v>
      </c>
      <c r="CJ17" s="340">
        <v>1.7317</v>
      </c>
      <c r="CK17" s="340">
        <v>1.6686999999999901</v>
      </c>
      <c r="CL17" s="340">
        <v>1.6095999999999999</v>
      </c>
      <c r="CM17" s="340">
        <v>1.6342000000000001</v>
      </c>
      <c r="CN17" s="340">
        <v>1.5662</v>
      </c>
      <c r="CO17" s="340">
        <v>1.4912000000000001</v>
      </c>
      <c r="CP17" s="340">
        <v>1.5732999999999999</v>
      </c>
      <c r="CQ17" s="340">
        <v>1.6141000000000001</v>
      </c>
      <c r="CR17" s="340">
        <v>1.5782</v>
      </c>
      <c r="CS17" s="340">
        <v>1.6254</v>
      </c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J17" s="216"/>
      <c r="DK17" s="339" t="s">
        <v>92</v>
      </c>
      <c r="DL17" s="340">
        <v>1.6772</v>
      </c>
      <c r="DM17" s="340">
        <v>1.65</v>
      </c>
      <c r="DN17" s="340">
        <v>1.5856999999999899</v>
      </c>
      <c r="DO17" s="340">
        <v>1.6084000000000001</v>
      </c>
      <c r="DP17" s="340">
        <v>1.57859999999999</v>
      </c>
      <c r="DQ17" s="340">
        <v>1.5849</v>
      </c>
      <c r="DR17" s="340">
        <v>1.5889</v>
      </c>
      <c r="DS17" s="340">
        <v>1.5272999999999901</v>
      </c>
      <c r="DT17" s="340">
        <v>1.3305</v>
      </c>
      <c r="DU17" s="340">
        <v>1.6107</v>
      </c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L17" s="216"/>
      <c r="EM17" s="339" t="s">
        <v>92</v>
      </c>
      <c r="EN17" s="340">
        <v>1.7391000000000001</v>
      </c>
      <c r="EO17" s="340">
        <v>1.75019999999999</v>
      </c>
      <c r="EP17" s="340">
        <v>1.7717000000000001</v>
      </c>
      <c r="EQ17" s="340">
        <v>1.6200999999999901</v>
      </c>
      <c r="ER17" s="340">
        <v>1.6528</v>
      </c>
      <c r="ES17" s="340">
        <v>1.7259</v>
      </c>
      <c r="ET17" s="340">
        <v>1.7514000000000001</v>
      </c>
      <c r="EU17" s="340">
        <v>1.5016</v>
      </c>
      <c r="EV17" s="340">
        <v>1.4725999999999999</v>
      </c>
      <c r="EW17" s="340">
        <v>1.2586999999999999</v>
      </c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</row>
    <row r="18" spans="1:168">
      <c r="A18" s="331"/>
      <c r="B18" s="215">
        <v>1000</v>
      </c>
      <c r="C18" s="341">
        <v>2.1299999999999999E-2</v>
      </c>
      <c r="D18" s="341">
        <v>2.50999999999999E-2</v>
      </c>
      <c r="E18" s="341">
        <v>2.29E-2</v>
      </c>
      <c r="F18" s="341">
        <v>3.4000000000000002E-2</v>
      </c>
      <c r="G18" s="341">
        <v>3.09E-2</v>
      </c>
      <c r="H18" s="342">
        <v>2.1199999999999899E-2</v>
      </c>
      <c r="I18" s="342">
        <v>2.5600000000000001E-2</v>
      </c>
      <c r="J18" s="342">
        <v>2.2699999999999901E-2</v>
      </c>
      <c r="K18" s="342">
        <v>2.9799999999999899E-2</v>
      </c>
      <c r="L18" s="342">
        <v>2.2099999999999901E-2</v>
      </c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215">
        <v>1000</v>
      </c>
      <c r="AD18" s="341">
        <v>3.0499999999999999E-2</v>
      </c>
      <c r="AE18" s="341">
        <v>2.6100000000000002E-2</v>
      </c>
      <c r="AF18" s="341">
        <v>3.2299999999999898E-2</v>
      </c>
      <c r="AG18" s="341">
        <v>2.50999999999999E-2</v>
      </c>
      <c r="AH18" s="341">
        <v>2.7799999999999901E-2</v>
      </c>
      <c r="AI18" s="342">
        <v>2.6200000000000001E-2</v>
      </c>
      <c r="AJ18" s="342">
        <v>2.87E-2</v>
      </c>
      <c r="AK18" s="342">
        <v>2.2599999999999901E-2</v>
      </c>
      <c r="AL18" s="342">
        <v>2.2699999999999901E-2</v>
      </c>
      <c r="AM18" s="342">
        <v>2.4400000000000002E-2</v>
      </c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E18" s="331"/>
      <c r="BF18" s="215">
        <v>1000</v>
      </c>
      <c r="BG18" s="341">
        <v>3.78E-2</v>
      </c>
      <c r="BH18" s="341">
        <v>3.5999999999999997E-2</v>
      </c>
      <c r="BI18" s="341">
        <v>4.1899999999999903E-2</v>
      </c>
      <c r="BJ18" s="341">
        <v>3.4099999999999901E-2</v>
      </c>
      <c r="BK18" s="343">
        <v>0.35439999999999999</v>
      </c>
      <c r="BL18" s="343">
        <v>0.3886</v>
      </c>
      <c r="BM18" s="343">
        <v>0.35320000000000001</v>
      </c>
      <c r="BN18" s="344">
        <v>2.4199999999999999E-2</v>
      </c>
      <c r="BO18" s="344">
        <v>3.3599999999999998E-2</v>
      </c>
      <c r="BP18" s="344">
        <v>2.3099999999999898E-2</v>
      </c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H18" s="331"/>
      <c r="CI18" s="215">
        <v>1000</v>
      </c>
      <c r="CJ18" s="341">
        <v>3.6899999999999898E-2</v>
      </c>
      <c r="CK18" s="341">
        <v>3.9300000000000002E-2</v>
      </c>
      <c r="CL18" s="341">
        <v>3.4899999999999903E-2</v>
      </c>
      <c r="CM18" s="341">
        <v>3.49E-2</v>
      </c>
      <c r="CN18" s="343">
        <v>0.28610000000000002</v>
      </c>
      <c r="CO18" s="343">
        <v>0.25549999999999901</v>
      </c>
      <c r="CP18" s="343">
        <v>0.32429999999999998</v>
      </c>
      <c r="CQ18" s="344">
        <v>2.5499999999999998E-2</v>
      </c>
      <c r="CR18" s="344">
        <v>2.8099999999999899E-2</v>
      </c>
      <c r="CS18" s="344">
        <v>2.9499999999999998E-2</v>
      </c>
      <c r="CT18" s="331"/>
      <c r="CU18" s="331"/>
      <c r="CV18" s="331"/>
      <c r="CW18" s="331"/>
      <c r="CX18" s="331"/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J18" s="331"/>
      <c r="DK18" s="215">
        <v>1000</v>
      </c>
      <c r="DL18" s="342">
        <v>4.1799999999999997E-2</v>
      </c>
      <c r="DM18" s="342">
        <v>4.3799999999999999E-2</v>
      </c>
      <c r="DN18" s="342">
        <v>3.3599999999999998E-2</v>
      </c>
      <c r="DO18" s="342">
        <v>3.5499999999999997E-2</v>
      </c>
      <c r="DP18" s="343">
        <v>0.4274</v>
      </c>
      <c r="DQ18" s="343">
        <v>0.39419999999999999</v>
      </c>
      <c r="DR18" s="343">
        <v>0.44500000000000001</v>
      </c>
      <c r="DS18" s="344">
        <v>2.4899999999999901E-2</v>
      </c>
      <c r="DT18" s="344">
        <v>2.73999999999999E-2</v>
      </c>
      <c r="DU18" s="344">
        <v>3.08999999999999E-2</v>
      </c>
      <c r="DV18" s="331"/>
      <c r="DW18" s="331"/>
      <c r="DX18" s="331"/>
      <c r="DY18" s="331"/>
      <c r="DZ18" s="331"/>
      <c r="EA18" s="331"/>
      <c r="EB18" s="331"/>
      <c r="EC18" s="331"/>
      <c r="ED18" s="331"/>
      <c r="EE18" s="331"/>
      <c r="EF18" s="331"/>
      <c r="EG18" s="331"/>
      <c r="EH18" s="331"/>
      <c r="EI18" s="331"/>
      <c r="EJ18" s="331"/>
      <c r="EL18" s="331"/>
      <c r="EM18" s="215">
        <v>1000</v>
      </c>
      <c r="EN18" s="342">
        <v>3.8800000000000001E-2</v>
      </c>
      <c r="EO18" s="342">
        <v>3.7900000000000003E-2</v>
      </c>
      <c r="EP18" s="342">
        <v>4.7899999999999998E-2</v>
      </c>
      <c r="EQ18" s="342">
        <v>3.2500000000000001E-2</v>
      </c>
      <c r="ER18" s="345">
        <v>1.7481</v>
      </c>
      <c r="ES18" s="345">
        <v>1.8063</v>
      </c>
      <c r="ET18" s="345">
        <v>1.7310999999999901</v>
      </c>
      <c r="EU18" s="344">
        <v>3.0199999999999901E-2</v>
      </c>
      <c r="EV18" s="344">
        <v>2.7899999999999901E-2</v>
      </c>
      <c r="EW18" s="344">
        <v>1.7999999999999999E-2</v>
      </c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1"/>
      <c r="FL18" s="331"/>
    </row>
    <row r="19" spans="1:168">
      <c r="A19" s="331"/>
      <c r="B19" s="330">
        <v>500</v>
      </c>
      <c r="C19" s="341">
        <v>1.77E-2</v>
      </c>
      <c r="D19" s="341">
        <v>2.0099999999999899E-2</v>
      </c>
      <c r="E19" s="341">
        <v>2.04999999999999E-2</v>
      </c>
      <c r="F19" s="341">
        <v>1.8599999999999901E-2</v>
      </c>
      <c r="G19" s="341">
        <v>2.06E-2</v>
      </c>
      <c r="H19" s="342">
        <v>1.8699999999999901E-2</v>
      </c>
      <c r="I19" s="342">
        <v>2.2999999999999899E-2</v>
      </c>
      <c r="J19" s="342">
        <v>1.8499999999999898E-2</v>
      </c>
      <c r="K19" s="342">
        <v>2.23E-2</v>
      </c>
      <c r="L19" s="342">
        <v>1.9199999999999901E-2</v>
      </c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0">
        <v>500</v>
      </c>
      <c r="AD19" s="341">
        <v>3.4000000000000002E-2</v>
      </c>
      <c r="AE19" s="341">
        <v>1.8100000000000002E-2</v>
      </c>
      <c r="AF19" s="341">
        <v>2.3699999999999999E-2</v>
      </c>
      <c r="AG19" s="341">
        <v>1.9099999999999898E-2</v>
      </c>
      <c r="AH19" s="341">
        <v>2.27999999999999E-2</v>
      </c>
      <c r="AI19" s="342">
        <v>1.7799999999999899E-2</v>
      </c>
      <c r="AJ19" s="342">
        <v>3.4599999999999902E-2</v>
      </c>
      <c r="AK19" s="342">
        <v>1.87999999999999E-2</v>
      </c>
      <c r="AL19" s="342">
        <v>3.3799999999999997E-2</v>
      </c>
      <c r="AM19" s="342">
        <v>1.6299999999999901E-2</v>
      </c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E19" s="331"/>
      <c r="BF19" s="330">
        <v>500</v>
      </c>
      <c r="BG19" s="341">
        <v>2.91999999999999E-2</v>
      </c>
      <c r="BH19" s="341">
        <v>2.81E-2</v>
      </c>
      <c r="BI19" s="341">
        <v>3.1199999999999999E-2</v>
      </c>
      <c r="BJ19" s="341">
        <v>2.4E-2</v>
      </c>
      <c r="BK19" s="343">
        <v>1.1879</v>
      </c>
      <c r="BL19" s="343">
        <v>1.2071000000000001</v>
      </c>
      <c r="BM19" s="343">
        <v>1.2212000000000001</v>
      </c>
      <c r="BN19" s="344">
        <v>1.1195999999999999</v>
      </c>
      <c r="BO19" s="344">
        <v>1.1463000000000001</v>
      </c>
      <c r="BP19" s="344">
        <v>1.0927</v>
      </c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H19" s="331"/>
      <c r="CI19" s="330">
        <v>500</v>
      </c>
      <c r="CJ19" s="341">
        <v>3.15E-2</v>
      </c>
      <c r="CK19" s="341">
        <v>2.6399999999999899E-2</v>
      </c>
      <c r="CL19" s="341">
        <v>1.9699999999999902E-2</v>
      </c>
      <c r="CM19" s="341">
        <v>3.1600000000000003E-2</v>
      </c>
      <c r="CN19" s="343">
        <v>1.0470999999999999</v>
      </c>
      <c r="CO19" s="343">
        <v>0.987899999999999</v>
      </c>
      <c r="CP19" s="343">
        <v>1.0749</v>
      </c>
      <c r="CQ19" s="344">
        <v>0.9919</v>
      </c>
      <c r="CR19" s="344">
        <v>1.0392999999999999</v>
      </c>
      <c r="CS19" s="344">
        <v>0.97119999999999995</v>
      </c>
      <c r="CT19" s="331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J19" s="331"/>
      <c r="DK19" s="330">
        <v>500</v>
      </c>
      <c r="DL19" s="342">
        <v>3.2799999999999899E-2</v>
      </c>
      <c r="DM19" s="342">
        <v>2.6700000000000002E-2</v>
      </c>
      <c r="DN19" s="342">
        <v>2.62999999999999E-2</v>
      </c>
      <c r="DO19" s="342">
        <v>3.0300000000000001E-2</v>
      </c>
      <c r="DP19" s="343">
        <v>1.1512</v>
      </c>
      <c r="DQ19" s="343">
        <v>1.1031</v>
      </c>
      <c r="DR19" s="343">
        <v>1.151</v>
      </c>
      <c r="DS19" s="344">
        <v>0.82609999999999995</v>
      </c>
      <c r="DT19" s="344">
        <v>0.89590000000000003</v>
      </c>
      <c r="DU19" s="344">
        <v>0.78969999999999996</v>
      </c>
      <c r="DV19" s="331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L19" s="331"/>
      <c r="EM19" s="330">
        <v>500</v>
      </c>
      <c r="EN19" s="342">
        <v>3.3599999999999998E-2</v>
      </c>
      <c r="EO19" s="342">
        <v>2.6700000000000002E-2</v>
      </c>
      <c r="EP19" s="342">
        <v>2.69E-2</v>
      </c>
      <c r="EQ19" s="342">
        <v>2.9799999999999899E-2</v>
      </c>
      <c r="ER19" s="345">
        <v>1.79639999999999</v>
      </c>
      <c r="ES19" s="345">
        <v>1.8195999999999899</v>
      </c>
      <c r="ET19" s="345">
        <v>1.7799</v>
      </c>
      <c r="EU19" s="344">
        <v>0.78499999999999903</v>
      </c>
      <c r="EV19" s="344">
        <v>0.8115</v>
      </c>
      <c r="EW19" s="344">
        <v>0.70909999999999995</v>
      </c>
      <c r="EX19" s="331"/>
      <c r="EY19" s="331"/>
      <c r="EZ19" s="331"/>
      <c r="FA19" s="331"/>
      <c r="FB19" s="331"/>
      <c r="FD19" s="331"/>
      <c r="FE19" s="331"/>
      <c r="FF19" s="331"/>
      <c r="FG19" s="331"/>
      <c r="FH19" s="331"/>
      <c r="FI19" s="331"/>
      <c r="FJ19" s="331"/>
      <c r="FK19" s="331"/>
      <c r="FL19" s="331"/>
    </row>
    <row r="20" spans="1:168">
      <c r="A20" s="331"/>
      <c r="B20" s="330">
        <v>250</v>
      </c>
      <c r="C20" s="341">
        <v>0.33899999999999902</v>
      </c>
      <c r="D20" s="341">
        <v>0.39269999999999999</v>
      </c>
      <c r="E20" s="341">
        <v>0.37409999999999999</v>
      </c>
      <c r="F20" s="341">
        <v>0.40159999999999901</v>
      </c>
      <c r="G20" s="341">
        <v>0.50209999999999999</v>
      </c>
      <c r="H20" s="342">
        <v>0.6099</v>
      </c>
      <c r="I20" s="342">
        <v>0.69979999999999998</v>
      </c>
      <c r="J20" s="342">
        <v>0.69450000000000001</v>
      </c>
      <c r="K20" s="342">
        <v>0.79859999999999998</v>
      </c>
      <c r="L20" s="342">
        <v>0.60749999999999904</v>
      </c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0">
        <v>250</v>
      </c>
      <c r="AD20" s="341">
        <v>0.60349999999999904</v>
      </c>
      <c r="AE20" s="341">
        <v>0.56340000000000001</v>
      </c>
      <c r="AF20" s="341">
        <v>0.58209999999999995</v>
      </c>
      <c r="AG20" s="341">
        <v>0.55979999999999996</v>
      </c>
      <c r="AH20" s="341">
        <v>0.222999999999999</v>
      </c>
      <c r="AI20" s="342">
        <v>0.7823</v>
      </c>
      <c r="AJ20" s="342">
        <v>0.87090000000000001</v>
      </c>
      <c r="AK20" s="342">
        <v>0.74970000000000003</v>
      </c>
      <c r="AL20" s="342">
        <v>0.9536</v>
      </c>
      <c r="AM20" s="342">
        <v>0.67899999999999905</v>
      </c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E20" s="331"/>
      <c r="BF20" s="330">
        <v>250</v>
      </c>
      <c r="BG20" s="341">
        <v>3.6999999999999901E-2</v>
      </c>
      <c r="BH20" s="341">
        <v>3.8199999999999998E-2</v>
      </c>
      <c r="BI20" s="341">
        <v>2.41E-2</v>
      </c>
      <c r="BJ20" s="341">
        <v>3.0099999999999998E-2</v>
      </c>
      <c r="BK20" s="343">
        <v>1.5978999999999901</v>
      </c>
      <c r="BL20" s="343">
        <v>1.6084000000000001</v>
      </c>
      <c r="BM20" s="343">
        <v>1.6406999999999901</v>
      </c>
      <c r="BN20" s="344">
        <v>1.3934</v>
      </c>
      <c r="BO20" s="344">
        <v>1.4403999999999999</v>
      </c>
      <c r="BP20" s="344">
        <v>1.28189999999999</v>
      </c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H20" s="331"/>
      <c r="CI20" s="330">
        <v>250</v>
      </c>
      <c r="CJ20" s="341">
        <v>3.4499999999999899E-2</v>
      </c>
      <c r="CK20" s="341">
        <v>3.5400000000000001E-2</v>
      </c>
      <c r="CL20" s="341">
        <v>3.0800000000000001E-2</v>
      </c>
      <c r="CM20" s="341">
        <v>4.2500000000000003E-2</v>
      </c>
      <c r="CN20" s="343">
        <v>1.5532999999999999</v>
      </c>
      <c r="CO20" s="343">
        <v>1.5531999999999999</v>
      </c>
      <c r="CP20" s="343">
        <v>1.4485999999999899</v>
      </c>
      <c r="CQ20" s="344">
        <v>1.1383000000000001</v>
      </c>
      <c r="CR20" s="344">
        <v>1.3173999999999999</v>
      </c>
      <c r="CS20" s="344">
        <v>1.2266999999999999</v>
      </c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J20" s="331"/>
      <c r="DK20" s="330">
        <v>250</v>
      </c>
      <c r="DL20" s="342">
        <v>0.6099</v>
      </c>
      <c r="DM20" s="342">
        <v>0.69979999999999998</v>
      </c>
      <c r="DN20" s="342">
        <v>0.69450000000000001</v>
      </c>
      <c r="DO20" s="342">
        <v>0.79859999999999998</v>
      </c>
      <c r="DP20" s="343">
        <v>1.6099000000000001</v>
      </c>
      <c r="DQ20" s="343">
        <v>1.58439999999999</v>
      </c>
      <c r="DR20" s="343">
        <v>1.5876999999999999</v>
      </c>
      <c r="DS20" s="344">
        <v>1.2683</v>
      </c>
      <c r="DT20" s="344">
        <v>1.1701999999999999</v>
      </c>
      <c r="DU20" s="344">
        <v>1.1280999999999901</v>
      </c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L20" s="331"/>
      <c r="EM20" s="330">
        <v>250</v>
      </c>
      <c r="EN20" s="342">
        <v>0.1459</v>
      </c>
      <c r="EO20" s="342">
        <v>0.16209999999999999</v>
      </c>
      <c r="EP20" s="342">
        <v>0.153</v>
      </c>
      <c r="EQ20" s="342">
        <v>0.17810000000000001</v>
      </c>
      <c r="ER20" s="345">
        <v>1.7249000000000001</v>
      </c>
      <c r="ES20" s="345">
        <v>1.7413000000000001</v>
      </c>
      <c r="ET20" s="345">
        <v>1.768</v>
      </c>
      <c r="EU20" s="344">
        <v>1.323</v>
      </c>
      <c r="EV20" s="344">
        <v>1.5071000000000001</v>
      </c>
      <c r="EW20" s="344">
        <v>1.1221000000000001</v>
      </c>
      <c r="EX20" s="331"/>
      <c r="EY20" s="331"/>
      <c r="EZ20" s="331"/>
      <c r="FA20" s="331"/>
      <c r="FB20" s="331"/>
      <c r="FC20" s="331"/>
      <c r="FD20" s="331"/>
      <c r="FE20" s="331"/>
      <c r="FF20" s="331"/>
      <c r="FG20" s="331"/>
      <c r="FH20" s="331"/>
      <c r="FI20" s="331"/>
      <c r="FJ20" s="331"/>
      <c r="FK20" s="331"/>
      <c r="FL20" s="331"/>
    </row>
    <row r="21" spans="1:168">
      <c r="A21" s="331"/>
      <c r="B21" s="330">
        <v>125</v>
      </c>
      <c r="C21" s="341">
        <v>1.0156999999999901</v>
      </c>
      <c r="D21" s="341">
        <v>1.0367</v>
      </c>
      <c r="E21" s="341">
        <v>1.0226</v>
      </c>
      <c r="F21" s="341">
        <v>0.99609999999999999</v>
      </c>
      <c r="G21" s="341">
        <v>1.0533999999999999</v>
      </c>
      <c r="H21" s="342">
        <v>1.1202999999999901</v>
      </c>
      <c r="I21" s="342">
        <v>1.1898</v>
      </c>
      <c r="J21" s="342">
        <v>1.0550999999999999</v>
      </c>
      <c r="K21" s="342">
        <v>1.1494</v>
      </c>
      <c r="L21" s="342">
        <v>0.87880000000000003</v>
      </c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0">
        <v>125</v>
      </c>
      <c r="AD21" s="341">
        <v>1.1073999999999999</v>
      </c>
      <c r="AE21" s="341">
        <v>0.97170000000000001</v>
      </c>
      <c r="AF21" s="341">
        <v>1.0206999999999999</v>
      </c>
      <c r="AG21" s="341">
        <v>0.95320000000000005</v>
      </c>
      <c r="AH21" s="341">
        <v>0.9405</v>
      </c>
      <c r="AI21" s="342">
        <v>0.99949999999999894</v>
      </c>
      <c r="AJ21" s="342">
        <v>1.0529999999999999</v>
      </c>
      <c r="AK21" s="342">
        <v>1.0210999999999999</v>
      </c>
      <c r="AL21" s="342">
        <v>1.2561</v>
      </c>
      <c r="AM21" s="342">
        <v>1.1798</v>
      </c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E21" s="331"/>
      <c r="BF21" s="330">
        <v>125</v>
      </c>
      <c r="BG21" s="341">
        <v>1.1760999999999999</v>
      </c>
      <c r="BH21" s="341">
        <v>1.2758</v>
      </c>
      <c r="BI21" s="341">
        <v>1.3772</v>
      </c>
      <c r="BJ21" s="341">
        <v>1.3429</v>
      </c>
      <c r="BK21" s="343">
        <v>1.4821</v>
      </c>
      <c r="BL21" s="343">
        <v>1.6089</v>
      </c>
      <c r="BM21" s="343">
        <v>1.7414000000000001</v>
      </c>
      <c r="BN21" s="344">
        <v>1.5156000000000001</v>
      </c>
      <c r="BO21" s="344">
        <v>1.4297</v>
      </c>
      <c r="BP21" s="344">
        <v>1.3343</v>
      </c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H21" s="331"/>
      <c r="CI21" s="330">
        <v>125</v>
      </c>
      <c r="CJ21" s="341">
        <v>1.3328</v>
      </c>
      <c r="CK21" s="341">
        <v>1.2858000000000001</v>
      </c>
      <c r="CL21" s="341">
        <v>1.2268999999999901</v>
      </c>
      <c r="CM21" s="341">
        <v>1.2546999999999999</v>
      </c>
      <c r="CN21" s="343">
        <v>1.6604999999999901</v>
      </c>
      <c r="CO21" s="343">
        <v>1.6233</v>
      </c>
      <c r="CP21" s="343">
        <v>1.3427</v>
      </c>
      <c r="CQ21" s="344">
        <v>1.4415</v>
      </c>
      <c r="CR21" s="344">
        <v>1.4862</v>
      </c>
      <c r="CS21" s="344">
        <v>1.2854999999999901</v>
      </c>
      <c r="CT21" s="331"/>
      <c r="CU21" s="331"/>
      <c r="CV21" s="331"/>
      <c r="CW21" s="331"/>
      <c r="CX21" s="331"/>
      <c r="CY21" s="331"/>
      <c r="CZ21" s="331"/>
      <c r="DA21" s="331"/>
      <c r="DB21" s="331"/>
      <c r="DC21" s="331"/>
      <c r="DD21" s="331"/>
      <c r="DE21" s="331"/>
      <c r="DF21" s="331"/>
      <c r="DG21" s="331"/>
      <c r="DH21" s="331"/>
      <c r="DJ21" s="331"/>
      <c r="DK21" s="330">
        <v>125</v>
      </c>
      <c r="DL21" s="342">
        <v>1.3724000000000001</v>
      </c>
      <c r="DM21" s="342">
        <v>1.2494999999999901</v>
      </c>
      <c r="DN21" s="342">
        <v>1.1783999999999999</v>
      </c>
      <c r="DO21" s="342">
        <v>1.2512000000000001</v>
      </c>
      <c r="DP21" s="343">
        <v>1.6126</v>
      </c>
      <c r="DQ21" s="343">
        <v>1.6452</v>
      </c>
      <c r="DR21" s="343">
        <v>1.6518999999999999</v>
      </c>
      <c r="DS21" s="344">
        <v>1.3683000000000001</v>
      </c>
      <c r="DT21" s="344">
        <v>1.3347</v>
      </c>
      <c r="DU21" s="344">
        <v>1.1931</v>
      </c>
      <c r="DV21" s="331"/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L21" s="331"/>
      <c r="EM21" s="330">
        <v>125</v>
      </c>
      <c r="EN21" s="342">
        <v>1.4831000000000001</v>
      </c>
      <c r="EO21" s="342">
        <v>1.3906999999999901</v>
      </c>
      <c r="EP21" s="342">
        <v>1.3761999999999901</v>
      </c>
      <c r="EQ21" s="342">
        <v>1.3885999999999901</v>
      </c>
      <c r="ER21" s="345">
        <v>1.7397</v>
      </c>
      <c r="ES21" s="345">
        <v>1.6739999999999999</v>
      </c>
      <c r="ET21" s="345">
        <v>1.6996</v>
      </c>
      <c r="EU21" s="344">
        <v>1.5465</v>
      </c>
      <c r="EV21" s="344">
        <v>1.2338</v>
      </c>
      <c r="EW21" s="344">
        <v>1.1676</v>
      </c>
      <c r="EX21" s="331"/>
      <c r="EY21" s="331"/>
      <c r="EZ21" s="331"/>
      <c r="FA21" s="331"/>
      <c r="FB21" s="331"/>
      <c r="FC21" s="331"/>
      <c r="FD21" s="331"/>
      <c r="FE21" s="331"/>
      <c r="FF21" s="331"/>
      <c r="FG21" s="331"/>
      <c r="FH21" s="331"/>
      <c r="FI21" s="331"/>
      <c r="FJ21" s="331"/>
      <c r="FK21" s="331"/>
      <c r="FL21" s="331"/>
    </row>
    <row r="22" spans="1:168">
      <c r="A22" s="331"/>
      <c r="B22" s="330">
        <v>62.5</v>
      </c>
      <c r="C22" s="341">
        <v>1.1614</v>
      </c>
      <c r="D22" s="341">
        <v>1.1582999999999899</v>
      </c>
      <c r="E22" s="341">
        <v>1.242</v>
      </c>
      <c r="F22" s="341">
        <v>1.1366000000000001</v>
      </c>
      <c r="G22" s="341">
        <v>1.2683</v>
      </c>
      <c r="H22" s="342">
        <v>1.2535000000000001</v>
      </c>
      <c r="I22" s="342">
        <v>1.3207</v>
      </c>
      <c r="J22" s="342">
        <v>1.3452999999999999</v>
      </c>
      <c r="K22" s="342">
        <v>1.2621</v>
      </c>
      <c r="L22" s="342">
        <v>1.2179</v>
      </c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0">
        <v>62.5</v>
      </c>
      <c r="AD22" s="341">
        <v>1.1727000000000001</v>
      </c>
      <c r="AE22" s="341">
        <v>1.1137999999999999</v>
      </c>
      <c r="AF22" s="341">
        <v>1.1765000000000001</v>
      </c>
      <c r="AG22" s="341">
        <v>1.0176000000000001</v>
      </c>
      <c r="AH22" s="341">
        <v>1.0108999999999999</v>
      </c>
      <c r="AI22" s="342">
        <v>1.123</v>
      </c>
      <c r="AJ22" s="342">
        <v>1.1572</v>
      </c>
      <c r="AK22" s="342">
        <v>1.2175</v>
      </c>
      <c r="AL22" s="342">
        <v>1.2688999999999999</v>
      </c>
      <c r="AM22" s="342">
        <v>1.1088</v>
      </c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E22" s="331"/>
      <c r="BF22" s="330">
        <v>62.5</v>
      </c>
      <c r="BG22" s="341">
        <v>1.6132</v>
      </c>
      <c r="BH22" s="341">
        <v>1.6146</v>
      </c>
      <c r="BI22" s="341">
        <v>1.5515000000000001</v>
      </c>
      <c r="BJ22" s="341">
        <v>1.53</v>
      </c>
      <c r="BK22" s="343">
        <v>1.7703</v>
      </c>
      <c r="BL22" s="343">
        <v>1.7698</v>
      </c>
      <c r="BM22" s="343">
        <v>1.7734000000000001</v>
      </c>
      <c r="BN22" s="344">
        <v>1.6080000000000001</v>
      </c>
      <c r="BO22" s="344">
        <v>1.4278999999999999</v>
      </c>
      <c r="BP22" s="344">
        <v>1.6639999999999999</v>
      </c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H22" s="331"/>
      <c r="CI22" s="330">
        <v>62.5</v>
      </c>
      <c r="CJ22" s="341">
        <v>1.476</v>
      </c>
      <c r="CK22" s="341">
        <v>1.4619</v>
      </c>
      <c r="CL22" s="341">
        <v>1.3811</v>
      </c>
      <c r="CM22" s="341">
        <v>1.4351</v>
      </c>
      <c r="CN22" s="343">
        <v>1.6354</v>
      </c>
      <c r="CO22" s="343">
        <v>1.6445000000000001</v>
      </c>
      <c r="CP22" s="343">
        <v>1.6214999999999999</v>
      </c>
      <c r="CQ22" s="344">
        <v>1.5445</v>
      </c>
      <c r="CR22" s="344">
        <v>1.5594999999999899</v>
      </c>
      <c r="CS22" s="344">
        <v>1.4519</v>
      </c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J22" s="331"/>
      <c r="DK22" s="330">
        <v>62.5</v>
      </c>
      <c r="DL22" s="342">
        <v>1.5046999999999999</v>
      </c>
      <c r="DM22" s="342">
        <v>1.4615</v>
      </c>
      <c r="DN22" s="342">
        <v>1.4215</v>
      </c>
      <c r="DO22" s="342">
        <v>1.3957999999999999</v>
      </c>
      <c r="DP22" s="343">
        <v>1.657</v>
      </c>
      <c r="DQ22" s="343">
        <v>1.6577999999999999</v>
      </c>
      <c r="DR22" s="343">
        <v>1.6910000000000001</v>
      </c>
      <c r="DS22" s="344">
        <v>1.5237999999999901</v>
      </c>
      <c r="DT22" s="344">
        <v>1.4830999999999901</v>
      </c>
      <c r="DU22" s="344">
        <v>1.3971</v>
      </c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L22" s="331"/>
      <c r="EM22" s="330">
        <v>62.5</v>
      </c>
      <c r="EN22" s="342">
        <v>1.52</v>
      </c>
      <c r="EO22" s="342">
        <v>1.4855</v>
      </c>
      <c r="EP22" s="342">
        <v>1.3832</v>
      </c>
      <c r="EQ22" s="342">
        <v>1.4437</v>
      </c>
      <c r="ER22" s="345">
        <v>1.6275999999999999</v>
      </c>
      <c r="ES22" s="345">
        <v>1.5472999999999999</v>
      </c>
      <c r="ET22" s="345">
        <v>1.5984</v>
      </c>
      <c r="EU22" s="344">
        <v>1.6025</v>
      </c>
      <c r="EV22" s="344">
        <v>1.4392</v>
      </c>
      <c r="EW22" s="344">
        <v>1.4830000000000001</v>
      </c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1"/>
      <c r="FL22" s="331"/>
    </row>
    <row r="23" spans="1:168">
      <c r="A23" s="331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1"/>
      <c r="CR23" s="331"/>
      <c r="CS23" s="331"/>
      <c r="CT23" s="331"/>
      <c r="CU23" s="331"/>
      <c r="CV23" s="331"/>
      <c r="CW23" s="331"/>
      <c r="CX23" s="331"/>
      <c r="CY23" s="331"/>
      <c r="CZ23" s="331"/>
      <c r="DA23" s="331"/>
      <c r="DB23" s="331"/>
      <c r="DC23" s="331"/>
      <c r="DD23" s="331"/>
      <c r="DE23" s="331"/>
      <c r="DF23" s="331"/>
      <c r="DG23" s="331"/>
      <c r="DH23" s="331"/>
      <c r="DJ23" s="331"/>
      <c r="DK23" s="331"/>
      <c r="DL23" s="331"/>
      <c r="DM23" s="331"/>
      <c r="DN23" s="331"/>
      <c r="DO23" s="331"/>
      <c r="DP23" s="331"/>
      <c r="DQ23" s="331"/>
      <c r="DR23" s="331"/>
      <c r="DS23" s="331"/>
      <c r="DT23" s="331"/>
      <c r="DU23" s="331"/>
      <c r="DV23" s="331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L23" s="331"/>
      <c r="EM23" s="331"/>
      <c r="EN23" s="331"/>
      <c r="EO23" s="331"/>
      <c r="EP23" s="331"/>
      <c r="EQ23" s="331"/>
      <c r="ER23" s="331"/>
      <c r="ES23" s="331"/>
      <c r="ET23" s="331"/>
      <c r="EU23" s="331"/>
      <c r="EV23" s="331"/>
      <c r="EW23" s="331"/>
      <c r="EX23" s="331"/>
      <c r="EY23" s="331"/>
      <c r="EZ23" s="331"/>
      <c r="FA23" s="331"/>
      <c r="FB23" s="331"/>
      <c r="FC23" s="331"/>
      <c r="FD23" s="331"/>
      <c r="FE23" s="331"/>
      <c r="FF23" s="331"/>
      <c r="FG23" s="331"/>
      <c r="FH23" s="331"/>
      <c r="FI23" s="331"/>
      <c r="FJ23" s="331"/>
      <c r="FK23" s="331"/>
      <c r="FL23" s="331"/>
    </row>
    <row r="24" spans="1:168">
      <c r="A24" s="331"/>
      <c r="B24" s="331"/>
      <c r="C24" s="331"/>
      <c r="D24" s="331"/>
      <c r="E24" s="331"/>
      <c r="F24" s="331"/>
      <c r="G24" s="331"/>
      <c r="H24" s="331"/>
      <c r="I24" s="331"/>
      <c r="J24" s="331"/>
      <c r="K24" s="346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46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46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  <c r="CR24" s="346"/>
      <c r="CS24" s="331"/>
      <c r="CT24" s="331"/>
      <c r="CU24" s="331"/>
      <c r="CV24" s="331"/>
      <c r="CW24" s="331"/>
      <c r="CX24" s="331"/>
      <c r="CY24" s="331"/>
      <c r="CZ24" s="331"/>
      <c r="DA24" s="331"/>
      <c r="DB24" s="331"/>
      <c r="DC24" s="331"/>
      <c r="DD24" s="331"/>
      <c r="DE24" s="331"/>
      <c r="DF24" s="331"/>
      <c r="DG24" s="331"/>
      <c r="DH24" s="331"/>
      <c r="DJ24" s="331"/>
      <c r="DK24" s="331"/>
      <c r="DL24" s="331"/>
      <c r="DM24" s="331"/>
      <c r="DN24" s="331"/>
      <c r="DO24" s="331"/>
      <c r="DP24" s="331"/>
      <c r="DQ24" s="331"/>
      <c r="DR24" s="331"/>
      <c r="DS24" s="331"/>
      <c r="DT24" s="346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L24" s="331"/>
      <c r="EM24" s="331"/>
      <c r="EN24" s="331"/>
      <c r="EO24" s="331"/>
      <c r="EP24" s="331"/>
      <c r="EQ24" s="331"/>
      <c r="ER24" s="331"/>
      <c r="ES24" s="331"/>
      <c r="ET24" s="331"/>
      <c r="EU24" s="331"/>
      <c r="EV24" s="346"/>
      <c r="EW24" s="331"/>
      <c r="EX24" s="331"/>
      <c r="EY24" s="331"/>
      <c r="EZ24" s="331"/>
      <c r="FA24" s="331"/>
      <c r="FB24" s="331"/>
      <c r="FC24" s="331"/>
      <c r="FD24" s="331"/>
      <c r="FE24" s="331"/>
      <c r="FF24" s="331"/>
      <c r="FG24" s="331"/>
      <c r="FH24" s="331"/>
      <c r="FI24" s="331"/>
      <c r="FJ24" s="331"/>
      <c r="FK24" s="331"/>
      <c r="FL24" s="331"/>
    </row>
    <row r="25" spans="1:168">
      <c r="A25" s="331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  <c r="DD25" s="331"/>
      <c r="DE25" s="331"/>
      <c r="DF25" s="331"/>
      <c r="DG25" s="331"/>
      <c r="DH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1"/>
      <c r="FL25" s="331"/>
    </row>
    <row r="26" spans="1:168">
      <c r="A26" s="331"/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  <c r="CA26" s="331"/>
      <c r="CB26" s="331"/>
      <c r="CC26" s="331"/>
      <c r="CD26" s="331"/>
      <c r="CE26" s="331"/>
      <c r="CH26" s="331"/>
      <c r="CI26" s="331"/>
      <c r="CJ26" s="331"/>
      <c r="CK26" s="331"/>
      <c r="CL26" s="331"/>
      <c r="CM26" s="331"/>
      <c r="CN26" s="331"/>
      <c r="CO26" s="331"/>
      <c r="CP26" s="331"/>
      <c r="CQ26" s="331"/>
      <c r="CR26" s="331"/>
      <c r="CS26" s="331"/>
      <c r="CT26" s="331"/>
      <c r="CU26" s="331"/>
      <c r="CV26" s="331"/>
      <c r="CW26" s="331"/>
      <c r="CX26" s="331"/>
      <c r="CY26" s="331"/>
      <c r="CZ26" s="331"/>
      <c r="DA26" s="331"/>
      <c r="DB26" s="331"/>
      <c r="DC26" s="331"/>
      <c r="DD26" s="331"/>
      <c r="DE26" s="331"/>
      <c r="DF26" s="331"/>
      <c r="DG26" s="331"/>
      <c r="DH26" s="331"/>
      <c r="EJ26" s="331"/>
      <c r="EL26" s="331"/>
      <c r="EM26" s="331"/>
      <c r="EN26" s="331"/>
      <c r="EO26" s="331"/>
      <c r="EP26" s="331"/>
      <c r="EQ26" s="331"/>
      <c r="ER26" s="331"/>
      <c r="ES26" s="331"/>
      <c r="ET26" s="331"/>
      <c r="EU26" s="331"/>
      <c r="EV26" s="331"/>
      <c r="EW26" s="331"/>
      <c r="EX26" s="331"/>
      <c r="EY26" s="331"/>
      <c r="EZ26" s="331"/>
      <c r="FA26" s="331"/>
      <c r="FB26" s="331"/>
      <c r="FC26" s="331"/>
      <c r="FD26" s="331"/>
      <c r="FE26" s="331"/>
      <c r="FF26" s="331"/>
      <c r="FG26" s="331"/>
      <c r="FH26" s="331"/>
      <c r="FI26" s="331"/>
      <c r="FJ26" s="331"/>
      <c r="FK26" s="331"/>
      <c r="FL26" s="331"/>
    </row>
    <row r="27" spans="1:168">
      <c r="A27" s="331" t="s">
        <v>109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 t="s">
        <v>109</v>
      </c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E27" s="331" t="s">
        <v>109</v>
      </c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H27" s="331" t="s">
        <v>109</v>
      </c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331"/>
      <c r="CW27" s="331"/>
      <c r="CX27" s="331"/>
      <c r="CY27" s="331"/>
      <c r="CZ27" s="331"/>
      <c r="DA27" s="331"/>
      <c r="DB27" s="331"/>
      <c r="DC27" s="331"/>
      <c r="DD27" s="331"/>
      <c r="DE27" s="331"/>
      <c r="DF27" s="331"/>
      <c r="DG27" s="331"/>
      <c r="DH27" s="331"/>
      <c r="EJ27" s="331"/>
      <c r="FF27" s="331"/>
      <c r="FG27" s="331"/>
      <c r="FH27" s="331"/>
      <c r="FI27" s="331"/>
      <c r="FJ27" s="331"/>
      <c r="FK27" s="331"/>
      <c r="FL27" s="331"/>
    </row>
    <row r="28" spans="1:168">
      <c r="A28" s="347" t="s">
        <v>107</v>
      </c>
      <c r="B28" s="231" t="s">
        <v>105</v>
      </c>
      <c r="C28" s="231"/>
      <c r="D28" s="231"/>
      <c r="E28" s="231"/>
      <c r="F28" s="231"/>
      <c r="G28" s="231"/>
      <c r="H28" s="231"/>
      <c r="I28" s="231"/>
      <c r="J28" s="231"/>
      <c r="K28" s="232"/>
      <c r="L28" s="233" t="s">
        <v>1</v>
      </c>
      <c r="M28" s="233" t="s">
        <v>113</v>
      </c>
      <c r="N28" s="226" t="s">
        <v>114</v>
      </c>
      <c r="O28" s="233" t="s">
        <v>115</v>
      </c>
      <c r="P28" s="226" t="s">
        <v>116</v>
      </c>
      <c r="Q28" s="216"/>
      <c r="R28" s="233" t="s">
        <v>107</v>
      </c>
      <c r="S28" s="215" t="s">
        <v>116</v>
      </c>
      <c r="T28" s="331"/>
      <c r="U28" s="331"/>
      <c r="V28" s="331"/>
      <c r="W28" s="331"/>
      <c r="X28" s="331"/>
      <c r="Y28" s="216"/>
      <c r="Z28" s="216"/>
      <c r="AA28" s="216"/>
      <c r="AB28" s="237" t="s">
        <v>107</v>
      </c>
      <c r="AC28" s="231" t="s">
        <v>105</v>
      </c>
      <c r="AD28" s="231"/>
      <c r="AE28" s="231"/>
      <c r="AF28" s="231"/>
      <c r="AG28" s="231"/>
      <c r="AH28" s="231"/>
      <c r="AI28" s="231"/>
      <c r="AJ28" s="231"/>
      <c r="AK28" s="231"/>
      <c r="AL28" s="232"/>
      <c r="AM28" s="233" t="s">
        <v>1</v>
      </c>
      <c r="AN28" s="233" t="s">
        <v>113</v>
      </c>
      <c r="AO28" s="226" t="s">
        <v>114</v>
      </c>
      <c r="AP28" s="233" t="s">
        <v>115</v>
      </c>
      <c r="AQ28" s="226" t="s">
        <v>116</v>
      </c>
      <c r="AR28" s="216"/>
      <c r="AS28" s="233" t="s">
        <v>107</v>
      </c>
      <c r="AT28" s="215" t="s">
        <v>116</v>
      </c>
      <c r="AU28" s="331"/>
      <c r="AV28" s="331"/>
      <c r="AW28" s="331"/>
      <c r="AX28" s="331"/>
      <c r="AY28" s="331"/>
      <c r="AZ28" s="216"/>
      <c r="BA28" s="216"/>
      <c r="BB28" s="331"/>
      <c r="BC28" s="331"/>
      <c r="BE28" s="237" t="s">
        <v>107</v>
      </c>
      <c r="BF28" s="231" t="s">
        <v>105</v>
      </c>
      <c r="BG28" s="231"/>
      <c r="BH28" s="231"/>
      <c r="BI28" s="231"/>
      <c r="BJ28" s="231"/>
      <c r="BK28" s="231"/>
      <c r="BL28" s="231"/>
      <c r="BM28" s="231"/>
      <c r="BN28" s="231"/>
      <c r="BO28" s="232"/>
      <c r="BP28" s="233" t="s">
        <v>1</v>
      </c>
      <c r="BQ28" s="233" t="s">
        <v>113</v>
      </c>
      <c r="BR28" s="226" t="s">
        <v>114</v>
      </c>
      <c r="BS28" s="233" t="s">
        <v>115</v>
      </c>
      <c r="BT28" s="226" t="s">
        <v>116</v>
      </c>
      <c r="BU28" s="216"/>
      <c r="BV28" s="233" t="s">
        <v>107</v>
      </c>
      <c r="BW28" s="215" t="s">
        <v>116</v>
      </c>
      <c r="BX28" s="331"/>
      <c r="BY28" s="331"/>
      <c r="BZ28" s="331"/>
      <c r="CA28" s="331"/>
      <c r="CB28" s="331"/>
      <c r="CC28" s="216"/>
      <c r="CD28" s="216"/>
      <c r="CE28" s="331"/>
      <c r="CH28" s="237" t="s">
        <v>107</v>
      </c>
      <c r="CI28" s="231" t="s">
        <v>105</v>
      </c>
      <c r="CJ28" s="231"/>
      <c r="CK28" s="231"/>
      <c r="CL28" s="231"/>
      <c r="CM28" s="231"/>
      <c r="CN28" s="231"/>
      <c r="CO28" s="231"/>
      <c r="CP28" s="231"/>
      <c r="CQ28" s="231"/>
      <c r="CR28" s="232"/>
      <c r="CS28" s="233" t="s">
        <v>1</v>
      </c>
      <c r="CT28" s="233" t="s">
        <v>113</v>
      </c>
      <c r="CU28" s="226" t="s">
        <v>114</v>
      </c>
      <c r="CV28" s="233" t="s">
        <v>115</v>
      </c>
      <c r="CW28" s="226" t="s">
        <v>116</v>
      </c>
      <c r="CX28" s="216"/>
      <c r="CY28" s="233" t="s">
        <v>107</v>
      </c>
      <c r="CZ28" s="215" t="s">
        <v>116</v>
      </c>
      <c r="DA28" s="331"/>
      <c r="DB28" s="331"/>
      <c r="DC28" s="331"/>
      <c r="DD28" s="331"/>
      <c r="DE28" s="331"/>
      <c r="DF28" s="216"/>
      <c r="DG28" s="216"/>
      <c r="DH28" s="331"/>
      <c r="EJ28" s="331"/>
      <c r="FF28" s="331"/>
      <c r="FG28" s="331"/>
      <c r="FH28" s="331"/>
      <c r="FI28" s="331"/>
      <c r="FJ28" s="216"/>
      <c r="FK28" s="216"/>
      <c r="FL28" s="331"/>
    </row>
    <row r="29" spans="1:168">
      <c r="A29" s="242" t="s">
        <v>117</v>
      </c>
      <c r="B29" s="340">
        <v>1.1057999999999999</v>
      </c>
      <c r="C29" s="340">
        <v>1.1203999999999901</v>
      </c>
      <c r="D29" s="340">
        <v>1.0952999999999999</v>
      </c>
      <c r="E29" s="340">
        <v>1.1518999999999999</v>
      </c>
      <c r="F29" s="340">
        <v>1.0874999999999999</v>
      </c>
      <c r="G29" s="340">
        <v>1.0752999999999999</v>
      </c>
      <c r="H29" s="340">
        <v>1.0672999999999999</v>
      </c>
      <c r="I29" s="340">
        <v>1.1674</v>
      </c>
      <c r="J29" s="340">
        <v>1.0422</v>
      </c>
      <c r="K29" s="348">
        <v>0.99609999999999999</v>
      </c>
      <c r="L29" s="233">
        <f>AVERAGE(B29:K29)</f>
        <v>1.090919999999999</v>
      </c>
      <c r="M29" s="233">
        <f>STDEVP(B29:K29)</f>
        <v>4.7807401100665795E-2</v>
      </c>
      <c r="N29" s="226">
        <f>M29*100/L29</f>
        <v>4.3823012778815897</v>
      </c>
      <c r="O29" s="233">
        <f>L29-L36</f>
        <v>1.071429999999999</v>
      </c>
      <c r="P29" s="226">
        <f>O29*100/O29</f>
        <v>100</v>
      </c>
      <c r="Q29" s="216"/>
      <c r="R29" s="215" t="s">
        <v>118</v>
      </c>
      <c r="S29" s="226"/>
      <c r="T29" s="331"/>
      <c r="U29" s="331"/>
      <c r="V29" s="331"/>
      <c r="W29" s="331"/>
      <c r="X29" s="331"/>
      <c r="Y29" s="216"/>
      <c r="Z29" s="216"/>
      <c r="AA29" s="216"/>
      <c r="AB29" s="242" t="s">
        <v>117</v>
      </c>
      <c r="AC29" s="340">
        <v>1.2869999999999999</v>
      </c>
      <c r="AD29" s="340">
        <v>1.0987</v>
      </c>
      <c r="AE29" s="340">
        <v>1.1140000000000001</v>
      </c>
      <c r="AF29" s="340">
        <v>1.1240999999999901</v>
      </c>
      <c r="AG29" s="340">
        <v>1.0532999999999999</v>
      </c>
      <c r="AH29" s="340">
        <v>1.0356999999999901</v>
      </c>
      <c r="AI29" s="340">
        <v>1.0593999999999999</v>
      </c>
      <c r="AJ29" s="340">
        <v>1.3407</v>
      </c>
      <c r="AK29" s="340">
        <v>0.98170000000000002</v>
      </c>
      <c r="AL29" s="348"/>
      <c r="AM29" s="233">
        <f>AVERAGE(AC29:AL29)</f>
        <v>1.1216222222222201</v>
      </c>
      <c r="AN29" s="233">
        <f t="shared" ref="AN29:AN34" si="5">STDEVP(AC29:AL29)</f>
        <v>0.11127290553487412</v>
      </c>
      <c r="AO29" s="226">
        <f>AN29*100/AM29</f>
        <v>9.920711566717543</v>
      </c>
      <c r="AP29" s="233">
        <f>AM29-AM36</f>
        <v>1.10494222222222</v>
      </c>
      <c r="AQ29" s="226">
        <f>AP29*100/AP29</f>
        <v>100</v>
      </c>
      <c r="AR29" s="216"/>
      <c r="AS29" s="215" t="s">
        <v>118</v>
      </c>
      <c r="AT29" s="226"/>
      <c r="AU29" s="331"/>
      <c r="AV29" s="331"/>
      <c r="AW29" s="331"/>
      <c r="AX29" s="331"/>
      <c r="AY29" s="331"/>
      <c r="AZ29" s="216"/>
      <c r="BA29" s="216"/>
      <c r="BB29" s="331"/>
      <c r="BC29" s="331"/>
      <c r="BE29" s="242" t="s">
        <v>117</v>
      </c>
      <c r="BF29" s="340">
        <v>1.4551000000000001</v>
      </c>
      <c r="BG29" s="340">
        <v>1.75979999999999</v>
      </c>
      <c r="BH29" s="340">
        <v>1.7306999999999999</v>
      </c>
      <c r="BI29" s="340">
        <v>1.6942999999999999</v>
      </c>
      <c r="BJ29" s="340">
        <v>1.6356999999999999</v>
      </c>
      <c r="BK29" s="340">
        <v>1.6400999999999999</v>
      </c>
      <c r="BL29" s="340">
        <v>1.6945999999999899</v>
      </c>
      <c r="BM29" s="340"/>
      <c r="BN29" s="340"/>
      <c r="BO29" s="348"/>
      <c r="BP29" s="233">
        <f>AVERAGE(BF29:BO29)</f>
        <v>1.6586142857142829</v>
      </c>
      <c r="BQ29" s="233">
        <f t="shared" ref="BQ29:BQ34" si="6">STDEVP(BF29:BO29)</f>
        <v>9.2804901788202818E-2</v>
      </c>
      <c r="BR29" s="226">
        <f>BQ29*100/BP29</f>
        <v>5.595327532599681</v>
      </c>
      <c r="BS29" s="233">
        <f>BP29-BP36</f>
        <v>1.6424517857142831</v>
      </c>
      <c r="BT29" s="226">
        <f>BS29*100/BS29</f>
        <v>100</v>
      </c>
      <c r="BU29" s="216"/>
      <c r="BV29" s="215" t="s">
        <v>118</v>
      </c>
      <c r="BW29" s="226"/>
      <c r="BX29" s="331"/>
      <c r="BY29" s="331"/>
      <c r="BZ29" s="331"/>
      <c r="CA29" s="331"/>
      <c r="CB29" s="331"/>
      <c r="CC29" s="216"/>
      <c r="CD29" s="216"/>
      <c r="CE29" s="331"/>
      <c r="CH29" s="242" t="s">
        <v>117</v>
      </c>
      <c r="CI29" s="340">
        <v>1.7317</v>
      </c>
      <c r="CJ29" s="340">
        <v>1.6686999999999901</v>
      </c>
      <c r="CK29" s="340">
        <v>1.6095999999999999</v>
      </c>
      <c r="CL29" s="340">
        <v>1.6342000000000001</v>
      </c>
      <c r="CM29" s="340">
        <v>1.5662</v>
      </c>
      <c r="CN29" s="340">
        <v>1.4912000000000001</v>
      </c>
      <c r="CO29" s="340">
        <v>1.5732999999999999</v>
      </c>
      <c r="CP29" s="340"/>
      <c r="CQ29" s="340"/>
      <c r="CR29" s="348"/>
      <c r="CS29" s="233">
        <f>AVERAGE(CI29:CR29)</f>
        <v>1.6106999999999982</v>
      </c>
      <c r="CT29" s="233">
        <f t="shared" ref="CT29:CT34" si="7">STDEVP(CI29:CR29)</f>
        <v>7.1930243986794831E-2</v>
      </c>
      <c r="CU29" s="226">
        <f>CT29*100/CS29</f>
        <v>4.4657753763453725</v>
      </c>
      <c r="CV29" s="233">
        <f>CS29-CS36</f>
        <v>1.5928099999999983</v>
      </c>
      <c r="CW29" s="226">
        <f>CV29*100/CV29</f>
        <v>100</v>
      </c>
      <c r="CX29" s="216"/>
      <c r="CY29" s="215" t="s">
        <v>118</v>
      </c>
      <c r="CZ29" s="226"/>
      <c r="DA29" s="331"/>
      <c r="DB29" s="331"/>
      <c r="DC29" s="331"/>
      <c r="DD29" s="331"/>
      <c r="DE29" s="331"/>
      <c r="DF29" s="216"/>
      <c r="DG29" s="216"/>
      <c r="DH29" s="331"/>
      <c r="EJ29" s="331"/>
      <c r="FF29" s="331"/>
      <c r="FG29" s="331"/>
      <c r="FH29" s="331"/>
      <c r="FI29" s="331"/>
      <c r="FJ29" s="216"/>
      <c r="FK29" s="216"/>
      <c r="FL29" s="331"/>
    </row>
    <row r="30" spans="1:168">
      <c r="A30" s="251">
        <v>1000</v>
      </c>
      <c r="B30" s="349">
        <v>2.1299999999999999E-2</v>
      </c>
      <c r="C30" s="349">
        <v>2.50999999999999E-2</v>
      </c>
      <c r="D30" s="349">
        <v>2.29E-2</v>
      </c>
      <c r="E30" s="349"/>
      <c r="F30" s="349"/>
      <c r="G30" s="233"/>
      <c r="H30" s="233"/>
      <c r="I30" s="233"/>
      <c r="J30" s="233"/>
      <c r="K30" s="248"/>
      <c r="L30" s="233">
        <f>AVERAGE(B30:F30)</f>
        <v>2.3099999999999968E-2</v>
      </c>
      <c r="M30" s="233">
        <f t="shared" ref="M30:M34" si="8">STDEVP(B30:K30)</f>
        <v>1.5577761927396804E-3</v>
      </c>
      <c r="N30" s="226">
        <f>M30*100/L30</f>
        <v>6.743619881989968</v>
      </c>
      <c r="O30" s="233">
        <f>L30-L36</f>
        <v>3.6099999999999986E-3</v>
      </c>
      <c r="P30" s="249">
        <f>O30*100/O29</f>
        <v>0.33693288408948807</v>
      </c>
      <c r="Q30" s="216"/>
      <c r="R30" s="311">
        <v>1000</v>
      </c>
      <c r="S30" s="249">
        <v>0.33693288408948807</v>
      </c>
      <c r="T30" s="331"/>
      <c r="U30" s="331"/>
      <c r="V30" s="331"/>
      <c r="W30" s="331"/>
      <c r="X30" s="331"/>
      <c r="Y30" s="216"/>
      <c r="Z30" s="216"/>
      <c r="AA30" s="216"/>
      <c r="AB30" s="251">
        <v>1000</v>
      </c>
      <c r="AC30" s="341">
        <v>3.0499999999999999E-2</v>
      </c>
      <c r="AD30" s="341">
        <v>2.6100000000000002E-2</v>
      </c>
      <c r="AE30" s="341"/>
      <c r="AF30" s="341">
        <v>2.50999999999999E-2</v>
      </c>
      <c r="AG30" s="341">
        <v>2.7799999999999901E-2</v>
      </c>
      <c r="AH30" s="233"/>
      <c r="AI30" s="233"/>
      <c r="AJ30" s="233"/>
      <c r="AK30" s="233"/>
      <c r="AL30" s="248"/>
      <c r="AM30" s="233">
        <f>AVERAGE(AC30:AG30)</f>
        <v>2.7374999999999948E-2</v>
      </c>
      <c r="AN30" s="233">
        <f t="shared" si="5"/>
        <v>2.0461854754640621E-3</v>
      </c>
      <c r="AO30" s="226">
        <f>AN30*100/AM30</f>
        <v>7.4746501386815192</v>
      </c>
      <c r="AP30" s="233">
        <f>AM30-AM36</f>
        <v>1.0694999999999979E-2</v>
      </c>
      <c r="AQ30" s="249">
        <f>AP30*100/AP29</f>
        <v>0.96792391356813023</v>
      </c>
      <c r="AR30" s="216"/>
      <c r="AS30" s="311">
        <v>1000</v>
      </c>
      <c r="AT30" s="249">
        <v>0.96792391356813023</v>
      </c>
      <c r="AU30" s="331"/>
      <c r="AV30" s="331"/>
      <c r="AW30" s="331"/>
      <c r="AX30" s="331"/>
      <c r="AY30" s="331"/>
      <c r="AZ30" s="216"/>
      <c r="BA30" s="216"/>
      <c r="BB30" s="331"/>
      <c r="BC30" s="331"/>
      <c r="BE30" s="251">
        <v>1000</v>
      </c>
      <c r="BF30" s="341">
        <v>3.78E-2</v>
      </c>
      <c r="BG30" s="341">
        <v>3.5999999999999997E-2</v>
      </c>
      <c r="BH30" s="341">
        <v>4.1899999999999903E-2</v>
      </c>
      <c r="BI30" s="341">
        <v>3.4099999999999901E-2</v>
      </c>
      <c r="BJ30" s="331"/>
      <c r="BK30" s="233"/>
      <c r="BL30" s="233"/>
      <c r="BM30" s="233"/>
      <c r="BN30" s="233"/>
      <c r="BO30" s="248"/>
      <c r="BP30" s="233">
        <f>AVERAGE(BF30:BJ30)</f>
        <v>3.7449999999999956E-2</v>
      </c>
      <c r="BQ30" s="233">
        <f t="shared" si="6"/>
        <v>2.8831406486676905E-3</v>
      </c>
      <c r="BR30" s="226">
        <f>BQ30*100/BP30</f>
        <v>7.6986399163356305</v>
      </c>
      <c r="BS30" s="233">
        <f>BP30-BP36</f>
        <v>2.1287500000000018E-2</v>
      </c>
      <c r="BT30" s="249">
        <f>BS30*100/BS29</f>
        <v>1.2960806633810766</v>
      </c>
      <c r="BU30" s="216"/>
      <c r="BV30" s="311">
        <v>1000</v>
      </c>
      <c r="BW30" s="249">
        <v>1.2960806633810766</v>
      </c>
      <c r="BX30" s="331"/>
      <c r="BY30" s="331"/>
      <c r="BZ30" s="331"/>
      <c r="CA30" s="331"/>
      <c r="CB30" s="331"/>
      <c r="CC30" s="216"/>
      <c r="CD30" s="216"/>
      <c r="CE30" s="331"/>
      <c r="CH30" s="251">
        <v>1000</v>
      </c>
      <c r="CI30" s="341">
        <v>3.6899999999999898E-2</v>
      </c>
      <c r="CJ30" s="341">
        <v>3.9300000000000002E-2</v>
      </c>
      <c r="CK30" s="341">
        <v>3.4899999999999903E-2</v>
      </c>
      <c r="CL30" s="341">
        <v>3.49E-2</v>
      </c>
      <c r="CM30" s="331"/>
      <c r="CN30" s="233"/>
      <c r="CO30" s="233"/>
      <c r="CP30" s="233"/>
      <c r="CQ30" s="233"/>
      <c r="CR30" s="248"/>
      <c r="CS30" s="233">
        <f>AVERAGE(CI30:CM30)</f>
        <v>3.6499999999999949E-2</v>
      </c>
      <c r="CT30" s="233">
        <f t="shared" si="7"/>
        <v>1.8110770276274996E-3</v>
      </c>
      <c r="CU30" s="226">
        <f>CT30*100/CS30</f>
        <v>4.9618548702123348</v>
      </c>
      <c r="CV30" s="233">
        <f>CS30-CS36</f>
        <v>1.8609999999999967E-2</v>
      </c>
      <c r="CW30" s="249">
        <f>CV30*100/CV29</f>
        <v>1.1683753868948579</v>
      </c>
      <c r="CX30" s="216"/>
      <c r="CY30" s="311">
        <v>1000</v>
      </c>
      <c r="CZ30" s="249">
        <v>1.1683753868948579</v>
      </c>
      <c r="DA30" s="331"/>
      <c r="DB30" s="331"/>
      <c r="DC30" s="331"/>
      <c r="DD30" s="331"/>
      <c r="DE30" s="331"/>
      <c r="DF30" s="216"/>
      <c r="DG30" s="216"/>
      <c r="DH30" s="331"/>
      <c r="EJ30" s="331"/>
      <c r="FF30" s="331"/>
      <c r="FG30" s="331"/>
      <c r="FH30" s="331"/>
      <c r="FI30" s="331"/>
      <c r="FJ30" s="216"/>
      <c r="FK30" s="216"/>
      <c r="FL30" s="331"/>
    </row>
    <row r="31" spans="1:168">
      <c r="A31" s="253">
        <v>500</v>
      </c>
      <c r="B31" s="349">
        <v>1.77E-2</v>
      </c>
      <c r="C31" s="349">
        <v>2.0099999999999899E-2</v>
      </c>
      <c r="D31" s="349">
        <v>2.04999999999999E-2</v>
      </c>
      <c r="E31" s="349">
        <v>1.8599999999999901E-2</v>
      </c>
      <c r="F31" s="349">
        <v>2.06E-2</v>
      </c>
      <c r="G31" s="233"/>
      <c r="H31" s="233"/>
      <c r="I31" s="233"/>
      <c r="J31" s="233"/>
      <c r="K31" s="248"/>
      <c r="L31" s="233">
        <f>AVERAGE(B31:K31)</f>
        <v>1.9499999999999941E-2</v>
      </c>
      <c r="M31" s="233">
        <f t="shared" si="8"/>
        <v>1.1506519890913895E-3</v>
      </c>
      <c r="N31" s="226">
        <f t="shared" ref="N31:N34" si="9">M31*100/L31</f>
        <v>5.900779431237912</v>
      </c>
      <c r="O31" s="233">
        <f>L31-L36</f>
        <v>9.999999999971837E-6</v>
      </c>
      <c r="P31" s="249">
        <f>O31*100/O29</f>
        <v>9.333320888879205E-4</v>
      </c>
      <c r="Q31" s="216"/>
      <c r="R31" s="226">
        <v>500</v>
      </c>
      <c r="S31" s="249">
        <v>9.333320888879205E-4</v>
      </c>
      <c r="T31" s="331"/>
      <c r="U31" s="331"/>
      <c r="V31" s="331"/>
      <c r="W31" s="331"/>
      <c r="X31" s="331"/>
      <c r="Y31" s="216"/>
      <c r="Z31" s="216"/>
      <c r="AA31" s="216"/>
      <c r="AB31" s="253">
        <v>500</v>
      </c>
      <c r="AC31" s="341"/>
      <c r="AD31" s="341"/>
      <c r="AE31" s="341">
        <v>2.3699999999999999E-2</v>
      </c>
      <c r="AF31" s="341">
        <v>1.9099999999999898E-2</v>
      </c>
      <c r="AG31" s="341">
        <v>2.27999999999999E-2</v>
      </c>
      <c r="AH31" s="233"/>
      <c r="AI31" s="233"/>
      <c r="AJ31" s="233"/>
      <c r="AK31" s="233"/>
      <c r="AL31" s="248"/>
      <c r="AM31" s="233">
        <f>AVERAGE(AC31:AL31)</f>
        <v>2.18666666666666E-2</v>
      </c>
      <c r="AN31" s="233">
        <f t="shared" si="5"/>
        <v>1.9905331502445135E-3</v>
      </c>
      <c r="AO31" s="226">
        <f t="shared" ref="AO31:AO34" si="10">AN31*100/AM31</f>
        <v>9.1030479431914006</v>
      </c>
      <c r="AP31" s="233">
        <f>AM31-AM36</f>
        <v>5.1866666666666311E-3</v>
      </c>
      <c r="AQ31" s="249">
        <f>AP31*100/AP29</f>
        <v>0.4694061429054085</v>
      </c>
      <c r="AR31" s="216"/>
      <c r="AS31" s="226">
        <v>500</v>
      </c>
      <c r="AT31" s="249">
        <v>0.4694061429054085</v>
      </c>
      <c r="AU31" s="331"/>
      <c r="AV31" s="331"/>
      <c r="AW31" s="331"/>
      <c r="AX31" s="331"/>
      <c r="AY31" s="331"/>
      <c r="AZ31" s="216"/>
      <c r="BA31" s="216"/>
      <c r="BB31" s="331"/>
      <c r="BC31" s="331"/>
      <c r="BE31" s="253">
        <v>500</v>
      </c>
      <c r="BF31" s="341">
        <v>2.91999999999999E-2</v>
      </c>
      <c r="BG31" s="341">
        <v>2.81E-2</v>
      </c>
      <c r="BH31" s="341">
        <v>3.1199999999999999E-2</v>
      </c>
      <c r="BI31" s="341">
        <v>2.4E-2</v>
      </c>
      <c r="BJ31" s="331"/>
      <c r="BK31" s="233"/>
      <c r="BL31" s="233"/>
      <c r="BM31" s="233"/>
      <c r="BN31" s="233"/>
      <c r="BO31" s="248"/>
      <c r="BP31" s="233">
        <f>AVERAGE(BF31:BO31)</f>
        <v>2.8124999999999976E-2</v>
      </c>
      <c r="BQ31" s="233">
        <f t="shared" si="6"/>
        <v>2.6280934153868926E-3</v>
      </c>
      <c r="BR31" s="226">
        <f t="shared" ref="BR31:BR34" si="11">BQ31*100/BP31</f>
        <v>9.3443321435978479</v>
      </c>
      <c r="BS31" s="233">
        <f>BP31-BP36</f>
        <v>1.1962500000000039E-2</v>
      </c>
      <c r="BT31" s="249">
        <f>BS31*100/BS29</f>
        <v>0.72833188188825204</v>
      </c>
      <c r="BU31" s="216"/>
      <c r="BV31" s="226">
        <v>500</v>
      </c>
      <c r="BW31" s="249">
        <v>0.72833188188825204</v>
      </c>
      <c r="BX31" s="331"/>
      <c r="BY31" s="331"/>
      <c r="BZ31" s="331"/>
      <c r="CA31" s="331"/>
      <c r="CB31" s="331"/>
      <c r="CC31" s="216"/>
      <c r="CD31" s="216"/>
      <c r="CE31" s="331"/>
      <c r="CH31" s="253">
        <v>500</v>
      </c>
      <c r="CI31" s="341">
        <v>3.15E-2</v>
      </c>
      <c r="CJ31" s="341">
        <v>2.6399999999999899E-2</v>
      </c>
      <c r="CK31" s="341"/>
      <c r="CL31" s="341">
        <v>3.1600000000000003E-2</v>
      </c>
      <c r="CM31" s="331"/>
      <c r="CN31" s="233"/>
      <c r="CO31" s="233"/>
      <c r="CP31" s="233"/>
      <c r="CQ31" s="233"/>
      <c r="CR31" s="248"/>
      <c r="CS31" s="233">
        <f>AVERAGE(CI31:CR31)</f>
        <v>2.9833333333333299E-2</v>
      </c>
      <c r="CT31" s="233">
        <f t="shared" si="7"/>
        <v>2.4280765135299568E-3</v>
      </c>
      <c r="CU31" s="226">
        <f t="shared" ref="CU31:CU34" si="12">CT31*100/CS31</f>
        <v>8.1388039559663454</v>
      </c>
      <c r="CV31" s="233">
        <f>CS31-CS36</f>
        <v>1.1943333333333316E-2</v>
      </c>
      <c r="CW31" s="249">
        <f>CV31*100/CV29</f>
        <v>0.74982787233463688</v>
      </c>
      <c r="CX31" s="216"/>
      <c r="CY31" s="226">
        <v>500</v>
      </c>
      <c r="CZ31" s="249">
        <v>0.74982787233463688</v>
      </c>
      <c r="DA31" s="331"/>
      <c r="DB31" s="331"/>
      <c r="DC31" s="331"/>
      <c r="DD31" s="331"/>
      <c r="DE31" s="331"/>
      <c r="DF31" s="216"/>
      <c r="DG31" s="216"/>
      <c r="DH31" s="331"/>
      <c r="EJ31" s="331"/>
      <c r="FF31" s="331"/>
      <c r="FG31" s="331"/>
      <c r="FH31" s="331"/>
      <c r="FI31" s="331"/>
      <c r="FJ31" s="216"/>
      <c r="FK31" s="216"/>
      <c r="FL31" s="331"/>
    </row>
    <row r="32" spans="1:168">
      <c r="A32" s="253">
        <v>250</v>
      </c>
      <c r="B32" s="349">
        <v>0.33899999999999902</v>
      </c>
      <c r="C32" s="349">
        <v>0.39269999999999999</v>
      </c>
      <c r="D32" s="349">
        <v>0.37409999999999999</v>
      </c>
      <c r="E32" s="349"/>
      <c r="F32" s="349"/>
      <c r="G32" s="233"/>
      <c r="H32" s="233"/>
      <c r="I32" s="233"/>
      <c r="J32" s="233"/>
      <c r="K32" s="248"/>
      <c r="L32" s="233">
        <f>AVERAGE(B32:K32)</f>
        <v>0.36859999999999965</v>
      </c>
      <c r="M32" s="233">
        <f t="shared" si="8"/>
        <v>2.2265219513852071E-2</v>
      </c>
      <c r="N32" s="226">
        <f t="shared" si="9"/>
        <v>6.0404827764113111</v>
      </c>
      <c r="O32" s="233">
        <f>L32-L36</f>
        <v>0.3491099999999997</v>
      </c>
      <c r="P32" s="249">
        <f>O32*100/O29</f>
        <v>32.583556555257928</v>
      </c>
      <c r="Q32" s="216"/>
      <c r="R32" s="226">
        <v>250</v>
      </c>
      <c r="S32" s="249">
        <v>32.583556555257928</v>
      </c>
      <c r="T32" s="331"/>
      <c r="U32" s="331"/>
      <c r="V32" s="331"/>
      <c r="W32" s="331"/>
      <c r="X32" s="331"/>
      <c r="Y32" s="216"/>
      <c r="Z32" s="216"/>
      <c r="AA32" s="216"/>
      <c r="AB32" s="253">
        <v>250</v>
      </c>
      <c r="AC32" s="341">
        <v>0.60349999999999904</v>
      </c>
      <c r="AD32" s="341">
        <v>0.56340000000000001</v>
      </c>
      <c r="AE32" s="341">
        <v>0.58209999999999995</v>
      </c>
      <c r="AF32" s="341">
        <v>0.55979999999999996</v>
      </c>
      <c r="AG32" s="341"/>
      <c r="AH32" s="233"/>
      <c r="AI32" s="233"/>
      <c r="AJ32" s="233"/>
      <c r="AK32" s="233"/>
      <c r="AL32" s="248"/>
      <c r="AM32" s="233">
        <f>AVERAGE(AC32:AL32)</f>
        <v>0.57719999999999982</v>
      </c>
      <c r="AN32" s="233">
        <f t="shared" si="5"/>
        <v>1.7384619639209467E-2</v>
      </c>
      <c r="AO32" s="226">
        <f t="shared" si="10"/>
        <v>3.0118883643814054</v>
      </c>
      <c r="AP32" s="233">
        <f>AM32-AM36</f>
        <v>0.56051999999999991</v>
      </c>
      <c r="AQ32" s="249">
        <f>AP32*100/AP29</f>
        <v>50.728444322880726</v>
      </c>
      <c r="AR32" s="216"/>
      <c r="AS32" s="226">
        <v>250</v>
      </c>
      <c r="AT32" s="249">
        <v>50.728444322880726</v>
      </c>
      <c r="AU32" s="331"/>
      <c r="AV32" s="331"/>
      <c r="AW32" s="331"/>
      <c r="AX32" s="331"/>
      <c r="AY32" s="331"/>
      <c r="AZ32" s="216"/>
      <c r="BA32" s="216"/>
      <c r="BB32" s="331"/>
      <c r="BC32" s="331"/>
      <c r="BE32" s="253">
        <v>250</v>
      </c>
      <c r="BF32" s="341">
        <v>3.6999999999999901E-2</v>
      </c>
      <c r="BG32" s="341">
        <v>3.8199999999999998E-2</v>
      </c>
      <c r="BH32" s="341"/>
      <c r="BI32" s="341">
        <v>3.0099999999999998E-2</v>
      </c>
      <c r="BJ32" s="331"/>
      <c r="BK32" s="233"/>
      <c r="BL32" s="233"/>
      <c r="BM32" s="233"/>
      <c r="BN32" s="233"/>
      <c r="BO32" s="248"/>
      <c r="BP32" s="233">
        <f>AVERAGE(BF32:BO32)</f>
        <v>3.5099999999999972E-2</v>
      </c>
      <c r="BQ32" s="233">
        <f t="shared" si="6"/>
        <v>3.569313659514932E-3</v>
      </c>
      <c r="BR32" s="226">
        <f t="shared" si="11"/>
        <v>10.168984784942834</v>
      </c>
      <c r="BS32" s="233">
        <f>BP32-BP36</f>
        <v>1.8937500000000034E-2</v>
      </c>
      <c r="BT32" s="249">
        <f>BS32*100/BS29</f>
        <v>1.1530018819861028</v>
      </c>
      <c r="BU32" s="216"/>
      <c r="BV32" s="226">
        <v>250</v>
      </c>
      <c r="BW32" s="249">
        <v>1.1530018819861028</v>
      </c>
      <c r="BX32" s="331"/>
      <c r="BY32" s="331"/>
      <c r="BZ32" s="331"/>
      <c r="CA32" s="331"/>
      <c r="CB32" s="331"/>
      <c r="CC32" s="216"/>
      <c r="CD32" s="216"/>
      <c r="CE32" s="331"/>
      <c r="CH32" s="253">
        <v>250</v>
      </c>
      <c r="CI32" s="341">
        <v>3.4499999999999899E-2</v>
      </c>
      <c r="CJ32" s="341">
        <v>3.5400000000000001E-2</v>
      </c>
      <c r="CK32" s="341"/>
      <c r="CL32" s="341">
        <v>4.2500000000000003E-2</v>
      </c>
      <c r="CM32" s="331"/>
      <c r="CN32" s="233"/>
      <c r="CO32" s="233"/>
      <c r="CP32" s="233"/>
      <c r="CQ32" s="233"/>
      <c r="CR32" s="248"/>
      <c r="CS32" s="233">
        <f>AVERAGE(CI32:CR32)</f>
        <v>3.7466666666666641E-2</v>
      </c>
      <c r="CT32" s="233">
        <f t="shared" si="7"/>
        <v>3.5780193155183541E-3</v>
      </c>
      <c r="CU32" s="226">
        <f t="shared" si="12"/>
        <v>9.5498736179315564</v>
      </c>
      <c r="CV32" s="233">
        <f>CS32-CS36</f>
        <v>1.9576666666666659E-2</v>
      </c>
      <c r="CW32" s="249">
        <f>CV32*100/CV29</f>
        <v>1.2290647765060918</v>
      </c>
      <c r="CX32" s="216"/>
      <c r="CY32" s="226">
        <v>250</v>
      </c>
      <c r="CZ32" s="249">
        <v>1.2290647765060918</v>
      </c>
      <c r="DA32" s="331"/>
      <c r="DB32" s="331"/>
      <c r="DC32" s="331"/>
      <c r="DD32" s="331"/>
      <c r="DE32" s="331"/>
      <c r="DF32" s="216"/>
      <c r="DG32" s="216"/>
      <c r="DH32" s="331"/>
      <c r="EJ32" s="331"/>
      <c r="FF32" s="331"/>
      <c r="FG32" s="331"/>
      <c r="FH32" s="331"/>
      <c r="FI32" s="331"/>
      <c r="FJ32" s="216"/>
      <c r="FK32" s="216"/>
      <c r="FL32" s="331"/>
    </row>
    <row r="33" spans="1:168">
      <c r="A33" s="253">
        <v>125</v>
      </c>
      <c r="B33" s="349">
        <v>1.0156999999999901</v>
      </c>
      <c r="C33" s="349">
        <v>1.0367</v>
      </c>
      <c r="D33" s="349">
        <v>1.0226</v>
      </c>
      <c r="E33" s="349">
        <v>0.99609999999999999</v>
      </c>
      <c r="F33" s="349">
        <v>1.0533999999999999</v>
      </c>
      <c r="G33" s="233"/>
      <c r="H33" s="233"/>
      <c r="I33" s="233"/>
      <c r="J33" s="233"/>
      <c r="K33" s="248"/>
      <c r="L33" s="233">
        <f>AVERAGE(B33:K33)</f>
        <v>1.0248999999999979</v>
      </c>
      <c r="M33" s="233">
        <f t="shared" si="8"/>
        <v>1.9343526048785298E-2</v>
      </c>
      <c r="N33" s="226">
        <f t="shared" si="9"/>
        <v>1.887357405482031</v>
      </c>
      <c r="O33" s="233">
        <f>L33-L36</f>
        <v>1.0054099999999979</v>
      </c>
      <c r="P33" s="249">
        <f>O33*100/O29</f>
        <v>93.838141549144495</v>
      </c>
      <c r="Q33" s="216"/>
      <c r="R33" s="226">
        <v>125</v>
      </c>
      <c r="S33" s="249">
        <v>93.838141549144495</v>
      </c>
      <c r="T33" s="331"/>
      <c r="U33" s="331"/>
      <c r="V33" s="331"/>
      <c r="W33" s="331"/>
      <c r="X33" s="331"/>
      <c r="Y33" s="216"/>
      <c r="Z33" s="216"/>
      <c r="AA33" s="216"/>
      <c r="AB33" s="253">
        <v>125</v>
      </c>
      <c r="AC33" s="341">
        <v>1.1073999999999999</v>
      </c>
      <c r="AD33" s="341">
        <v>0.97170000000000001</v>
      </c>
      <c r="AE33" s="341">
        <v>1.0206999999999999</v>
      </c>
      <c r="AF33" s="341">
        <v>0.95320000000000005</v>
      </c>
      <c r="AG33" s="341">
        <v>0.9405</v>
      </c>
      <c r="AH33" s="233"/>
      <c r="AI33" s="233"/>
      <c r="AJ33" s="233"/>
      <c r="AK33" s="233"/>
      <c r="AL33" s="248"/>
      <c r="AM33" s="233">
        <f>AVERAGE(AC33:AL33)</f>
        <v>0.99870000000000003</v>
      </c>
      <c r="AN33" s="233">
        <f t="shared" si="5"/>
        <v>6.0804901118248648E-2</v>
      </c>
      <c r="AO33" s="226">
        <f t="shared" si="10"/>
        <v>6.0884050383747521</v>
      </c>
      <c r="AP33" s="233">
        <f>AM33-AM36</f>
        <v>0.98202000000000012</v>
      </c>
      <c r="AQ33" s="249">
        <f>AP33*100/AP29</f>
        <v>88.87523530642143</v>
      </c>
      <c r="AR33" s="216"/>
      <c r="AS33" s="226">
        <v>125</v>
      </c>
      <c r="AT33" s="249">
        <v>88.87523530642143</v>
      </c>
      <c r="AU33" s="331"/>
      <c r="AV33" s="331"/>
      <c r="AW33" s="331"/>
      <c r="AX33" s="331"/>
      <c r="AY33" s="331"/>
      <c r="AZ33" s="216"/>
      <c r="BA33" s="216"/>
      <c r="BB33" s="331"/>
      <c r="BC33" s="331"/>
      <c r="BE33" s="253">
        <v>125</v>
      </c>
      <c r="BF33" s="341">
        <v>1.1760999999999999</v>
      </c>
      <c r="BG33" s="341">
        <v>1.2758</v>
      </c>
      <c r="BH33" s="341">
        <v>1.3772</v>
      </c>
      <c r="BI33" s="341">
        <v>1.3429</v>
      </c>
      <c r="BJ33" s="331"/>
      <c r="BK33" s="233"/>
      <c r="BL33" s="233"/>
      <c r="BM33" s="233"/>
      <c r="BN33" s="233"/>
      <c r="BO33" s="248"/>
      <c r="BP33" s="233">
        <f>AVERAGE(BF33:BO33)</f>
        <v>1.2930000000000001</v>
      </c>
      <c r="BQ33" s="233">
        <f t="shared" si="6"/>
        <v>7.6715546012526059E-2</v>
      </c>
      <c r="BR33" s="226">
        <f t="shared" si="11"/>
        <v>5.9331435431187973</v>
      </c>
      <c r="BS33" s="233">
        <f>BP33-BP36</f>
        <v>1.2768375000000003</v>
      </c>
      <c r="BT33" s="249">
        <f>BS33*100/BS29</f>
        <v>77.739724910385647</v>
      </c>
      <c r="BU33" s="216"/>
      <c r="BV33" s="226">
        <v>125</v>
      </c>
      <c r="BW33" s="249">
        <v>77.739724910385647</v>
      </c>
      <c r="BX33" s="331"/>
      <c r="BY33" s="331"/>
      <c r="BZ33" s="331"/>
      <c r="CA33" s="331"/>
      <c r="CB33" s="331"/>
      <c r="CC33" s="216"/>
      <c r="CD33" s="216"/>
      <c r="CE33" s="331"/>
      <c r="CH33" s="253">
        <v>125</v>
      </c>
      <c r="CI33" s="341">
        <v>1.3328</v>
      </c>
      <c r="CJ33" s="341">
        <v>1.2858000000000001</v>
      </c>
      <c r="CK33" s="341">
        <v>1.2268999999999901</v>
      </c>
      <c r="CL33" s="341">
        <v>1.2546999999999999</v>
      </c>
      <c r="CM33" s="331"/>
      <c r="CN33" s="233"/>
      <c r="CO33" s="233"/>
      <c r="CP33" s="233"/>
      <c r="CQ33" s="233"/>
      <c r="CR33" s="248"/>
      <c r="CS33" s="233">
        <f>AVERAGE(CI33:CR33)</f>
        <v>1.2750499999999974</v>
      </c>
      <c r="CT33" s="233">
        <f t="shared" si="7"/>
        <v>3.9316567754576932E-2</v>
      </c>
      <c r="CU33" s="226">
        <f t="shared" si="12"/>
        <v>3.0835314501060362</v>
      </c>
      <c r="CV33" s="233">
        <f>CS33-CS36</f>
        <v>1.2571599999999974</v>
      </c>
      <c r="CW33" s="249">
        <f>CV33*100/CV29</f>
        <v>78.927179010679154</v>
      </c>
      <c r="CX33" s="216"/>
      <c r="CY33" s="226">
        <v>125</v>
      </c>
      <c r="CZ33" s="249">
        <v>78.927179010679154</v>
      </c>
      <c r="DA33" s="331"/>
      <c r="DB33" s="331"/>
      <c r="DC33" s="331"/>
      <c r="DD33" s="331"/>
      <c r="DE33" s="331"/>
      <c r="DF33" s="216"/>
      <c r="DG33" s="216"/>
      <c r="DH33" s="331"/>
      <c r="EJ33" s="331"/>
      <c r="FF33" s="331"/>
      <c r="FG33" s="331"/>
      <c r="FH33" s="331"/>
      <c r="FI33" s="331"/>
      <c r="FJ33" s="216"/>
      <c r="FK33" s="216"/>
      <c r="FL33" s="331"/>
    </row>
    <row r="34" spans="1:168">
      <c r="A34" s="255">
        <v>62.5</v>
      </c>
      <c r="B34" s="349">
        <v>1.1614</v>
      </c>
      <c r="C34" s="349">
        <v>1.1582999999999899</v>
      </c>
      <c r="D34" s="349">
        <v>1.242</v>
      </c>
      <c r="E34" s="349">
        <v>1.1366000000000001</v>
      </c>
      <c r="F34" s="349">
        <v>1.2683</v>
      </c>
      <c r="G34" s="233"/>
      <c r="H34" s="233"/>
      <c r="I34" s="233"/>
      <c r="J34" s="233"/>
      <c r="K34" s="248"/>
      <c r="L34" s="233">
        <f>AVERAGE(B34:K34)</f>
        <v>1.1933199999999979</v>
      </c>
      <c r="M34" s="233">
        <f t="shared" si="8"/>
        <v>5.1873284068006918E-2</v>
      </c>
      <c r="N34" s="226">
        <f t="shared" si="9"/>
        <v>4.3469718154398658</v>
      </c>
      <c r="O34" s="233">
        <f>L34-L36</f>
        <v>1.1738299999999979</v>
      </c>
      <c r="P34" s="249">
        <f>O34*100/O29</f>
        <v>109.55732059023913</v>
      </c>
      <c r="Q34" s="216"/>
      <c r="R34" s="249">
        <v>62.5</v>
      </c>
      <c r="S34" s="249">
        <v>109.55732059023913</v>
      </c>
      <c r="T34" s="331"/>
      <c r="U34" s="331"/>
      <c r="V34" s="331"/>
      <c r="W34" s="331"/>
      <c r="X34" s="331"/>
      <c r="Y34" s="216"/>
      <c r="Z34" s="216"/>
      <c r="AA34" s="216"/>
      <c r="AB34" s="255">
        <v>62.5</v>
      </c>
      <c r="AC34" s="341">
        <v>1.1727000000000001</v>
      </c>
      <c r="AD34" s="341">
        <v>1.1137999999999999</v>
      </c>
      <c r="AE34" s="341">
        <v>1.1765000000000001</v>
      </c>
      <c r="AF34" s="341">
        <v>1.0176000000000001</v>
      </c>
      <c r="AG34" s="341">
        <v>1.0108999999999999</v>
      </c>
      <c r="AH34" s="233"/>
      <c r="AI34" s="233"/>
      <c r="AJ34" s="233"/>
      <c r="AK34" s="233"/>
      <c r="AL34" s="248"/>
      <c r="AM34" s="233">
        <f>AVERAGE(AC34:AL34)</f>
        <v>1.0983000000000001</v>
      </c>
      <c r="AN34" s="233">
        <f t="shared" si="5"/>
        <v>7.2169384090485386E-2</v>
      </c>
      <c r="AO34" s="226">
        <f t="shared" si="10"/>
        <v>6.5710082937708627</v>
      </c>
      <c r="AP34" s="233">
        <f>AM34-AM36</f>
        <v>1.08162</v>
      </c>
      <c r="AQ34" s="249">
        <f>AP34*100/AP29</f>
        <v>97.889281289720728</v>
      </c>
      <c r="AR34" s="216"/>
      <c r="AS34" s="249">
        <v>62.5</v>
      </c>
      <c r="AT34" s="249">
        <v>97.889281289720728</v>
      </c>
      <c r="AU34" s="331"/>
      <c r="AV34" s="331"/>
      <c r="AW34" s="331"/>
      <c r="AX34" s="331"/>
      <c r="AY34" s="331"/>
      <c r="AZ34" s="216"/>
      <c r="BA34" s="216"/>
      <c r="BB34" s="331"/>
      <c r="BC34" s="331"/>
      <c r="BE34" s="255">
        <v>62.5</v>
      </c>
      <c r="BF34" s="341">
        <v>1.6132</v>
      </c>
      <c r="BG34" s="341">
        <v>1.6146</v>
      </c>
      <c r="BH34" s="341">
        <v>1.5515000000000001</v>
      </c>
      <c r="BI34" s="341">
        <v>1.53</v>
      </c>
      <c r="BJ34" s="331"/>
      <c r="BK34" s="233"/>
      <c r="BL34" s="233"/>
      <c r="BM34" s="233"/>
      <c r="BN34" s="233"/>
      <c r="BO34" s="248"/>
      <c r="BP34" s="233">
        <f>AVERAGE(BF34:BO34)</f>
        <v>1.5773250000000001</v>
      </c>
      <c r="BQ34" s="233">
        <f t="shared" si="6"/>
        <v>3.7359829697149294E-2</v>
      </c>
      <c r="BR34" s="226">
        <f t="shared" si="11"/>
        <v>2.368556239021717</v>
      </c>
      <c r="BS34" s="233">
        <f>BP34-BP36</f>
        <v>1.5611625000000002</v>
      </c>
      <c r="BT34" s="249">
        <f>BS34*100/BS29</f>
        <v>95.050735344481907</v>
      </c>
      <c r="BU34" s="216"/>
      <c r="BV34" s="249">
        <v>62.5</v>
      </c>
      <c r="BW34" s="249">
        <v>95.050735344481907</v>
      </c>
      <c r="BX34" s="331"/>
      <c r="BY34" s="331"/>
      <c r="BZ34" s="331"/>
      <c r="CA34" s="331"/>
      <c r="CB34" s="331"/>
      <c r="CC34" s="216"/>
      <c r="CD34" s="216"/>
      <c r="CE34" s="331"/>
      <c r="CH34" s="255">
        <v>62.5</v>
      </c>
      <c r="CI34" s="341">
        <v>1.476</v>
      </c>
      <c r="CJ34" s="341">
        <v>1.4619</v>
      </c>
      <c r="CK34" s="341">
        <v>1.3811</v>
      </c>
      <c r="CL34" s="341">
        <v>1.4351</v>
      </c>
      <c r="CM34" s="331"/>
      <c r="CN34" s="233"/>
      <c r="CO34" s="233"/>
      <c r="CP34" s="233"/>
      <c r="CQ34" s="233"/>
      <c r="CR34" s="248"/>
      <c r="CS34" s="233">
        <f>AVERAGE(CI34:CR34)</f>
        <v>1.4385250000000001</v>
      </c>
      <c r="CT34" s="233">
        <f t="shared" si="7"/>
        <v>3.6263368224697487E-2</v>
      </c>
      <c r="CU34" s="226">
        <f t="shared" si="12"/>
        <v>2.5208716028360638</v>
      </c>
      <c r="CV34" s="233">
        <f>CS34-CS36</f>
        <v>1.4206350000000001</v>
      </c>
      <c r="CW34" s="249">
        <f>CV34*100/CV29</f>
        <v>89.19048725208917</v>
      </c>
      <c r="CX34" s="216"/>
      <c r="CY34" s="249">
        <v>62.5</v>
      </c>
      <c r="CZ34" s="249">
        <v>89.19048725208917</v>
      </c>
      <c r="DA34" s="331"/>
      <c r="DB34" s="331"/>
      <c r="DC34" s="331"/>
      <c r="DD34" s="331"/>
      <c r="DE34" s="331"/>
      <c r="DF34" s="216"/>
      <c r="DG34" s="216"/>
      <c r="DH34" s="331"/>
      <c r="EJ34" s="331"/>
      <c r="FF34" s="331"/>
      <c r="FG34" s="331"/>
      <c r="FH34" s="331"/>
      <c r="FI34" s="331"/>
      <c r="FJ34" s="216"/>
      <c r="FK34" s="216"/>
      <c r="FL34" s="331"/>
    </row>
    <row r="35" spans="1:168">
      <c r="A35" s="244"/>
      <c r="B35" s="257"/>
      <c r="C35" s="257"/>
      <c r="D35" s="257"/>
      <c r="E35" s="258"/>
      <c r="F35" s="331"/>
      <c r="G35" s="233"/>
      <c r="H35" s="233"/>
      <c r="I35" s="233"/>
      <c r="J35" s="233"/>
      <c r="K35" s="248"/>
      <c r="L35" s="233"/>
      <c r="M35" s="233"/>
      <c r="N35" s="226"/>
      <c r="O35" s="233"/>
      <c r="P35" s="226"/>
      <c r="Q35" s="216"/>
      <c r="R35" s="259"/>
      <c r="S35" s="260"/>
      <c r="T35" s="331"/>
      <c r="U35" s="331"/>
      <c r="V35" s="331"/>
      <c r="W35" s="331"/>
      <c r="X35" s="331"/>
      <c r="Y35" s="216"/>
      <c r="Z35" s="216"/>
      <c r="AA35" s="216"/>
      <c r="AB35" s="244"/>
      <c r="AC35" s="257"/>
      <c r="AD35" s="257"/>
      <c r="AE35" s="257"/>
      <c r="AF35" s="258"/>
      <c r="AG35" s="331"/>
      <c r="AH35" s="233"/>
      <c r="AI35" s="233"/>
      <c r="AJ35" s="233"/>
      <c r="AK35" s="233"/>
      <c r="AL35" s="248"/>
      <c r="AM35" s="233"/>
      <c r="AN35" s="233"/>
      <c r="AO35" s="226"/>
      <c r="AP35" s="233"/>
      <c r="AQ35" s="226"/>
      <c r="AR35" s="216"/>
      <c r="AS35" s="259"/>
      <c r="AT35" s="260"/>
      <c r="AU35" s="331"/>
      <c r="AV35" s="331"/>
      <c r="AW35" s="331"/>
      <c r="AX35" s="331"/>
      <c r="AY35" s="331"/>
      <c r="AZ35" s="216"/>
      <c r="BA35" s="216"/>
      <c r="BB35" s="331"/>
      <c r="BC35" s="331"/>
      <c r="BE35" s="244"/>
      <c r="BF35" s="257"/>
      <c r="BG35" s="257"/>
      <c r="BH35" s="257"/>
      <c r="BI35" s="258"/>
      <c r="BJ35" s="331"/>
      <c r="BK35" s="233"/>
      <c r="BL35" s="233"/>
      <c r="BM35" s="233"/>
      <c r="BN35" s="233"/>
      <c r="BO35" s="248"/>
      <c r="BP35" s="233"/>
      <c r="BQ35" s="233"/>
      <c r="BR35" s="226"/>
      <c r="BS35" s="233"/>
      <c r="BT35" s="226"/>
      <c r="BU35" s="216"/>
      <c r="BV35" s="259"/>
      <c r="BW35" s="260"/>
      <c r="BX35" s="331"/>
      <c r="BY35" s="331"/>
      <c r="BZ35" s="331"/>
      <c r="CA35" s="331"/>
      <c r="CB35" s="331"/>
      <c r="CC35" s="216"/>
      <c r="CD35" s="216"/>
      <c r="CE35" s="331"/>
      <c r="CH35" s="244"/>
      <c r="CI35" s="257"/>
      <c r="CJ35" s="257"/>
      <c r="CK35" s="257"/>
      <c r="CL35" s="258"/>
      <c r="CM35" s="331"/>
      <c r="CN35" s="233"/>
      <c r="CO35" s="233"/>
      <c r="CP35" s="233"/>
      <c r="CQ35" s="233"/>
      <c r="CR35" s="248"/>
      <c r="CS35" s="233"/>
      <c r="CT35" s="233"/>
      <c r="CU35" s="226"/>
      <c r="CV35" s="233"/>
      <c r="CW35" s="226"/>
      <c r="CX35" s="216"/>
      <c r="CY35" s="259"/>
      <c r="CZ35" s="260"/>
      <c r="DA35" s="331"/>
      <c r="DB35" s="331"/>
      <c r="DC35" s="331"/>
      <c r="DD35" s="331"/>
      <c r="DE35" s="331"/>
      <c r="DF35" s="216"/>
      <c r="DG35" s="216"/>
      <c r="DH35" s="331"/>
      <c r="EJ35" s="331"/>
      <c r="FF35" s="331"/>
      <c r="FG35" s="331"/>
      <c r="FH35" s="331"/>
      <c r="FI35" s="331"/>
      <c r="FJ35" s="216"/>
      <c r="FK35" s="216"/>
      <c r="FL35" s="331"/>
    </row>
    <row r="36" spans="1:168">
      <c r="A36" s="262" t="s">
        <v>50</v>
      </c>
      <c r="B36" s="350">
        <v>1.7999999999999999E-2</v>
      </c>
      <c r="C36" s="350">
        <v>1.6999999999999901E-2</v>
      </c>
      <c r="D36" s="350">
        <v>1.5100000000000001E-2</v>
      </c>
      <c r="E36" s="350">
        <v>1.3899999999999999E-2</v>
      </c>
      <c r="F36" s="350">
        <v>2.3900000000000001E-2</v>
      </c>
      <c r="G36" s="350">
        <v>1.93999999999999E-2</v>
      </c>
      <c r="H36" s="350">
        <v>2.2599999999999999E-2</v>
      </c>
      <c r="I36" s="350">
        <v>1.8499999999999999E-2</v>
      </c>
      <c r="J36" s="350">
        <v>2.4299999999999999E-2</v>
      </c>
      <c r="K36" s="351">
        <v>2.21999999999999E-2</v>
      </c>
      <c r="L36" s="233">
        <f>AVERAGE(B36:K36)</f>
        <v>1.9489999999999969E-2</v>
      </c>
      <c r="M36" s="233">
        <f>STDEVP(B36:K36)</f>
        <v>3.4572966317630307E-3</v>
      </c>
      <c r="N36" s="226">
        <f>M36*100/L36</f>
        <v>17.738823149117682</v>
      </c>
      <c r="O36" s="233"/>
      <c r="P36" s="226"/>
      <c r="Q36" s="216"/>
      <c r="R36" s="294" t="s">
        <v>119</v>
      </c>
      <c r="S36" s="294">
        <v>210</v>
      </c>
      <c r="T36" s="331"/>
      <c r="U36" s="331"/>
      <c r="V36" s="331"/>
      <c r="W36" s="331"/>
      <c r="X36" s="331"/>
      <c r="Y36" s="216"/>
      <c r="Z36" s="216"/>
      <c r="AA36" s="216"/>
      <c r="AB36" s="262" t="s">
        <v>50</v>
      </c>
      <c r="AC36" s="350">
        <v>1.7399999999999902E-2</v>
      </c>
      <c r="AD36" s="350">
        <v>1.89E-2</v>
      </c>
      <c r="AE36" s="350">
        <v>1.58999999999999E-2</v>
      </c>
      <c r="AF36" s="350">
        <v>1.41E-2</v>
      </c>
      <c r="AG36" s="350">
        <v>1.21E-2</v>
      </c>
      <c r="AH36" s="350">
        <v>1.7600000000000001E-2</v>
      </c>
      <c r="AI36" s="350">
        <v>1.54E-2</v>
      </c>
      <c r="AJ36" s="350">
        <v>1.9299999999999901E-2</v>
      </c>
      <c r="AK36" s="350">
        <v>1.29E-2</v>
      </c>
      <c r="AL36" s="351">
        <v>2.3199999999999998E-2</v>
      </c>
      <c r="AM36" s="233">
        <f>AVERAGE(AC36:AL36)</f>
        <v>1.6679999999999969E-2</v>
      </c>
      <c r="AN36" s="233">
        <f>STDEVP(AC36:AL36)</f>
        <v>3.1596835284565996E-3</v>
      </c>
      <c r="AO36" s="226">
        <f>AN36*100/AM36</f>
        <v>18.942946813289002</v>
      </c>
      <c r="AP36" s="233"/>
      <c r="AQ36" s="226"/>
      <c r="AR36" s="216"/>
      <c r="AS36" s="294" t="s">
        <v>119</v>
      </c>
      <c r="AT36" s="294">
        <v>250</v>
      </c>
      <c r="AU36" s="331"/>
      <c r="AV36" s="331"/>
      <c r="AW36" s="331"/>
      <c r="AX36" s="331"/>
      <c r="AY36" s="331"/>
      <c r="AZ36" s="216"/>
      <c r="BA36" s="216"/>
      <c r="BB36" s="331"/>
      <c r="BC36" s="331"/>
      <c r="BE36" s="262" t="s">
        <v>50</v>
      </c>
      <c r="BF36" s="350">
        <v>1.32E-2</v>
      </c>
      <c r="BG36" s="350">
        <v>1.4699999999999901E-2</v>
      </c>
      <c r="BH36" s="350">
        <v>1.8699999999999901E-2</v>
      </c>
      <c r="BI36" s="350">
        <v>1.2999999999999999E-2</v>
      </c>
      <c r="BJ36" s="350"/>
      <c r="BK36" s="350">
        <v>1.4500000000000001E-2</v>
      </c>
      <c r="BL36" s="350">
        <v>1.9199999999999901E-2</v>
      </c>
      <c r="BM36" s="350">
        <v>1.8099999999999901E-2</v>
      </c>
      <c r="BN36" s="350"/>
      <c r="BO36" s="351">
        <v>1.7899999999999899E-2</v>
      </c>
      <c r="BP36" s="233">
        <f>AVERAGE(BF36:BO36)</f>
        <v>1.6162499999999937E-2</v>
      </c>
      <c r="BQ36" s="233">
        <f>STDEVP(BF36:BO36)</f>
        <v>2.4010089025240629E-3</v>
      </c>
      <c r="BR36" s="226">
        <f>BQ36*100/BP36</f>
        <v>14.855430178029836</v>
      </c>
      <c r="BS36" s="233"/>
      <c r="BT36" s="226"/>
      <c r="BU36" s="216"/>
      <c r="BV36" s="294" t="s">
        <v>119</v>
      </c>
      <c r="BW36" s="294">
        <v>170</v>
      </c>
      <c r="BX36" s="331"/>
      <c r="BY36" s="331"/>
      <c r="BZ36" s="331"/>
      <c r="CA36" s="331"/>
      <c r="CB36" s="331"/>
      <c r="CC36" s="216"/>
      <c r="CD36" s="216"/>
      <c r="CE36" s="331"/>
      <c r="CH36" s="262" t="s">
        <v>50</v>
      </c>
      <c r="CI36" s="350">
        <v>1.7100000000000001E-2</v>
      </c>
      <c r="CJ36" s="350">
        <v>1.9300000000000001E-2</v>
      </c>
      <c r="CK36" s="350">
        <v>1.41E-2</v>
      </c>
      <c r="CL36" s="350">
        <v>2.29E-2</v>
      </c>
      <c r="CM36" s="350">
        <v>1.9599999999999999E-2</v>
      </c>
      <c r="CN36" s="350">
        <v>2.01E-2</v>
      </c>
      <c r="CO36" s="350">
        <v>1.3799999999999899E-2</v>
      </c>
      <c r="CP36" s="350">
        <v>1.7799999999999899E-2</v>
      </c>
      <c r="CQ36" s="350">
        <v>1.5299999999999999E-2</v>
      </c>
      <c r="CR36" s="351">
        <v>1.89E-2</v>
      </c>
      <c r="CS36" s="233">
        <f>AVERAGE(CI36:CR36)</f>
        <v>1.7889999999999982E-2</v>
      </c>
      <c r="CT36" s="233">
        <f>STDEVP(CI36:CR36)</f>
        <v>2.7267013037734966E-3</v>
      </c>
      <c r="CU36" s="226">
        <f>CT36*100/CS36</f>
        <v>15.241482972462265</v>
      </c>
      <c r="CV36" s="233"/>
      <c r="CW36" s="226"/>
      <c r="CX36" s="216"/>
      <c r="CY36" s="294" t="s">
        <v>119</v>
      </c>
      <c r="CZ36" s="294">
        <v>180</v>
      </c>
      <c r="DA36" s="331"/>
      <c r="DB36" s="331"/>
      <c r="DC36" s="331"/>
      <c r="DD36" s="331"/>
      <c r="DE36" s="331"/>
      <c r="DF36" s="216"/>
      <c r="DG36" s="216"/>
      <c r="DH36" s="331"/>
      <c r="EJ36" s="331"/>
      <c r="FF36" s="331"/>
      <c r="FG36" s="331"/>
      <c r="FH36" s="331"/>
      <c r="FI36" s="331"/>
      <c r="FJ36" s="216"/>
      <c r="FK36" s="216"/>
      <c r="FL36" s="331"/>
    </row>
    <row r="37" spans="1:168">
      <c r="A37" s="254"/>
      <c r="B37" s="233"/>
      <c r="C37" s="233"/>
      <c r="D37" s="233"/>
      <c r="E37" s="233"/>
      <c r="F37" s="215"/>
      <c r="G37" s="215"/>
      <c r="H37" s="233"/>
      <c r="I37" s="233"/>
      <c r="J37" s="233"/>
      <c r="K37" s="233"/>
      <c r="L37" s="233"/>
      <c r="M37" s="233"/>
      <c r="N37" s="226"/>
      <c r="O37" s="233"/>
      <c r="P37" s="226"/>
      <c r="Q37" s="216"/>
      <c r="R37" s="216"/>
      <c r="S37" s="216"/>
      <c r="T37" s="331"/>
      <c r="U37" s="331"/>
      <c r="V37" s="331"/>
      <c r="W37" s="331"/>
      <c r="X37" s="331"/>
      <c r="Y37" s="216"/>
      <c r="Z37" s="216"/>
      <c r="AA37" s="216"/>
      <c r="AB37" s="254"/>
      <c r="AC37" s="233"/>
      <c r="AD37" s="233"/>
      <c r="AE37" s="233"/>
      <c r="AF37" s="233"/>
      <c r="AG37" s="215"/>
      <c r="AH37" s="215"/>
      <c r="AI37" s="233"/>
      <c r="AJ37" s="233"/>
      <c r="AK37" s="233"/>
      <c r="AL37" s="233"/>
      <c r="AM37" s="233"/>
      <c r="AN37" s="233"/>
      <c r="AO37" s="226"/>
      <c r="AP37" s="233"/>
      <c r="AQ37" s="226"/>
      <c r="AR37" s="216"/>
      <c r="AS37" s="216"/>
      <c r="AT37" s="216"/>
      <c r="AU37" s="331"/>
      <c r="AV37" s="331"/>
      <c r="AW37" s="331"/>
      <c r="AX37" s="331"/>
      <c r="AY37" s="331"/>
      <c r="AZ37" s="216"/>
      <c r="BA37" s="216"/>
      <c r="BB37" s="331"/>
      <c r="BC37" s="331"/>
      <c r="BE37" s="254"/>
      <c r="BF37" s="233"/>
      <c r="BG37" s="233"/>
      <c r="BH37" s="233"/>
      <c r="BI37" s="233"/>
      <c r="BJ37" s="215"/>
      <c r="BK37" s="215"/>
      <c r="BL37" s="233"/>
      <c r="BM37" s="233"/>
      <c r="BN37" s="233"/>
      <c r="BO37" s="233"/>
      <c r="BP37" s="233"/>
      <c r="BQ37" s="233"/>
      <c r="BR37" s="226"/>
      <c r="BS37" s="233"/>
      <c r="BT37" s="226"/>
      <c r="BU37" s="216"/>
      <c r="BV37" s="216"/>
      <c r="BW37" s="216"/>
      <c r="BX37" s="331"/>
      <c r="BY37" s="331"/>
      <c r="BZ37" s="331"/>
      <c r="CA37" s="331"/>
      <c r="CB37" s="331"/>
      <c r="CC37" s="216"/>
      <c r="CD37" s="216"/>
      <c r="CE37" s="331"/>
      <c r="CH37" s="254"/>
      <c r="CI37" s="233"/>
      <c r="CJ37" s="233"/>
      <c r="CK37" s="233"/>
      <c r="CL37" s="233"/>
      <c r="CM37" s="215"/>
      <c r="CN37" s="215"/>
      <c r="CO37" s="233"/>
      <c r="CP37" s="233"/>
      <c r="CQ37" s="233"/>
      <c r="CR37" s="233"/>
      <c r="CS37" s="233"/>
      <c r="CT37" s="233"/>
      <c r="CU37" s="226"/>
      <c r="CV37" s="233"/>
      <c r="CW37" s="226"/>
      <c r="CX37" s="216"/>
      <c r="CY37" s="216"/>
      <c r="CZ37" s="216"/>
      <c r="DA37" s="331"/>
      <c r="DB37" s="331"/>
      <c r="DC37" s="331"/>
      <c r="DD37" s="331"/>
      <c r="DE37" s="331"/>
      <c r="DF37" s="216"/>
      <c r="DG37" s="216"/>
      <c r="DH37" s="331"/>
      <c r="EJ37" s="331"/>
      <c r="FF37" s="331"/>
      <c r="FG37" s="331"/>
      <c r="FH37" s="331"/>
      <c r="FI37" s="331"/>
      <c r="FJ37" s="216"/>
      <c r="FK37" s="216"/>
      <c r="FL37" s="331"/>
    </row>
    <row r="38" spans="1:168">
      <c r="A38" s="270"/>
      <c r="B38" s="216"/>
      <c r="C38" s="216"/>
      <c r="D38" s="259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5"/>
      <c r="W38" s="215"/>
      <c r="X38" s="215"/>
      <c r="Y38" s="216"/>
      <c r="Z38" s="216"/>
      <c r="AA38" s="216"/>
      <c r="AB38" s="270"/>
      <c r="AC38" s="216"/>
      <c r="AD38" s="216"/>
      <c r="AE38" s="259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5"/>
      <c r="AX38" s="215"/>
      <c r="AY38" s="215"/>
      <c r="AZ38" s="216"/>
      <c r="BA38" s="216"/>
      <c r="BB38" s="331"/>
      <c r="BC38" s="331"/>
      <c r="BE38" s="270"/>
      <c r="BF38" s="216"/>
      <c r="BG38" s="216"/>
      <c r="BH38" s="259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5"/>
      <c r="CA38" s="215"/>
      <c r="CB38" s="215"/>
      <c r="CC38" s="216"/>
      <c r="CD38" s="216"/>
      <c r="CE38" s="331"/>
      <c r="CH38" s="270"/>
      <c r="CI38" s="216"/>
      <c r="CJ38" s="216"/>
      <c r="CK38" s="259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5"/>
      <c r="DD38" s="215"/>
      <c r="DE38" s="215"/>
      <c r="DF38" s="216"/>
      <c r="DG38" s="216"/>
      <c r="DH38" s="331"/>
      <c r="EJ38" s="331"/>
      <c r="FF38" s="216"/>
      <c r="FG38" s="215"/>
      <c r="FH38" s="215"/>
      <c r="FI38" s="215"/>
      <c r="FJ38" s="216"/>
      <c r="FK38" s="216"/>
      <c r="FL38" s="331"/>
    </row>
    <row r="39" spans="1:168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0"/>
      <c r="W39" s="330"/>
      <c r="X39" s="330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0"/>
      <c r="AX39" s="330"/>
      <c r="AY39" s="330"/>
      <c r="AZ39" s="331"/>
      <c r="BA39" s="331"/>
      <c r="BB39" s="331"/>
      <c r="BC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0"/>
      <c r="CA39" s="330"/>
      <c r="CB39" s="330"/>
      <c r="CC39" s="331"/>
      <c r="CD39" s="331"/>
      <c r="CE39" s="331"/>
      <c r="CH39" s="331"/>
      <c r="CI39" s="331"/>
      <c r="CJ39" s="331"/>
      <c r="CK39" s="331"/>
      <c r="CL39" s="331"/>
      <c r="CM39" s="331"/>
      <c r="CN39" s="331"/>
      <c r="CO39" s="331"/>
      <c r="CP39" s="331"/>
      <c r="CQ39" s="331"/>
      <c r="CR39" s="331"/>
      <c r="CS39" s="331"/>
      <c r="CT39" s="331"/>
      <c r="CU39" s="331"/>
      <c r="CV39" s="331"/>
      <c r="CW39" s="331"/>
      <c r="CX39" s="331"/>
      <c r="CY39" s="331"/>
      <c r="CZ39" s="331"/>
      <c r="DA39" s="331"/>
      <c r="DB39" s="331"/>
      <c r="DC39" s="330"/>
      <c r="DD39" s="330"/>
      <c r="DE39" s="330"/>
      <c r="DF39" s="331"/>
      <c r="DG39" s="331"/>
      <c r="DH39" s="331"/>
      <c r="EJ39" s="331"/>
      <c r="FF39" s="331"/>
      <c r="FG39" s="330"/>
      <c r="FH39" s="330"/>
      <c r="FI39" s="330"/>
      <c r="FJ39" s="331"/>
      <c r="FK39" s="331"/>
      <c r="FL39" s="331"/>
    </row>
    <row r="40" spans="1:168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0"/>
      <c r="W40" s="330"/>
      <c r="X40" s="330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0"/>
      <c r="AX40" s="330"/>
      <c r="AY40" s="330"/>
      <c r="AZ40" s="331"/>
      <c r="BA40" s="331"/>
      <c r="BB40" s="331"/>
      <c r="BC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0"/>
      <c r="CA40" s="330"/>
      <c r="CB40" s="330"/>
      <c r="CC40" s="331"/>
      <c r="CD40" s="331"/>
      <c r="CE40" s="331"/>
      <c r="CH40" s="331"/>
      <c r="CI40" s="331"/>
      <c r="CJ40" s="331"/>
      <c r="CK40" s="331"/>
      <c r="CL40" s="331"/>
      <c r="CM40" s="331"/>
      <c r="CN40" s="331"/>
      <c r="CO40" s="331"/>
      <c r="CP40" s="331"/>
      <c r="CQ40" s="331"/>
      <c r="CR40" s="331"/>
      <c r="CS40" s="331"/>
      <c r="CT40" s="331"/>
      <c r="CU40" s="331"/>
      <c r="CV40" s="331"/>
      <c r="CW40" s="331"/>
      <c r="CX40" s="331"/>
      <c r="CY40" s="331"/>
      <c r="CZ40" s="331"/>
      <c r="DA40" s="331"/>
      <c r="DB40" s="331"/>
      <c r="DC40" s="330"/>
      <c r="DD40" s="330"/>
      <c r="DE40" s="330"/>
      <c r="DF40" s="331"/>
      <c r="DG40" s="331"/>
      <c r="DH40" s="331"/>
      <c r="DJ40" s="331" t="s">
        <v>109</v>
      </c>
      <c r="DK40" s="331"/>
      <c r="DL40" s="331"/>
      <c r="DM40" s="331"/>
      <c r="DN40" s="331"/>
      <c r="DO40" s="331"/>
      <c r="DP40" s="331"/>
      <c r="DQ40" s="331"/>
      <c r="DR40" s="331"/>
      <c r="DS40" s="331"/>
      <c r="DT40" s="331"/>
      <c r="DU40" s="331"/>
      <c r="DV40" s="331"/>
      <c r="DW40" s="331"/>
      <c r="DX40" s="331"/>
      <c r="DY40" s="331"/>
      <c r="DZ40" s="331"/>
      <c r="EA40" s="331"/>
      <c r="EB40" s="331"/>
      <c r="EC40" s="331"/>
      <c r="ED40" s="331"/>
      <c r="EE40" s="331"/>
      <c r="EF40" s="331"/>
      <c r="EG40" s="331"/>
      <c r="EH40" s="331"/>
      <c r="EI40" s="331"/>
      <c r="EJ40" s="331"/>
      <c r="EL40" s="331" t="s">
        <v>109</v>
      </c>
      <c r="EM40" s="331"/>
      <c r="EN40" s="331"/>
      <c r="EO40" s="331"/>
      <c r="EP40" s="331"/>
      <c r="EQ40" s="331"/>
      <c r="ER40" s="331"/>
      <c r="ES40" s="331"/>
      <c r="ET40" s="331"/>
      <c r="EU40" s="331"/>
      <c r="EV40" s="331"/>
      <c r="EW40" s="331"/>
      <c r="EX40" s="331"/>
      <c r="EY40" s="331"/>
      <c r="EZ40" s="331"/>
      <c r="FA40" s="331"/>
      <c r="FB40" s="331"/>
      <c r="FC40" s="331"/>
      <c r="FD40" s="331"/>
      <c r="FE40" s="331"/>
      <c r="FF40" s="331"/>
      <c r="FG40" s="330"/>
      <c r="FH40" s="330"/>
      <c r="FI40" s="330"/>
      <c r="FJ40" s="331"/>
      <c r="FK40" s="331"/>
      <c r="FL40" s="331"/>
    </row>
    <row r="41" spans="1:168">
      <c r="A41" s="352" t="s">
        <v>108</v>
      </c>
      <c r="B41" s="231" t="s">
        <v>105</v>
      </c>
      <c r="C41" s="231"/>
      <c r="D41" s="231"/>
      <c r="E41" s="231"/>
      <c r="F41" s="231"/>
      <c r="G41" s="231"/>
      <c r="H41" s="231"/>
      <c r="I41" s="231"/>
      <c r="J41" s="231"/>
      <c r="K41" s="232"/>
      <c r="L41" s="233" t="s">
        <v>1</v>
      </c>
      <c r="M41" s="233" t="s">
        <v>113</v>
      </c>
      <c r="N41" s="226" t="s">
        <v>114</v>
      </c>
      <c r="O41" s="233" t="s">
        <v>115</v>
      </c>
      <c r="P41" s="226" t="s">
        <v>116</v>
      </c>
      <c r="Q41" s="215"/>
      <c r="R41" s="233" t="s">
        <v>108</v>
      </c>
      <c r="S41" s="215" t="s">
        <v>116</v>
      </c>
      <c r="T41" s="331"/>
      <c r="U41" s="331"/>
      <c r="V41" s="331"/>
      <c r="W41" s="331"/>
      <c r="X41" s="331"/>
      <c r="Y41" s="216"/>
      <c r="Z41" s="216"/>
      <c r="AA41" s="216"/>
      <c r="AB41" s="237" t="s">
        <v>108</v>
      </c>
      <c r="AC41" s="231" t="s">
        <v>105</v>
      </c>
      <c r="AD41" s="231"/>
      <c r="AE41" s="231"/>
      <c r="AF41" s="231"/>
      <c r="AG41" s="231"/>
      <c r="AH41" s="231"/>
      <c r="AI41" s="231"/>
      <c r="AJ41" s="231"/>
      <c r="AK41" s="231"/>
      <c r="AL41" s="232"/>
      <c r="AM41" s="233" t="s">
        <v>1</v>
      </c>
      <c r="AN41" s="233" t="s">
        <v>113</v>
      </c>
      <c r="AO41" s="226" t="s">
        <v>114</v>
      </c>
      <c r="AP41" s="233" t="s">
        <v>115</v>
      </c>
      <c r="AQ41" s="226" t="s">
        <v>116</v>
      </c>
      <c r="AR41" s="215"/>
      <c r="AS41" s="233" t="s">
        <v>108</v>
      </c>
      <c r="AT41" s="215" t="s">
        <v>116</v>
      </c>
      <c r="AU41" s="331"/>
      <c r="AV41" s="331"/>
      <c r="AW41" s="331"/>
      <c r="AX41" s="331"/>
      <c r="AY41" s="331"/>
      <c r="AZ41" s="216"/>
      <c r="BA41" s="216"/>
      <c r="BB41" s="331"/>
      <c r="BC41" s="331"/>
      <c r="BE41" s="353"/>
      <c r="BF41" s="354"/>
      <c r="BG41" s="354"/>
      <c r="BH41" s="354"/>
      <c r="BI41" s="354"/>
      <c r="BJ41" s="354"/>
      <c r="BK41" s="354"/>
      <c r="BL41" s="354"/>
      <c r="BM41" s="354"/>
      <c r="BN41" s="354"/>
      <c r="BO41" s="354"/>
      <c r="BP41" s="233"/>
      <c r="BQ41" s="233"/>
      <c r="BR41" s="226"/>
      <c r="BS41" s="233"/>
      <c r="BT41" s="226"/>
      <c r="BU41" s="215"/>
      <c r="BV41" s="233"/>
      <c r="BW41" s="215"/>
      <c r="BX41" s="331"/>
      <c r="BY41" s="331"/>
      <c r="BZ41" s="331"/>
      <c r="CA41" s="331"/>
      <c r="CB41" s="331"/>
      <c r="CC41" s="216"/>
      <c r="CD41" s="216"/>
      <c r="CE41" s="331"/>
      <c r="CH41" s="353"/>
      <c r="CI41" s="354"/>
      <c r="CJ41" s="354"/>
      <c r="CK41" s="354"/>
      <c r="CL41" s="354"/>
      <c r="CM41" s="354"/>
      <c r="CN41" s="354"/>
      <c r="CO41" s="354"/>
      <c r="CP41" s="354"/>
      <c r="CQ41" s="354"/>
      <c r="CR41" s="354"/>
      <c r="CS41" s="233"/>
      <c r="CT41" s="233"/>
      <c r="CU41" s="226"/>
      <c r="CV41" s="233"/>
      <c r="CW41" s="226"/>
      <c r="CX41" s="215"/>
      <c r="CY41" s="233"/>
      <c r="CZ41" s="215"/>
      <c r="DA41" s="331"/>
      <c r="DB41" s="331"/>
      <c r="DC41" s="331"/>
      <c r="DD41" s="331"/>
      <c r="DE41" s="331"/>
      <c r="DF41" s="216"/>
      <c r="DG41" s="216"/>
      <c r="DH41" s="331"/>
      <c r="DJ41" s="355" t="s">
        <v>108</v>
      </c>
      <c r="DK41" s="274" t="s">
        <v>105</v>
      </c>
      <c r="DL41" s="274"/>
      <c r="DM41" s="274"/>
      <c r="DN41" s="274"/>
      <c r="DO41" s="274"/>
      <c r="DP41" s="274"/>
      <c r="DQ41" s="274"/>
      <c r="DR41" s="274"/>
      <c r="DS41" s="274"/>
      <c r="DT41" s="316"/>
      <c r="DU41" s="233" t="s">
        <v>1</v>
      </c>
      <c r="DV41" s="233" t="s">
        <v>113</v>
      </c>
      <c r="DW41" s="226" t="s">
        <v>114</v>
      </c>
      <c r="DX41" s="233" t="s">
        <v>115</v>
      </c>
      <c r="DY41" s="226" t="s">
        <v>116</v>
      </c>
      <c r="DZ41" s="216"/>
      <c r="EA41" s="233" t="s">
        <v>108</v>
      </c>
      <c r="EB41" s="215" t="s">
        <v>116</v>
      </c>
      <c r="EC41" s="331"/>
      <c r="ED41" s="331"/>
      <c r="EE41" s="331"/>
      <c r="EF41" s="331"/>
      <c r="EG41" s="331"/>
      <c r="EH41" s="331"/>
      <c r="EI41" s="331"/>
      <c r="EJ41" s="331"/>
      <c r="EL41" s="355" t="s">
        <v>108</v>
      </c>
      <c r="EM41" s="231" t="s">
        <v>135</v>
      </c>
      <c r="EN41" s="231"/>
      <c r="EO41" s="231"/>
      <c r="EP41" s="231"/>
      <c r="EQ41" s="231"/>
      <c r="ER41" s="231"/>
      <c r="ES41" s="231"/>
      <c r="ET41" s="231"/>
      <c r="EU41" s="231"/>
      <c r="EV41" s="232"/>
      <c r="EW41" s="233" t="s">
        <v>1</v>
      </c>
      <c r="EX41" s="233" t="s">
        <v>113</v>
      </c>
      <c r="EY41" s="226" t="s">
        <v>114</v>
      </c>
      <c r="EZ41" s="233" t="s">
        <v>115</v>
      </c>
      <c r="FA41" s="226" t="s">
        <v>116</v>
      </c>
      <c r="FB41" s="216"/>
      <c r="FC41" s="233" t="s">
        <v>108</v>
      </c>
      <c r="FD41" s="215" t="s">
        <v>116</v>
      </c>
      <c r="FE41" s="331"/>
      <c r="FF41" s="331"/>
      <c r="FG41" s="331"/>
      <c r="FH41" s="331"/>
      <c r="FI41" s="331"/>
      <c r="FJ41" s="216"/>
      <c r="FK41" s="216"/>
      <c r="FL41" s="331"/>
    </row>
    <row r="42" spans="1:168">
      <c r="A42" s="242" t="s">
        <v>117</v>
      </c>
      <c r="B42" s="340">
        <v>1.1057999999999999</v>
      </c>
      <c r="C42" s="340">
        <v>1.1203999999999901</v>
      </c>
      <c r="D42" s="340">
        <v>1.0952999999999999</v>
      </c>
      <c r="E42" s="340">
        <v>1.1518999999999999</v>
      </c>
      <c r="F42" s="340">
        <v>1.0874999999999999</v>
      </c>
      <c r="G42" s="340">
        <v>1.0752999999999999</v>
      </c>
      <c r="H42" s="340">
        <v>1.0672999999999999</v>
      </c>
      <c r="I42" s="340">
        <v>1.1674</v>
      </c>
      <c r="J42" s="340">
        <v>1.0422</v>
      </c>
      <c r="K42" s="348">
        <v>0.99609999999999999</v>
      </c>
      <c r="L42" s="233">
        <f t="shared" ref="L42:L47" si="13">AVERAGE(B42:K42)</f>
        <v>1.090919999999999</v>
      </c>
      <c r="M42" s="233">
        <f t="shared" ref="M42:M47" si="14">STDEVP(B42:K42)</f>
        <v>4.7807401100665795E-2</v>
      </c>
      <c r="N42" s="226">
        <f>M42*100/L42</f>
        <v>4.3823012778815897</v>
      </c>
      <c r="O42" s="233">
        <f t="shared" ref="O42:O47" si="15">L42-$L$38</f>
        <v>1.090919999999999</v>
      </c>
      <c r="P42" s="226">
        <f t="shared" ref="P42:P47" si="16">O42*100/$O$31</f>
        <v>10909200.000030713</v>
      </c>
      <c r="Q42" s="215"/>
      <c r="R42" s="215" t="s">
        <v>118</v>
      </c>
      <c r="S42" s="226"/>
      <c r="T42" s="331"/>
      <c r="U42" s="331"/>
      <c r="V42" s="331"/>
      <c r="W42" s="331"/>
      <c r="X42" s="331"/>
      <c r="Y42" s="216"/>
      <c r="Z42" s="216"/>
      <c r="AA42" s="216"/>
      <c r="AB42" s="242" t="s">
        <v>117</v>
      </c>
      <c r="AC42" s="340">
        <v>1.2869999999999999</v>
      </c>
      <c r="AD42" s="340">
        <v>1.0987</v>
      </c>
      <c r="AE42" s="340">
        <v>1.1140000000000001</v>
      </c>
      <c r="AF42" s="340">
        <v>1.1240999999999901</v>
      </c>
      <c r="AG42" s="340">
        <v>1.0532999999999999</v>
      </c>
      <c r="AH42" s="340">
        <v>1.0356999999999901</v>
      </c>
      <c r="AI42" s="340">
        <v>1.0593999999999999</v>
      </c>
      <c r="AJ42" s="340">
        <v>1.3407</v>
      </c>
      <c r="AK42" s="340">
        <v>0.98170000000000002</v>
      </c>
      <c r="AL42" s="348"/>
      <c r="AM42" s="233">
        <f t="shared" ref="AM42:AM47" si="17">AVERAGE(AC42:AL42)</f>
        <v>1.1216222222222201</v>
      </c>
      <c r="AN42" s="233">
        <f t="shared" ref="AN42:AN47" si="18">STDEVP(AC42:AL42)</f>
        <v>0.11127290553487412</v>
      </c>
      <c r="AO42" s="226">
        <f>AN42*100/AM42</f>
        <v>9.920711566717543</v>
      </c>
      <c r="AP42" s="233">
        <f t="shared" ref="AP42:AP47" si="19">AM42-$L$38</f>
        <v>1.1216222222222201</v>
      </c>
      <c r="AQ42" s="226">
        <f>AP42*100/AP42</f>
        <v>100</v>
      </c>
      <c r="AR42" s="215"/>
      <c r="AS42" s="215" t="s">
        <v>118</v>
      </c>
      <c r="AT42" s="226"/>
      <c r="AU42" s="331"/>
      <c r="AV42" s="331"/>
      <c r="AW42" s="331"/>
      <c r="AX42" s="331"/>
      <c r="AY42" s="331"/>
      <c r="AZ42" s="216"/>
      <c r="BA42" s="216"/>
      <c r="BB42" s="331"/>
      <c r="BC42" s="331"/>
      <c r="BE42" s="259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233"/>
      <c r="BQ42" s="233"/>
      <c r="BR42" s="226"/>
      <c r="BS42" s="233"/>
      <c r="BT42" s="226"/>
      <c r="BU42" s="215"/>
      <c r="BV42" s="215"/>
      <c r="BW42" s="226"/>
      <c r="BX42" s="331"/>
      <c r="BY42" s="331"/>
      <c r="BZ42" s="331"/>
      <c r="CA42" s="331"/>
      <c r="CB42" s="331"/>
      <c r="CC42" s="216"/>
      <c r="CD42" s="216"/>
      <c r="CE42" s="331"/>
      <c r="CH42" s="259"/>
      <c r="CI42" s="331"/>
      <c r="CJ42" s="331"/>
      <c r="CK42" s="331"/>
      <c r="CL42" s="331"/>
      <c r="CM42" s="331"/>
      <c r="CN42" s="331"/>
      <c r="CO42" s="331"/>
      <c r="CP42" s="331"/>
      <c r="CQ42" s="331"/>
      <c r="CR42" s="331"/>
      <c r="CS42" s="233"/>
      <c r="CT42" s="233"/>
      <c r="CU42" s="226"/>
      <c r="CV42" s="233"/>
      <c r="CW42" s="226"/>
      <c r="CX42" s="215"/>
      <c r="CY42" s="215"/>
      <c r="CZ42" s="226"/>
      <c r="DA42" s="331"/>
      <c r="DB42" s="331"/>
      <c r="DC42" s="331"/>
      <c r="DD42" s="331"/>
      <c r="DE42" s="331"/>
      <c r="DF42" s="216"/>
      <c r="DG42" s="216"/>
      <c r="DH42" s="331"/>
      <c r="DJ42" s="242" t="s">
        <v>117</v>
      </c>
      <c r="DK42" s="340">
        <v>1.6772</v>
      </c>
      <c r="DL42" s="340">
        <v>1.65</v>
      </c>
      <c r="DM42" s="340">
        <v>1.5856999999999899</v>
      </c>
      <c r="DN42" s="340">
        <v>1.6084000000000001</v>
      </c>
      <c r="DO42" s="340">
        <v>1.57859999999999</v>
      </c>
      <c r="DP42" s="340">
        <v>1.5849</v>
      </c>
      <c r="DQ42" s="340">
        <v>1.5889</v>
      </c>
      <c r="DR42" s="340"/>
      <c r="DS42" s="340"/>
      <c r="DT42" s="348"/>
      <c r="DU42" s="233">
        <f>AVERAGE(DK42:DT42)</f>
        <v>1.6105285714285686</v>
      </c>
      <c r="DV42" s="233">
        <f t="shared" ref="DV42:DV47" si="20">STDEVP(DK42:DT42)</f>
        <v>3.5391916522028062E-2</v>
      </c>
      <c r="DW42" s="226">
        <f>DV42*100/DU42</f>
        <v>2.1975342226083439</v>
      </c>
      <c r="DX42" s="233">
        <f>DU42-DU49</f>
        <v>1.5872035714285686</v>
      </c>
      <c r="DY42" s="226">
        <f>DX42*100/DX42</f>
        <v>100</v>
      </c>
      <c r="DZ42" s="216"/>
      <c r="EA42" s="215" t="s">
        <v>118</v>
      </c>
      <c r="EB42" s="226"/>
      <c r="EC42" s="331"/>
      <c r="ED42" s="331"/>
      <c r="EE42" s="331"/>
      <c r="EF42" s="331"/>
      <c r="EG42" s="331"/>
      <c r="EH42" s="216"/>
      <c r="EI42" s="216"/>
      <c r="EJ42" s="331"/>
      <c r="EL42" s="242" t="s">
        <v>117</v>
      </c>
      <c r="EM42" s="340">
        <v>1.7391000000000001</v>
      </c>
      <c r="EN42" s="340">
        <v>1.75019999999999</v>
      </c>
      <c r="EO42" s="340">
        <v>1.7717000000000001</v>
      </c>
      <c r="EP42" s="340">
        <v>1.6200999999999901</v>
      </c>
      <c r="EQ42" s="340">
        <v>1.6528</v>
      </c>
      <c r="ER42" s="340">
        <v>1.7259</v>
      </c>
      <c r="ES42" s="340">
        <v>1.7514000000000001</v>
      </c>
      <c r="ET42" s="340"/>
      <c r="EU42" s="340"/>
      <c r="EV42" s="348"/>
      <c r="EW42" s="233">
        <f>AVERAGE(EM42:EV42)</f>
        <v>1.7158857142857116</v>
      </c>
      <c r="EX42" s="233">
        <f t="shared" ref="EX42:EX47" si="21">STDEVP(EM42:EV42)</f>
        <v>5.2573579148560638E-2</v>
      </c>
      <c r="EY42" s="226">
        <f>EX42*100/EW42</f>
        <v>3.063932446715774</v>
      </c>
      <c r="EZ42" s="233">
        <f>EW42-EW49</f>
        <v>1.6934079365079338</v>
      </c>
      <c r="FA42" s="226">
        <f>EZ42*100/EZ42</f>
        <v>100</v>
      </c>
      <c r="FB42" s="216"/>
      <c r="FC42" s="215" t="s">
        <v>118</v>
      </c>
      <c r="FD42" s="226"/>
      <c r="FE42" s="331"/>
      <c r="FF42" s="331"/>
      <c r="FG42" s="331"/>
      <c r="FH42" s="331"/>
      <c r="FI42" s="331"/>
      <c r="FJ42" s="216"/>
      <c r="FK42" s="216"/>
      <c r="FL42" s="331"/>
    </row>
    <row r="43" spans="1:168">
      <c r="A43" s="251">
        <v>1000</v>
      </c>
      <c r="B43" s="342">
        <v>2.1199999999999899E-2</v>
      </c>
      <c r="C43" s="342">
        <v>2.5600000000000001E-2</v>
      </c>
      <c r="D43" s="342">
        <v>2.2699999999999901E-2</v>
      </c>
      <c r="E43" s="342"/>
      <c r="F43" s="342">
        <v>2.2099999999999901E-2</v>
      </c>
      <c r="G43" s="233"/>
      <c r="H43" s="233"/>
      <c r="I43" s="233"/>
      <c r="J43" s="233"/>
      <c r="K43" s="248"/>
      <c r="L43" s="233">
        <f t="shared" si="13"/>
        <v>2.2899999999999924E-2</v>
      </c>
      <c r="M43" s="233">
        <f t="shared" si="14"/>
        <v>1.6477257053284496E-3</v>
      </c>
      <c r="N43" s="226">
        <f t="shared" ref="N43:N47" si="22">M43*100/L43</f>
        <v>7.1953087568928176</v>
      </c>
      <c r="O43" s="233">
        <f t="shared" si="15"/>
        <v>2.2899999999999924E-2</v>
      </c>
      <c r="P43" s="226">
        <f t="shared" si="16"/>
        <v>229000.00000064418</v>
      </c>
      <c r="Q43" s="215"/>
      <c r="R43" s="250">
        <v>1000</v>
      </c>
      <c r="S43" s="226">
        <v>0.318266242311673</v>
      </c>
      <c r="T43" s="331"/>
      <c r="U43" s="331"/>
      <c r="V43" s="331"/>
      <c r="W43" s="331"/>
      <c r="X43" s="331"/>
      <c r="Y43" s="216"/>
      <c r="Z43" s="216"/>
      <c r="AA43" s="216"/>
      <c r="AB43" s="251">
        <v>1000</v>
      </c>
      <c r="AC43" s="342">
        <v>2.6200000000000001E-2</v>
      </c>
      <c r="AD43" s="342">
        <v>2.87E-2</v>
      </c>
      <c r="AE43" s="342">
        <v>2.2599999999999901E-2</v>
      </c>
      <c r="AF43" s="342">
        <v>2.2699999999999901E-2</v>
      </c>
      <c r="AG43" s="342">
        <v>2.4400000000000002E-2</v>
      </c>
      <c r="AH43" s="233"/>
      <c r="AI43" s="233"/>
      <c r="AJ43" s="233"/>
      <c r="AK43" s="233"/>
      <c r="AL43" s="248"/>
      <c r="AM43" s="233">
        <f t="shared" si="17"/>
        <v>2.4919999999999963E-2</v>
      </c>
      <c r="AN43" s="233">
        <f t="shared" si="18"/>
        <v>2.3025203582162264E-3</v>
      </c>
      <c r="AO43" s="226">
        <f t="shared" ref="AO43:AO47" si="23">AN43*100/AM43</f>
        <v>9.2396483074487552</v>
      </c>
      <c r="AP43" s="233">
        <f t="shared" si="19"/>
        <v>2.4919999999999963E-2</v>
      </c>
      <c r="AQ43" s="226">
        <f>AP43*100/AP42</f>
        <v>2.2217819428209151</v>
      </c>
      <c r="AR43" s="215"/>
      <c r="AS43" s="250">
        <v>1000</v>
      </c>
      <c r="AT43" s="226">
        <v>0.4926813580544383</v>
      </c>
      <c r="AU43" s="331"/>
      <c r="AV43" s="331"/>
      <c r="AW43" s="331"/>
      <c r="AX43" s="331"/>
      <c r="AY43" s="331"/>
      <c r="AZ43" s="216"/>
      <c r="BA43" s="216"/>
      <c r="BB43" s="331"/>
      <c r="BC43" s="331"/>
      <c r="BE43" s="250"/>
      <c r="BF43" s="331"/>
      <c r="BG43" s="331"/>
      <c r="BH43" s="331"/>
      <c r="BI43" s="331"/>
      <c r="BJ43" s="331"/>
      <c r="BK43" s="233"/>
      <c r="BL43" s="233"/>
      <c r="BM43" s="233"/>
      <c r="BN43" s="233"/>
      <c r="BO43" s="233"/>
      <c r="BP43" s="233"/>
      <c r="BQ43" s="233"/>
      <c r="BR43" s="226"/>
      <c r="BS43" s="233"/>
      <c r="BT43" s="226"/>
      <c r="BU43" s="215"/>
      <c r="BV43" s="250"/>
      <c r="BW43" s="226"/>
      <c r="BX43" s="331"/>
      <c r="BY43" s="331"/>
      <c r="BZ43" s="331"/>
      <c r="CA43" s="331"/>
      <c r="CB43" s="331"/>
      <c r="CC43" s="216"/>
      <c r="CD43" s="216"/>
      <c r="CE43" s="331"/>
      <c r="CH43" s="250"/>
      <c r="CI43" s="331"/>
      <c r="CJ43" s="331"/>
      <c r="CK43" s="331"/>
      <c r="CL43" s="331"/>
      <c r="CM43" s="331"/>
      <c r="CN43" s="233"/>
      <c r="CO43" s="233"/>
      <c r="CP43" s="233"/>
      <c r="CQ43" s="233"/>
      <c r="CR43" s="233"/>
      <c r="CS43" s="233"/>
      <c r="CT43" s="233"/>
      <c r="CU43" s="226"/>
      <c r="CV43" s="233"/>
      <c r="CW43" s="226"/>
      <c r="CX43" s="215"/>
      <c r="CY43" s="250"/>
      <c r="CZ43" s="226"/>
      <c r="DA43" s="331"/>
      <c r="DB43" s="331"/>
      <c r="DC43" s="331"/>
      <c r="DD43" s="331"/>
      <c r="DE43" s="331"/>
      <c r="DF43" s="216"/>
      <c r="DG43" s="216"/>
      <c r="DH43" s="331"/>
      <c r="DJ43" s="251">
        <v>1000</v>
      </c>
      <c r="DK43" s="342">
        <v>4.1799999999999997E-2</v>
      </c>
      <c r="DL43" s="342"/>
      <c r="DM43" s="342">
        <v>3.3599999999999998E-2</v>
      </c>
      <c r="DN43" s="342">
        <v>3.5499999999999997E-2</v>
      </c>
      <c r="DO43" s="331"/>
      <c r="DP43" s="233"/>
      <c r="DQ43" s="233"/>
      <c r="DR43" s="233"/>
      <c r="DS43" s="233"/>
      <c r="DT43" s="248"/>
      <c r="DU43" s="233">
        <f>AVERAGE(DK43:DO43)</f>
        <v>3.6966666666666669E-2</v>
      </c>
      <c r="DV43" s="233">
        <f t="shared" si="20"/>
        <v>3.504600151546852E-3</v>
      </c>
      <c r="DW43" s="226">
        <f>DV43*100/DU43</f>
        <v>9.480433232317905</v>
      </c>
      <c r="DX43" s="233">
        <f>DU43-DU49</f>
        <v>1.3641666666666677E-2</v>
      </c>
      <c r="DY43" s="249">
        <f>DX43*100/DX42</f>
        <v>0.85947807277099575</v>
      </c>
      <c r="DZ43" s="216"/>
      <c r="EA43" s="311">
        <v>1000</v>
      </c>
      <c r="EB43" s="249">
        <v>0.85947807277099575</v>
      </c>
      <c r="EC43" s="331"/>
      <c r="ED43" s="331"/>
      <c r="EE43" s="331"/>
      <c r="EF43" s="331"/>
      <c r="EG43" s="331"/>
      <c r="EH43" s="216"/>
      <c r="EI43" s="216"/>
      <c r="EJ43" s="331"/>
      <c r="EL43" s="251">
        <v>1000</v>
      </c>
      <c r="EM43" s="342">
        <v>3.8800000000000001E-2</v>
      </c>
      <c r="EN43" s="342">
        <v>3.7900000000000003E-2</v>
      </c>
      <c r="EO43" s="342"/>
      <c r="EP43" s="342">
        <v>3.2500000000000001E-2</v>
      </c>
      <c r="EQ43" s="331"/>
      <c r="ER43" s="233"/>
      <c r="ES43" s="233"/>
      <c r="ET43" s="233"/>
      <c r="EU43" s="233"/>
      <c r="EV43" s="248"/>
      <c r="EW43" s="233">
        <f>AVERAGE(EM43:EQ43)</f>
        <v>3.6400000000000002E-2</v>
      </c>
      <c r="EX43" s="233">
        <f t="shared" si="21"/>
        <v>2.7820855486487116E-3</v>
      </c>
      <c r="EY43" s="226">
        <f>EX43*100/EW43</f>
        <v>7.6430921666173397</v>
      </c>
      <c r="EZ43" s="233">
        <f>EW43-EW49</f>
        <v>1.3922222222222266E-2</v>
      </c>
      <c r="FA43" s="249">
        <f>EZ43*100/EZ42</f>
        <v>0.82214225657475182</v>
      </c>
      <c r="FB43" s="216"/>
      <c r="FC43" s="311">
        <v>1000</v>
      </c>
      <c r="FD43" s="249">
        <v>0.82214225657475182</v>
      </c>
      <c r="FE43" s="331"/>
      <c r="FF43" s="331"/>
      <c r="FG43" s="331"/>
      <c r="FH43" s="331"/>
      <c r="FI43" s="331"/>
      <c r="FJ43" s="216"/>
      <c r="FK43" s="216"/>
      <c r="FL43" s="331"/>
    </row>
    <row r="44" spans="1:168">
      <c r="A44" s="253">
        <v>500</v>
      </c>
      <c r="B44" s="342">
        <v>1.8699999999999901E-2</v>
      </c>
      <c r="C44" s="342">
        <v>2.2999999999999899E-2</v>
      </c>
      <c r="D44" s="342">
        <v>1.8499999999999898E-2</v>
      </c>
      <c r="E44" s="342">
        <v>2.23E-2</v>
      </c>
      <c r="F44" s="342">
        <v>1.9199999999999901E-2</v>
      </c>
      <c r="G44" s="233"/>
      <c r="H44" s="233"/>
      <c r="I44" s="233"/>
      <c r="J44" s="233"/>
      <c r="K44" s="248"/>
      <c r="L44" s="233">
        <f t="shared" si="13"/>
        <v>2.0339999999999921E-2</v>
      </c>
      <c r="M44" s="233">
        <f t="shared" si="14"/>
        <v>1.9126944345608573E-3</v>
      </c>
      <c r="N44" s="226">
        <f t="shared" si="22"/>
        <v>9.403610789384782</v>
      </c>
      <c r="O44" s="233">
        <f t="shared" si="15"/>
        <v>2.0339999999999921E-2</v>
      </c>
      <c r="P44" s="226">
        <f t="shared" si="16"/>
        <v>203400.00000057206</v>
      </c>
      <c r="Q44" s="215"/>
      <c r="R44" s="252">
        <v>500</v>
      </c>
      <c r="S44" s="226">
        <v>7.9333227555692137E-2</v>
      </c>
      <c r="T44" s="331"/>
      <c r="U44" s="331"/>
      <c r="V44" s="331"/>
      <c r="W44" s="331"/>
      <c r="X44" s="331"/>
      <c r="Y44" s="216"/>
      <c r="Z44" s="216"/>
      <c r="AA44" s="216"/>
      <c r="AB44" s="253">
        <v>500</v>
      </c>
      <c r="AC44" s="342">
        <v>1.7799999999999899E-2</v>
      </c>
      <c r="AD44" s="342"/>
      <c r="AE44" s="342">
        <v>1.87999999999999E-2</v>
      </c>
      <c r="AF44" s="342"/>
      <c r="AG44" s="342">
        <v>1.6299999999999901E-2</v>
      </c>
      <c r="AH44" s="233"/>
      <c r="AI44" s="233"/>
      <c r="AJ44" s="233"/>
      <c r="AK44" s="233"/>
      <c r="AL44" s="248"/>
      <c r="AM44" s="233">
        <f t="shared" si="17"/>
        <v>1.7633333333333234E-2</v>
      </c>
      <c r="AN44" s="233">
        <f t="shared" si="18"/>
        <v>1.0274023338281621E-3</v>
      </c>
      <c r="AO44" s="226">
        <f t="shared" si="23"/>
        <v>5.8264782636758108</v>
      </c>
      <c r="AP44" s="233">
        <f t="shared" si="19"/>
        <v>1.7633333333333234E-2</v>
      </c>
      <c r="AQ44" s="226">
        <f>AP44*100/AP42</f>
        <v>1.5721276722207855</v>
      </c>
      <c r="AR44" s="215"/>
      <c r="AS44" s="252">
        <v>500</v>
      </c>
      <c r="AT44" s="226">
        <v>-0.16846133605668057</v>
      </c>
      <c r="AU44" s="331"/>
      <c r="AV44" s="331"/>
      <c r="AW44" s="331"/>
      <c r="AX44" s="331"/>
      <c r="AY44" s="331"/>
      <c r="AZ44" s="216"/>
      <c r="BA44" s="216"/>
      <c r="BB44" s="331"/>
      <c r="BC44" s="331"/>
      <c r="BE44" s="252"/>
      <c r="BF44" s="331"/>
      <c r="BG44" s="331"/>
      <c r="BH44" s="331"/>
      <c r="BI44" s="331"/>
      <c r="BJ44" s="331"/>
      <c r="BK44" s="233"/>
      <c r="BL44" s="233"/>
      <c r="BM44" s="233"/>
      <c r="BN44" s="233"/>
      <c r="BO44" s="233"/>
      <c r="BP44" s="233"/>
      <c r="BQ44" s="233"/>
      <c r="BR44" s="226"/>
      <c r="BS44" s="233"/>
      <c r="BT44" s="226"/>
      <c r="BU44" s="215"/>
      <c r="BV44" s="252"/>
      <c r="BW44" s="226"/>
      <c r="BX44" s="331"/>
      <c r="BY44" s="331"/>
      <c r="BZ44" s="331"/>
      <c r="CA44" s="331"/>
      <c r="CB44" s="331"/>
      <c r="CC44" s="216"/>
      <c r="CD44" s="216"/>
      <c r="CE44" s="331"/>
      <c r="CH44" s="252"/>
      <c r="CI44" s="331"/>
      <c r="CJ44" s="331"/>
      <c r="CK44" s="331"/>
      <c r="CL44" s="331"/>
      <c r="CM44" s="331"/>
      <c r="CN44" s="233"/>
      <c r="CO44" s="233"/>
      <c r="CP44" s="233"/>
      <c r="CQ44" s="233"/>
      <c r="CR44" s="233"/>
      <c r="CS44" s="233"/>
      <c r="CT44" s="233"/>
      <c r="CU44" s="226"/>
      <c r="CV44" s="233"/>
      <c r="CW44" s="226"/>
      <c r="CX44" s="215"/>
      <c r="CY44" s="252"/>
      <c r="CZ44" s="226"/>
      <c r="DA44" s="331"/>
      <c r="DB44" s="331"/>
      <c r="DC44" s="331"/>
      <c r="DD44" s="331"/>
      <c r="DE44" s="331"/>
      <c r="DF44" s="216"/>
      <c r="DG44" s="216"/>
      <c r="DH44" s="331"/>
      <c r="DJ44" s="253">
        <v>500</v>
      </c>
      <c r="DK44" s="342">
        <v>3.2799999999999899E-2</v>
      </c>
      <c r="DL44" s="342">
        <v>2.6700000000000002E-2</v>
      </c>
      <c r="DM44" s="342">
        <v>2.62999999999999E-2</v>
      </c>
      <c r="DN44" s="342">
        <v>3.0300000000000001E-2</v>
      </c>
      <c r="DO44" s="331"/>
      <c r="DP44" s="233"/>
      <c r="DQ44" s="233"/>
      <c r="DR44" s="233"/>
      <c r="DS44" s="233"/>
      <c r="DT44" s="248"/>
      <c r="DU44" s="233">
        <f>AVERAGE(DK44:DT44)</f>
        <v>2.9024999999999947E-2</v>
      </c>
      <c r="DV44" s="233">
        <f t="shared" si="20"/>
        <v>2.678969018111248E-3</v>
      </c>
      <c r="DW44" s="226">
        <f t="shared" ref="DW44:DW47" si="24">DV44*100/DU44</f>
        <v>9.2298674181266254</v>
      </c>
      <c r="DX44" s="233">
        <f>DU44-DU49</f>
        <v>5.6999999999999551E-3</v>
      </c>
      <c r="DY44" s="249">
        <f>DX44*100/DX42</f>
        <v>0.35912217579435313</v>
      </c>
      <c r="DZ44" s="216"/>
      <c r="EA44" s="226">
        <v>500</v>
      </c>
      <c r="EB44" s="249">
        <v>0.35912217579435313</v>
      </c>
      <c r="EC44" s="331"/>
      <c r="ED44" s="331"/>
      <c r="EE44" s="331"/>
      <c r="EF44" s="331"/>
      <c r="EG44" s="331"/>
      <c r="EH44" s="216"/>
      <c r="EI44" s="216"/>
      <c r="EJ44" s="331"/>
      <c r="EL44" s="253">
        <v>500</v>
      </c>
      <c r="EM44" s="342">
        <v>3.3599999999999998E-2</v>
      </c>
      <c r="EN44" s="342">
        <v>2.6700000000000002E-2</v>
      </c>
      <c r="EO44" s="342">
        <v>2.69E-2</v>
      </c>
      <c r="EP44" s="342">
        <v>2.9799999999999899E-2</v>
      </c>
      <c r="EQ44" s="331"/>
      <c r="ER44" s="233"/>
      <c r="ES44" s="233"/>
      <c r="ET44" s="233"/>
      <c r="EU44" s="233"/>
      <c r="EV44" s="248"/>
      <c r="EW44" s="233">
        <f>AVERAGE(EM44:EV44)</f>
        <v>2.9249999999999974E-2</v>
      </c>
      <c r="EX44" s="233">
        <f t="shared" si="21"/>
        <v>2.7950849718747306E-3</v>
      </c>
      <c r="EY44" s="226">
        <f t="shared" ref="EY44:EY47" si="25">EX44*100/EW44</f>
        <v>9.5558460576913955</v>
      </c>
      <c r="EZ44" s="233">
        <f>EW44-EW49</f>
        <v>6.7722222222222385E-3</v>
      </c>
      <c r="FA44" s="249">
        <f>EZ44*100/EZ42</f>
        <v>0.39991676407207566</v>
      </c>
      <c r="FB44" s="216"/>
      <c r="FC44" s="226">
        <v>500</v>
      </c>
      <c r="FD44" s="249">
        <v>0.39991676407207566</v>
      </c>
      <c r="FE44" s="331"/>
      <c r="FF44" s="331"/>
      <c r="FG44" s="331"/>
      <c r="FH44" s="331"/>
      <c r="FI44" s="331"/>
      <c r="FJ44" s="216"/>
      <c r="FK44" s="216"/>
      <c r="FL44" s="331"/>
    </row>
    <row r="45" spans="1:168">
      <c r="A45" s="253">
        <v>250</v>
      </c>
      <c r="B45" s="342">
        <v>0.6099</v>
      </c>
      <c r="C45" s="342">
        <v>0.69979999999999998</v>
      </c>
      <c r="D45" s="342">
        <v>0.69450000000000001</v>
      </c>
      <c r="E45" s="342"/>
      <c r="F45" s="342">
        <v>0.60749999999999904</v>
      </c>
      <c r="G45" s="233"/>
      <c r="H45" s="233"/>
      <c r="I45" s="233"/>
      <c r="J45" s="233"/>
      <c r="K45" s="248"/>
      <c r="L45" s="233">
        <f t="shared" si="13"/>
        <v>0.65292499999999976</v>
      </c>
      <c r="M45" s="233">
        <f t="shared" si="14"/>
        <v>4.427281191657044E-2</v>
      </c>
      <c r="N45" s="226">
        <f t="shared" si="22"/>
        <v>6.7806887340154622</v>
      </c>
      <c r="O45" s="233">
        <f t="shared" si="15"/>
        <v>0.65292499999999976</v>
      </c>
      <c r="P45" s="226">
        <f t="shared" si="16"/>
        <v>6529250.0000183862</v>
      </c>
      <c r="Q45" s="215"/>
      <c r="R45" s="252">
        <v>250</v>
      </c>
      <c r="S45" s="226">
        <v>59.120521172638469</v>
      </c>
      <c r="T45" s="331"/>
      <c r="U45" s="331"/>
      <c r="V45" s="331"/>
      <c r="W45" s="331"/>
      <c r="X45" s="331"/>
      <c r="Y45" s="216"/>
      <c r="Z45" s="216"/>
      <c r="AA45" s="216"/>
      <c r="AB45" s="253">
        <v>250</v>
      </c>
      <c r="AC45" s="342">
        <v>0.7823</v>
      </c>
      <c r="AD45" s="342">
        <v>0.87090000000000001</v>
      </c>
      <c r="AE45" s="342">
        <v>0.74970000000000003</v>
      </c>
      <c r="AF45" s="342"/>
      <c r="AG45" s="342">
        <v>0.67899999999999905</v>
      </c>
      <c r="AH45" s="233"/>
      <c r="AI45" s="233"/>
      <c r="AJ45" s="233"/>
      <c r="AK45" s="233"/>
      <c r="AL45" s="248"/>
      <c r="AM45" s="233">
        <f t="shared" si="17"/>
        <v>0.77047499999999969</v>
      </c>
      <c r="AN45" s="233">
        <f t="shared" si="18"/>
        <v>6.8964279703336587E-2</v>
      </c>
      <c r="AO45" s="226">
        <f t="shared" si="23"/>
        <v>8.9508783157580218</v>
      </c>
      <c r="AP45" s="233">
        <f t="shared" si="19"/>
        <v>0.77047499999999969</v>
      </c>
      <c r="AQ45" s="226">
        <f>AP45*100/AP42</f>
        <v>68.692915023874249</v>
      </c>
      <c r="AR45" s="215"/>
      <c r="AS45" s="252">
        <v>250</v>
      </c>
      <c r="AT45" s="226">
        <v>68.139283550370649</v>
      </c>
      <c r="AU45" s="331"/>
      <c r="AV45" s="331"/>
      <c r="AW45" s="331"/>
      <c r="AX45" s="331"/>
      <c r="AY45" s="331"/>
      <c r="AZ45" s="216"/>
      <c r="BA45" s="216"/>
      <c r="BB45" s="331"/>
      <c r="BC45" s="331"/>
      <c r="BE45" s="252"/>
      <c r="BF45" s="331"/>
      <c r="BG45" s="331"/>
      <c r="BH45" s="331"/>
      <c r="BI45" s="331"/>
      <c r="BJ45" s="331"/>
      <c r="BK45" s="233"/>
      <c r="BL45" s="233"/>
      <c r="BM45" s="233"/>
      <c r="BN45" s="233"/>
      <c r="BO45" s="233"/>
      <c r="BP45" s="233"/>
      <c r="BQ45" s="233"/>
      <c r="BR45" s="226"/>
      <c r="BS45" s="233"/>
      <c r="BT45" s="226"/>
      <c r="BU45" s="215"/>
      <c r="BV45" s="252"/>
      <c r="BW45" s="226"/>
      <c r="BX45" s="331"/>
      <c r="BY45" s="331"/>
      <c r="BZ45" s="331"/>
      <c r="CA45" s="331"/>
      <c r="CB45" s="331"/>
      <c r="CC45" s="216"/>
      <c r="CD45" s="216"/>
      <c r="CE45" s="331"/>
      <c r="CH45" s="252"/>
      <c r="CI45" s="331"/>
      <c r="CJ45" s="331"/>
      <c r="CK45" s="331"/>
      <c r="CL45" s="331"/>
      <c r="CM45" s="331"/>
      <c r="CN45" s="233"/>
      <c r="CO45" s="233"/>
      <c r="CP45" s="233"/>
      <c r="CQ45" s="233"/>
      <c r="CR45" s="233"/>
      <c r="CS45" s="233"/>
      <c r="CT45" s="233"/>
      <c r="CU45" s="226"/>
      <c r="CV45" s="233"/>
      <c r="CW45" s="226"/>
      <c r="CX45" s="215"/>
      <c r="CY45" s="252"/>
      <c r="CZ45" s="226"/>
      <c r="DA45" s="331"/>
      <c r="DB45" s="331"/>
      <c r="DC45" s="331"/>
      <c r="DD45" s="331"/>
      <c r="DE45" s="331"/>
      <c r="DF45" s="216"/>
      <c r="DG45" s="216"/>
      <c r="DH45" s="331"/>
      <c r="DJ45" s="253">
        <v>250</v>
      </c>
      <c r="DK45" s="342"/>
      <c r="DL45" s="342">
        <v>0.69979999999999998</v>
      </c>
      <c r="DM45" s="342">
        <v>0.69450000000000001</v>
      </c>
      <c r="DN45" s="342">
        <v>0.79859999999999998</v>
      </c>
      <c r="DO45" s="331"/>
      <c r="DP45" s="233"/>
      <c r="DQ45" s="233"/>
      <c r="DR45" s="233"/>
      <c r="DS45" s="233"/>
      <c r="DT45" s="248"/>
      <c r="DU45" s="233">
        <f>AVERAGE(DK45:DT45)</f>
        <v>0.73096666666666665</v>
      </c>
      <c r="DV45" s="233">
        <f t="shared" si="20"/>
        <v>4.7872910456285764E-2</v>
      </c>
      <c r="DW45" s="226">
        <f t="shared" si="24"/>
        <v>6.5492604026110302</v>
      </c>
      <c r="DX45" s="233">
        <f>DU45-DU49</f>
        <v>0.70764166666666661</v>
      </c>
      <c r="DY45" s="249">
        <f>DX45*100/DX42</f>
        <v>44.584178072996089</v>
      </c>
      <c r="DZ45" s="216"/>
      <c r="EA45" s="226">
        <v>250</v>
      </c>
      <c r="EB45" s="249">
        <v>44.584178072996089</v>
      </c>
      <c r="EC45" s="331"/>
      <c r="ED45" s="331"/>
      <c r="EE45" s="331"/>
      <c r="EF45" s="331"/>
      <c r="EG45" s="331"/>
      <c r="EH45" s="216"/>
      <c r="EI45" s="216"/>
      <c r="EJ45" s="331"/>
      <c r="EL45" s="253">
        <v>250</v>
      </c>
      <c r="EM45" s="342">
        <v>0.1459</v>
      </c>
      <c r="EN45" s="342">
        <v>0.16209999999999999</v>
      </c>
      <c r="EO45" s="342">
        <v>0.153</v>
      </c>
      <c r="EP45" s="342">
        <v>0.17810000000000001</v>
      </c>
      <c r="EQ45" s="331"/>
      <c r="ER45" s="233"/>
      <c r="ES45" s="233"/>
      <c r="ET45" s="233"/>
      <c r="EU45" s="233"/>
      <c r="EV45" s="248"/>
      <c r="EW45" s="233">
        <f>AVERAGE(EM45:EV45)</f>
        <v>0.159775</v>
      </c>
      <c r="EX45" s="233">
        <f t="shared" si="21"/>
        <v>1.203772715258159E-2</v>
      </c>
      <c r="EY45" s="226">
        <f t="shared" si="25"/>
        <v>7.5341744031178779</v>
      </c>
      <c r="EZ45" s="233">
        <f>EW45-EW49</f>
        <v>0.13729722222222226</v>
      </c>
      <c r="FA45" s="249">
        <f>EZ45*100/EZ42</f>
        <v>8.1077464716121597</v>
      </c>
      <c r="FB45" s="216"/>
      <c r="FC45" s="226">
        <v>250</v>
      </c>
      <c r="FD45" s="249">
        <v>8.1077464716121597</v>
      </c>
      <c r="FE45" s="331"/>
      <c r="FF45" s="331"/>
      <c r="FG45" s="331"/>
      <c r="FH45" s="331"/>
      <c r="FI45" s="331"/>
      <c r="FJ45" s="216"/>
      <c r="FK45" s="216"/>
      <c r="FL45" s="331"/>
    </row>
    <row r="46" spans="1:168">
      <c r="A46" s="253">
        <v>125</v>
      </c>
      <c r="B46" s="342">
        <v>1.1202999999999901</v>
      </c>
      <c r="C46" s="342">
        <v>1.1898</v>
      </c>
      <c r="D46" s="342">
        <v>1.0550999999999999</v>
      </c>
      <c r="E46" s="342">
        <v>1.1494</v>
      </c>
      <c r="F46" s="342"/>
      <c r="G46" s="233"/>
      <c r="H46" s="233"/>
      <c r="I46" s="233"/>
      <c r="J46" s="233"/>
      <c r="K46" s="248"/>
      <c r="L46" s="233">
        <f t="shared" si="13"/>
        <v>1.1286499999999975</v>
      </c>
      <c r="M46" s="233">
        <f t="shared" si="14"/>
        <v>4.9115196222758215E-2</v>
      </c>
      <c r="N46" s="226">
        <f t="shared" si="22"/>
        <v>4.3516764473271889</v>
      </c>
      <c r="O46" s="233">
        <f t="shared" si="15"/>
        <v>1.1286499999999975</v>
      </c>
      <c r="P46" s="226">
        <f t="shared" si="16"/>
        <v>11286500.000031762</v>
      </c>
      <c r="Q46" s="215"/>
      <c r="R46" s="252">
        <v>125</v>
      </c>
      <c r="S46" s="226">
        <v>103.5214619713839</v>
      </c>
      <c r="T46" s="331"/>
      <c r="U46" s="331"/>
      <c r="V46" s="331"/>
      <c r="W46" s="331"/>
      <c r="X46" s="331"/>
      <c r="Y46" s="216"/>
      <c r="Z46" s="216"/>
      <c r="AA46" s="216"/>
      <c r="AB46" s="253">
        <v>125</v>
      </c>
      <c r="AC46" s="342">
        <v>0.99949999999999894</v>
      </c>
      <c r="AD46" s="342">
        <v>1.0529999999999999</v>
      </c>
      <c r="AE46" s="342">
        <v>1.0210999999999999</v>
      </c>
      <c r="AF46" s="342">
        <v>1.2561</v>
      </c>
      <c r="AG46" s="342">
        <v>1.1798</v>
      </c>
      <c r="AH46" s="233"/>
      <c r="AI46" s="233"/>
      <c r="AJ46" s="233"/>
      <c r="AK46" s="233"/>
      <c r="AL46" s="248"/>
      <c r="AM46" s="233">
        <f t="shared" si="17"/>
        <v>1.1018999999999999</v>
      </c>
      <c r="AN46" s="233">
        <f t="shared" si="18"/>
        <v>9.9248838784139162E-2</v>
      </c>
      <c r="AO46" s="226">
        <f t="shared" si="23"/>
        <v>9.0070640515599578</v>
      </c>
      <c r="AP46" s="233">
        <f t="shared" si="19"/>
        <v>1.1018999999999999</v>
      </c>
      <c r="AQ46" s="226">
        <f>AP46*100/AP42</f>
        <v>98.241634141026069</v>
      </c>
      <c r="AR46" s="215"/>
      <c r="AS46" s="252">
        <v>125</v>
      </c>
      <c r="AT46" s="226">
        <v>98.210539368638138</v>
      </c>
      <c r="AU46" s="331"/>
      <c r="AV46" s="331"/>
      <c r="AW46" s="331"/>
      <c r="AX46" s="331"/>
      <c r="AY46" s="331"/>
      <c r="AZ46" s="216"/>
      <c r="BA46" s="216"/>
      <c r="BB46" s="331"/>
      <c r="BC46" s="331"/>
      <c r="BE46" s="252"/>
      <c r="BF46" s="331"/>
      <c r="BG46" s="331"/>
      <c r="BH46" s="331"/>
      <c r="BI46" s="331"/>
      <c r="BJ46" s="331"/>
      <c r="BK46" s="233"/>
      <c r="BL46" s="233"/>
      <c r="BM46" s="233"/>
      <c r="BN46" s="233"/>
      <c r="BO46" s="233"/>
      <c r="BP46" s="233"/>
      <c r="BQ46" s="233"/>
      <c r="BR46" s="226"/>
      <c r="BS46" s="233"/>
      <c r="BT46" s="226"/>
      <c r="BU46" s="215"/>
      <c r="BV46" s="252"/>
      <c r="BW46" s="226"/>
      <c r="BX46" s="331"/>
      <c r="BY46" s="331"/>
      <c r="BZ46" s="331"/>
      <c r="CA46" s="331"/>
      <c r="CB46" s="331"/>
      <c r="CC46" s="216"/>
      <c r="CD46" s="216"/>
      <c r="CE46" s="331"/>
      <c r="CH46" s="252"/>
      <c r="CI46" s="331"/>
      <c r="CJ46" s="331"/>
      <c r="CK46" s="331"/>
      <c r="CL46" s="331"/>
      <c r="CM46" s="331"/>
      <c r="CN46" s="233"/>
      <c r="CO46" s="233"/>
      <c r="CP46" s="233"/>
      <c r="CQ46" s="233"/>
      <c r="CR46" s="233"/>
      <c r="CS46" s="233"/>
      <c r="CT46" s="233"/>
      <c r="CU46" s="226"/>
      <c r="CV46" s="233"/>
      <c r="CW46" s="226"/>
      <c r="CX46" s="215"/>
      <c r="CY46" s="252"/>
      <c r="CZ46" s="226"/>
      <c r="DA46" s="331"/>
      <c r="DB46" s="331"/>
      <c r="DC46" s="331"/>
      <c r="DD46" s="331"/>
      <c r="DE46" s="331"/>
      <c r="DF46" s="216"/>
      <c r="DG46" s="216"/>
      <c r="DH46" s="331"/>
      <c r="DJ46" s="253">
        <v>125</v>
      </c>
      <c r="DK46" s="342">
        <v>1.3724000000000001</v>
      </c>
      <c r="DL46" s="342">
        <v>1.2494999999999901</v>
      </c>
      <c r="DM46" s="342">
        <v>1.1783999999999999</v>
      </c>
      <c r="DN46" s="342">
        <v>1.2512000000000001</v>
      </c>
      <c r="DO46" s="331"/>
      <c r="DP46" s="233"/>
      <c r="DQ46" s="233"/>
      <c r="DR46" s="233"/>
      <c r="DS46" s="233"/>
      <c r="DT46" s="248"/>
      <c r="DU46" s="233">
        <f>AVERAGE(DK46:DT46)</f>
        <v>1.2628749999999975</v>
      </c>
      <c r="DV46" s="233">
        <f t="shared" si="20"/>
        <v>6.9726156318845475E-2</v>
      </c>
      <c r="DW46" s="226">
        <f t="shared" si="24"/>
        <v>5.5212238993444016</v>
      </c>
      <c r="DX46" s="233">
        <f>DU46-DU49</f>
        <v>1.2395499999999975</v>
      </c>
      <c r="DY46" s="249">
        <f>DX46*100/DX42</f>
        <v>78.096472457174201</v>
      </c>
      <c r="DZ46" s="216"/>
      <c r="EA46" s="226">
        <v>125</v>
      </c>
      <c r="EB46" s="249">
        <v>78.096472457174201</v>
      </c>
      <c r="EC46" s="331"/>
      <c r="ED46" s="331"/>
      <c r="EE46" s="331"/>
      <c r="EF46" s="331"/>
      <c r="EG46" s="331"/>
      <c r="EH46" s="216"/>
      <c r="EI46" s="216"/>
      <c r="EJ46" s="331"/>
      <c r="EL46" s="253">
        <v>125</v>
      </c>
      <c r="EM46" s="342">
        <v>1.4831000000000001</v>
      </c>
      <c r="EN46" s="342">
        <v>1.3906999999999901</v>
      </c>
      <c r="EO46" s="342">
        <v>1.3761999999999901</v>
      </c>
      <c r="EP46" s="342">
        <v>1.3885999999999901</v>
      </c>
      <c r="EQ46" s="331"/>
      <c r="ER46" s="233"/>
      <c r="ES46" s="233"/>
      <c r="ET46" s="233"/>
      <c r="EU46" s="233"/>
      <c r="EV46" s="248"/>
      <c r="EW46" s="233">
        <f>AVERAGE(EM46:EV46)</f>
        <v>1.4096499999999925</v>
      </c>
      <c r="EX46" s="233">
        <f t="shared" si="21"/>
        <v>4.2766838788953848E-2</v>
      </c>
      <c r="EY46" s="226">
        <f t="shared" si="25"/>
        <v>3.0338622203351244</v>
      </c>
      <c r="EZ46" s="233">
        <f>EW46-EW49</f>
        <v>1.3871722222222147</v>
      </c>
      <c r="FA46" s="249">
        <f>EZ46*100/EZ42</f>
        <v>81.916010449483068</v>
      </c>
      <c r="FB46" s="216"/>
      <c r="FC46" s="226">
        <v>125</v>
      </c>
      <c r="FD46" s="249">
        <v>81.916010449483068</v>
      </c>
      <c r="FE46" s="331"/>
      <c r="FF46" s="331"/>
      <c r="FG46" s="331"/>
      <c r="FH46" s="331"/>
      <c r="FI46" s="331"/>
      <c r="FJ46" s="216"/>
      <c r="FK46" s="216"/>
      <c r="FL46" s="331"/>
    </row>
    <row r="47" spans="1:168">
      <c r="A47" s="255">
        <v>62.5</v>
      </c>
      <c r="B47" s="342">
        <v>1.2535000000000001</v>
      </c>
      <c r="C47" s="342">
        <v>1.3207</v>
      </c>
      <c r="D47" s="342">
        <v>1.3452999999999999</v>
      </c>
      <c r="E47" s="342">
        <v>1.2621</v>
      </c>
      <c r="F47" s="342">
        <v>1.2179</v>
      </c>
      <c r="G47" s="233"/>
      <c r="H47" s="233"/>
      <c r="I47" s="233"/>
      <c r="J47" s="233"/>
      <c r="K47" s="248"/>
      <c r="L47" s="233">
        <f t="shared" si="13"/>
        <v>1.2799</v>
      </c>
      <c r="M47" s="233">
        <f t="shared" si="14"/>
        <v>4.6474939483553905E-2</v>
      </c>
      <c r="N47" s="226">
        <f t="shared" si="22"/>
        <v>3.6311383298346671</v>
      </c>
      <c r="O47" s="233">
        <f t="shared" si="15"/>
        <v>1.2799</v>
      </c>
      <c r="P47" s="226">
        <f t="shared" si="16"/>
        <v>12799000.000036046</v>
      </c>
      <c r="Q47" s="215"/>
      <c r="R47" s="254">
        <v>62.5</v>
      </c>
      <c r="S47" s="226">
        <v>117.63810981585368</v>
      </c>
      <c r="T47" s="331"/>
      <c r="U47" s="331"/>
      <c r="V47" s="331"/>
      <c r="W47" s="331"/>
      <c r="X47" s="331"/>
      <c r="Y47" s="216"/>
      <c r="Z47" s="216"/>
      <c r="AA47" s="216"/>
      <c r="AB47" s="255">
        <v>62.5</v>
      </c>
      <c r="AC47" s="342">
        <v>1.123</v>
      </c>
      <c r="AD47" s="342">
        <v>1.1572</v>
      </c>
      <c r="AE47" s="342">
        <v>1.2175</v>
      </c>
      <c r="AF47" s="342">
        <v>1.2688999999999999</v>
      </c>
      <c r="AG47" s="342">
        <v>1.1088</v>
      </c>
      <c r="AH47" s="233"/>
      <c r="AI47" s="233"/>
      <c r="AJ47" s="233"/>
      <c r="AK47" s="233"/>
      <c r="AL47" s="248"/>
      <c r="AM47" s="233">
        <f t="shared" si="17"/>
        <v>1.1750800000000001</v>
      </c>
      <c r="AN47" s="233">
        <f t="shared" si="18"/>
        <v>6.0044496833598304E-2</v>
      </c>
      <c r="AO47" s="226">
        <f t="shared" si="23"/>
        <v>5.1098220405077353</v>
      </c>
      <c r="AP47" s="233">
        <f t="shared" si="19"/>
        <v>1.1750800000000001</v>
      </c>
      <c r="AQ47" s="226">
        <f>AP47*100/AP42</f>
        <v>104.76611257504032</v>
      </c>
      <c r="AR47" s="215"/>
      <c r="AS47" s="254">
        <v>62.5</v>
      </c>
      <c r="AT47" s="226">
        <v>104.85039605048418</v>
      </c>
      <c r="AU47" s="331"/>
      <c r="AV47" s="331"/>
      <c r="AW47" s="331"/>
      <c r="AX47" s="331"/>
      <c r="AY47" s="331"/>
      <c r="AZ47" s="216"/>
      <c r="BA47" s="216"/>
      <c r="BB47" s="331"/>
      <c r="BC47" s="331"/>
      <c r="BE47" s="254"/>
      <c r="BF47" s="331"/>
      <c r="BG47" s="331"/>
      <c r="BH47" s="331"/>
      <c r="BI47" s="331"/>
      <c r="BJ47" s="331"/>
      <c r="BK47" s="233"/>
      <c r="BL47" s="233"/>
      <c r="BM47" s="233"/>
      <c r="BN47" s="233"/>
      <c r="BO47" s="233"/>
      <c r="BP47" s="233"/>
      <c r="BQ47" s="233"/>
      <c r="BR47" s="226"/>
      <c r="BS47" s="233"/>
      <c r="BT47" s="226"/>
      <c r="BU47" s="215"/>
      <c r="BV47" s="254"/>
      <c r="BW47" s="226"/>
      <c r="BX47" s="331"/>
      <c r="BY47" s="331"/>
      <c r="BZ47" s="331"/>
      <c r="CA47" s="331"/>
      <c r="CB47" s="331"/>
      <c r="CC47" s="216"/>
      <c r="CD47" s="216"/>
      <c r="CE47" s="331"/>
      <c r="CH47" s="254"/>
      <c r="CI47" s="331"/>
      <c r="CJ47" s="331"/>
      <c r="CK47" s="331"/>
      <c r="CL47" s="331"/>
      <c r="CM47" s="331"/>
      <c r="CN47" s="233"/>
      <c r="CO47" s="233"/>
      <c r="CP47" s="233"/>
      <c r="CQ47" s="233"/>
      <c r="CR47" s="233"/>
      <c r="CS47" s="233"/>
      <c r="CT47" s="233"/>
      <c r="CU47" s="226"/>
      <c r="CV47" s="233"/>
      <c r="CW47" s="226"/>
      <c r="CX47" s="215"/>
      <c r="CY47" s="254"/>
      <c r="CZ47" s="226"/>
      <c r="DA47" s="331"/>
      <c r="DB47" s="331"/>
      <c r="DC47" s="331"/>
      <c r="DD47" s="331"/>
      <c r="DE47" s="331"/>
      <c r="DF47" s="216"/>
      <c r="DG47" s="216"/>
      <c r="DH47" s="331"/>
      <c r="DJ47" s="255">
        <v>62.5</v>
      </c>
      <c r="DK47" s="342">
        <v>1.5046999999999999</v>
      </c>
      <c r="DL47" s="342">
        <v>1.4615</v>
      </c>
      <c r="DM47" s="342">
        <v>1.4215</v>
      </c>
      <c r="DN47" s="342">
        <v>1.3957999999999999</v>
      </c>
      <c r="DO47" s="331"/>
      <c r="DP47" s="233"/>
      <c r="DQ47" s="233"/>
      <c r="DR47" s="233"/>
      <c r="DS47" s="233"/>
      <c r="DT47" s="248"/>
      <c r="DU47" s="233">
        <f>AVERAGE(DK47:DT47)</f>
        <v>1.445875</v>
      </c>
      <c r="DV47" s="233">
        <f t="shared" si="20"/>
        <v>4.124974999924242E-2</v>
      </c>
      <c r="DW47" s="226">
        <f t="shared" si="24"/>
        <v>2.8529264285807847</v>
      </c>
      <c r="DX47" s="233">
        <f>DU47-DU49</f>
        <v>1.42255</v>
      </c>
      <c r="DY47" s="249">
        <f>DX47*100/DX42</f>
        <v>89.626184416887895</v>
      </c>
      <c r="DZ47" s="216"/>
      <c r="EA47" s="249">
        <v>62.5</v>
      </c>
      <c r="EB47" s="249">
        <v>89.626184416887895</v>
      </c>
      <c r="EC47" s="331"/>
      <c r="ED47" s="331"/>
      <c r="EE47" s="331"/>
      <c r="EF47" s="331"/>
      <c r="EG47" s="331"/>
      <c r="EH47" s="216"/>
      <c r="EI47" s="216"/>
      <c r="EJ47" s="331"/>
      <c r="EL47" s="255">
        <v>62.5</v>
      </c>
      <c r="EM47" s="342">
        <v>1.52</v>
      </c>
      <c r="EN47" s="342">
        <v>1.4855</v>
      </c>
      <c r="EO47" s="342">
        <v>1.3832</v>
      </c>
      <c r="EP47" s="342">
        <v>1.4437</v>
      </c>
      <c r="EQ47" s="331"/>
      <c r="ER47" s="233"/>
      <c r="ES47" s="233"/>
      <c r="ET47" s="233"/>
      <c r="EU47" s="233"/>
      <c r="EV47" s="248"/>
      <c r="EW47" s="233">
        <f>AVERAGE(EM47:EV47)</f>
        <v>1.4581</v>
      </c>
      <c r="EX47" s="233">
        <f t="shared" si="21"/>
        <v>5.0989557754505005E-2</v>
      </c>
      <c r="EY47" s="226">
        <f t="shared" si="25"/>
        <v>3.4969863352654142</v>
      </c>
      <c r="EZ47" s="233">
        <f>EW47-EW49</f>
        <v>1.4356222222222221</v>
      </c>
      <c r="FA47" s="249">
        <f>EZ47*100/EZ42</f>
        <v>84.777104870707916</v>
      </c>
      <c r="FB47" s="216"/>
      <c r="FC47" s="249">
        <v>62.5</v>
      </c>
      <c r="FD47" s="249">
        <v>84.777104870707916</v>
      </c>
      <c r="FE47" s="331"/>
      <c r="FF47" s="331"/>
      <c r="FG47" s="331"/>
      <c r="FH47" s="331"/>
      <c r="FI47" s="331"/>
      <c r="FJ47" s="216"/>
      <c r="FK47" s="216"/>
      <c r="FL47" s="331"/>
    </row>
    <row r="48" spans="1:168">
      <c r="A48" s="244"/>
      <c r="B48" s="257"/>
      <c r="C48" s="257"/>
      <c r="D48" s="257"/>
      <c r="E48" s="258"/>
      <c r="F48" s="331"/>
      <c r="G48" s="233"/>
      <c r="H48" s="233"/>
      <c r="I48" s="233"/>
      <c r="J48" s="233"/>
      <c r="K48" s="248"/>
      <c r="L48" s="233"/>
      <c r="M48" s="233"/>
      <c r="N48" s="226"/>
      <c r="O48" s="233"/>
      <c r="P48" s="226"/>
      <c r="Q48" s="215"/>
      <c r="R48" s="233"/>
      <c r="S48" s="226"/>
      <c r="T48" s="331"/>
      <c r="U48" s="331"/>
      <c r="V48" s="331"/>
      <c r="W48" s="331"/>
      <c r="X48" s="331"/>
      <c r="Y48" s="216"/>
      <c r="Z48" s="216"/>
      <c r="AA48" s="216"/>
      <c r="AB48" s="244"/>
      <c r="AC48" s="257"/>
      <c r="AD48" s="257"/>
      <c r="AE48" s="257"/>
      <c r="AF48" s="258"/>
      <c r="AG48" s="331"/>
      <c r="AH48" s="233"/>
      <c r="AI48" s="233"/>
      <c r="AJ48" s="233"/>
      <c r="AK48" s="233"/>
      <c r="AL48" s="248"/>
      <c r="AM48" s="233"/>
      <c r="AN48" s="233"/>
      <c r="AO48" s="226"/>
      <c r="AP48" s="233"/>
      <c r="AQ48" s="226"/>
      <c r="AR48" s="215"/>
      <c r="AS48" s="233"/>
      <c r="AT48" s="226"/>
      <c r="AU48" s="331"/>
      <c r="AV48" s="331"/>
      <c r="AW48" s="331"/>
      <c r="AX48" s="331"/>
      <c r="AY48" s="331"/>
      <c r="AZ48" s="216"/>
      <c r="BA48" s="216"/>
      <c r="BB48" s="331"/>
      <c r="BC48" s="331"/>
      <c r="BE48" s="259"/>
      <c r="BF48" s="257"/>
      <c r="BG48" s="257"/>
      <c r="BH48" s="257"/>
      <c r="BI48" s="258"/>
      <c r="BJ48" s="331"/>
      <c r="BK48" s="233"/>
      <c r="BL48" s="233"/>
      <c r="BM48" s="233"/>
      <c r="BN48" s="233"/>
      <c r="BO48" s="233"/>
      <c r="BP48" s="233"/>
      <c r="BQ48" s="233"/>
      <c r="BR48" s="226"/>
      <c r="BS48" s="233"/>
      <c r="BT48" s="226"/>
      <c r="BU48" s="215"/>
      <c r="BV48" s="233"/>
      <c r="BW48" s="226"/>
      <c r="BX48" s="331"/>
      <c r="BY48" s="331"/>
      <c r="BZ48" s="331"/>
      <c r="CA48" s="331"/>
      <c r="CB48" s="331"/>
      <c r="CC48" s="216"/>
      <c r="CD48" s="216"/>
      <c r="CE48" s="331"/>
      <c r="CH48" s="259"/>
      <c r="CI48" s="257"/>
      <c r="CJ48" s="257"/>
      <c r="CK48" s="257"/>
      <c r="CL48" s="258"/>
      <c r="CM48" s="331"/>
      <c r="CN48" s="233"/>
      <c r="CO48" s="233"/>
      <c r="CP48" s="233"/>
      <c r="CQ48" s="233"/>
      <c r="CR48" s="233"/>
      <c r="CS48" s="233"/>
      <c r="CT48" s="233"/>
      <c r="CU48" s="226"/>
      <c r="CV48" s="233"/>
      <c r="CW48" s="226"/>
      <c r="CX48" s="215"/>
      <c r="CY48" s="233"/>
      <c r="CZ48" s="226"/>
      <c r="DA48" s="331"/>
      <c r="DB48" s="331"/>
      <c r="DC48" s="331"/>
      <c r="DD48" s="331"/>
      <c r="DE48" s="331"/>
      <c r="DF48" s="216"/>
      <c r="DG48" s="216"/>
      <c r="DH48" s="331"/>
      <c r="DJ48" s="244"/>
      <c r="DK48" s="257"/>
      <c r="DL48" s="257"/>
      <c r="DM48" s="257"/>
      <c r="DN48" s="258"/>
      <c r="DO48" s="331"/>
      <c r="DP48" s="233"/>
      <c r="DQ48" s="233"/>
      <c r="DR48" s="233"/>
      <c r="DS48" s="233"/>
      <c r="DT48" s="248"/>
      <c r="DU48" s="233"/>
      <c r="DV48" s="233"/>
      <c r="DW48" s="226"/>
      <c r="DX48" s="233"/>
      <c r="DY48" s="226"/>
      <c r="DZ48" s="216"/>
      <c r="EA48" s="259"/>
      <c r="EB48" s="260"/>
      <c r="EC48" s="331"/>
      <c r="ED48" s="331"/>
      <c r="EE48" s="331"/>
      <c r="EF48" s="331"/>
      <c r="EG48" s="331"/>
      <c r="EH48" s="216"/>
      <c r="EI48" s="216"/>
      <c r="EJ48" s="331"/>
      <c r="EL48" s="244"/>
      <c r="EM48" s="257"/>
      <c r="EN48" s="257"/>
      <c r="EO48" s="257"/>
      <c r="EP48" s="258"/>
      <c r="EQ48" s="331"/>
      <c r="ER48" s="233"/>
      <c r="ES48" s="233"/>
      <c r="ET48" s="233"/>
      <c r="EU48" s="233"/>
      <c r="EV48" s="248"/>
      <c r="EW48" s="233"/>
      <c r="EX48" s="233"/>
      <c r="EY48" s="226"/>
      <c r="EZ48" s="233"/>
      <c r="FA48" s="226"/>
      <c r="FB48" s="216"/>
      <c r="FC48" s="259"/>
      <c r="FD48" s="260"/>
      <c r="FE48" s="331"/>
      <c r="FF48" s="331"/>
      <c r="FG48" s="331"/>
      <c r="FH48" s="331"/>
      <c r="FI48" s="331"/>
      <c r="FJ48" s="216"/>
      <c r="FK48" s="216"/>
      <c r="FL48" s="331"/>
    </row>
    <row r="49" spans="1:168">
      <c r="A49" s="262" t="s">
        <v>50</v>
      </c>
      <c r="B49" s="350">
        <v>1.7999999999999999E-2</v>
      </c>
      <c r="C49" s="350">
        <v>1.6999999999999901E-2</v>
      </c>
      <c r="D49" s="350">
        <v>1.5100000000000001E-2</v>
      </c>
      <c r="E49" s="350">
        <v>1.3899999999999999E-2</v>
      </c>
      <c r="F49" s="350">
        <v>2.3900000000000001E-2</v>
      </c>
      <c r="G49" s="350">
        <v>1.93999999999999E-2</v>
      </c>
      <c r="H49" s="350">
        <v>2.2599999999999999E-2</v>
      </c>
      <c r="I49" s="350">
        <v>1.8499999999999999E-2</v>
      </c>
      <c r="J49" s="350">
        <v>2.4299999999999999E-2</v>
      </c>
      <c r="K49" s="351">
        <v>2.21999999999999E-2</v>
      </c>
      <c r="L49" s="233">
        <f>AVERAGE(B49:K49)</f>
        <v>1.9489999999999969E-2</v>
      </c>
      <c r="M49" s="233">
        <f>STDEVP(B49:K49)</f>
        <v>3.4572966317630307E-3</v>
      </c>
      <c r="N49" s="226">
        <f>M49*100/L49</f>
        <v>17.738823149117682</v>
      </c>
      <c r="O49" s="233"/>
      <c r="P49" s="226"/>
      <c r="Q49" s="215"/>
      <c r="R49" s="294" t="s">
        <v>119</v>
      </c>
      <c r="S49" s="294">
        <v>280</v>
      </c>
      <c r="T49" s="331"/>
      <c r="U49" s="331"/>
      <c r="V49" s="331"/>
      <c r="W49" s="331"/>
      <c r="X49" s="331"/>
      <c r="Y49" s="216"/>
      <c r="Z49" s="216"/>
      <c r="AA49" s="216"/>
      <c r="AB49" s="262" t="s">
        <v>50</v>
      </c>
      <c r="AC49" s="350">
        <v>1.7399999999999902E-2</v>
      </c>
      <c r="AD49" s="350">
        <v>1.89E-2</v>
      </c>
      <c r="AE49" s="350">
        <v>1.58999999999999E-2</v>
      </c>
      <c r="AF49" s="350">
        <v>1.41E-2</v>
      </c>
      <c r="AG49" s="350"/>
      <c r="AH49" s="350">
        <v>1.7600000000000001E-2</v>
      </c>
      <c r="AI49" s="350">
        <v>1.54E-2</v>
      </c>
      <c r="AJ49" s="350">
        <v>1.9299999999999901E-2</v>
      </c>
      <c r="AK49" s="350"/>
      <c r="AL49" s="351"/>
      <c r="AM49" s="233">
        <f>AVERAGE(AC49:AL49)</f>
        <v>1.69428571428571E-2</v>
      </c>
      <c r="AN49" s="233">
        <f>STDEVP(AC49:AL49)</f>
        <v>1.7556904566556678E-3</v>
      </c>
      <c r="AO49" s="226">
        <f>AN49*100/AM49</f>
        <v>10.362422594089129</v>
      </c>
      <c r="AP49" s="233"/>
      <c r="AQ49" s="226"/>
      <c r="AR49" s="215"/>
      <c r="AS49" s="294" t="s">
        <v>119</v>
      </c>
      <c r="AT49" s="294">
        <v>290</v>
      </c>
      <c r="AU49" s="331"/>
      <c r="AV49" s="331"/>
      <c r="AW49" s="331"/>
      <c r="AX49" s="331"/>
      <c r="AY49" s="331"/>
      <c r="AZ49" s="216"/>
      <c r="BA49" s="216"/>
      <c r="BB49" s="331"/>
      <c r="BC49" s="331"/>
      <c r="BE49" s="254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233"/>
      <c r="BQ49" s="233"/>
      <c r="BR49" s="226"/>
      <c r="BS49" s="233"/>
      <c r="BT49" s="226"/>
      <c r="BU49" s="215"/>
      <c r="BV49" s="215"/>
      <c r="BW49" s="215"/>
      <c r="BX49" s="331"/>
      <c r="BY49" s="331"/>
      <c r="BZ49" s="331"/>
      <c r="CA49" s="331"/>
      <c r="CB49" s="331"/>
      <c r="CC49" s="216"/>
      <c r="CD49" s="216"/>
      <c r="CE49" s="331"/>
      <c r="CH49" s="254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233"/>
      <c r="CT49" s="233"/>
      <c r="CU49" s="226"/>
      <c r="CV49" s="233"/>
      <c r="CW49" s="226"/>
      <c r="CX49" s="215"/>
      <c r="CY49" s="215"/>
      <c r="CZ49" s="215"/>
      <c r="DA49" s="331"/>
      <c r="DB49" s="331"/>
      <c r="DC49" s="331"/>
      <c r="DD49" s="331"/>
      <c r="DE49" s="331"/>
      <c r="DF49" s="216"/>
      <c r="DG49" s="216"/>
      <c r="DH49" s="331"/>
      <c r="DJ49" s="262" t="s">
        <v>50</v>
      </c>
      <c r="DK49" s="350">
        <v>2.79999999999999E-2</v>
      </c>
      <c r="DL49" s="350">
        <v>2.4199999999999999E-2</v>
      </c>
      <c r="DM49" s="350">
        <v>1.89E-2</v>
      </c>
      <c r="DN49" s="350">
        <v>2.47E-2</v>
      </c>
      <c r="DO49" s="350">
        <v>2.5000000000000001E-2</v>
      </c>
      <c r="DP49" s="350">
        <v>2.2100000000000002E-2</v>
      </c>
      <c r="DQ49" s="350">
        <v>1.66E-2</v>
      </c>
      <c r="DR49" s="350">
        <v>2.7099999999999999E-2</v>
      </c>
      <c r="DS49" s="350"/>
      <c r="DT49" s="351"/>
      <c r="DU49" s="233">
        <f>AVERAGE(DK49:DT49)</f>
        <v>2.3324999999999992E-2</v>
      </c>
      <c r="DV49" s="233">
        <f>STDEVP(DK49:DT49)</f>
        <v>3.6721077053920789E-3</v>
      </c>
      <c r="DW49" s="226">
        <f>DV49*100/DU49</f>
        <v>15.743227032763475</v>
      </c>
      <c r="DX49" s="233"/>
      <c r="DY49" s="226"/>
      <c r="DZ49" s="216"/>
      <c r="EA49" s="294" t="s">
        <v>119</v>
      </c>
      <c r="EB49" s="294">
        <v>230</v>
      </c>
      <c r="EC49" s="331"/>
      <c r="ED49" s="331"/>
      <c r="EE49" s="331"/>
      <c r="EF49" s="331"/>
      <c r="EG49" s="331"/>
      <c r="EH49" s="216"/>
      <c r="EI49" s="216"/>
      <c r="EJ49" s="331"/>
      <c r="EL49" s="262" t="s">
        <v>50</v>
      </c>
      <c r="EM49" s="350">
        <v>1.8499999999999999E-2</v>
      </c>
      <c r="EN49" s="350">
        <v>1.5699999999999902E-2</v>
      </c>
      <c r="EO49" s="350">
        <v>2.3099999999999999E-2</v>
      </c>
      <c r="EP49" s="350">
        <v>2.3599999999999899E-2</v>
      </c>
      <c r="EQ49" s="350">
        <v>2.1999999999999999E-2</v>
      </c>
      <c r="ER49" s="350">
        <v>2.39999999999999E-2</v>
      </c>
      <c r="ES49" s="350"/>
      <c r="ET49" s="350">
        <v>2.3800000000000002E-2</v>
      </c>
      <c r="EU49" s="350">
        <v>2.7199999999999998E-2</v>
      </c>
      <c r="EV49" s="351">
        <v>2.4399999999999901E-2</v>
      </c>
      <c r="EW49" s="233">
        <f>AVERAGE(EM49:EV49)</f>
        <v>2.2477777777777735E-2</v>
      </c>
      <c r="EX49" s="233">
        <f>STDEVP(EM49:EV49)</f>
        <v>3.2265488193967658E-3</v>
      </c>
      <c r="EY49" s="226">
        <f>EX49*100/EW49</f>
        <v>14.354394154508624</v>
      </c>
      <c r="EZ49" s="233"/>
      <c r="FA49" s="226"/>
      <c r="FB49" s="216"/>
      <c r="FC49" s="294" t="s">
        <v>119</v>
      </c>
      <c r="FD49" s="294">
        <v>180</v>
      </c>
      <c r="FE49" s="331"/>
      <c r="FF49" s="331"/>
      <c r="FG49" s="331"/>
      <c r="FH49" s="331"/>
      <c r="FI49" s="331"/>
      <c r="FJ49" s="216"/>
      <c r="FK49" s="216"/>
      <c r="FL49" s="331"/>
    </row>
    <row r="50" spans="1:168">
      <c r="A50" s="254"/>
      <c r="B50" s="233"/>
      <c r="C50" s="233"/>
      <c r="D50" s="233"/>
      <c r="E50" s="233"/>
      <c r="F50" s="215"/>
      <c r="G50" s="215"/>
      <c r="H50" s="233"/>
      <c r="I50" s="233"/>
      <c r="J50" s="233"/>
      <c r="K50" s="233"/>
      <c r="L50" s="233"/>
      <c r="M50" s="233"/>
      <c r="N50" s="226"/>
      <c r="O50" s="233"/>
      <c r="P50" s="226"/>
      <c r="Q50" s="215"/>
      <c r="R50" s="215"/>
      <c r="S50" s="215"/>
      <c r="T50" s="331"/>
      <c r="U50" s="331"/>
      <c r="V50" s="331"/>
      <c r="W50" s="331"/>
      <c r="X50" s="331"/>
      <c r="Y50" s="216"/>
      <c r="Z50" s="216"/>
      <c r="AA50" s="216"/>
      <c r="AB50" s="254"/>
      <c r="AC50" s="233"/>
      <c r="AD50" s="233"/>
      <c r="AE50" s="233"/>
      <c r="AF50" s="233"/>
      <c r="AG50" s="215"/>
      <c r="AH50" s="215"/>
      <c r="AI50" s="233"/>
      <c r="AJ50" s="233"/>
      <c r="AK50" s="233"/>
      <c r="AL50" s="233"/>
      <c r="AM50" s="233"/>
      <c r="AN50" s="233"/>
      <c r="AO50" s="226"/>
      <c r="AP50" s="233"/>
      <c r="AQ50" s="226"/>
      <c r="AR50" s="215"/>
      <c r="AS50" s="215"/>
      <c r="AT50" s="215"/>
      <c r="AU50" s="331"/>
      <c r="AV50" s="331"/>
      <c r="AW50" s="331"/>
      <c r="AX50" s="331"/>
      <c r="AY50" s="331"/>
      <c r="AZ50" s="216"/>
      <c r="BA50" s="216"/>
      <c r="BB50" s="331"/>
      <c r="BC50" s="331"/>
      <c r="BE50" s="254"/>
      <c r="BF50" s="233"/>
      <c r="BG50" s="233"/>
      <c r="BH50" s="233"/>
      <c r="BI50" s="233"/>
      <c r="BJ50" s="215"/>
      <c r="BK50" s="215"/>
      <c r="BL50" s="233"/>
      <c r="BM50" s="233"/>
      <c r="BN50" s="233"/>
      <c r="BO50" s="233"/>
      <c r="BP50" s="233"/>
      <c r="BQ50" s="233"/>
      <c r="BR50" s="226"/>
      <c r="BS50" s="233"/>
      <c r="BT50" s="226"/>
      <c r="BU50" s="215"/>
      <c r="BV50" s="215"/>
      <c r="BW50" s="215"/>
      <c r="BX50" s="331"/>
      <c r="BY50" s="331"/>
      <c r="BZ50" s="331"/>
      <c r="CA50" s="331"/>
      <c r="CB50" s="331"/>
      <c r="CC50" s="216"/>
      <c r="CD50" s="216"/>
      <c r="CE50" s="331"/>
      <c r="CH50" s="254"/>
      <c r="CI50" s="233"/>
      <c r="CJ50" s="233"/>
      <c r="CK50" s="233"/>
      <c r="CL50" s="233"/>
      <c r="CM50" s="215"/>
      <c r="CN50" s="215"/>
      <c r="CO50" s="233"/>
      <c r="CP50" s="233"/>
      <c r="CQ50" s="233"/>
      <c r="CR50" s="233"/>
      <c r="CS50" s="233"/>
      <c r="CT50" s="233"/>
      <c r="CU50" s="226"/>
      <c r="CV50" s="233"/>
      <c r="CW50" s="226"/>
      <c r="CX50" s="215"/>
      <c r="CY50" s="215"/>
      <c r="CZ50" s="215"/>
      <c r="DA50" s="331"/>
      <c r="DB50" s="331"/>
      <c r="DC50" s="331"/>
      <c r="DD50" s="331"/>
      <c r="DE50" s="331"/>
      <c r="DF50" s="216"/>
      <c r="DG50" s="216"/>
      <c r="DH50" s="331"/>
      <c r="DJ50" s="254"/>
      <c r="DK50" s="233"/>
      <c r="DL50" s="233"/>
      <c r="DM50" s="233"/>
      <c r="DN50" s="233"/>
      <c r="DO50" s="215"/>
      <c r="DP50" s="215"/>
      <c r="DQ50" s="233"/>
      <c r="DR50" s="233"/>
      <c r="DS50" s="233"/>
      <c r="DT50" s="233"/>
      <c r="DU50" s="233"/>
      <c r="DV50" s="233"/>
      <c r="DW50" s="226"/>
      <c r="DX50" s="233"/>
      <c r="DY50" s="226"/>
      <c r="DZ50" s="216"/>
      <c r="EA50" s="216"/>
      <c r="EB50" s="216"/>
      <c r="EC50" s="331"/>
      <c r="ED50" s="331"/>
      <c r="EE50" s="331"/>
      <c r="EF50" s="331"/>
      <c r="EG50" s="331"/>
      <c r="EH50" s="216"/>
      <c r="EI50" s="216"/>
      <c r="EJ50" s="331"/>
      <c r="EL50" s="254"/>
      <c r="EM50" s="233"/>
      <c r="EN50" s="233"/>
      <c r="EO50" s="233"/>
      <c r="EP50" s="233"/>
      <c r="EQ50" s="215"/>
      <c r="ER50" s="215"/>
      <c r="ES50" s="233"/>
      <c r="ET50" s="233"/>
      <c r="EU50" s="233"/>
      <c r="EV50" s="233"/>
      <c r="EW50" s="233"/>
      <c r="EX50" s="233"/>
      <c r="EY50" s="226"/>
      <c r="EZ50" s="233"/>
      <c r="FA50" s="226"/>
      <c r="FB50" s="216"/>
      <c r="FC50" s="216"/>
      <c r="FD50" s="216"/>
      <c r="FE50" s="331"/>
      <c r="FF50" s="331"/>
      <c r="FG50" s="331"/>
      <c r="FH50" s="331"/>
      <c r="FI50" s="331"/>
      <c r="FJ50" s="216"/>
      <c r="FK50" s="216"/>
      <c r="FL50" s="331"/>
    </row>
    <row r="51" spans="1:168">
      <c r="A51" s="254"/>
      <c r="B51" s="233"/>
      <c r="C51" s="233"/>
      <c r="D51" s="233"/>
      <c r="E51" s="233"/>
      <c r="F51" s="215"/>
      <c r="G51" s="215"/>
      <c r="H51" s="233"/>
      <c r="I51" s="233"/>
      <c r="J51" s="233"/>
      <c r="K51" s="233"/>
      <c r="L51" s="233"/>
      <c r="M51" s="233"/>
      <c r="N51" s="226"/>
      <c r="O51" s="233"/>
      <c r="P51" s="226"/>
      <c r="Q51" s="215"/>
      <c r="R51" s="215"/>
      <c r="S51" s="215"/>
      <c r="T51" s="331"/>
      <c r="U51" s="331"/>
      <c r="V51" s="331"/>
      <c r="W51" s="331"/>
      <c r="X51" s="331"/>
      <c r="Y51" s="216"/>
      <c r="Z51" s="216"/>
      <c r="AA51" s="216"/>
      <c r="AB51" s="254"/>
      <c r="AC51" s="233"/>
      <c r="AD51" s="233"/>
      <c r="AE51" s="233"/>
      <c r="AF51" s="233"/>
      <c r="AG51" s="215"/>
      <c r="AH51" s="215"/>
      <c r="AI51" s="233"/>
      <c r="AJ51" s="233"/>
      <c r="AK51" s="233"/>
      <c r="AL51" s="233"/>
      <c r="AM51" s="233"/>
      <c r="AN51" s="233"/>
      <c r="AO51" s="226"/>
      <c r="AP51" s="233"/>
      <c r="AQ51" s="226"/>
      <c r="AR51" s="215"/>
      <c r="AS51" s="215"/>
      <c r="AT51" s="215"/>
      <c r="AU51" s="331"/>
      <c r="AV51" s="331"/>
      <c r="AW51" s="331"/>
      <c r="AX51" s="331"/>
      <c r="AY51" s="331"/>
      <c r="AZ51" s="216"/>
      <c r="BA51" s="216"/>
      <c r="BB51" s="331"/>
      <c r="BC51" s="331"/>
      <c r="BE51" s="254"/>
      <c r="BF51" s="233"/>
      <c r="BG51" s="233"/>
      <c r="BH51" s="233"/>
      <c r="BI51" s="233"/>
      <c r="BJ51" s="215"/>
      <c r="BK51" s="215"/>
      <c r="BL51" s="233"/>
      <c r="BM51" s="233"/>
      <c r="BN51" s="233"/>
      <c r="BO51" s="233"/>
      <c r="BP51" s="233"/>
      <c r="BQ51" s="233"/>
      <c r="BR51" s="226"/>
      <c r="BS51" s="233"/>
      <c r="BT51" s="226"/>
      <c r="BU51" s="215"/>
      <c r="BV51" s="215"/>
      <c r="BW51" s="215"/>
      <c r="BX51" s="331"/>
      <c r="BY51" s="331"/>
      <c r="BZ51" s="331"/>
      <c r="CA51" s="331"/>
      <c r="CB51" s="331"/>
      <c r="CC51" s="216"/>
      <c r="CD51" s="216"/>
      <c r="CE51" s="331"/>
      <c r="CH51" s="254"/>
      <c r="CI51" s="233"/>
      <c r="CJ51" s="233"/>
      <c r="CK51" s="233"/>
      <c r="CL51" s="233"/>
      <c r="CM51" s="215"/>
      <c r="CN51" s="215"/>
      <c r="CO51" s="233"/>
      <c r="CP51" s="233"/>
      <c r="CQ51" s="233"/>
      <c r="CR51" s="233"/>
      <c r="CS51" s="233"/>
      <c r="CT51" s="233"/>
      <c r="CU51" s="226"/>
      <c r="CV51" s="233"/>
      <c r="CW51" s="226"/>
      <c r="CX51" s="215"/>
      <c r="CY51" s="215"/>
      <c r="CZ51" s="215"/>
      <c r="DA51" s="331"/>
      <c r="DB51" s="331"/>
      <c r="DC51" s="331"/>
      <c r="DD51" s="331"/>
      <c r="DE51" s="331"/>
      <c r="DF51" s="216"/>
      <c r="DG51" s="216"/>
      <c r="DH51" s="331"/>
      <c r="DJ51" s="270"/>
      <c r="DK51" s="216"/>
      <c r="DL51" s="216"/>
      <c r="DM51" s="259"/>
      <c r="DN51" s="216"/>
      <c r="DO51" s="216"/>
      <c r="DP51" s="216"/>
      <c r="DQ51" s="216"/>
      <c r="DR51" s="216"/>
      <c r="DS51" s="216"/>
      <c r="DT51" s="216"/>
      <c r="DU51" s="216"/>
      <c r="DV51" s="216"/>
      <c r="DW51" s="216"/>
      <c r="DX51" s="216"/>
      <c r="DY51" s="216"/>
      <c r="DZ51" s="216"/>
      <c r="EA51" s="216"/>
      <c r="EB51" s="216"/>
      <c r="EC51" s="216"/>
      <c r="ED51" s="331"/>
      <c r="EE51" s="331"/>
      <c r="EF51" s="331"/>
      <c r="EG51" s="331"/>
      <c r="EH51" s="216"/>
      <c r="EI51" s="216"/>
      <c r="EJ51" s="331"/>
      <c r="EL51" s="270"/>
      <c r="EM51" s="216"/>
      <c r="EN51" s="216"/>
      <c r="EO51" s="259"/>
      <c r="EP51" s="216"/>
      <c r="EQ51" s="216"/>
      <c r="ER51" s="216"/>
      <c r="ES51" s="216"/>
      <c r="ET51" s="216"/>
      <c r="EU51" s="216"/>
      <c r="EV51" s="216"/>
      <c r="EW51" s="216"/>
      <c r="EX51" s="216"/>
      <c r="EY51" s="216"/>
      <c r="EZ51" s="216"/>
      <c r="FA51" s="216"/>
      <c r="FB51" s="216"/>
      <c r="FC51" s="216"/>
      <c r="FD51" s="216"/>
      <c r="FE51" s="216"/>
      <c r="FF51" s="331"/>
      <c r="FG51" s="331"/>
      <c r="FH51" s="331"/>
      <c r="FI51" s="331"/>
      <c r="FJ51" s="216"/>
      <c r="FK51" s="216"/>
      <c r="FL51" s="331"/>
    </row>
    <row r="52" spans="1:168">
      <c r="A52" s="254"/>
      <c r="B52" s="233"/>
      <c r="C52" s="233"/>
      <c r="D52" s="233"/>
      <c r="E52" s="233"/>
      <c r="F52" s="215"/>
      <c r="G52" s="215"/>
      <c r="H52" s="233"/>
      <c r="I52" s="233"/>
      <c r="J52" s="233"/>
      <c r="K52" s="233"/>
      <c r="L52" s="233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216"/>
      <c r="Z52" s="216"/>
      <c r="AA52" s="216"/>
      <c r="AB52" s="254"/>
      <c r="AC52" s="233"/>
      <c r="AD52" s="233"/>
      <c r="AE52" s="233"/>
      <c r="AF52" s="233"/>
      <c r="AG52" s="215"/>
      <c r="AH52" s="215"/>
      <c r="AI52" s="233"/>
      <c r="AJ52" s="233"/>
      <c r="AK52" s="233"/>
      <c r="AL52" s="233"/>
      <c r="AM52" s="233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216"/>
      <c r="BA52" s="216"/>
      <c r="BB52" s="331"/>
      <c r="BC52" s="331"/>
      <c r="BE52" s="254"/>
      <c r="BF52" s="233"/>
      <c r="BG52" s="233"/>
      <c r="BH52" s="233"/>
      <c r="BI52" s="233"/>
      <c r="BJ52" s="215"/>
      <c r="BK52" s="215"/>
      <c r="BL52" s="233"/>
      <c r="BM52" s="233"/>
      <c r="BN52" s="233"/>
      <c r="BO52" s="233"/>
      <c r="BP52" s="233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216"/>
      <c r="CD52" s="216"/>
      <c r="CE52" s="331"/>
      <c r="CH52" s="254"/>
      <c r="CI52" s="233"/>
      <c r="CJ52" s="233"/>
      <c r="CK52" s="233"/>
      <c r="CL52" s="233"/>
      <c r="CM52" s="215"/>
      <c r="CN52" s="215"/>
      <c r="CO52" s="233"/>
      <c r="CP52" s="233"/>
      <c r="CQ52" s="233"/>
      <c r="CR52" s="233"/>
      <c r="CS52" s="233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  <c r="DF52" s="216"/>
      <c r="DG52" s="216"/>
      <c r="DH52" s="331"/>
      <c r="DJ52" s="331"/>
      <c r="DK52" s="331"/>
      <c r="DL52" s="331"/>
      <c r="DM52" s="331"/>
      <c r="DN52" s="331"/>
      <c r="DO52" s="331"/>
      <c r="DP52" s="331"/>
      <c r="DQ52" s="331"/>
      <c r="DR52" s="331"/>
      <c r="DS52" s="331"/>
      <c r="DT52" s="331"/>
      <c r="DU52" s="331"/>
      <c r="DV52" s="331"/>
      <c r="DW52" s="331"/>
      <c r="DX52" s="331"/>
      <c r="DY52" s="331"/>
      <c r="DZ52" s="331"/>
      <c r="EA52" s="331"/>
      <c r="EB52" s="331"/>
      <c r="EC52" s="331"/>
      <c r="ED52" s="216"/>
      <c r="EE52" s="215"/>
      <c r="EF52" s="215"/>
      <c r="EG52" s="215"/>
      <c r="EH52" s="216"/>
      <c r="EI52" s="216"/>
      <c r="EJ52" s="331"/>
      <c r="EL52" s="331"/>
      <c r="EM52" s="331"/>
      <c r="EN52" s="331"/>
      <c r="EO52" s="331"/>
      <c r="EP52" s="331"/>
      <c r="EQ52" s="331"/>
      <c r="ER52" s="331"/>
      <c r="ES52" s="331"/>
      <c r="ET52" s="331"/>
      <c r="EU52" s="331"/>
      <c r="EV52" s="331"/>
      <c r="EW52" s="331"/>
      <c r="EX52" s="331"/>
      <c r="EY52" s="331"/>
      <c r="EZ52" s="331"/>
      <c r="FA52" s="331"/>
      <c r="FB52" s="331"/>
      <c r="FC52" s="331"/>
      <c r="FD52" s="331"/>
      <c r="FE52" s="331"/>
      <c r="FF52" s="331"/>
      <c r="FG52" s="331"/>
      <c r="FH52" s="331"/>
      <c r="FI52" s="331"/>
      <c r="FJ52" s="216"/>
      <c r="FK52" s="216"/>
      <c r="FL52" s="331"/>
    </row>
    <row r="53" spans="1:168">
      <c r="A53" s="254"/>
      <c r="B53" s="331" t="s">
        <v>106</v>
      </c>
      <c r="C53" s="334" t="s">
        <v>20</v>
      </c>
      <c r="D53" s="334"/>
      <c r="E53" s="334"/>
      <c r="F53" s="334"/>
      <c r="G53" s="334"/>
      <c r="H53" s="336" t="s">
        <v>120</v>
      </c>
      <c r="I53" s="336"/>
      <c r="J53" s="336"/>
      <c r="K53" s="336"/>
      <c r="L53" s="336"/>
      <c r="M53" s="233"/>
      <c r="N53" s="233"/>
      <c r="O53" s="226"/>
      <c r="P53" s="233"/>
      <c r="Q53" s="226"/>
      <c r="R53" s="215"/>
      <c r="S53" s="215"/>
      <c r="T53" s="215"/>
      <c r="U53" s="331"/>
      <c r="V53" s="331"/>
      <c r="W53" s="331"/>
      <c r="X53" s="331"/>
      <c r="Y53" s="216"/>
      <c r="Z53" s="216"/>
      <c r="AA53" s="216"/>
      <c r="AB53" s="254"/>
      <c r="AC53" s="331" t="s">
        <v>106</v>
      </c>
      <c r="AD53" s="334" t="s">
        <v>20</v>
      </c>
      <c r="AE53" s="334"/>
      <c r="AF53" s="334"/>
      <c r="AG53" s="334"/>
      <c r="AH53" s="334"/>
      <c r="AI53" s="336" t="s">
        <v>120</v>
      </c>
      <c r="AJ53" s="336"/>
      <c r="AK53" s="336"/>
      <c r="AL53" s="336"/>
      <c r="AM53" s="336"/>
      <c r="AN53" s="233"/>
      <c r="AO53" s="233"/>
      <c r="AP53" s="226"/>
      <c r="AQ53" s="233"/>
      <c r="AR53" s="226"/>
      <c r="AS53" s="215"/>
      <c r="AT53" s="215"/>
      <c r="AU53" s="215"/>
      <c r="AV53" s="331"/>
      <c r="AW53" s="331"/>
      <c r="AX53" s="331"/>
      <c r="AY53" s="331"/>
      <c r="AZ53" s="216"/>
      <c r="BA53" s="216"/>
      <c r="BB53" s="331"/>
      <c r="BC53" s="331"/>
      <c r="BE53" s="254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233"/>
      <c r="BR53" s="233"/>
      <c r="BS53" s="226"/>
      <c r="BT53" s="233"/>
      <c r="BU53" s="226"/>
      <c r="BV53" s="215"/>
      <c r="BW53" s="215"/>
      <c r="BX53" s="215"/>
      <c r="BY53" s="331"/>
      <c r="BZ53" s="331"/>
      <c r="CA53" s="331"/>
      <c r="CB53" s="331"/>
      <c r="CC53" s="216"/>
      <c r="CD53" s="216"/>
      <c r="CE53" s="331"/>
      <c r="CH53" s="254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233"/>
      <c r="CU53" s="233"/>
      <c r="CV53" s="226"/>
      <c r="CW53" s="233"/>
      <c r="CX53" s="226"/>
      <c r="CY53" s="215"/>
      <c r="CZ53" s="215"/>
      <c r="DA53" s="215"/>
      <c r="DB53" s="331"/>
      <c r="DC53" s="331"/>
      <c r="DD53" s="331"/>
      <c r="DE53" s="331"/>
      <c r="DF53" s="216"/>
      <c r="DG53" s="216"/>
      <c r="DH53" s="331"/>
      <c r="DJ53" s="331"/>
      <c r="DK53" s="331"/>
      <c r="DL53" s="331"/>
      <c r="DM53" s="331"/>
      <c r="DN53" s="331"/>
      <c r="DO53" s="331"/>
      <c r="DP53" s="331"/>
      <c r="DQ53" s="331"/>
      <c r="DR53" s="331"/>
      <c r="DS53" s="331"/>
      <c r="DT53" s="331"/>
      <c r="DU53" s="331"/>
      <c r="DV53" s="331"/>
      <c r="DW53" s="331"/>
      <c r="DX53" s="331"/>
      <c r="DY53" s="331"/>
      <c r="DZ53" s="331"/>
      <c r="EA53" s="331"/>
      <c r="EB53" s="331"/>
      <c r="EC53" s="331"/>
      <c r="ED53" s="331"/>
      <c r="EE53" s="330"/>
      <c r="EF53" s="330"/>
      <c r="EG53" s="330"/>
      <c r="EH53" s="331"/>
      <c r="EI53" s="331"/>
      <c r="EJ53" s="331"/>
      <c r="EL53" s="331"/>
      <c r="EM53" s="331"/>
      <c r="EN53" s="331"/>
      <c r="EO53" s="331"/>
      <c r="EP53" s="331"/>
      <c r="EQ53" s="331"/>
      <c r="ER53" s="331"/>
      <c r="ES53" s="331"/>
      <c r="ET53" s="331"/>
      <c r="EU53" s="331"/>
      <c r="EV53" s="331"/>
      <c r="EW53" s="331"/>
      <c r="EX53" s="331"/>
      <c r="EY53" s="331"/>
      <c r="EZ53" s="331"/>
      <c r="FA53" s="331"/>
      <c r="FB53" s="331"/>
      <c r="FC53" s="331"/>
      <c r="FD53" s="331"/>
      <c r="FE53" s="331"/>
      <c r="FF53" s="331"/>
      <c r="FG53" s="331"/>
      <c r="FH53" s="331"/>
      <c r="FI53" s="331"/>
      <c r="FJ53" s="216"/>
      <c r="FK53" s="216"/>
      <c r="FL53" s="331"/>
    </row>
    <row r="54" spans="1:168">
      <c r="A54" s="254"/>
      <c r="B54" s="337" t="s">
        <v>50</v>
      </c>
      <c r="C54" s="338">
        <v>1.8599999999999998E-2</v>
      </c>
      <c r="D54" s="338">
        <v>1.6799999999999898E-2</v>
      </c>
      <c r="E54" s="338">
        <v>1.93999999999999E-2</v>
      </c>
      <c r="F54" s="338">
        <v>2.2399999999999899E-2</v>
      </c>
      <c r="G54" s="338">
        <v>2.0400000000000001E-2</v>
      </c>
      <c r="H54" s="338">
        <v>2.0699999999999899E-2</v>
      </c>
      <c r="I54" s="338">
        <v>1.81999999999999E-2</v>
      </c>
      <c r="J54" s="338">
        <v>2.1999999999999999E-2</v>
      </c>
      <c r="K54" s="338">
        <v>2.01E-2</v>
      </c>
      <c r="L54" s="338">
        <v>1.9699999999999902E-2</v>
      </c>
      <c r="M54" s="233"/>
      <c r="N54" s="233"/>
      <c r="O54" s="226"/>
      <c r="P54" s="233"/>
      <c r="Q54" s="226"/>
      <c r="R54" s="215"/>
      <c r="S54" s="215"/>
      <c r="T54" s="215"/>
      <c r="U54" s="331"/>
      <c r="V54" s="331"/>
      <c r="W54" s="331"/>
      <c r="X54" s="331"/>
      <c r="Y54" s="216"/>
      <c r="Z54" s="216"/>
      <c r="AA54" s="216"/>
      <c r="AB54" s="254"/>
      <c r="AC54" s="337" t="s">
        <v>50</v>
      </c>
      <c r="AD54" s="338">
        <v>2.5600000000000001E-2</v>
      </c>
      <c r="AE54" s="338">
        <v>1.7399999999999902E-2</v>
      </c>
      <c r="AF54" s="338">
        <v>1.7600000000000001E-2</v>
      </c>
      <c r="AG54" s="338">
        <v>1.3199999999999899E-2</v>
      </c>
      <c r="AH54" s="338">
        <v>1.37E-2</v>
      </c>
      <c r="AI54" s="338">
        <v>2.5600000000000001E-2</v>
      </c>
      <c r="AJ54" s="338">
        <v>4.6699999999999901E-2</v>
      </c>
      <c r="AK54" s="338">
        <v>2.1600000000000001E-2</v>
      </c>
      <c r="AL54" s="338">
        <v>1.6500000000000001E-2</v>
      </c>
      <c r="AM54" s="338">
        <v>1.9099999999999999E-2</v>
      </c>
      <c r="AN54" s="233"/>
      <c r="AO54" s="233"/>
      <c r="AP54" s="226"/>
      <c r="AQ54" s="233"/>
      <c r="AR54" s="226"/>
      <c r="AS54" s="215"/>
      <c r="AT54" s="215"/>
      <c r="AU54" s="215"/>
      <c r="AV54" s="331"/>
      <c r="AW54" s="331"/>
      <c r="AX54" s="331"/>
      <c r="AY54" s="331"/>
      <c r="AZ54" s="216"/>
      <c r="BA54" s="216"/>
      <c r="BB54" s="331"/>
      <c r="BC54" s="331"/>
      <c r="BE54" s="254"/>
      <c r="BF54" s="330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233"/>
      <c r="BR54" s="233"/>
      <c r="BS54" s="226"/>
      <c r="BT54" s="233"/>
      <c r="BU54" s="226"/>
      <c r="BV54" s="215"/>
      <c r="BW54" s="215"/>
      <c r="BX54" s="215"/>
      <c r="BY54" s="331"/>
      <c r="BZ54" s="331"/>
      <c r="CA54" s="331"/>
      <c r="CB54" s="331"/>
      <c r="CC54" s="216"/>
      <c r="CD54" s="216"/>
      <c r="CE54" s="331"/>
      <c r="CH54" s="254"/>
      <c r="CI54" s="330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233"/>
      <c r="CU54" s="233"/>
      <c r="CV54" s="226"/>
      <c r="CW54" s="233"/>
      <c r="CX54" s="226"/>
      <c r="CY54" s="215"/>
      <c r="CZ54" s="215"/>
      <c r="DA54" s="215"/>
      <c r="DB54" s="331"/>
      <c r="DC54" s="331"/>
      <c r="DD54" s="331"/>
      <c r="DE54" s="331"/>
      <c r="DF54" s="216"/>
      <c r="DG54" s="216"/>
      <c r="DH54" s="331"/>
      <c r="DJ54" s="353"/>
      <c r="DK54" s="354"/>
      <c r="DL54" s="354"/>
      <c r="DM54" s="354"/>
      <c r="DN54" s="354"/>
      <c r="DO54" s="354"/>
      <c r="DP54" s="354"/>
      <c r="DQ54" s="354"/>
      <c r="DR54" s="354"/>
      <c r="DS54" s="354"/>
      <c r="DT54" s="354"/>
      <c r="DU54" s="233"/>
      <c r="DV54" s="233"/>
      <c r="DW54" s="226"/>
      <c r="DX54" s="233"/>
      <c r="DY54" s="226"/>
      <c r="DZ54" s="215"/>
      <c r="EA54" s="233"/>
      <c r="EB54" s="215"/>
      <c r="EC54" s="331"/>
      <c r="ED54" s="331"/>
      <c r="EE54" s="330"/>
      <c r="EF54" s="330"/>
      <c r="EG54" s="330"/>
      <c r="EH54" s="331"/>
      <c r="EI54" s="331"/>
      <c r="EJ54" s="331"/>
      <c r="EL54" s="353"/>
      <c r="EM54" s="354"/>
      <c r="EN54" s="354"/>
      <c r="EO54" s="354"/>
      <c r="EP54" s="354"/>
      <c r="EQ54" s="354"/>
      <c r="ER54" s="354"/>
      <c r="ES54" s="354"/>
      <c r="ET54" s="354"/>
      <c r="EU54" s="354"/>
      <c r="EV54" s="354"/>
      <c r="EW54" s="233"/>
      <c r="EX54" s="233"/>
      <c r="EY54" s="226"/>
      <c r="EZ54" s="233"/>
      <c r="FA54" s="226"/>
      <c r="FB54" s="215"/>
      <c r="FC54" s="233"/>
      <c r="FD54" s="215"/>
      <c r="FE54" s="331"/>
      <c r="FF54" s="331"/>
      <c r="FG54" s="331"/>
      <c r="FH54" s="331"/>
      <c r="FI54" s="331"/>
      <c r="FJ54" s="216"/>
      <c r="FK54" s="216"/>
      <c r="FL54" s="331"/>
    </row>
    <row r="55" spans="1:168">
      <c r="A55" s="254"/>
      <c r="B55" s="339" t="s">
        <v>92</v>
      </c>
      <c r="C55" s="340">
        <v>1.2486999999999999</v>
      </c>
      <c r="D55" s="340">
        <v>1.1847999999999901</v>
      </c>
      <c r="E55" s="340">
        <v>1.1858</v>
      </c>
      <c r="F55" s="340">
        <v>1.2040999999999999</v>
      </c>
      <c r="G55" s="340">
        <v>1.1724999999999901</v>
      </c>
      <c r="H55" s="340">
        <v>1.0167999999999999</v>
      </c>
      <c r="I55" s="340">
        <v>1.1579999999999999</v>
      </c>
      <c r="J55" s="340">
        <v>1.0891</v>
      </c>
      <c r="K55" s="340">
        <v>1.0914999999999999</v>
      </c>
      <c r="L55" s="340">
        <v>1.0004999999999999</v>
      </c>
      <c r="M55" s="233"/>
      <c r="N55" s="233"/>
      <c r="O55" s="226"/>
      <c r="P55" s="233"/>
      <c r="Q55" s="226"/>
      <c r="R55" s="215"/>
      <c r="S55" s="215"/>
      <c r="T55" s="215"/>
      <c r="U55" s="331"/>
      <c r="V55" s="331"/>
      <c r="W55" s="331"/>
      <c r="X55" s="331"/>
      <c r="Y55" s="216"/>
      <c r="Z55" s="216"/>
      <c r="AA55" s="216"/>
      <c r="AB55" s="254"/>
      <c r="AC55" s="339" t="s">
        <v>92</v>
      </c>
      <c r="AD55" s="340">
        <v>1.3760999999999901</v>
      </c>
      <c r="AE55" s="340">
        <v>1.3901999999999901</v>
      </c>
      <c r="AF55" s="340">
        <v>1.3687</v>
      </c>
      <c r="AG55" s="340">
        <v>1.3474999999999999</v>
      </c>
      <c r="AH55" s="340">
        <v>1.2890999999999999</v>
      </c>
      <c r="AI55" s="340">
        <v>1.1073999999999999</v>
      </c>
      <c r="AJ55" s="340">
        <v>1.1421999999999899</v>
      </c>
      <c r="AK55" s="340">
        <v>1.1395</v>
      </c>
      <c r="AL55" s="340">
        <v>1.1511</v>
      </c>
      <c r="AM55" s="340">
        <v>1.1014999999999999</v>
      </c>
      <c r="AN55" s="233"/>
      <c r="AO55" s="233"/>
      <c r="AP55" s="226"/>
      <c r="AQ55" s="233"/>
      <c r="AR55" s="226"/>
      <c r="AS55" s="215"/>
      <c r="AT55" s="215"/>
      <c r="AU55" s="215"/>
      <c r="AV55" s="331"/>
      <c r="AW55" s="331"/>
      <c r="AX55" s="331"/>
      <c r="AY55" s="331"/>
      <c r="AZ55" s="216"/>
      <c r="BA55" s="216"/>
      <c r="BB55" s="331"/>
      <c r="BC55" s="331"/>
      <c r="BE55" s="254"/>
      <c r="BF55" s="330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233"/>
      <c r="BR55" s="233"/>
      <c r="BS55" s="226"/>
      <c r="BT55" s="233"/>
      <c r="BU55" s="226"/>
      <c r="BV55" s="215"/>
      <c r="BW55" s="215"/>
      <c r="BX55" s="215"/>
      <c r="BY55" s="331"/>
      <c r="BZ55" s="331"/>
      <c r="CA55" s="331"/>
      <c r="CB55" s="331"/>
      <c r="CC55" s="216"/>
      <c r="CD55" s="216"/>
      <c r="CE55" s="331"/>
      <c r="CH55" s="254"/>
      <c r="CI55" s="330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233"/>
      <c r="CU55" s="233"/>
      <c r="CV55" s="226"/>
      <c r="CW55" s="233"/>
      <c r="CX55" s="226"/>
      <c r="CY55" s="215"/>
      <c r="CZ55" s="215"/>
      <c r="DA55" s="215"/>
      <c r="DB55" s="331"/>
      <c r="DC55" s="331"/>
      <c r="DD55" s="331"/>
      <c r="DE55" s="331"/>
      <c r="DF55" s="216"/>
      <c r="DG55" s="216"/>
      <c r="DH55" s="331"/>
      <c r="DJ55" s="259"/>
      <c r="DK55" s="331"/>
      <c r="DL55" s="331"/>
      <c r="DM55" s="331"/>
      <c r="DN55" s="331"/>
      <c r="DO55" s="331"/>
      <c r="DP55" s="331"/>
      <c r="DQ55" s="331"/>
      <c r="DR55" s="331"/>
      <c r="DS55" s="331"/>
      <c r="DT55" s="331"/>
      <c r="DU55" s="233"/>
      <c r="DV55" s="233"/>
      <c r="DW55" s="226"/>
      <c r="DX55" s="233"/>
      <c r="DY55" s="226"/>
      <c r="DZ55" s="215"/>
      <c r="EA55" s="215"/>
      <c r="EB55" s="226"/>
      <c r="EC55" s="331"/>
      <c r="ED55" s="331"/>
      <c r="EE55" s="331"/>
      <c r="EF55" s="331"/>
      <c r="EG55" s="331"/>
      <c r="EH55" s="216"/>
      <c r="EI55" s="216"/>
      <c r="EJ55" s="331"/>
      <c r="EL55" s="259"/>
      <c r="EM55" s="331"/>
      <c r="EN55" s="331"/>
      <c r="EO55" s="331"/>
      <c r="EP55" s="331"/>
      <c r="EQ55" s="331"/>
      <c r="ER55" s="331"/>
      <c r="ES55" s="331"/>
      <c r="ET55" s="331"/>
      <c r="EU55" s="331"/>
      <c r="EV55" s="331"/>
      <c r="EW55" s="233"/>
      <c r="EX55" s="233"/>
      <c r="EY55" s="226"/>
      <c r="EZ55" s="233"/>
      <c r="FA55" s="226"/>
      <c r="FB55" s="215"/>
      <c r="FC55" s="215"/>
      <c r="FD55" s="226"/>
      <c r="FE55" s="331"/>
      <c r="FF55" s="331"/>
      <c r="FG55" s="331"/>
      <c r="FH55" s="331"/>
      <c r="FI55" s="331"/>
      <c r="FJ55" s="216"/>
      <c r="FK55" s="216"/>
      <c r="FL55" s="331"/>
    </row>
    <row r="56" spans="1:168">
      <c r="A56" s="254"/>
      <c r="B56" s="215">
        <v>1000</v>
      </c>
      <c r="C56" s="343">
        <v>0.45589999999999897</v>
      </c>
      <c r="D56" s="343">
        <v>0.40869999999999901</v>
      </c>
      <c r="E56" s="343">
        <v>0.37440000000000001</v>
      </c>
      <c r="F56" s="343">
        <v>0.39979999999999899</v>
      </c>
      <c r="G56" s="343">
        <v>0.42059999999999997</v>
      </c>
      <c r="H56" s="345">
        <v>1.4120999999999999</v>
      </c>
      <c r="I56" s="345">
        <v>1.3178000000000001</v>
      </c>
      <c r="J56" s="345">
        <v>1.2101999999999999</v>
      </c>
      <c r="K56" s="345">
        <v>1.1994</v>
      </c>
      <c r="L56" s="345">
        <v>1.1529</v>
      </c>
      <c r="M56" s="233"/>
      <c r="N56" s="233"/>
      <c r="O56" s="226"/>
      <c r="P56" s="233"/>
      <c r="Q56" s="226"/>
      <c r="R56" s="215"/>
      <c r="S56" s="215"/>
      <c r="T56" s="215"/>
      <c r="U56" s="331"/>
      <c r="V56" s="331"/>
      <c r="W56" s="331"/>
      <c r="X56" s="331"/>
      <c r="Y56" s="216"/>
      <c r="Z56" s="216"/>
      <c r="AA56" s="216"/>
      <c r="AB56" s="254"/>
      <c r="AC56" s="215">
        <v>1000</v>
      </c>
      <c r="AD56" s="343">
        <v>0.26529999999999998</v>
      </c>
      <c r="AE56" s="343">
        <v>0.28549999999999998</v>
      </c>
      <c r="AF56" s="343">
        <v>0.223</v>
      </c>
      <c r="AG56" s="343">
        <v>0.23449999999999999</v>
      </c>
      <c r="AH56" s="343">
        <v>0.16470000000000001</v>
      </c>
      <c r="AI56" s="345">
        <v>0.96719999999999995</v>
      </c>
      <c r="AJ56" s="345">
        <v>1.0031999999999901</v>
      </c>
      <c r="AK56" s="345">
        <v>1.0581</v>
      </c>
      <c r="AL56" s="345">
        <v>1.0344</v>
      </c>
      <c r="AM56" s="345">
        <v>0.98119999999999996</v>
      </c>
      <c r="AN56" s="233"/>
      <c r="AO56" s="233"/>
      <c r="AP56" s="226"/>
      <c r="AQ56" s="233"/>
      <c r="AR56" s="226"/>
      <c r="AS56" s="215"/>
      <c r="AT56" s="215"/>
      <c r="AU56" s="215"/>
      <c r="AV56" s="331"/>
      <c r="AW56" s="331"/>
      <c r="AX56" s="331"/>
      <c r="AY56" s="331"/>
      <c r="AZ56" s="216"/>
      <c r="BA56" s="216"/>
      <c r="BB56" s="331"/>
      <c r="BC56" s="331"/>
      <c r="BE56" s="254"/>
      <c r="BF56" s="215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233"/>
      <c r="BR56" s="233"/>
      <c r="BS56" s="226"/>
      <c r="BT56" s="233"/>
      <c r="BU56" s="226"/>
      <c r="BV56" s="215"/>
      <c r="BW56" s="215"/>
      <c r="BX56" s="215"/>
      <c r="BY56" s="331"/>
      <c r="BZ56" s="331"/>
      <c r="CA56" s="331"/>
      <c r="CB56" s="331"/>
      <c r="CC56" s="216"/>
      <c r="CD56" s="216"/>
      <c r="CE56" s="331"/>
      <c r="CH56" s="254"/>
      <c r="CI56" s="215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233"/>
      <c r="CU56" s="233"/>
      <c r="CV56" s="226"/>
      <c r="CW56" s="233"/>
      <c r="CX56" s="226"/>
      <c r="CY56" s="215"/>
      <c r="CZ56" s="215"/>
      <c r="DA56" s="215"/>
      <c r="DB56" s="331"/>
      <c r="DC56" s="331"/>
      <c r="DD56" s="331"/>
      <c r="DE56" s="331"/>
      <c r="DF56" s="216"/>
      <c r="DG56" s="216"/>
      <c r="DH56" s="331"/>
      <c r="DJ56" s="254"/>
      <c r="DK56" s="330"/>
      <c r="DL56" s="331"/>
      <c r="DM56" s="331"/>
      <c r="DN56" s="331"/>
      <c r="DO56" s="331"/>
      <c r="DP56" s="331"/>
      <c r="DQ56" s="331"/>
      <c r="DR56" s="331"/>
      <c r="DS56" s="331"/>
      <c r="DT56" s="331"/>
      <c r="DU56" s="331"/>
      <c r="DV56" s="233"/>
      <c r="DW56" s="233"/>
      <c r="DX56" s="226"/>
      <c r="DY56" s="233"/>
      <c r="DZ56" s="226"/>
      <c r="EA56" s="215"/>
      <c r="EB56" s="215"/>
      <c r="EC56" s="215"/>
      <c r="ED56" s="331"/>
      <c r="EE56" s="331"/>
      <c r="EF56" s="331"/>
      <c r="EG56" s="331"/>
      <c r="EH56" s="216"/>
      <c r="EI56" s="216"/>
      <c r="EJ56" s="331"/>
      <c r="FF56" s="331"/>
      <c r="FG56" s="331"/>
      <c r="FH56" s="331"/>
      <c r="FI56" s="331"/>
      <c r="FJ56" s="216"/>
      <c r="FK56" s="216"/>
      <c r="FL56" s="331"/>
    </row>
    <row r="57" spans="1:168">
      <c r="A57" s="254"/>
      <c r="B57" s="330">
        <v>500</v>
      </c>
      <c r="C57" s="343">
        <v>1.0026999999999999</v>
      </c>
      <c r="D57" s="343">
        <v>0.92659999999999998</v>
      </c>
      <c r="E57" s="343">
        <v>0.96509999999999996</v>
      </c>
      <c r="F57" s="343">
        <v>0.92099999999999904</v>
      </c>
      <c r="G57" s="343">
        <v>1.1234</v>
      </c>
      <c r="H57" s="345">
        <v>1.2816000000000001</v>
      </c>
      <c r="I57" s="345">
        <v>1.2877000000000001</v>
      </c>
      <c r="J57" s="345">
        <v>1.2785</v>
      </c>
      <c r="K57" s="345">
        <v>1.3395999999999999</v>
      </c>
      <c r="L57" s="345">
        <v>1.32669999999999</v>
      </c>
      <c r="M57" s="233"/>
      <c r="N57" s="233"/>
      <c r="O57" s="226"/>
      <c r="P57" s="233"/>
      <c r="Q57" s="226"/>
      <c r="R57" s="215"/>
      <c r="S57" s="215"/>
      <c r="T57" s="215"/>
      <c r="U57" s="331"/>
      <c r="V57" s="331"/>
      <c r="W57" s="331"/>
      <c r="X57" s="331"/>
      <c r="Y57" s="216"/>
      <c r="Z57" s="216"/>
      <c r="AA57" s="216"/>
      <c r="AB57" s="254"/>
      <c r="AC57" s="330">
        <v>500</v>
      </c>
      <c r="AD57" s="343">
        <v>1.0729</v>
      </c>
      <c r="AE57" s="343">
        <v>1.0608</v>
      </c>
      <c r="AF57" s="343">
        <v>1.0006999999999999</v>
      </c>
      <c r="AG57" s="343">
        <v>1.0298</v>
      </c>
      <c r="AH57" s="343">
        <v>0.93340000000000001</v>
      </c>
      <c r="AI57" s="345">
        <v>1.351</v>
      </c>
      <c r="AJ57" s="345">
        <v>1.4178999999999999</v>
      </c>
      <c r="AK57" s="345">
        <v>1.4372</v>
      </c>
      <c r="AL57" s="345">
        <v>1.397</v>
      </c>
      <c r="AM57" s="345">
        <v>1.3915</v>
      </c>
      <c r="AN57" s="233"/>
      <c r="AO57" s="233"/>
      <c r="AP57" s="226"/>
      <c r="AQ57" s="233"/>
      <c r="AR57" s="226"/>
      <c r="AS57" s="215"/>
      <c r="AT57" s="215"/>
      <c r="AU57" s="215"/>
      <c r="AV57" s="331"/>
      <c r="AW57" s="331"/>
      <c r="AX57" s="331"/>
      <c r="AY57" s="331"/>
      <c r="AZ57" s="216"/>
      <c r="BA57" s="216"/>
      <c r="BB57" s="331"/>
      <c r="BC57" s="331"/>
      <c r="BE57" s="254"/>
      <c r="BF57" s="330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233"/>
      <c r="BR57" s="233"/>
      <c r="BS57" s="226"/>
      <c r="BT57" s="233"/>
      <c r="BU57" s="226"/>
      <c r="BV57" s="215"/>
      <c r="BW57" s="215"/>
      <c r="BX57" s="215"/>
      <c r="BY57" s="331"/>
      <c r="BZ57" s="331"/>
      <c r="CA57" s="331"/>
      <c r="CB57" s="331"/>
      <c r="CC57" s="216"/>
      <c r="CD57" s="216"/>
      <c r="CE57" s="331"/>
      <c r="CH57" s="254"/>
      <c r="CI57" s="330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233"/>
      <c r="CU57" s="233"/>
      <c r="CV57" s="226"/>
      <c r="CW57" s="233"/>
      <c r="CX57" s="226"/>
      <c r="CY57" s="215"/>
      <c r="CZ57" s="215"/>
      <c r="DA57" s="215"/>
      <c r="DB57" s="331"/>
      <c r="DC57" s="331"/>
      <c r="DD57" s="331"/>
      <c r="DE57" s="331"/>
      <c r="DF57" s="216"/>
      <c r="DG57" s="216"/>
      <c r="DH57" s="331"/>
      <c r="ED57" s="331"/>
      <c r="EE57" s="331"/>
      <c r="EF57" s="331"/>
      <c r="EG57" s="331"/>
      <c r="EH57" s="216"/>
      <c r="EI57" s="216"/>
      <c r="EJ57" s="331"/>
      <c r="EL57" s="254"/>
      <c r="EM57" s="330"/>
      <c r="EN57" s="331"/>
      <c r="EO57" s="331"/>
      <c r="EP57" s="331"/>
      <c r="EQ57" s="331"/>
      <c r="ER57" s="331"/>
      <c r="ES57" s="331"/>
      <c r="ET57" s="331"/>
      <c r="EU57" s="331"/>
      <c r="EV57" s="331"/>
      <c r="EW57" s="331"/>
      <c r="EX57" s="233"/>
      <c r="EY57" s="233"/>
      <c r="EZ57" s="226"/>
      <c r="FA57" s="233"/>
      <c r="FB57" s="226"/>
      <c r="FC57" s="215"/>
      <c r="FD57" s="215"/>
      <c r="FE57" s="215"/>
      <c r="FF57" s="331"/>
      <c r="FG57" s="331"/>
      <c r="FH57" s="331"/>
      <c r="FI57" s="331"/>
      <c r="FJ57" s="216"/>
      <c r="FK57" s="216"/>
      <c r="FL57" s="331"/>
    </row>
    <row r="58" spans="1:168">
      <c r="A58" s="254"/>
      <c r="B58" s="330">
        <v>250</v>
      </c>
      <c r="C58" s="343">
        <v>1.21139999999999</v>
      </c>
      <c r="D58" s="343">
        <v>1.1599999999999999</v>
      </c>
      <c r="E58" s="343">
        <v>1.1295999999999999</v>
      </c>
      <c r="F58" s="343">
        <v>1.1277999999999999</v>
      </c>
      <c r="G58" s="343">
        <v>1.1579999999999999</v>
      </c>
      <c r="H58" s="345">
        <v>1.2164999999999999</v>
      </c>
      <c r="I58" s="345">
        <v>1.2338</v>
      </c>
      <c r="J58" s="345">
        <v>1.27009999999999</v>
      </c>
      <c r="K58" s="345">
        <v>1.2709999999999999</v>
      </c>
      <c r="L58" s="345">
        <v>1.2267999999999999</v>
      </c>
      <c r="M58" s="233"/>
      <c r="N58" s="233"/>
      <c r="O58" s="226"/>
      <c r="P58" s="233"/>
      <c r="Q58" s="226"/>
      <c r="R58" s="215"/>
      <c r="S58" s="215"/>
      <c r="T58" s="215"/>
      <c r="U58" s="331"/>
      <c r="V58" s="331"/>
      <c r="W58" s="331"/>
      <c r="X58" s="331"/>
      <c r="Y58" s="216"/>
      <c r="Z58" s="216"/>
      <c r="AA58" s="216"/>
      <c r="AB58" s="254"/>
      <c r="AC58" s="330">
        <v>250</v>
      </c>
      <c r="AD58" s="343">
        <v>1.3494999999999999</v>
      </c>
      <c r="AE58" s="343">
        <v>1.3611</v>
      </c>
      <c r="AF58" s="343">
        <v>1.3622000000000001</v>
      </c>
      <c r="AG58" s="343">
        <v>1.4440999999999999</v>
      </c>
      <c r="AH58" s="343">
        <v>1.1242000000000001</v>
      </c>
      <c r="AI58" s="345">
        <v>1.2622</v>
      </c>
      <c r="AJ58" s="345">
        <v>1.3681999999999901</v>
      </c>
      <c r="AK58" s="345">
        <v>1.3803999999999901</v>
      </c>
      <c r="AL58" s="345">
        <v>1.2689999999999999</v>
      </c>
      <c r="AM58" s="345">
        <v>1.234</v>
      </c>
      <c r="AN58" s="233"/>
      <c r="AO58" s="233"/>
      <c r="AP58" s="226"/>
      <c r="AQ58" s="233"/>
      <c r="AR58" s="226"/>
      <c r="AS58" s="215"/>
      <c r="AT58" s="215"/>
      <c r="AU58" s="215"/>
      <c r="AV58" s="331"/>
      <c r="AW58" s="331"/>
      <c r="AX58" s="331"/>
      <c r="AY58" s="331"/>
      <c r="AZ58" s="216"/>
      <c r="BA58" s="216"/>
      <c r="BB58" s="331"/>
      <c r="BC58" s="331"/>
      <c r="BE58" s="254"/>
      <c r="BF58" s="330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233"/>
      <c r="BR58" s="233"/>
      <c r="BS58" s="226"/>
      <c r="BT58" s="233"/>
      <c r="BU58" s="226"/>
      <c r="BV58" s="215"/>
      <c r="BW58" s="215"/>
      <c r="BX58" s="215"/>
      <c r="BY58" s="331"/>
      <c r="BZ58" s="331"/>
      <c r="CA58" s="331"/>
      <c r="CB58" s="331"/>
      <c r="CC58" s="216"/>
      <c r="CD58" s="216"/>
      <c r="CE58" s="331"/>
      <c r="CH58" s="254"/>
      <c r="CI58" s="330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233"/>
      <c r="CU58" s="233"/>
      <c r="CV58" s="226"/>
      <c r="CW58" s="233"/>
      <c r="CX58" s="226"/>
      <c r="CY58" s="215"/>
      <c r="CZ58" s="215"/>
      <c r="DA58" s="215"/>
      <c r="DB58" s="331"/>
      <c r="DC58" s="331"/>
      <c r="DD58" s="331"/>
      <c r="DE58" s="331"/>
      <c r="DF58" s="216"/>
      <c r="DG58" s="216"/>
      <c r="DH58" s="331"/>
      <c r="DJ58" s="254"/>
      <c r="DK58" s="330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233"/>
      <c r="DW58" s="233"/>
      <c r="DX58" s="226"/>
      <c r="DY58" s="233"/>
      <c r="DZ58" s="226"/>
      <c r="EA58" s="215"/>
      <c r="EB58" s="215"/>
      <c r="EC58" s="215"/>
      <c r="ED58" s="331"/>
      <c r="EE58" s="331"/>
      <c r="EF58" s="331"/>
      <c r="EG58" s="331"/>
      <c r="EH58" s="216"/>
      <c r="EI58" s="216"/>
      <c r="EJ58" s="331"/>
      <c r="EL58" s="254"/>
      <c r="EM58" s="330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233"/>
      <c r="EY58" s="233"/>
      <c r="EZ58" s="226"/>
      <c r="FA58" s="233"/>
      <c r="FB58" s="226"/>
      <c r="FC58" s="215"/>
      <c r="FD58" s="215"/>
      <c r="FE58" s="215"/>
      <c r="FF58" s="331"/>
      <c r="FG58" s="331"/>
      <c r="FH58" s="331"/>
      <c r="FI58" s="331"/>
      <c r="FJ58" s="216"/>
      <c r="FK58" s="216"/>
      <c r="FL58" s="331"/>
    </row>
    <row r="59" spans="1:168">
      <c r="A59" s="254"/>
      <c r="B59" s="330">
        <v>125</v>
      </c>
      <c r="C59" s="343">
        <v>1.3218000000000001</v>
      </c>
      <c r="D59" s="343">
        <v>1.2195</v>
      </c>
      <c r="E59" s="343">
        <v>1.2061999999999999</v>
      </c>
      <c r="F59" s="343">
        <v>1.2288999999999899</v>
      </c>
      <c r="G59" s="343">
        <v>1.4494</v>
      </c>
      <c r="H59" s="345">
        <v>1.2017</v>
      </c>
      <c r="I59" s="345">
        <v>1.2092000000000001</v>
      </c>
      <c r="J59" s="345">
        <v>1.268</v>
      </c>
      <c r="K59" s="345">
        <v>1.2838000000000001</v>
      </c>
      <c r="L59" s="345">
        <v>1.2482</v>
      </c>
      <c r="M59" s="233"/>
      <c r="N59" s="233"/>
      <c r="O59" s="226"/>
      <c r="P59" s="233"/>
      <c r="Q59" s="226"/>
      <c r="R59" s="215"/>
      <c r="S59" s="215"/>
      <c r="T59" s="215"/>
      <c r="U59" s="331"/>
      <c r="V59" s="331"/>
      <c r="W59" s="331"/>
      <c r="X59" s="331"/>
      <c r="Y59" s="216"/>
      <c r="Z59" s="216"/>
      <c r="AA59" s="216"/>
      <c r="AB59" s="254"/>
      <c r="AC59" s="330">
        <v>125</v>
      </c>
      <c r="AD59" s="343">
        <v>1.5471999999999999</v>
      </c>
      <c r="AE59" s="343">
        <v>1.4992999999999901</v>
      </c>
      <c r="AF59" s="343">
        <v>1.4307000000000001</v>
      </c>
      <c r="AG59" s="343">
        <v>1.4617</v>
      </c>
      <c r="AH59" s="343">
        <v>1.2139</v>
      </c>
      <c r="AI59" s="345">
        <v>1.3230999999999999</v>
      </c>
      <c r="AJ59" s="345">
        <v>1.4359</v>
      </c>
      <c r="AK59" s="345">
        <v>1.4060999999999999</v>
      </c>
      <c r="AL59" s="345">
        <v>1.3199000000000001</v>
      </c>
      <c r="AM59" s="345">
        <v>1.2345999999999999</v>
      </c>
      <c r="AN59" s="233"/>
      <c r="AO59" s="233"/>
      <c r="AP59" s="226"/>
      <c r="AQ59" s="233"/>
      <c r="AR59" s="226"/>
      <c r="AS59" s="215"/>
      <c r="AT59" s="215"/>
      <c r="AU59" s="215"/>
      <c r="AV59" s="331"/>
      <c r="AW59" s="331"/>
      <c r="AX59" s="331"/>
      <c r="AY59" s="331"/>
      <c r="AZ59" s="216"/>
      <c r="BA59" s="216"/>
      <c r="BB59" s="331"/>
      <c r="BC59" s="331"/>
      <c r="BE59" s="254"/>
      <c r="BF59" s="330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233"/>
      <c r="BR59" s="233"/>
      <c r="BS59" s="226"/>
      <c r="BT59" s="233"/>
      <c r="BU59" s="226"/>
      <c r="BV59" s="215"/>
      <c r="BW59" s="215"/>
      <c r="BX59" s="215"/>
      <c r="BY59" s="331"/>
      <c r="BZ59" s="331"/>
      <c r="CA59" s="331"/>
      <c r="CB59" s="331"/>
      <c r="CC59" s="216"/>
      <c r="CD59" s="216"/>
      <c r="CE59" s="331"/>
      <c r="CH59" s="254"/>
      <c r="CI59" s="330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233"/>
      <c r="CU59" s="233"/>
      <c r="CV59" s="226"/>
      <c r="CW59" s="233"/>
      <c r="CX59" s="226"/>
      <c r="CY59" s="215"/>
      <c r="CZ59" s="215"/>
      <c r="DA59" s="215"/>
      <c r="DB59" s="331"/>
      <c r="DC59" s="331"/>
      <c r="DD59" s="331"/>
      <c r="DE59" s="331"/>
      <c r="DF59" s="216"/>
      <c r="DG59" s="216"/>
      <c r="DH59" s="331"/>
      <c r="DJ59" s="254"/>
      <c r="DK59" s="330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233"/>
      <c r="DW59" s="233"/>
      <c r="DX59" s="226"/>
      <c r="DY59" s="233"/>
      <c r="DZ59" s="226"/>
      <c r="EA59" s="215"/>
      <c r="EB59" s="215"/>
      <c r="EC59" s="215"/>
      <c r="ED59" s="331"/>
      <c r="EE59" s="331"/>
      <c r="EF59" s="331"/>
      <c r="EG59" s="331"/>
      <c r="EH59" s="216"/>
      <c r="EI59" s="216"/>
      <c r="EJ59" s="331"/>
      <c r="EL59" s="254"/>
      <c r="EM59" s="330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233"/>
      <c r="EY59" s="233"/>
      <c r="EZ59" s="226"/>
      <c r="FA59" s="233"/>
      <c r="FB59" s="226"/>
      <c r="FC59" s="215"/>
      <c r="FD59" s="215"/>
      <c r="FE59" s="215"/>
      <c r="FF59" s="331"/>
      <c r="FG59" s="331"/>
      <c r="FH59" s="331"/>
      <c r="FI59" s="331"/>
      <c r="FJ59" s="216"/>
      <c r="FK59" s="216"/>
      <c r="FL59" s="331"/>
    </row>
    <row r="60" spans="1:168">
      <c r="A60" s="254"/>
      <c r="B60" s="330">
        <v>62.5</v>
      </c>
      <c r="C60" s="343">
        <v>1.351</v>
      </c>
      <c r="D60" s="343">
        <v>1.3108</v>
      </c>
      <c r="E60" s="343">
        <v>1.2601</v>
      </c>
      <c r="F60" s="343">
        <v>1.2967</v>
      </c>
      <c r="G60" s="343">
        <v>1.2474000000000001</v>
      </c>
      <c r="H60" s="345">
        <v>1.2148999999999901</v>
      </c>
      <c r="I60" s="345">
        <v>1.2125999999999999</v>
      </c>
      <c r="J60" s="345">
        <v>1.3351999999999999</v>
      </c>
      <c r="K60" s="345">
        <v>1.44119999999999</v>
      </c>
      <c r="L60" s="345">
        <v>1.3532</v>
      </c>
      <c r="M60" s="233"/>
      <c r="N60" s="233"/>
      <c r="O60" s="226"/>
      <c r="P60" s="233"/>
      <c r="Q60" s="226"/>
      <c r="R60" s="215"/>
      <c r="S60" s="215"/>
      <c r="T60" s="215"/>
      <c r="U60" s="331"/>
      <c r="V60" s="331"/>
      <c r="W60" s="331"/>
      <c r="X60" s="331"/>
      <c r="Y60" s="216"/>
      <c r="Z60" s="216"/>
      <c r="AA60" s="216"/>
      <c r="AB60" s="254"/>
      <c r="AC60" s="330">
        <v>62.5</v>
      </c>
      <c r="AD60" s="343">
        <v>1.5579000000000001</v>
      </c>
      <c r="AE60" s="343">
        <v>1.4721</v>
      </c>
      <c r="AF60" s="343">
        <v>1.3664000000000001</v>
      </c>
      <c r="AG60" s="343">
        <v>1.4403999999999999</v>
      </c>
      <c r="AH60" s="343">
        <v>1.1897</v>
      </c>
      <c r="AI60" s="345">
        <v>1.3902000000000001</v>
      </c>
      <c r="AJ60" s="345">
        <v>1.4616</v>
      </c>
      <c r="AK60" s="345">
        <v>1.5282</v>
      </c>
      <c r="AL60" s="345">
        <v>1.2545999999999999</v>
      </c>
      <c r="AM60" s="345">
        <v>1.262</v>
      </c>
      <c r="AN60" s="233"/>
      <c r="AO60" s="233"/>
      <c r="AP60" s="226"/>
      <c r="AQ60" s="233"/>
      <c r="AR60" s="226"/>
      <c r="AS60" s="215"/>
      <c r="AT60" s="215"/>
      <c r="AU60" s="215"/>
      <c r="AV60" s="331"/>
      <c r="AW60" s="331"/>
      <c r="AX60" s="331"/>
      <c r="AY60" s="331"/>
      <c r="AZ60" s="216"/>
      <c r="BA60" s="216"/>
      <c r="BB60" s="331"/>
      <c r="BC60" s="331"/>
      <c r="BE60" s="254"/>
      <c r="BF60" s="330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233"/>
      <c r="BR60" s="233"/>
      <c r="BS60" s="226"/>
      <c r="BT60" s="233"/>
      <c r="BU60" s="226"/>
      <c r="BV60" s="215"/>
      <c r="BW60" s="215"/>
      <c r="BX60" s="215"/>
      <c r="BY60" s="331"/>
      <c r="BZ60" s="331"/>
      <c r="CA60" s="331"/>
      <c r="CB60" s="331"/>
      <c r="CC60" s="216"/>
      <c r="CD60" s="216"/>
      <c r="CE60" s="331"/>
      <c r="CH60" s="254"/>
      <c r="CI60" s="330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233"/>
      <c r="CU60" s="233"/>
      <c r="CV60" s="226"/>
      <c r="CW60" s="233"/>
      <c r="CX60" s="226"/>
      <c r="CY60" s="215"/>
      <c r="CZ60" s="215"/>
      <c r="DA60" s="215"/>
      <c r="DB60" s="331"/>
      <c r="DC60" s="331"/>
      <c r="DD60" s="331"/>
      <c r="DE60" s="331"/>
      <c r="DF60" s="216"/>
      <c r="DG60" s="216"/>
      <c r="DH60" s="331"/>
      <c r="DJ60" s="254"/>
      <c r="DK60" s="330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233"/>
      <c r="DW60" s="233"/>
      <c r="DX60" s="226"/>
      <c r="DY60" s="233"/>
      <c r="DZ60" s="226"/>
      <c r="EA60" s="215"/>
      <c r="EB60" s="215"/>
      <c r="EC60" s="215"/>
      <c r="ED60" s="331"/>
      <c r="EE60" s="331"/>
      <c r="EF60" s="331"/>
      <c r="EG60" s="331"/>
      <c r="EH60" s="216"/>
      <c r="EI60" s="216"/>
      <c r="EJ60" s="331"/>
      <c r="EL60" s="254"/>
      <c r="EM60" s="330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233"/>
      <c r="EY60" s="233"/>
      <c r="EZ60" s="226"/>
      <c r="FA60" s="233"/>
      <c r="FB60" s="226"/>
      <c r="FC60" s="215"/>
      <c r="FD60" s="215"/>
      <c r="FE60" s="215"/>
      <c r="FF60" s="331"/>
      <c r="FG60" s="331"/>
      <c r="FH60" s="331"/>
      <c r="FI60" s="331"/>
      <c r="FJ60" s="216"/>
      <c r="FK60" s="216"/>
      <c r="FL60" s="331"/>
    </row>
    <row r="61" spans="1:168">
      <c r="A61" s="254"/>
      <c r="B61" s="233"/>
      <c r="C61" s="233"/>
      <c r="D61" s="233"/>
      <c r="E61" s="233"/>
      <c r="F61" s="215"/>
      <c r="G61" s="215"/>
      <c r="H61" s="233"/>
      <c r="I61" s="233"/>
      <c r="J61" s="233"/>
      <c r="K61" s="233"/>
      <c r="L61" s="233"/>
      <c r="M61" s="233"/>
      <c r="N61" s="233"/>
      <c r="O61" s="226"/>
      <c r="P61" s="233"/>
      <c r="Q61" s="226"/>
      <c r="R61" s="215"/>
      <c r="S61" s="215"/>
      <c r="T61" s="215"/>
      <c r="U61" s="331"/>
      <c r="V61" s="331"/>
      <c r="W61" s="331"/>
      <c r="X61" s="331"/>
      <c r="Y61" s="216"/>
      <c r="Z61" s="216"/>
      <c r="AA61" s="216"/>
      <c r="AB61" s="254"/>
      <c r="AC61" s="233"/>
      <c r="AD61" s="233"/>
      <c r="AE61" s="233"/>
      <c r="AF61" s="233"/>
      <c r="AG61" s="215"/>
      <c r="AH61" s="215"/>
      <c r="AI61" s="233"/>
      <c r="AJ61" s="233"/>
      <c r="AK61" s="233"/>
      <c r="AL61" s="233"/>
      <c r="AM61" s="233"/>
      <c r="AN61" s="233"/>
      <c r="AO61" s="233"/>
      <c r="AP61" s="226"/>
      <c r="AQ61" s="233"/>
      <c r="AR61" s="226"/>
      <c r="AS61" s="215"/>
      <c r="AT61" s="215"/>
      <c r="AU61" s="215"/>
      <c r="AV61" s="331"/>
      <c r="AW61" s="331"/>
      <c r="AX61" s="331"/>
      <c r="AY61" s="331"/>
      <c r="AZ61" s="216"/>
      <c r="BA61" s="216"/>
      <c r="BB61" s="331"/>
      <c r="BC61" s="331"/>
      <c r="BE61" s="254"/>
      <c r="BF61" s="233"/>
      <c r="BG61" s="233"/>
      <c r="BH61" s="233"/>
      <c r="BI61" s="233"/>
      <c r="BJ61" s="215"/>
      <c r="BK61" s="215"/>
      <c r="BL61" s="233"/>
      <c r="BM61" s="233"/>
      <c r="BN61" s="233"/>
      <c r="BO61" s="233"/>
      <c r="BP61" s="233"/>
      <c r="BQ61" s="233"/>
      <c r="BR61" s="233"/>
      <c r="BS61" s="226"/>
      <c r="BT61" s="233"/>
      <c r="BU61" s="226"/>
      <c r="BV61" s="215"/>
      <c r="BW61" s="215"/>
      <c r="BX61" s="215"/>
      <c r="BY61" s="331"/>
      <c r="BZ61" s="331"/>
      <c r="CA61" s="331"/>
      <c r="CB61" s="331"/>
      <c r="CC61" s="216"/>
      <c r="CD61" s="216"/>
      <c r="CE61" s="331"/>
      <c r="CH61" s="254"/>
      <c r="CI61" s="233"/>
      <c r="CJ61" s="233"/>
      <c r="CK61" s="233"/>
      <c r="CL61" s="233"/>
      <c r="CM61" s="215"/>
      <c r="CN61" s="215"/>
      <c r="CO61" s="233"/>
      <c r="CP61" s="233"/>
      <c r="CQ61" s="233"/>
      <c r="CR61" s="233"/>
      <c r="CS61" s="233"/>
      <c r="CT61" s="233"/>
      <c r="CU61" s="233"/>
      <c r="CV61" s="226"/>
      <c r="CW61" s="233"/>
      <c r="CX61" s="226"/>
      <c r="CY61" s="215"/>
      <c r="CZ61" s="215"/>
      <c r="DA61" s="215"/>
      <c r="DB61" s="331"/>
      <c r="DC61" s="331"/>
      <c r="DD61" s="331"/>
      <c r="DE61" s="331"/>
      <c r="DF61" s="216"/>
      <c r="DG61" s="216"/>
      <c r="DH61" s="331"/>
      <c r="DJ61" s="254"/>
      <c r="DK61" s="233"/>
      <c r="DL61" s="233"/>
      <c r="DM61" s="233"/>
      <c r="DN61" s="233"/>
      <c r="DO61" s="215"/>
      <c r="DP61" s="215"/>
      <c r="DQ61" s="233"/>
      <c r="DR61" s="233"/>
      <c r="DS61" s="233"/>
      <c r="DT61" s="233"/>
      <c r="DU61" s="233"/>
      <c r="DV61" s="233"/>
      <c r="DW61" s="233"/>
      <c r="DX61" s="226"/>
      <c r="DY61" s="233"/>
      <c r="DZ61" s="226"/>
      <c r="EA61" s="215"/>
      <c r="EB61" s="215"/>
      <c r="EC61" s="215"/>
      <c r="ED61" s="331"/>
      <c r="EE61" s="331"/>
      <c r="EF61" s="331"/>
      <c r="EG61" s="331"/>
      <c r="EH61" s="216"/>
      <c r="EI61" s="216"/>
      <c r="EJ61" s="331"/>
      <c r="EL61" s="254"/>
      <c r="EM61" s="233"/>
      <c r="EN61" s="233"/>
      <c r="EO61" s="233"/>
      <c r="EP61" s="233"/>
      <c r="EQ61" s="215"/>
      <c r="ER61" s="215"/>
      <c r="ES61" s="233"/>
      <c r="ET61" s="233"/>
      <c r="EU61" s="233"/>
      <c r="EV61" s="233"/>
      <c r="EW61" s="233"/>
      <c r="EX61" s="233"/>
      <c r="EY61" s="233"/>
      <c r="EZ61" s="226"/>
      <c r="FA61" s="233"/>
      <c r="FB61" s="226"/>
      <c r="FC61" s="215"/>
      <c r="FD61" s="215"/>
      <c r="FE61" s="215"/>
      <c r="FF61" s="331"/>
      <c r="FG61" s="331"/>
      <c r="FH61" s="331"/>
      <c r="FI61" s="331"/>
      <c r="FJ61" s="216"/>
      <c r="FK61" s="216"/>
      <c r="FL61" s="331"/>
    </row>
    <row r="62" spans="1:168">
      <c r="A62" s="254"/>
      <c r="B62" s="233"/>
      <c r="C62" s="233"/>
      <c r="D62" s="233"/>
      <c r="E62" s="233"/>
      <c r="F62" s="215"/>
      <c r="G62" s="215"/>
      <c r="H62" s="233"/>
      <c r="I62" s="233"/>
      <c r="J62" s="233"/>
      <c r="K62" s="233"/>
      <c r="L62" s="233"/>
      <c r="M62" s="233"/>
      <c r="N62" s="233"/>
      <c r="O62" s="226"/>
      <c r="P62" s="233"/>
      <c r="Q62" s="226"/>
      <c r="R62" s="215"/>
      <c r="S62" s="215"/>
      <c r="T62" s="215"/>
      <c r="U62" s="331"/>
      <c r="V62" s="331"/>
      <c r="W62" s="331"/>
      <c r="X62" s="331"/>
      <c r="Y62" s="216"/>
      <c r="Z62" s="216"/>
      <c r="AA62" s="216"/>
      <c r="AB62" s="254"/>
      <c r="AC62" s="233"/>
      <c r="AD62" s="233"/>
      <c r="AE62" s="233"/>
      <c r="AF62" s="233"/>
      <c r="AG62" s="215"/>
      <c r="AH62" s="215"/>
      <c r="AI62" s="233"/>
      <c r="AJ62" s="233"/>
      <c r="AK62" s="233"/>
      <c r="AL62" s="233"/>
      <c r="AM62" s="233"/>
      <c r="AN62" s="233"/>
      <c r="AO62" s="233"/>
      <c r="AP62" s="226"/>
      <c r="AQ62" s="233"/>
      <c r="AR62" s="226"/>
      <c r="AS62" s="215"/>
      <c r="AT62" s="215"/>
      <c r="AU62" s="215"/>
      <c r="AV62" s="331"/>
      <c r="AW62" s="331"/>
      <c r="AX62" s="331"/>
      <c r="AY62" s="331"/>
      <c r="AZ62" s="216"/>
      <c r="BA62" s="216"/>
      <c r="BB62" s="331"/>
      <c r="BC62" s="331"/>
      <c r="BE62" s="254"/>
      <c r="BF62" s="233"/>
      <c r="BG62" s="233"/>
      <c r="BH62" s="233"/>
      <c r="BI62" s="233"/>
      <c r="BJ62" s="215"/>
      <c r="BK62" s="215"/>
      <c r="BL62" s="233"/>
      <c r="BM62" s="233"/>
      <c r="BN62" s="233"/>
      <c r="BO62" s="233"/>
      <c r="BP62" s="233"/>
      <c r="BQ62" s="233"/>
      <c r="BR62" s="233"/>
      <c r="BS62" s="226"/>
      <c r="BT62" s="233"/>
      <c r="BU62" s="226"/>
      <c r="BV62" s="215"/>
      <c r="BW62" s="215"/>
      <c r="BX62" s="215"/>
      <c r="BY62" s="331"/>
      <c r="BZ62" s="331"/>
      <c r="CA62" s="331"/>
      <c r="CB62" s="331"/>
      <c r="CC62" s="216"/>
      <c r="CD62" s="216"/>
      <c r="CE62" s="331"/>
      <c r="CH62" s="254"/>
      <c r="CI62" s="233"/>
      <c r="CJ62" s="233"/>
      <c r="CK62" s="233"/>
      <c r="CL62" s="233"/>
      <c r="CM62" s="215"/>
      <c r="CN62" s="215"/>
      <c r="CO62" s="233"/>
      <c r="CP62" s="233"/>
      <c r="CQ62" s="233"/>
      <c r="CR62" s="233"/>
      <c r="CS62" s="233"/>
      <c r="CT62" s="233"/>
      <c r="CU62" s="233"/>
      <c r="CV62" s="226"/>
      <c r="CW62" s="233"/>
      <c r="CX62" s="226"/>
      <c r="CY62" s="215"/>
      <c r="CZ62" s="215"/>
      <c r="DA62" s="215"/>
      <c r="DB62" s="331"/>
      <c r="DC62" s="331"/>
      <c r="DD62" s="331"/>
      <c r="DE62" s="331"/>
      <c r="DF62" s="216"/>
      <c r="DG62" s="216"/>
      <c r="DH62" s="331"/>
      <c r="DJ62" s="254"/>
      <c r="DK62" s="233"/>
      <c r="DL62" s="233"/>
      <c r="DM62" s="233"/>
      <c r="DN62" s="233"/>
      <c r="DO62" s="215"/>
      <c r="DP62" s="215"/>
      <c r="DQ62" s="233"/>
      <c r="DR62" s="233"/>
      <c r="DS62" s="233"/>
      <c r="DT62" s="233"/>
      <c r="DU62" s="233"/>
      <c r="DV62" s="233"/>
      <c r="DW62" s="233"/>
      <c r="DX62" s="226"/>
      <c r="DY62" s="233"/>
      <c r="DZ62" s="226"/>
      <c r="EA62" s="215"/>
      <c r="EB62" s="215"/>
      <c r="EC62" s="215"/>
      <c r="ED62" s="331"/>
      <c r="EE62" s="331"/>
      <c r="EF62" s="331"/>
      <c r="EG62" s="331"/>
      <c r="EH62" s="216"/>
      <c r="EI62" s="216"/>
      <c r="EJ62" s="331"/>
    </row>
    <row r="63" spans="1:168">
      <c r="A63" s="254"/>
      <c r="B63" s="233"/>
      <c r="C63" s="233"/>
      <c r="D63" s="233"/>
      <c r="E63" s="233"/>
      <c r="F63" s="215"/>
      <c r="G63" s="215"/>
      <c r="H63" s="233"/>
      <c r="I63" s="233"/>
      <c r="J63" s="233"/>
      <c r="K63" s="233"/>
      <c r="L63" s="233"/>
      <c r="M63" s="233"/>
      <c r="N63" s="233"/>
      <c r="O63" s="226"/>
      <c r="P63" s="233"/>
      <c r="Q63" s="226"/>
      <c r="R63" s="215"/>
      <c r="S63" s="215"/>
      <c r="T63" s="215"/>
      <c r="U63" s="331"/>
      <c r="V63" s="331"/>
      <c r="W63" s="331"/>
      <c r="X63" s="331"/>
      <c r="Y63" s="216"/>
      <c r="Z63" s="216"/>
      <c r="AA63" s="216"/>
      <c r="AB63" s="254"/>
      <c r="AC63" s="233"/>
      <c r="AD63" s="233"/>
      <c r="AE63" s="233"/>
      <c r="AF63" s="233"/>
      <c r="AG63" s="215"/>
      <c r="AH63" s="215"/>
      <c r="AI63" s="233"/>
      <c r="AJ63" s="233"/>
      <c r="AK63" s="233"/>
      <c r="AL63" s="233"/>
      <c r="AM63" s="233"/>
      <c r="AN63" s="233"/>
      <c r="AO63" s="233"/>
      <c r="AP63" s="226"/>
      <c r="AQ63" s="233"/>
      <c r="AR63" s="226"/>
      <c r="AS63" s="215"/>
      <c r="AT63" s="215"/>
      <c r="AU63" s="215"/>
      <c r="AV63" s="331"/>
      <c r="AW63" s="331"/>
      <c r="AX63" s="331"/>
      <c r="AY63" s="331"/>
      <c r="AZ63" s="216"/>
      <c r="BA63" s="216"/>
      <c r="BB63" s="331"/>
      <c r="BC63" s="331"/>
      <c r="BE63" s="254"/>
      <c r="BF63" s="233"/>
      <c r="BG63" s="233"/>
      <c r="BH63" s="233"/>
      <c r="BI63" s="233"/>
      <c r="BJ63" s="215"/>
      <c r="BK63" s="215"/>
      <c r="BL63" s="233"/>
      <c r="BM63" s="233"/>
      <c r="BN63" s="233"/>
      <c r="BO63" s="233"/>
      <c r="BP63" s="233"/>
      <c r="BQ63" s="233"/>
      <c r="BR63" s="233"/>
      <c r="BS63" s="226"/>
      <c r="BT63" s="233"/>
      <c r="BU63" s="226"/>
      <c r="BV63" s="215"/>
      <c r="BW63" s="215"/>
      <c r="BX63" s="215"/>
      <c r="BY63" s="331"/>
      <c r="BZ63" s="331"/>
      <c r="CA63" s="331"/>
      <c r="CB63" s="331"/>
      <c r="CC63" s="216"/>
      <c r="CD63" s="216"/>
      <c r="CE63" s="331"/>
      <c r="CH63" s="254"/>
      <c r="CI63" s="233"/>
      <c r="CJ63" s="233"/>
      <c r="CK63" s="233"/>
      <c r="CL63" s="233"/>
      <c r="CM63" s="215"/>
      <c r="CN63" s="215"/>
      <c r="CO63" s="233"/>
      <c r="CP63" s="233"/>
      <c r="CQ63" s="233"/>
      <c r="CR63" s="233"/>
      <c r="CS63" s="233"/>
      <c r="CT63" s="233"/>
      <c r="CU63" s="233"/>
      <c r="CV63" s="226"/>
      <c r="CW63" s="233"/>
      <c r="CX63" s="226"/>
      <c r="CY63" s="215"/>
      <c r="CZ63" s="215"/>
      <c r="DA63" s="215"/>
      <c r="DB63" s="331"/>
      <c r="DC63" s="331"/>
      <c r="DD63" s="331"/>
      <c r="DE63" s="331"/>
      <c r="DF63" s="216"/>
      <c r="DG63" s="216"/>
      <c r="DH63" s="331"/>
      <c r="DJ63" s="254"/>
      <c r="DK63" s="233"/>
      <c r="DL63" s="233"/>
      <c r="DM63" s="233"/>
      <c r="DN63" s="233"/>
      <c r="DO63" s="215"/>
      <c r="DP63" s="215"/>
      <c r="DQ63" s="233"/>
      <c r="DR63" s="233"/>
      <c r="DS63" s="233"/>
      <c r="DT63" s="233"/>
      <c r="DU63" s="233"/>
      <c r="DV63" s="233"/>
      <c r="DW63" s="233"/>
      <c r="DX63" s="226"/>
      <c r="DY63" s="233"/>
      <c r="DZ63" s="226"/>
      <c r="EA63" s="215"/>
      <c r="EB63" s="215"/>
      <c r="EC63" s="215"/>
      <c r="ED63" s="331"/>
      <c r="EE63" s="331"/>
      <c r="EF63" s="331"/>
      <c r="EG63" s="331"/>
      <c r="EH63" s="216"/>
      <c r="EI63" s="216"/>
      <c r="EJ63" s="331"/>
    </row>
    <row r="64" spans="1:168">
      <c r="A64" s="270"/>
      <c r="B64" s="216"/>
      <c r="C64" s="216"/>
      <c r="D64" s="259"/>
      <c r="E64" s="216"/>
      <c r="F64" s="216"/>
      <c r="G64" s="216"/>
      <c r="H64" s="216"/>
      <c r="I64" s="216"/>
      <c r="J64" s="216"/>
      <c r="K64" s="216"/>
      <c r="L64" s="216"/>
      <c r="M64" s="233"/>
      <c r="N64" s="233"/>
      <c r="O64" s="226"/>
      <c r="P64" s="233"/>
      <c r="Q64" s="226"/>
      <c r="R64" s="215"/>
      <c r="S64" s="215"/>
      <c r="T64" s="215"/>
      <c r="U64" s="331"/>
      <c r="V64" s="331"/>
      <c r="W64" s="331"/>
      <c r="X64" s="331"/>
      <c r="Y64" s="216"/>
      <c r="Z64" s="216"/>
      <c r="AA64" s="216"/>
      <c r="AB64" s="270"/>
      <c r="AC64" s="216"/>
      <c r="AD64" s="216"/>
      <c r="AE64" s="259"/>
      <c r="AF64" s="216"/>
      <c r="AG64" s="216"/>
      <c r="AH64" s="216"/>
      <c r="AI64" s="216"/>
      <c r="AJ64" s="216"/>
      <c r="AK64" s="216"/>
      <c r="AL64" s="216"/>
      <c r="AM64" s="216"/>
      <c r="AN64" s="233"/>
      <c r="AO64" s="233"/>
      <c r="AP64" s="226"/>
      <c r="AQ64" s="233"/>
      <c r="AR64" s="226"/>
      <c r="AS64" s="215"/>
      <c r="AT64" s="215"/>
      <c r="AU64" s="215"/>
      <c r="AV64" s="331"/>
      <c r="AW64" s="331"/>
      <c r="AX64" s="331"/>
      <c r="AY64" s="331"/>
      <c r="AZ64" s="216"/>
      <c r="BA64" s="216"/>
      <c r="BB64" s="331"/>
      <c r="BC64" s="331"/>
      <c r="BE64" s="270"/>
      <c r="BF64" s="216"/>
      <c r="BG64" s="216"/>
      <c r="BH64" s="259"/>
      <c r="BI64" s="216"/>
      <c r="BJ64" s="216"/>
      <c r="BK64" s="216"/>
      <c r="BL64" s="216"/>
      <c r="BM64" s="216"/>
      <c r="BN64" s="216"/>
      <c r="BO64" s="216"/>
      <c r="BP64" s="216"/>
      <c r="BQ64" s="233"/>
      <c r="BR64" s="233"/>
      <c r="BS64" s="226"/>
      <c r="BT64" s="233"/>
      <c r="BU64" s="226"/>
      <c r="BV64" s="215"/>
      <c r="BW64" s="215"/>
      <c r="BX64" s="215"/>
      <c r="BY64" s="331"/>
      <c r="BZ64" s="331"/>
      <c r="CA64" s="331"/>
      <c r="CB64" s="331"/>
      <c r="CC64" s="216"/>
      <c r="CD64" s="216"/>
      <c r="CE64" s="331"/>
      <c r="CH64" s="270"/>
      <c r="CI64" s="216"/>
      <c r="CJ64" s="216"/>
      <c r="CK64" s="259"/>
      <c r="CL64" s="216"/>
      <c r="CM64" s="216"/>
      <c r="CN64" s="216"/>
      <c r="CO64" s="216"/>
      <c r="CP64" s="216"/>
      <c r="CQ64" s="216"/>
      <c r="CR64" s="216"/>
      <c r="CS64" s="216"/>
      <c r="CT64" s="233"/>
      <c r="CU64" s="233"/>
      <c r="CV64" s="226"/>
      <c r="CW64" s="233"/>
      <c r="CX64" s="226"/>
      <c r="CY64" s="215"/>
      <c r="CZ64" s="215"/>
      <c r="DA64" s="215"/>
      <c r="DB64" s="331"/>
      <c r="DC64" s="331"/>
      <c r="DD64" s="331"/>
      <c r="DE64" s="331"/>
      <c r="DF64" s="216"/>
      <c r="DG64" s="216"/>
      <c r="DH64" s="331"/>
      <c r="DJ64" s="270"/>
      <c r="DK64" s="216"/>
      <c r="DL64" s="216"/>
      <c r="DM64" s="259"/>
      <c r="DN64" s="216"/>
      <c r="DO64" s="216"/>
      <c r="DP64" s="216"/>
      <c r="DQ64" s="216"/>
      <c r="DR64" s="216"/>
      <c r="DS64" s="216"/>
      <c r="DT64" s="216"/>
      <c r="DU64" s="216"/>
      <c r="DV64" s="233"/>
      <c r="DW64" s="233"/>
      <c r="DX64" s="226"/>
      <c r="DY64" s="233"/>
      <c r="DZ64" s="226"/>
      <c r="EA64" s="215"/>
      <c r="EB64" s="215"/>
      <c r="EC64" s="215"/>
      <c r="ED64" s="331"/>
      <c r="EE64" s="331"/>
      <c r="EF64" s="331"/>
      <c r="EG64" s="331"/>
      <c r="EH64" s="216"/>
      <c r="EI64" s="216"/>
      <c r="EJ64" s="331"/>
    </row>
    <row r="65" spans="1:168">
      <c r="A65" s="331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216"/>
      <c r="N65" s="216"/>
      <c r="O65" s="216"/>
      <c r="P65" s="216"/>
      <c r="Q65" s="216"/>
      <c r="R65" s="215"/>
      <c r="S65" s="215"/>
      <c r="T65" s="215"/>
      <c r="U65" s="331"/>
      <c r="V65" s="331"/>
      <c r="W65" s="331"/>
      <c r="X65" s="331"/>
      <c r="Y65" s="330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216"/>
      <c r="AO65" s="216"/>
      <c r="AP65" s="216"/>
      <c r="AQ65" s="216"/>
      <c r="AR65" s="216"/>
      <c r="AS65" s="215"/>
      <c r="AT65" s="215"/>
      <c r="AU65" s="215"/>
      <c r="AV65" s="331"/>
      <c r="AW65" s="331"/>
      <c r="AX65" s="331"/>
      <c r="AY65" s="331"/>
      <c r="AZ65" s="330"/>
      <c r="BA65" s="331"/>
      <c r="BB65" s="331"/>
      <c r="BC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216"/>
      <c r="BR65" s="216"/>
      <c r="BS65" s="216"/>
      <c r="BT65" s="216"/>
      <c r="BU65" s="216"/>
      <c r="BV65" s="215"/>
      <c r="BW65" s="215"/>
      <c r="BX65" s="215"/>
      <c r="BY65" s="331"/>
      <c r="BZ65" s="331"/>
      <c r="CA65" s="331"/>
      <c r="CB65" s="331"/>
      <c r="CC65" s="330"/>
      <c r="CD65" s="331"/>
      <c r="CE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216"/>
      <c r="CU65" s="216"/>
      <c r="CV65" s="216"/>
      <c r="CW65" s="216"/>
      <c r="CX65" s="216"/>
      <c r="CY65" s="215"/>
      <c r="CZ65" s="215"/>
      <c r="DA65" s="215"/>
      <c r="DB65" s="331"/>
      <c r="DC65" s="331"/>
      <c r="DD65" s="331"/>
      <c r="DE65" s="331"/>
      <c r="DF65" s="330"/>
      <c r="DG65" s="331"/>
      <c r="DH65" s="331"/>
      <c r="DJ65" s="331"/>
      <c r="DK65" s="331"/>
      <c r="DL65" s="331"/>
      <c r="DM65" s="331"/>
      <c r="DN65" s="331"/>
      <c r="DO65" s="331"/>
      <c r="DP65" s="331"/>
      <c r="DQ65" s="331"/>
      <c r="DR65" s="331"/>
      <c r="DS65" s="331"/>
      <c r="DT65" s="331"/>
      <c r="DU65" s="331"/>
      <c r="DV65" s="216"/>
      <c r="DW65" s="216"/>
      <c r="DX65" s="216"/>
      <c r="DY65" s="216"/>
      <c r="DZ65" s="216"/>
      <c r="EA65" s="215"/>
      <c r="EB65" s="215"/>
      <c r="EC65" s="215"/>
      <c r="ED65" s="331"/>
      <c r="EE65" s="331"/>
      <c r="EF65" s="331"/>
      <c r="EG65" s="331"/>
      <c r="EH65" s="330"/>
      <c r="EI65" s="331"/>
      <c r="EJ65" s="331"/>
    </row>
    <row r="66" spans="1:168">
      <c r="A66" s="356" t="s">
        <v>123</v>
      </c>
      <c r="B66" s="235" t="s">
        <v>105</v>
      </c>
      <c r="C66" s="231"/>
      <c r="D66" s="231"/>
      <c r="E66" s="231"/>
      <c r="F66" s="231"/>
      <c r="G66" s="231"/>
      <c r="H66" s="231"/>
      <c r="I66" s="231"/>
      <c r="J66" s="231"/>
      <c r="K66" s="232"/>
      <c r="L66" s="233" t="s">
        <v>1</v>
      </c>
      <c r="M66" s="233" t="s">
        <v>113</v>
      </c>
      <c r="N66" s="226" t="s">
        <v>114</v>
      </c>
      <c r="O66" s="233" t="s">
        <v>115</v>
      </c>
      <c r="P66" s="226" t="s">
        <v>116</v>
      </c>
      <c r="Q66" s="215"/>
      <c r="R66" s="233" t="s">
        <v>20</v>
      </c>
      <c r="S66" s="215" t="s">
        <v>116</v>
      </c>
      <c r="T66" s="330"/>
      <c r="U66" s="331"/>
      <c r="V66" s="331"/>
      <c r="W66" s="331"/>
      <c r="X66" s="331"/>
      <c r="Y66" s="330"/>
      <c r="Z66" s="331"/>
      <c r="AA66" s="331"/>
      <c r="AB66" s="357" t="s">
        <v>123</v>
      </c>
      <c r="AC66" s="235" t="s">
        <v>105</v>
      </c>
      <c r="AD66" s="231"/>
      <c r="AE66" s="231"/>
      <c r="AF66" s="231"/>
      <c r="AG66" s="231"/>
      <c r="AH66" s="231"/>
      <c r="AI66" s="231"/>
      <c r="AJ66" s="231"/>
      <c r="AK66" s="231"/>
      <c r="AL66" s="232"/>
      <c r="AM66" s="233" t="s">
        <v>1</v>
      </c>
      <c r="AN66" s="233" t="s">
        <v>113</v>
      </c>
      <c r="AO66" s="226" t="s">
        <v>114</v>
      </c>
      <c r="AP66" s="233" t="s">
        <v>115</v>
      </c>
      <c r="AQ66" s="226" t="s">
        <v>116</v>
      </c>
      <c r="AR66" s="215"/>
      <c r="AS66" s="233" t="s">
        <v>20</v>
      </c>
      <c r="AT66" s="215" t="s">
        <v>116</v>
      </c>
      <c r="AU66" s="330"/>
      <c r="AV66" s="331"/>
      <c r="AW66" s="331"/>
      <c r="AX66" s="331"/>
      <c r="AY66" s="331"/>
      <c r="AZ66" s="330"/>
      <c r="BA66" s="331"/>
      <c r="BB66" s="331"/>
      <c r="BC66" s="331"/>
      <c r="BE66" s="357" t="s">
        <v>123</v>
      </c>
      <c r="BF66" s="235" t="s">
        <v>105</v>
      </c>
      <c r="BG66" s="231"/>
      <c r="BH66" s="231"/>
      <c r="BI66" s="231"/>
      <c r="BJ66" s="231"/>
      <c r="BK66" s="231"/>
      <c r="BL66" s="231"/>
      <c r="BM66" s="231"/>
      <c r="BN66" s="231"/>
      <c r="BO66" s="232"/>
      <c r="BP66" s="233" t="s">
        <v>1</v>
      </c>
      <c r="BQ66" s="233" t="s">
        <v>113</v>
      </c>
      <c r="BR66" s="226" t="s">
        <v>114</v>
      </c>
      <c r="BS66" s="233" t="s">
        <v>115</v>
      </c>
      <c r="BT66" s="226" t="s">
        <v>116</v>
      </c>
      <c r="BU66" s="215"/>
      <c r="BV66" s="233" t="s">
        <v>20</v>
      </c>
      <c r="BW66" s="215" t="s">
        <v>116</v>
      </c>
      <c r="BX66" s="330"/>
      <c r="BY66" s="331"/>
      <c r="BZ66" s="331"/>
      <c r="CA66" s="331"/>
      <c r="CB66" s="331"/>
      <c r="CC66" s="330"/>
      <c r="CD66" s="331"/>
      <c r="CE66" s="331"/>
      <c r="CH66" s="357" t="s">
        <v>123</v>
      </c>
      <c r="CI66" s="235" t="s">
        <v>105</v>
      </c>
      <c r="CJ66" s="231"/>
      <c r="CK66" s="231"/>
      <c r="CL66" s="231"/>
      <c r="CM66" s="231"/>
      <c r="CN66" s="231"/>
      <c r="CO66" s="231"/>
      <c r="CP66" s="231"/>
      <c r="CQ66" s="231"/>
      <c r="CR66" s="232"/>
      <c r="CS66" s="233" t="s">
        <v>1</v>
      </c>
      <c r="CT66" s="233" t="s">
        <v>113</v>
      </c>
      <c r="CU66" s="226" t="s">
        <v>114</v>
      </c>
      <c r="CV66" s="233" t="s">
        <v>115</v>
      </c>
      <c r="CW66" s="226" t="s">
        <v>116</v>
      </c>
      <c r="CX66" s="215"/>
      <c r="CY66" s="233" t="s">
        <v>20</v>
      </c>
      <c r="CZ66" s="215" t="s">
        <v>116</v>
      </c>
      <c r="DA66" s="330"/>
      <c r="DB66" s="331"/>
      <c r="DC66" s="331"/>
      <c r="DD66" s="331"/>
      <c r="DE66" s="331"/>
      <c r="DF66" s="330"/>
      <c r="DG66" s="331"/>
      <c r="DH66" s="331"/>
      <c r="DJ66" s="357" t="s">
        <v>123</v>
      </c>
      <c r="DK66" s="235" t="s">
        <v>105</v>
      </c>
      <c r="DL66" s="231"/>
      <c r="DM66" s="231"/>
      <c r="DN66" s="231"/>
      <c r="DO66" s="231"/>
      <c r="DP66" s="231"/>
      <c r="DQ66" s="231"/>
      <c r="DR66" s="231"/>
      <c r="DS66" s="231"/>
      <c r="DT66" s="232"/>
      <c r="DU66" s="233" t="s">
        <v>1</v>
      </c>
      <c r="DV66" s="233" t="s">
        <v>113</v>
      </c>
      <c r="DW66" s="226" t="s">
        <v>114</v>
      </c>
      <c r="DX66" s="233" t="s">
        <v>115</v>
      </c>
      <c r="DY66" s="226" t="s">
        <v>116</v>
      </c>
      <c r="DZ66" s="215"/>
      <c r="EA66" s="233" t="s">
        <v>20</v>
      </c>
      <c r="EB66" s="215" t="s">
        <v>116</v>
      </c>
      <c r="EC66" s="330"/>
      <c r="ED66" s="331"/>
      <c r="EE66" s="331"/>
      <c r="EF66" s="331"/>
      <c r="EG66" s="331"/>
      <c r="EH66" s="330"/>
      <c r="EI66" s="331"/>
      <c r="EJ66" s="331"/>
    </row>
    <row r="67" spans="1:168">
      <c r="A67" s="244" t="s">
        <v>117</v>
      </c>
      <c r="B67" s="340">
        <v>1.2486999999999999</v>
      </c>
      <c r="C67" s="340">
        <v>1.1847999999999901</v>
      </c>
      <c r="D67" s="340">
        <v>1.1858</v>
      </c>
      <c r="E67" s="340">
        <v>1.2040999999999999</v>
      </c>
      <c r="F67" s="340">
        <v>1.1724999999999901</v>
      </c>
      <c r="G67" s="340">
        <v>1.0167999999999999</v>
      </c>
      <c r="H67" s="340">
        <v>1.1579999999999999</v>
      </c>
      <c r="I67" s="340">
        <v>1.0891</v>
      </c>
      <c r="J67" s="340">
        <v>1.0914999999999999</v>
      </c>
      <c r="K67" s="348">
        <v>1.0004999999999999</v>
      </c>
      <c r="L67" s="233">
        <f t="shared" ref="L67:L72" si="26">AVERAGE(B67:K67)</f>
        <v>1.1351799999999979</v>
      </c>
      <c r="M67" s="233">
        <f t="shared" ref="M67:M72" si="27">STDEVP(B67:K67)</f>
        <v>7.7947838969402022E-2</v>
      </c>
      <c r="N67" s="226">
        <f>M67*100/L67</f>
        <v>6.8665620403285965</v>
      </c>
      <c r="O67" s="233">
        <f>L67-$L$63</f>
        <v>1.1351799999999979</v>
      </c>
      <c r="P67" s="226" t="e">
        <f t="shared" ref="P67:P72" si="28">O67*100/$O$56</f>
        <v>#DIV/0!</v>
      </c>
      <c r="Q67" s="215"/>
      <c r="R67" s="215" t="s">
        <v>118</v>
      </c>
      <c r="S67" s="226"/>
      <c r="T67" s="331"/>
      <c r="U67" s="331"/>
      <c r="V67" s="331"/>
      <c r="W67" s="331"/>
      <c r="X67" s="331"/>
      <c r="Y67" s="330"/>
      <c r="Z67" s="331"/>
      <c r="AA67" s="331"/>
      <c r="AB67" s="244" t="s">
        <v>117</v>
      </c>
      <c r="AC67" s="340">
        <v>1.3760999999999901</v>
      </c>
      <c r="AD67" s="340">
        <v>1.3901999999999901</v>
      </c>
      <c r="AE67" s="340">
        <v>1.3687</v>
      </c>
      <c r="AF67" s="340">
        <v>1.3474999999999999</v>
      </c>
      <c r="AG67" s="340">
        <v>1.2890999999999999</v>
      </c>
      <c r="AH67" s="340">
        <v>1.1073999999999999</v>
      </c>
      <c r="AI67" s="340">
        <v>1.1421999999999899</v>
      </c>
      <c r="AJ67" s="340">
        <v>1.1395</v>
      </c>
      <c r="AK67" s="340">
        <v>1.1511</v>
      </c>
      <c r="AL67" s="348">
        <v>1.1014999999999999</v>
      </c>
      <c r="AM67" s="233">
        <f>AVERAGE(AC67:AL67)</f>
        <v>1.2413299999999969</v>
      </c>
      <c r="AN67" s="233">
        <f t="shared" ref="AN67:AN72" si="29">STDEVP(AC67:AL67)</f>
        <v>0.11658885924478223</v>
      </c>
      <c r="AO67" s="226">
        <f>AN67*100/AM67</f>
        <v>9.3922534092290135</v>
      </c>
      <c r="AP67" s="233">
        <f>AM67-AM74</f>
        <v>1.2224077777777747</v>
      </c>
      <c r="AQ67" s="226">
        <f>AP67*100/AP67</f>
        <v>100</v>
      </c>
      <c r="AR67" s="215"/>
      <c r="AS67" s="215" t="s">
        <v>118</v>
      </c>
      <c r="AT67" s="226"/>
      <c r="AU67" s="331"/>
      <c r="AV67" s="331"/>
      <c r="AW67" s="331"/>
      <c r="AX67" s="331"/>
      <c r="AY67" s="331"/>
      <c r="AZ67" s="330"/>
      <c r="BA67" s="331"/>
      <c r="BB67" s="331"/>
      <c r="BC67" s="331"/>
      <c r="BE67" s="244" t="s">
        <v>117</v>
      </c>
      <c r="BF67" s="340">
        <v>1.4551000000000001</v>
      </c>
      <c r="BG67" s="340">
        <v>1.75979999999999</v>
      </c>
      <c r="BH67" s="340">
        <v>1.7306999999999999</v>
      </c>
      <c r="BI67" s="340">
        <v>1.6942999999999999</v>
      </c>
      <c r="BJ67" s="340">
        <v>1.6356999999999999</v>
      </c>
      <c r="BK67" s="340">
        <v>1.6400999999999999</v>
      </c>
      <c r="BL67" s="340">
        <v>1.6945999999999899</v>
      </c>
      <c r="BM67" s="340"/>
      <c r="BN67" s="340"/>
      <c r="BO67" s="348"/>
      <c r="BP67" s="233">
        <f>AVERAGE(BF67:BO67)</f>
        <v>1.6586142857142829</v>
      </c>
      <c r="BQ67" s="233">
        <f t="shared" ref="BQ67:BQ72" si="30">STDEVP(BF67:BO67)</f>
        <v>9.2804901788202818E-2</v>
      </c>
      <c r="BR67" s="226">
        <f>BQ67*100/BP67</f>
        <v>5.595327532599681</v>
      </c>
      <c r="BS67" s="233">
        <f>BP67-BP74</f>
        <v>1.6424517857142831</v>
      </c>
      <c r="BT67" s="226">
        <f>BS67*100/BS67</f>
        <v>100</v>
      </c>
      <c r="BU67" s="215"/>
      <c r="BV67" s="215" t="s">
        <v>118</v>
      </c>
      <c r="BW67" s="226"/>
      <c r="BX67" s="331"/>
      <c r="BY67" s="331"/>
      <c r="BZ67" s="331"/>
      <c r="CA67" s="331"/>
      <c r="CB67" s="331"/>
      <c r="CC67" s="330"/>
      <c r="CD67" s="331"/>
      <c r="CE67" s="331"/>
      <c r="CH67" s="244" t="s">
        <v>117</v>
      </c>
      <c r="CI67" s="340">
        <v>1.7317</v>
      </c>
      <c r="CJ67" s="340">
        <v>1.6686999999999901</v>
      </c>
      <c r="CK67" s="340">
        <v>1.6095999999999999</v>
      </c>
      <c r="CL67" s="340">
        <v>1.6342000000000001</v>
      </c>
      <c r="CM67" s="340">
        <v>1.5662</v>
      </c>
      <c r="CN67" s="340">
        <v>1.4912000000000001</v>
      </c>
      <c r="CO67" s="340">
        <v>1.5732999999999999</v>
      </c>
      <c r="CP67" s="340"/>
      <c r="CQ67" s="340"/>
      <c r="CR67" s="348"/>
      <c r="CS67" s="233">
        <f>AVERAGE(CI67:CR67)</f>
        <v>1.6106999999999982</v>
      </c>
      <c r="CT67" s="233">
        <f t="shared" ref="CT67:CT72" si="31">STDEVP(CI67:CR67)</f>
        <v>7.1930243986794831E-2</v>
      </c>
      <c r="CU67" s="226">
        <f>CT67*100/CS67</f>
        <v>4.4657753763453725</v>
      </c>
      <c r="CV67" s="233">
        <f>CS67-CS74</f>
        <v>1.5928099999999983</v>
      </c>
      <c r="CW67" s="226">
        <f>CV67*100/CV67</f>
        <v>100</v>
      </c>
      <c r="CX67" s="215"/>
      <c r="CY67" s="215" t="s">
        <v>118</v>
      </c>
      <c r="CZ67" s="226"/>
      <c r="DA67" s="331"/>
      <c r="DB67" s="331"/>
      <c r="DC67" s="331"/>
      <c r="DD67" s="331"/>
      <c r="DE67" s="331"/>
      <c r="DF67" s="330"/>
      <c r="DG67" s="331"/>
      <c r="DH67" s="331"/>
      <c r="DJ67" s="244" t="s">
        <v>117</v>
      </c>
      <c r="DK67" s="340">
        <v>1.6772</v>
      </c>
      <c r="DL67" s="340">
        <v>1.65</v>
      </c>
      <c r="DM67" s="340">
        <v>1.5856999999999899</v>
      </c>
      <c r="DN67" s="340">
        <v>1.6084000000000001</v>
      </c>
      <c r="DO67" s="340">
        <v>1.57859999999999</v>
      </c>
      <c r="DP67" s="340">
        <v>1.5849</v>
      </c>
      <c r="DQ67" s="340">
        <v>1.5889</v>
      </c>
      <c r="DR67" s="340"/>
      <c r="DS67" s="340"/>
      <c r="DT67" s="348"/>
      <c r="DU67" s="233">
        <f>AVERAGE(DK67:DT67)</f>
        <v>1.6105285714285686</v>
      </c>
      <c r="DV67" s="233">
        <f t="shared" ref="DV67:DV72" si="32">STDEVP(DK67:DT67)</f>
        <v>3.5391916522028062E-2</v>
      </c>
      <c r="DW67" s="226">
        <f>DV67*100/DU67</f>
        <v>2.1975342226083439</v>
      </c>
      <c r="DX67" s="233">
        <f>DU67-DU74</f>
        <v>1.5872035714285686</v>
      </c>
      <c r="DY67" s="226">
        <f>DX67*100/DX67</f>
        <v>100</v>
      </c>
      <c r="DZ67" s="215"/>
      <c r="EA67" s="215" t="s">
        <v>118</v>
      </c>
      <c r="EB67" s="226"/>
      <c r="EC67" s="331"/>
      <c r="ED67" s="331"/>
      <c r="EE67" s="331"/>
      <c r="EF67" s="331"/>
      <c r="EG67" s="331"/>
      <c r="EH67" s="330"/>
      <c r="EI67" s="331"/>
      <c r="EJ67" s="331"/>
    </row>
    <row r="68" spans="1:168">
      <c r="A68" s="251">
        <v>1000</v>
      </c>
      <c r="B68" s="343">
        <v>0.45589999999999897</v>
      </c>
      <c r="C68" s="343">
        <v>0.40869999999999901</v>
      </c>
      <c r="D68" s="343">
        <v>0.37440000000000001</v>
      </c>
      <c r="E68" s="343">
        <v>0.39979999999999899</v>
      </c>
      <c r="F68" s="343">
        <v>0.42059999999999997</v>
      </c>
      <c r="G68" s="233"/>
      <c r="H68" s="233"/>
      <c r="I68" s="233"/>
      <c r="J68" s="233"/>
      <c r="K68" s="248"/>
      <c r="L68" s="233">
        <f t="shared" si="26"/>
        <v>0.41187999999999941</v>
      </c>
      <c r="M68" s="233">
        <f t="shared" si="27"/>
        <v>2.6737943077207487E-2</v>
      </c>
      <c r="N68" s="226">
        <f t="shared" ref="N68:N72" si="33">M68*100/L68</f>
        <v>6.4916827904262231</v>
      </c>
      <c r="O68" s="233">
        <f t="shared" ref="O68:O72" si="34">L68-$L$63</f>
        <v>0.41187999999999941</v>
      </c>
      <c r="P68" s="226" t="e">
        <f>O68*100/$O$56</f>
        <v>#DIV/0!</v>
      </c>
      <c r="Q68" s="215"/>
      <c r="R68" s="250">
        <v>1000</v>
      </c>
      <c r="S68" s="226">
        <v>35.150401219348211</v>
      </c>
      <c r="T68" s="331"/>
      <c r="U68" s="331"/>
      <c r="V68" s="331"/>
      <c r="W68" s="331"/>
      <c r="X68" s="331"/>
      <c r="Y68" s="215"/>
      <c r="Z68" s="216"/>
      <c r="AA68" s="216"/>
      <c r="AB68" s="251">
        <v>1000</v>
      </c>
      <c r="AC68" s="343">
        <v>0.26529999999999998</v>
      </c>
      <c r="AD68" s="343">
        <v>0.28549999999999998</v>
      </c>
      <c r="AE68" s="343">
        <v>0.223</v>
      </c>
      <c r="AF68" s="343">
        <v>0.23449999999999999</v>
      </c>
      <c r="AG68" s="343"/>
      <c r="AH68" s="233"/>
      <c r="AI68" s="233"/>
      <c r="AJ68" s="233"/>
      <c r="AK68" s="233"/>
      <c r="AL68" s="248"/>
      <c r="AM68" s="233">
        <f t="shared" ref="AM68:AM72" si="35">AVERAGE(AC68:AL68)</f>
        <v>0.25207499999999999</v>
      </c>
      <c r="AN68" s="233">
        <f t="shared" si="29"/>
        <v>2.4730383640372413E-2</v>
      </c>
      <c r="AO68" s="226">
        <f t="shared" ref="AO68:AO72" si="36">AN68*100/AM68</f>
        <v>9.8107244432698248</v>
      </c>
      <c r="AP68" s="233">
        <f>AM68-AM74</f>
        <v>0.23315277777777779</v>
      </c>
      <c r="AQ68" s="226">
        <f>AP68*100/AP67</f>
        <v>19.073240698912127</v>
      </c>
      <c r="AR68" s="215"/>
      <c r="AS68" s="250">
        <v>1000</v>
      </c>
      <c r="AT68" s="226">
        <v>19.073240698912127</v>
      </c>
      <c r="AU68" s="331"/>
      <c r="AV68" s="331"/>
      <c r="AW68" s="331"/>
      <c r="AX68" s="331"/>
      <c r="AY68" s="331"/>
      <c r="AZ68" s="215"/>
      <c r="BA68" s="216"/>
      <c r="BB68" s="331"/>
      <c r="BC68" s="331"/>
      <c r="BE68" s="251">
        <v>1000</v>
      </c>
      <c r="BF68" s="343">
        <v>0.35439999999999999</v>
      </c>
      <c r="BG68" s="343">
        <v>0.3886</v>
      </c>
      <c r="BH68" s="343">
        <v>0.35320000000000001</v>
      </c>
      <c r="BI68" s="331"/>
      <c r="BJ68" s="331"/>
      <c r="BK68" s="233"/>
      <c r="BL68" s="233"/>
      <c r="BM68" s="233"/>
      <c r="BN68" s="233"/>
      <c r="BO68" s="248"/>
      <c r="BP68" s="233">
        <f t="shared" ref="BP68:BP72" si="37">AVERAGE(BF68:BO68)</f>
        <v>0.3654</v>
      </c>
      <c r="BQ68" s="233">
        <f t="shared" si="30"/>
        <v>1.6412190591142913E-2</v>
      </c>
      <c r="BR68" s="226">
        <f t="shared" ref="BR68:BR72" si="38">BQ68*100/BP68</f>
        <v>4.4915683062788485</v>
      </c>
      <c r="BS68" s="233">
        <f>BP68-BP74</f>
        <v>0.34923750000000009</v>
      </c>
      <c r="BT68" s="226">
        <f>BS68*100/BS67</f>
        <v>21.263181241458533</v>
      </c>
      <c r="BU68" s="215"/>
      <c r="BV68" s="250">
        <v>1000</v>
      </c>
      <c r="BW68" s="226">
        <v>21.263181241458533</v>
      </c>
      <c r="BX68" s="331"/>
      <c r="BY68" s="331"/>
      <c r="BZ68" s="331"/>
      <c r="CA68" s="331"/>
      <c r="CB68" s="331"/>
      <c r="CC68" s="215"/>
      <c r="CD68" s="216"/>
      <c r="CE68" s="331"/>
      <c r="CH68" s="251">
        <v>1000</v>
      </c>
      <c r="CI68" s="343">
        <v>0.28610000000000002</v>
      </c>
      <c r="CJ68" s="343">
        <v>0.25549999999999901</v>
      </c>
      <c r="CK68" s="343">
        <v>0.32429999999999998</v>
      </c>
      <c r="CL68" s="331"/>
      <c r="CM68" s="331"/>
      <c r="CN68" s="233"/>
      <c r="CO68" s="233"/>
      <c r="CP68" s="233"/>
      <c r="CQ68" s="233"/>
      <c r="CR68" s="248"/>
      <c r="CS68" s="233">
        <f t="shared" ref="CS68:CS72" si="39">AVERAGE(CI68:CR68)</f>
        <v>0.28863333333333302</v>
      </c>
      <c r="CT68" s="233">
        <f t="shared" si="31"/>
        <v>2.8144547527995136E-2</v>
      </c>
      <c r="CU68" s="226">
        <f t="shared" ref="CU68:CU72" si="40">CT68*100/CS68</f>
        <v>9.7509692324732065</v>
      </c>
      <c r="CV68" s="233">
        <f>CS68-CS74</f>
        <v>0.27074333333333306</v>
      </c>
      <c r="CW68" s="226">
        <f>CV68*100/CV67</f>
        <v>16.997842387562443</v>
      </c>
      <c r="CX68" s="215"/>
      <c r="CY68" s="250">
        <v>1000</v>
      </c>
      <c r="CZ68" s="226">
        <v>16.997842387562443</v>
      </c>
      <c r="DA68" s="331"/>
      <c r="DB68" s="331"/>
      <c r="DC68" s="331"/>
      <c r="DD68" s="331"/>
      <c r="DE68" s="331"/>
      <c r="DF68" s="215"/>
      <c r="DG68" s="216"/>
      <c r="DH68" s="331"/>
      <c r="DJ68" s="251">
        <v>1000</v>
      </c>
      <c r="DK68" s="343">
        <v>0.4274</v>
      </c>
      <c r="DL68" s="343">
        <v>0.39419999999999999</v>
      </c>
      <c r="DM68" s="343">
        <v>0.44500000000000001</v>
      </c>
      <c r="DN68" s="331"/>
      <c r="DO68" s="331"/>
      <c r="DP68" s="233"/>
      <c r="DQ68" s="233"/>
      <c r="DR68" s="233"/>
      <c r="DS68" s="233"/>
      <c r="DT68" s="248"/>
      <c r="DU68" s="233">
        <f t="shared" ref="DU68:DU72" si="41">AVERAGE(DK68:DT68)</f>
        <v>0.42219999999999996</v>
      </c>
      <c r="DV68" s="233">
        <f t="shared" si="32"/>
        <v>2.1062446834749921E-2</v>
      </c>
      <c r="DW68" s="226">
        <f t="shared" ref="DW68:DW72" si="42">DV68*100/DU68</f>
        <v>4.9887368154310563</v>
      </c>
      <c r="DX68" s="233">
        <f>DU68-DU74</f>
        <v>0.39887499999999998</v>
      </c>
      <c r="DY68" s="226">
        <f>DX68*100/DX67</f>
        <v>25.130676819293633</v>
      </c>
      <c r="DZ68" s="215"/>
      <c r="EA68" s="250">
        <v>1000</v>
      </c>
      <c r="EB68" s="226">
        <v>25.130676819293633</v>
      </c>
      <c r="EC68" s="331"/>
      <c r="ED68" s="331"/>
      <c r="EE68" s="331"/>
      <c r="EF68" s="331"/>
      <c r="EG68" s="331"/>
      <c r="EH68" s="215"/>
      <c r="EI68" s="216"/>
      <c r="EJ68" s="331"/>
    </row>
    <row r="69" spans="1:168">
      <c r="A69" s="253">
        <v>500</v>
      </c>
      <c r="B69" s="343">
        <v>1.0026999999999999</v>
      </c>
      <c r="C69" s="343">
        <v>0.92659999999999998</v>
      </c>
      <c r="D69" s="343">
        <v>0.96509999999999996</v>
      </c>
      <c r="E69" s="343">
        <v>0.92099999999999904</v>
      </c>
      <c r="F69" s="343">
        <v>1.1234</v>
      </c>
      <c r="G69" s="233"/>
      <c r="H69" s="233"/>
      <c r="I69" s="233"/>
      <c r="J69" s="233"/>
      <c r="K69" s="248"/>
      <c r="L69" s="233">
        <f t="shared" si="26"/>
        <v>0.98775999999999975</v>
      </c>
      <c r="M69" s="233">
        <f t="shared" si="27"/>
        <v>7.3935555722534629E-2</v>
      </c>
      <c r="N69" s="226">
        <f t="shared" si="33"/>
        <v>7.4851741032775827</v>
      </c>
      <c r="O69" s="233">
        <f t="shared" si="34"/>
        <v>0.98775999999999975</v>
      </c>
      <c r="P69" s="226" t="e">
        <f t="shared" si="28"/>
        <v>#DIV/0!</v>
      </c>
      <c r="Q69" s="215"/>
      <c r="R69" s="252">
        <v>500</v>
      </c>
      <c r="S69" s="226">
        <v>86.782624288340131</v>
      </c>
      <c r="T69" s="331"/>
      <c r="U69" s="331"/>
      <c r="V69" s="331"/>
      <c r="W69" s="331"/>
      <c r="X69" s="331"/>
      <c r="Y69" s="215"/>
      <c r="Z69" s="216"/>
      <c r="AA69" s="216"/>
      <c r="AB69" s="253">
        <v>500</v>
      </c>
      <c r="AC69" s="343">
        <v>1.0729</v>
      </c>
      <c r="AD69" s="343">
        <v>1.0608</v>
      </c>
      <c r="AE69" s="343">
        <v>1.0006999999999999</v>
      </c>
      <c r="AF69" s="343">
        <v>1.0298</v>
      </c>
      <c r="AG69" s="343">
        <v>0.93340000000000001</v>
      </c>
      <c r="AH69" s="233"/>
      <c r="AI69" s="233"/>
      <c r="AJ69" s="233"/>
      <c r="AK69" s="233"/>
      <c r="AL69" s="248"/>
      <c r="AM69" s="233">
        <f t="shared" si="35"/>
        <v>1.01952</v>
      </c>
      <c r="AN69" s="233">
        <f t="shared" si="29"/>
        <v>4.9859779381782258E-2</v>
      </c>
      <c r="AO69" s="226">
        <f t="shared" si="36"/>
        <v>4.8905150837435523</v>
      </c>
      <c r="AP69" s="233">
        <f>AM69-AM74</f>
        <v>1.0005977777777777</v>
      </c>
      <c r="AQ69" s="226">
        <f>AP69*100/AP67</f>
        <v>81.854663882847078</v>
      </c>
      <c r="AR69" s="215"/>
      <c r="AS69" s="252">
        <v>500</v>
      </c>
      <c r="AT69" s="226">
        <v>81.854663882847078</v>
      </c>
      <c r="AU69" s="331"/>
      <c r="AV69" s="331"/>
      <c r="AW69" s="331"/>
      <c r="AX69" s="331"/>
      <c r="AY69" s="331"/>
      <c r="AZ69" s="215"/>
      <c r="BA69" s="216"/>
      <c r="BB69" s="331"/>
      <c r="BC69" s="331"/>
      <c r="BE69" s="253">
        <v>500</v>
      </c>
      <c r="BF69" s="343">
        <v>1.1879</v>
      </c>
      <c r="BG69" s="343">
        <v>1.2071000000000001</v>
      </c>
      <c r="BH69" s="343">
        <v>1.2212000000000001</v>
      </c>
      <c r="BI69" s="331"/>
      <c r="BJ69" s="331"/>
      <c r="BK69" s="233"/>
      <c r="BL69" s="233"/>
      <c r="BM69" s="233"/>
      <c r="BN69" s="233"/>
      <c r="BO69" s="248"/>
      <c r="BP69" s="233">
        <f t="shared" si="37"/>
        <v>1.2054</v>
      </c>
      <c r="BQ69" s="233">
        <f t="shared" si="30"/>
        <v>1.3647710430691342E-2</v>
      </c>
      <c r="BR69" s="226">
        <f t="shared" si="38"/>
        <v>1.1322142384844318</v>
      </c>
      <c r="BS69" s="233">
        <f>BP69-BP74</f>
        <v>1.1892375000000002</v>
      </c>
      <c r="BT69" s="226">
        <f>BS69*100/BS67</f>
        <v>72.406235016683581</v>
      </c>
      <c r="BU69" s="215"/>
      <c r="BV69" s="252">
        <v>500</v>
      </c>
      <c r="BW69" s="226">
        <v>72.406235016683581</v>
      </c>
      <c r="BX69" s="331"/>
      <c r="BY69" s="331"/>
      <c r="BZ69" s="331"/>
      <c r="CA69" s="331"/>
      <c r="CB69" s="331"/>
      <c r="CC69" s="215"/>
      <c r="CD69" s="216"/>
      <c r="CE69" s="331"/>
      <c r="CH69" s="253">
        <v>500</v>
      </c>
      <c r="CI69" s="343">
        <v>1.0470999999999999</v>
      </c>
      <c r="CJ69" s="343">
        <v>0.987899999999999</v>
      </c>
      <c r="CK69" s="343">
        <v>1.0749</v>
      </c>
      <c r="CL69" s="331"/>
      <c r="CM69" s="331"/>
      <c r="CN69" s="233"/>
      <c r="CO69" s="233"/>
      <c r="CP69" s="233"/>
      <c r="CQ69" s="233"/>
      <c r="CR69" s="248"/>
      <c r="CS69" s="233">
        <f t="shared" si="39"/>
        <v>1.0366333333333329</v>
      </c>
      <c r="CT69" s="233">
        <f t="shared" si="31"/>
        <v>3.6280512063028916E-2</v>
      </c>
      <c r="CU69" s="226">
        <f t="shared" si="40"/>
        <v>3.4998403867997943</v>
      </c>
      <c r="CV69" s="233">
        <f>CS69-CS74</f>
        <v>1.0187433333333329</v>
      </c>
      <c r="CW69" s="226">
        <f>CV69*100/CV67</f>
        <v>63.958873521219353</v>
      </c>
      <c r="CX69" s="215"/>
      <c r="CY69" s="252">
        <v>500</v>
      </c>
      <c r="CZ69" s="226">
        <v>63.958873521219353</v>
      </c>
      <c r="DA69" s="331"/>
      <c r="DB69" s="331"/>
      <c r="DC69" s="331"/>
      <c r="DD69" s="331"/>
      <c r="DE69" s="331"/>
      <c r="DF69" s="215"/>
      <c r="DG69" s="216"/>
      <c r="DH69" s="331"/>
      <c r="DJ69" s="253">
        <v>500</v>
      </c>
      <c r="DK69" s="343">
        <v>1.1512</v>
      </c>
      <c r="DL69" s="343">
        <v>1.1031</v>
      </c>
      <c r="DM69" s="343">
        <v>1.151</v>
      </c>
      <c r="DN69" s="331"/>
      <c r="DO69" s="331"/>
      <c r="DP69" s="233"/>
      <c r="DQ69" s="233"/>
      <c r="DR69" s="233"/>
      <c r="DS69" s="233"/>
      <c r="DT69" s="248"/>
      <c r="DU69" s="233">
        <f t="shared" si="41"/>
        <v>1.1350999999999998</v>
      </c>
      <c r="DV69" s="233">
        <f t="shared" si="32"/>
        <v>2.2627564311402754E-2</v>
      </c>
      <c r="DW69" s="226">
        <f t="shared" si="42"/>
        <v>1.9934423673158981</v>
      </c>
      <c r="DX69" s="233">
        <f>DU69-DU74</f>
        <v>1.1117749999999997</v>
      </c>
      <c r="DY69" s="226">
        <f>DX69*100/DX67</f>
        <v>70.046150349784213</v>
      </c>
      <c r="DZ69" s="215"/>
      <c r="EA69" s="252">
        <v>500</v>
      </c>
      <c r="EB69" s="226">
        <v>70.046150349784213</v>
      </c>
      <c r="EC69" s="331"/>
      <c r="ED69" s="331"/>
      <c r="EE69" s="331"/>
      <c r="EF69" s="331"/>
      <c r="EG69" s="331"/>
      <c r="EH69" s="215"/>
      <c r="EI69" s="216"/>
      <c r="EJ69" s="331"/>
    </row>
    <row r="70" spans="1:168">
      <c r="A70" s="253">
        <v>250</v>
      </c>
      <c r="B70" s="343">
        <v>1.21139999999999</v>
      </c>
      <c r="C70" s="343">
        <v>1.1599999999999999</v>
      </c>
      <c r="D70" s="343">
        <v>1.1295999999999999</v>
      </c>
      <c r="E70" s="343">
        <v>1.1277999999999999</v>
      </c>
      <c r="F70" s="343">
        <v>1.1579999999999999</v>
      </c>
      <c r="G70" s="233"/>
      <c r="H70" s="233"/>
      <c r="I70" s="233"/>
      <c r="J70" s="233"/>
      <c r="K70" s="248"/>
      <c r="L70" s="233">
        <f t="shared" si="26"/>
        <v>1.1573599999999977</v>
      </c>
      <c r="M70" s="233">
        <f t="shared" si="27"/>
        <v>3.0239417983813549E-2</v>
      </c>
      <c r="N70" s="226">
        <f t="shared" si="33"/>
        <v>2.6127927337918719</v>
      </c>
      <c r="O70" s="233">
        <f t="shared" si="34"/>
        <v>1.1573599999999977</v>
      </c>
      <c r="P70" s="226" t="e">
        <f t="shared" si="28"/>
        <v>#DIV/0!</v>
      </c>
      <c r="Q70" s="215"/>
      <c r="R70" s="252">
        <v>250</v>
      </c>
      <c r="S70" s="226">
        <v>101.98861343972743</v>
      </c>
      <c r="T70" s="331"/>
      <c r="U70" s="331"/>
      <c r="V70" s="331"/>
      <c r="W70" s="331"/>
      <c r="X70" s="331"/>
      <c r="Y70" s="215"/>
      <c r="Z70" s="216"/>
      <c r="AA70" s="216"/>
      <c r="AB70" s="253">
        <v>250</v>
      </c>
      <c r="AC70" s="343">
        <v>1.3494999999999999</v>
      </c>
      <c r="AD70" s="343">
        <v>1.3611</v>
      </c>
      <c r="AE70" s="343">
        <v>1.3622000000000001</v>
      </c>
      <c r="AF70" s="343">
        <v>1.4440999999999999</v>
      </c>
      <c r="AG70" s="343"/>
      <c r="AH70" s="233"/>
      <c r="AI70" s="233"/>
      <c r="AJ70" s="233"/>
      <c r="AK70" s="233"/>
      <c r="AL70" s="248"/>
      <c r="AM70" s="233">
        <f t="shared" si="35"/>
        <v>1.3792249999999999</v>
      </c>
      <c r="AN70" s="233">
        <f t="shared" si="29"/>
        <v>3.7784611616371006E-2</v>
      </c>
      <c r="AO70" s="226">
        <f t="shared" si="36"/>
        <v>2.7395538520814955</v>
      </c>
      <c r="AP70" s="233">
        <f>AM70-AM74</f>
        <v>1.3603027777777776</v>
      </c>
      <c r="AQ70" s="226">
        <f>AP70*100/AP67</f>
        <v>111.28060558078937</v>
      </c>
      <c r="AR70" s="215"/>
      <c r="AS70" s="252">
        <v>250</v>
      </c>
      <c r="AT70" s="226">
        <v>111.28060558078937</v>
      </c>
      <c r="AU70" s="331"/>
      <c r="AV70" s="331"/>
      <c r="AW70" s="331"/>
      <c r="AX70" s="331"/>
      <c r="AY70" s="331"/>
      <c r="AZ70" s="215"/>
      <c r="BA70" s="216"/>
      <c r="BB70" s="331"/>
      <c r="BC70" s="331"/>
      <c r="BE70" s="253">
        <v>250</v>
      </c>
      <c r="BF70" s="343">
        <v>1.5978999999999901</v>
      </c>
      <c r="BG70" s="343">
        <v>1.6084000000000001</v>
      </c>
      <c r="BH70" s="343">
        <v>1.6406999999999901</v>
      </c>
      <c r="BI70" s="331"/>
      <c r="BJ70" s="331"/>
      <c r="BK70" s="233"/>
      <c r="BL70" s="233"/>
      <c r="BM70" s="233"/>
      <c r="BN70" s="233"/>
      <c r="BO70" s="248"/>
      <c r="BP70" s="233">
        <f t="shared" si="37"/>
        <v>1.6156666666666599</v>
      </c>
      <c r="BQ70" s="233">
        <f t="shared" si="30"/>
        <v>1.8212877007459306E-2</v>
      </c>
      <c r="BR70" s="226">
        <f t="shared" si="38"/>
        <v>1.1272669903523447</v>
      </c>
      <c r="BS70" s="233">
        <f>BP70-BP74</f>
        <v>1.5995041666666601</v>
      </c>
      <c r="BT70" s="226">
        <f>BS70*100/BS67</f>
        <v>97.385151916106594</v>
      </c>
      <c r="BU70" s="215"/>
      <c r="BV70" s="252">
        <v>250</v>
      </c>
      <c r="BW70" s="226">
        <v>97.385151916106594</v>
      </c>
      <c r="BX70" s="331"/>
      <c r="BY70" s="331"/>
      <c r="BZ70" s="331"/>
      <c r="CA70" s="331"/>
      <c r="CB70" s="331"/>
      <c r="CC70" s="215"/>
      <c r="CD70" s="216"/>
      <c r="CE70" s="331"/>
      <c r="CH70" s="253">
        <v>250</v>
      </c>
      <c r="CI70" s="343">
        <v>1.5532999999999999</v>
      </c>
      <c r="CJ70" s="343">
        <v>1.5531999999999999</v>
      </c>
      <c r="CK70" s="343">
        <v>1.4485999999999899</v>
      </c>
      <c r="CL70" s="331"/>
      <c r="CM70" s="331"/>
      <c r="CN70" s="233"/>
      <c r="CO70" s="233"/>
      <c r="CP70" s="233"/>
      <c r="CQ70" s="233"/>
      <c r="CR70" s="248"/>
      <c r="CS70" s="233">
        <f t="shared" si="39"/>
        <v>1.5183666666666633</v>
      </c>
      <c r="CT70" s="233">
        <f t="shared" si="31"/>
        <v>4.9332499992966315E-2</v>
      </c>
      <c r="CU70" s="226">
        <f t="shared" si="40"/>
        <v>3.2490505143443449</v>
      </c>
      <c r="CV70" s="233">
        <f>CS70-CS74</f>
        <v>1.5004766666666634</v>
      </c>
      <c r="CW70" s="226">
        <f>CV70*100/CV67</f>
        <v>94.203116923340829</v>
      </c>
      <c r="CX70" s="215"/>
      <c r="CY70" s="252">
        <v>250</v>
      </c>
      <c r="CZ70" s="226">
        <v>94.203116923340829</v>
      </c>
      <c r="DA70" s="331"/>
      <c r="DB70" s="331"/>
      <c r="DC70" s="331"/>
      <c r="DD70" s="331"/>
      <c r="DE70" s="331"/>
      <c r="DF70" s="215"/>
      <c r="DG70" s="216"/>
      <c r="DH70" s="331"/>
      <c r="DJ70" s="253">
        <v>250</v>
      </c>
      <c r="DK70" s="343">
        <v>1.6099000000000001</v>
      </c>
      <c r="DL70" s="343">
        <v>1.58439999999999</v>
      </c>
      <c r="DM70" s="343">
        <v>1.5876999999999999</v>
      </c>
      <c r="DN70" s="331"/>
      <c r="DO70" s="331"/>
      <c r="DP70" s="233"/>
      <c r="DQ70" s="233"/>
      <c r="DR70" s="233"/>
      <c r="DS70" s="233"/>
      <c r="DT70" s="248"/>
      <c r="DU70" s="233">
        <f t="shared" si="41"/>
        <v>1.5939999999999968</v>
      </c>
      <c r="DV70" s="233">
        <f t="shared" si="32"/>
        <v>1.1323427043084852E-2</v>
      </c>
      <c r="DW70" s="226">
        <f t="shared" si="42"/>
        <v>0.71037810809817292</v>
      </c>
      <c r="DX70" s="233">
        <f>DU70-DU74</f>
        <v>1.5706749999999967</v>
      </c>
      <c r="DY70" s="226">
        <f>DX70*100/DX67</f>
        <v>98.958635695754182</v>
      </c>
      <c r="DZ70" s="215"/>
      <c r="EA70" s="252">
        <v>250</v>
      </c>
      <c r="EB70" s="226">
        <v>98.958635695754182</v>
      </c>
      <c r="EC70" s="331"/>
      <c r="ED70" s="331"/>
      <c r="EE70" s="331"/>
      <c r="EF70" s="331"/>
      <c r="EG70" s="331"/>
      <c r="EH70" s="215"/>
      <c r="EI70" s="216"/>
      <c r="EJ70" s="331"/>
    </row>
    <row r="71" spans="1:168">
      <c r="A71" s="253">
        <v>125</v>
      </c>
      <c r="B71" s="343">
        <v>1.3218000000000001</v>
      </c>
      <c r="C71" s="343">
        <v>1.2195</v>
      </c>
      <c r="D71" s="343">
        <v>1.2061999999999999</v>
      </c>
      <c r="E71" s="343">
        <v>1.2288999999999899</v>
      </c>
      <c r="F71" s="343">
        <v>1.4494</v>
      </c>
      <c r="G71" s="233"/>
      <c r="H71" s="233"/>
      <c r="I71" s="233"/>
      <c r="J71" s="233"/>
      <c r="K71" s="248"/>
      <c r="L71" s="233">
        <f t="shared" si="26"/>
        <v>1.2851599999999981</v>
      </c>
      <c r="M71" s="233">
        <f t="shared" si="27"/>
        <v>9.1682465062847399E-2</v>
      </c>
      <c r="N71" s="226">
        <f t="shared" si="33"/>
        <v>7.1339339119524059</v>
      </c>
      <c r="O71" s="233">
        <f t="shared" si="34"/>
        <v>1.2851599999999981</v>
      </c>
      <c r="P71" s="226" t="e">
        <f t="shared" si="28"/>
        <v>#DIV/0!</v>
      </c>
      <c r="Q71" s="215"/>
      <c r="R71" s="252">
        <v>125</v>
      </c>
      <c r="S71" s="226">
        <v>113.4469000762093</v>
      </c>
      <c r="T71" s="331"/>
      <c r="U71" s="331"/>
      <c r="V71" s="331"/>
      <c r="W71" s="331"/>
      <c r="X71" s="331"/>
      <c r="Y71" s="215"/>
      <c r="Z71" s="216"/>
      <c r="AA71" s="216"/>
      <c r="AB71" s="253">
        <v>125</v>
      </c>
      <c r="AC71" s="343">
        <v>1.5471999999999999</v>
      </c>
      <c r="AD71" s="343">
        <v>1.4992999999999901</v>
      </c>
      <c r="AE71" s="343">
        <v>1.4307000000000001</v>
      </c>
      <c r="AF71" s="343">
        <v>1.4617</v>
      </c>
      <c r="AG71" s="343"/>
      <c r="AH71" s="233"/>
      <c r="AI71" s="233"/>
      <c r="AJ71" s="233"/>
      <c r="AK71" s="233"/>
      <c r="AL71" s="248"/>
      <c r="AM71" s="233">
        <f t="shared" si="35"/>
        <v>1.4847249999999974</v>
      </c>
      <c r="AN71" s="233">
        <f t="shared" si="29"/>
        <v>4.3486801158511564E-2</v>
      </c>
      <c r="AO71" s="226">
        <f t="shared" si="36"/>
        <v>2.9289465159212402</v>
      </c>
      <c r="AP71" s="233">
        <f>AM71-AM74</f>
        <v>1.4658027777777751</v>
      </c>
      <c r="AQ71" s="226">
        <f>AP71*100/AP67</f>
        <v>119.91111349458774</v>
      </c>
      <c r="AR71" s="215"/>
      <c r="AS71" s="252">
        <v>125</v>
      </c>
      <c r="AT71" s="226">
        <v>119.91111349458774</v>
      </c>
      <c r="AU71" s="331"/>
      <c r="AV71" s="331"/>
      <c r="AW71" s="331"/>
      <c r="AX71" s="331"/>
      <c r="AY71" s="331"/>
      <c r="AZ71" s="215"/>
      <c r="BA71" s="216"/>
      <c r="BB71" s="331"/>
      <c r="BC71" s="331"/>
      <c r="BE71" s="253">
        <v>125</v>
      </c>
      <c r="BF71" s="343">
        <v>1.4821</v>
      </c>
      <c r="BG71" s="343">
        <v>1.6089</v>
      </c>
      <c r="BH71" s="343">
        <v>1.7414000000000001</v>
      </c>
      <c r="BI71" s="331"/>
      <c r="BJ71" s="331"/>
      <c r="BK71" s="233"/>
      <c r="BL71" s="233"/>
      <c r="BM71" s="233"/>
      <c r="BN71" s="233"/>
      <c r="BO71" s="248"/>
      <c r="BP71" s="233">
        <f t="shared" si="37"/>
        <v>1.6108</v>
      </c>
      <c r="BQ71" s="233">
        <f t="shared" si="30"/>
        <v>0.10586730688303483</v>
      </c>
      <c r="BR71" s="226">
        <f t="shared" si="38"/>
        <v>6.57234336249285</v>
      </c>
      <c r="BS71" s="233">
        <f>BP71-BP74</f>
        <v>1.5946375000000002</v>
      </c>
      <c r="BT71" s="226">
        <f>BS71*100/BS67</f>
        <v>97.088846922012436</v>
      </c>
      <c r="BU71" s="215"/>
      <c r="BV71" s="252">
        <v>125</v>
      </c>
      <c r="BW71" s="226">
        <v>97.088846922012436</v>
      </c>
      <c r="BX71" s="331"/>
      <c r="BY71" s="331"/>
      <c r="BZ71" s="331"/>
      <c r="CA71" s="331"/>
      <c r="CB71" s="331"/>
      <c r="CC71" s="215"/>
      <c r="CD71" s="216"/>
      <c r="CE71" s="331"/>
      <c r="CH71" s="253">
        <v>125</v>
      </c>
      <c r="CI71" s="343">
        <v>1.6604999999999901</v>
      </c>
      <c r="CJ71" s="343">
        <v>1.6233</v>
      </c>
      <c r="CK71" s="343">
        <v>1.3427</v>
      </c>
      <c r="CL71" s="331"/>
      <c r="CM71" s="331"/>
      <c r="CN71" s="233"/>
      <c r="CO71" s="233"/>
      <c r="CP71" s="233"/>
      <c r="CQ71" s="233"/>
      <c r="CR71" s="248"/>
      <c r="CS71" s="233">
        <f t="shared" si="39"/>
        <v>1.5421666666666634</v>
      </c>
      <c r="CT71" s="233">
        <f t="shared" si="31"/>
        <v>0.14185949229979208</v>
      </c>
      <c r="CU71" s="226">
        <f t="shared" si="40"/>
        <v>9.1987134313061087</v>
      </c>
      <c r="CV71" s="233">
        <f>CS71-CS74</f>
        <v>1.5242766666666634</v>
      </c>
      <c r="CW71" s="226">
        <f>CV71*100/CV67</f>
        <v>95.697331550320825</v>
      </c>
      <c r="CX71" s="215"/>
      <c r="CY71" s="252">
        <v>125</v>
      </c>
      <c r="CZ71" s="226">
        <v>95.697331550320825</v>
      </c>
      <c r="DA71" s="331"/>
      <c r="DB71" s="331"/>
      <c r="DC71" s="331"/>
      <c r="DD71" s="331"/>
      <c r="DE71" s="331"/>
      <c r="DF71" s="215"/>
      <c r="DG71" s="216"/>
      <c r="DH71" s="331"/>
      <c r="DJ71" s="253">
        <v>125</v>
      </c>
      <c r="DK71" s="343">
        <v>1.6126</v>
      </c>
      <c r="DL71" s="343">
        <v>1.6452</v>
      </c>
      <c r="DM71" s="343">
        <v>1.6518999999999999</v>
      </c>
      <c r="DN71" s="331"/>
      <c r="DO71" s="331"/>
      <c r="DP71" s="233"/>
      <c r="DQ71" s="233"/>
      <c r="DR71" s="233"/>
      <c r="DS71" s="233"/>
      <c r="DT71" s="248"/>
      <c r="DU71" s="233">
        <f t="shared" si="41"/>
        <v>1.6365666666666667</v>
      </c>
      <c r="DV71" s="233">
        <f t="shared" si="32"/>
        <v>1.7166310675920466E-2</v>
      </c>
      <c r="DW71" s="226">
        <f t="shared" si="42"/>
        <v>1.0489221750363851</v>
      </c>
      <c r="DX71" s="233">
        <f>DU71-DU74</f>
        <v>1.6132416666666667</v>
      </c>
      <c r="DY71" s="226">
        <f>DX71*100/DX67</f>
        <v>101.64050130095551</v>
      </c>
      <c r="DZ71" s="215"/>
      <c r="EA71" s="252">
        <v>125</v>
      </c>
      <c r="EB71" s="226">
        <v>101.64050130095551</v>
      </c>
      <c r="EC71" s="331"/>
      <c r="ED71" s="331"/>
      <c r="EE71" s="331"/>
      <c r="EF71" s="331"/>
      <c r="EG71" s="331"/>
      <c r="EH71" s="215"/>
      <c r="EI71" s="216"/>
      <c r="EJ71" s="331"/>
    </row>
    <row r="72" spans="1:168">
      <c r="A72" s="255">
        <v>62.5</v>
      </c>
      <c r="B72" s="343">
        <v>1.351</v>
      </c>
      <c r="C72" s="343">
        <v>1.3108</v>
      </c>
      <c r="D72" s="343">
        <v>1.2601</v>
      </c>
      <c r="E72" s="343">
        <v>1.2967</v>
      </c>
      <c r="F72" s="343">
        <v>1.2474000000000001</v>
      </c>
      <c r="G72" s="233"/>
      <c r="H72" s="233"/>
      <c r="I72" s="233"/>
      <c r="J72" s="233"/>
      <c r="K72" s="248"/>
      <c r="L72" s="233">
        <f t="shared" si="26"/>
        <v>1.2932000000000001</v>
      </c>
      <c r="M72" s="233">
        <f t="shared" si="27"/>
        <v>3.7029987847689044E-2</v>
      </c>
      <c r="N72" s="226">
        <f t="shared" si="33"/>
        <v>2.8634385901398889</v>
      </c>
      <c r="O72" s="233">
        <f t="shared" si="34"/>
        <v>1.2932000000000001</v>
      </c>
      <c r="P72" s="226" t="e">
        <f t="shared" si="28"/>
        <v>#DIV/0!</v>
      </c>
      <c r="Q72" s="215"/>
      <c r="R72" s="254">
        <v>62.5</v>
      </c>
      <c r="S72" s="226">
        <v>114.16775003362197</v>
      </c>
      <c r="T72" s="331"/>
      <c r="U72" s="331"/>
      <c r="V72" s="331"/>
      <c r="W72" s="331"/>
      <c r="X72" s="331"/>
      <c r="Y72" s="215"/>
      <c r="Z72" s="216"/>
      <c r="AA72" s="216"/>
      <c r="AB72" s="255">
        <v>62.5</v>
      </c>
      <c r="AC72" s="343">
        <v>1.5579000000000001</v>
      </c>
      <c r="AD72" s="343">
        <v>1.4721</v>
      </c>
      <c r="AE72" s="343">
        <v>1.3664000000000001</v>
      </c>
      <c r="AF72" s="343">
        <v>1.4403999999999999</v>
      </c>
      <c r="AG72" s="343"/>
      <c r="AH72" s="233"/>
      <c r="AI72" s="233"/>
      <c r="AJ72" s="233"/>
      <c r="AK72" s="233"/>
      <c r="AL72" s="248"/>
      <c r="AM72" s="233">
        <f t="shared" si="35"/>
        <v>1.4592000000000001</v>
      </c>
      <c r="AN72" s="233">
        <f t="shared" si="29"/>
        <v>6.8690210365087698E-2</v>
      </c>
      <c r="AO72" s="226">
        <f t="shared" si="36"/>
        <v>4.7073883199758564</v>
      </c>
      <c r="AP72" s="233">
        <f>AM72-AM74</f>
        <v>1.4402777777777778</v>
      </c>
      <c r="AQ72" s="226">
        <f>AP72*100/AP67</f>
        <v>117.82302141402198</v>
      </c>
      <c r="AR72" s="215"/>
      <c r="AS72" s="254">
        <v>62.5</v>
      </c>
      <c r="AT72" s="226">
        <v>117.82302141402198</v>
      </c>
      <c r="AU72" s="331"/>
      <c r="AV72" s="331"/>
      <c r="AW72" s="331"/>
      <c r="AX72" s="331"/>
      <c r="AY72" s="331"/>
      <c r="AZ72" s="215"/>
      <c r="BA72" s="216"/>
      <c r="BB72" s="331"/>
      <c r="BC72" s="331"/>
      <c r="BE72" s="255">
        <v>62.5</v>
      </c>
      <c r="BF72" s="343">
        <v>1.7703</v>
      </c>
      <c r="BG72" s="343">
        <v>1.7698</v>
      </c>
      <c r="BH72" s="343">
        <v>1.7734000000000001</v>
      </c>
      <c r="BI72" s="331"/>
      <c r="BJ72" s="331"/>
      <c r="BK72" s="233"/>
      <c r="BL72" s="233"/>
      <c r="BM72" s="233"/>
      <c r="BN72" s="233"/>
      <c r="BO72" s="248"/>
      <c r="BP72" s="233">
        <f t="shared" si="37"/>
        <v>1.7711666666666666</v>
      </c>
      <c r="BQ72" s="233">
        <f t="shared" si="30"/>
        <v>1.5923427883328572E-3</v>
      </c>
      <c r="BR72" s="226">
        <f t="shared" si="38"/>
        <v>8.9903610896745492E-2</v>
      </c>
      <c r="BS72" s="233">
        <f>BP72-BP74</f>
        <v>1.7550041666666667</v>
      </c>
      <c r="BT72" s="226">
        <f>BS72*100/BS67</f>
        <v>106.8527053233064</v>
      </c>
      <c r="BU72" s="215"/>
      <c r="BV72" s="254">
        <v>62.5</v>
      </c>
      <c r="BW72" s="226">
        <v>106.8527053233064</v>
      </c>
      <c r="BX72" s="331"/>
      <c r="BY72" s="331"/>
      <c r="BZ72" s="331"/>
      <c r="CA72" s="331"/>
      <c r="CB72" s="331"/>
      <c r="CC72" s="215"/>
      <c r="CD72" s="216"/>
      <c r="CE72" s="331"/>
      <c r="CH72" s="255">
        <v>62.5</v>
      </c>
      <c r="CI72" s="343">
        <v>1.6354</v>
      </c>
      <c r="CJ72" s="343">
        <v>1.6445000000000001</v>
      </c>
      <c r="CK72" s="343">
        <v>1.6214999999999999</v>
      </c>
      <c r="CL72" s="331"/>
      <c r="CM72" s="331"/>
      <c r="CN72" s="233"/>
      <c r="CO72" s="233"/>
      <c r="CP72" s="233"/>
      <c r="CQ72" s="233"/>
      <c r="CR72" s="248"/>
      <c r="CS72" s="233">
        <f t="shared" si="39"/>
        <v>1.6337999999999999</v>
      </c>
      <c r="CT72" s="233">
        <f t="shared" si="31"/>
        <v>9.4576247899072225E-3</v>
      </c>
      <c r="CU72" s="226">
        <f t="shared" si="40"/>
        <v>0.5788728601975287</v>
      </c>
      <c r="CV72" s="233">
        <f>CS72-CS74</f>
        <v>1.61591</v>
      </c>
      <c r="CW72" s="226">
        <f>CV72*100/CV67</f>
        <v>101.45026713795129</v>
      </c>
      <c r="CX72" s="215"/>
      <c r="CY72" s="254">
        <v>62.5</v>
      </c>
      <c r="CZ72" s="226">
        <v>101.45026713795129</v>
      </c>
      <c r="DA72" s="331"/>
      <c r="DB72" s="331"/>
      <c r="DC72" s="331"/>
      <c r="DD72" s="331"/>
      <c r="DE72" s="331"/>
      <c r="DF72" s="215"/>
      <c r="DG72" s="216"/>
      <c r="DH72" s="331"/>
      <c r="DJ72" s="255">
        <v>62.5</v>
      </c>
      <c r="DK72" s="343">
        <v>1.657</v>
      </c>
      <c r="DL72" s="343">
        <v>1.6577999999999999</v>
      </c>
      <c r="DM72" s="343">
        <v>1.6910000000000001</v>
      </c>
      <c r="DN72" s="331"/>
      <c r="DO72" s="331"/>
      <c r="DP72" s="233"/>
      <c r="DQ72" s="233"/>
      <c r="DR72" s="233"/>
      <c r="DS72" s="233"/>
      <c r="DT72" s="248"/>
      <c r="DU72" s="233">
        <f t="shared" si="41"/>
        <v>1.6685999999999999</v>
      </c>
      <c r="DV72" s="233">
        <f t="shared" si="32"/>
        <v>1.584255871589775E-2</v>
      </c>
      <c r="DW72" s="226">
        <f t="shared" si="42"/>
        <v>0.94945215845006303</v>
      </c>
      <c r="DX72" s="233">
        <f>DU72-DU74</f>
        <v>1.6452749999999998</v>
      </c>
      <c r="DY72" s="226">
        <f>DX72*100/DX67</f>
        <v>103.65872592632611</v>
      </c>
      <c r="DZ72" s="215"/>
      <c r="EA72" s="254">
        <v>62.5</v>
      </c>
      <c r="EB72" s="226">
        <v>103.65872592632611</v>
      </c>
      <c r="EC72" s="331"/>
      <c r="ED72" s="331"/>
      <c r="EE72" s="331"/>
      <c r="EF72" s="331"/>
      <c r="EG72" s="331"/>
      <c r="EH72" s="215"/>
      <c r="EI72" s="216"/>
      <c r="EJ72" s="331"/>
    </row>
    <row r="73" spans="1:168">
      <c r="A73" s="244"/>
      <c r="B73" s="257"/>
      <c r="C73" s="257"/>
      <c r="D73" s="257"/>
      <c r="E73" s="258"/>
      <c r="F73" s="331"/>
      <c r="G73" s="233"/>
      <c r="H73" s="233"/>
      <c r="I73" s="233"/>
      <c r="J73" s="233"/>
      <c r="K73" s="248"/>
      <c r="L73" s="233"/>
      <c r="M73" s="233"/>
      <c r="N73" s="226"/>
      <c r="O73" s="233"/>
      <c r="P73" s="226"/>
      <c r="Q73" s="215"/>
      <c r="R73" s="233"/>
      <c r="S73" s="226"/>
      <c r="T73" s="331"/>
      <c r="U73" s="331"/>
      <c r="V73" s="331"/>
      <c r="W73" s="331"/>
      <c r="X73" s="331"/>
      <c r="Y73" s="215"/>
      <c r="Z73" s="216"/>
      <c r="AA73" s="216"/>
      <c r="AB73" s="244"/>
      <c r="AC73" s="257"/>
      <c r="AD73" s="257"/>
      <c r="AE73" s="257"/>
      <c r="AF73" s="258"/>
      <c r="AG73" s="331"/>
      <c r="AH73" s="233"/>
      <c r="AI73" s="233"/>
      <c r="AJ73" s="233"/>
      <c r="AK73" s="233"/>
      <c r="AL73" s="248"/>
      <c r="AM73" s="233"/>
      <c r="AN73" s="233"/>
      <c r="AO73" s="226"/>
      <c r="AP73" s="233"/>
      <c r="AQ73" s="226"/>
      <c r="AR73" s="215"/>
      <c r="AS73" s="233"/>
      <c r="AT73" s="226"/>
      <c r="AU73" s="331"/>
      <c r="AV73" s="331"/>
      <c r="AW73" s="331"/>
      <c r="AX73" s="331"/>
      <c r="AY73" s="331"/>
      <c r="AZ73" s="215"/>
      <c r="BA73" s="216"/>
      <c r="BB73" s="331"/>
      <c r="BC73" s="331"/>
      <c r="BE73" s="244"/>
      <c r="BF73" s="257"/>
      <c r="BG73" s="257"/>
      <c r="BH73" s="257"/>
      <c r="BI73" s="258"/>
      <c r="BJ73" s="331"/>
      <c r="BK73" s="233"/>
      <c r="BL73" s="233"/>
      <c r="BM73" s="233"/>
      <c r="BN73" s="233"/>
      <c r="BO73" s="248"/>
      <c r="BP73" s="233"/>
      <c r="BQ73" s="233"/>
      <c r="BR73" s="226"/>
      <c r="BS73" s="233"/>
      <c r="BT73" s="226"/>
      <c r="BU73" s="215"/>
      <c r="BV73" s="233"/>
      <c r="BW73" s="226"/>
      <c r="BX73" s="331"/>
      <c r="BY73" s="331"/>
      <c r="BZ73" s="331"/>
      <c r="CA73" s="331"/>
      <c r="CB73" s="331"/>
      <c r="CC73" s="215"/>
      <c r="CD73" s="216"/>
      <c r="CE73" s="331"/>
      <c r="CH73" s="244"/>
      <c r="CI73" s="257"/>
      <c r="CJ73" s="257"/>
      <c r="CK73" s="257"/>
      <c r="CL73" s="258"/>
      <c r="CM73" s="331"/>
      <c r="CN73" s="233"/>
      <c r="CO73" s="233"/>
      <c r="CP73" s="233"/>
      <c r="CQ73" s="233"/>
      <c r="CR73" s="248"/>
      <c r="CS73" s="233"/>
      <c r="CT73" s="233"/>
      <c r="CU73" s="226"/>
      <c r="CV73" s="233"/>
      <c r="CW73" s="226"/>
      <c r="CX73" s="215"/>
      <c r="CY73" s="233"/>
      <c r="CZ73" s="226"/>
      <c r="DA73" s="331"/>
      <c r="DB73" s="331"/>
      <c r="DC73" s="331"/>
      <c r="DD73" s="331"/>
      <c r="DE73" s="331"/>
      <c r="DF73" s="215"/>
      <c r="DG73" s="216"/>
      <c r="DH73" s="331"/>
      <c r="DJ73" s="244"/>
      <c r="DK73" s="257"/>
      <c r="DL73" s="257"/>
      <c r="DM73" s="257"/>
      <c r="DN73" s="258"/>
      <c r="DO73" s="331"/>
      <c r="DP73" s="233"/>
      <c r="DQ73" s="233"/>
      <c r="DR73" s="233"/>
      <c r="DS73" s="233"/>
      <c r="DT73" s="248"/>
      <c r="DU73" s="233"/>
      <c r="DV73" s="233"/>
      <c r="DW73" s="226"/>
      <c r="DX73" s="233"/>
      <c r="DY73" s="226"/>
      <c r="DZ73" s="215"/>
      <c r="EA73" s="233"/>
      <c r="EB73" s="226"/>
      <c r="EC73" s="331"/>
      <c r="ED73" s="331"/>
      <c r="EE73" s="331"/>
      <c r="EF73" s="331"/>
      <c r="EG73" s="331"/>
      <c r="EH73" s="215"/>
      <c r="EI73" s="216"/>
      <c r="EJ73" s="331"/>
      <c r="EL73" s="254"/>
      <c r="EM73" s="233"/>
      <c r="EN73" s="233"/>
      <c r="EO73" s="233"/>
      <c r="EP73" s="233"/>
      <c r="EQ73" s="215"/>
      <c r="ER73" s="215"/>
      <c r="ES73" s="233"/>
      <c r="ET73" s="233"/>
      <c r="EU73" s="233"/>
      <c r="EV73" s="233"/>
      <c r="EW73" s="233"/>
      <c r="EX73" s="233"/>
      <c r="EY73" s="233"/>
      <c r="EZ73" s="226"/>
      <c r="FA73" s="233"/>
      <c r="FB73" s="226"/>
      <c r="FC73" s="215"/>
      <c r="FD73" s="215"/>
      <c r="FE73" s="215"/>
      <c r="FF73" s="331"/>
      <c r="FG73" s="331"/>
      <c r="FH73" s="331"/>
      <c r="FI73" s="331"/>
      <c r="FJ73" s="216"/>
      <c r="FK73" s="216"/>
      <c r="FL73" s="331"/>
    </row>
    <row r="74" spans="1:168">
      <c r="A74" s="262" t="s">
        <v>50</v>
      </c>
      <c r="B74" s="289">
        <v>1.8599999999999998E-2</v>
      </c>
      <c r="C74" s="289">
        <v>1.6799999999999898E-2</v>
      </c>
      <c r="D74" s="289">
        <v>1.93999999999999E-2</v>
      </c>
      <c r="E74" s="289">
        <v>2.2399999999999899E-2</v>
      </c>
      <c r="F74" s="289">
        <v>2.0400000000000001E-2</v>
      </c>
      <c r="G74" s="289">
        <v>2.0699999999999899E-2</v>
      </c>
      <c r="H74" s="289">
        <v>1.81999999999999E-2</v>
      </c>
      <c r="I74" s="289">
        <v>2.1999999999999999E-2</v>
      </c>
      <c r="J74" s="289">
        <v>2.01E-2</v>
      </c>
      <c r="K74" s="290">
        <v>1.9699999999999902E-2</v>
      </c>
      <c r="L74" s="233">
        <f>AVERAGE(B74:K74)</f>
        <v>1.9829999999999938E-2</v>
      </c>
      <c r="M74" s="233">
        <f>STDEVP(B74:K74)</f>
        <v>1.6131026005806437E-3</v>
      </c>
      <c r="N74" s="226">
        <f>M74*100/L74</f>
        <v>8.134657592438975</v>
      </c>
      <c r="O74" s="233"/>
      <c r="P74" s="226"/>
      <c r="Q74" s="215"/>
      <c r="R74" s="294" t="s">
        <v>119</v>
      </c>
      <c r="S74" s="294">
        <v>800</v>
      </c>
      <c r="T74" s="331"/>
      <c r="U74" s="331"/>
      <c r="V74" s="331"/>
      <c r="W74" s="331"/>
      <c r="X74" s="331"/>
      <c r="Y74" s="215"/>
      <c r="Z74" s="216"/>
      <c r="AA74" s="216"/>
      <c r="AB74" s="262" t="s">
        <v>50</v>
      </c>
      <c r="AC74" s="289">
        <v>2.5600000000000001E-2</v>
      </c>
      <c r="AD74" s="289">
        <v>1.7399999999999902E-2</v>
      </c>
      <c r="AE74" s="289">
        <v>1.7600000000000001E-2</v>
      </c>
      <c r="AF74" s="289">
        <v>1.3199999999999899E-2</v>
      </c>
      <c r="AG74" s="289">
        <v>1.37E-2</v>
      </c>
      <c r="AH74" s="289">
        <v>2.5600000000000001E-2</v>
      </c>
      <c r="AI74" s="289"/>
      <c r="AJ74" s="289">
        <v>2.1600000000000001E-2</v>
      </c>
      <c r="AK74" s="289">
        <v>1.6500000000000001E-2</v>
      </c>
      <c r="AL74" s="290">
        <v>1.9099999999999999E-2</v>
      </c>
      <c r="AM74" s="233">
        <f>AVERAGE(AC74:AL74)</f>
        <v>1.8922222222222205E-2</v>
      </c>
      <c r="AN74" s="233">
        <f>STDEVP(AC74:AL74)</f>
        <v>4.2990380778799688E-3</v>
      </c>
      <c r="AO74" s="226">
        <f>AN74*100/AM74</f>
        <v>22.719520082747948</v>
      </c>
      <c r="AP74" s="233"/>
      <c r="AQ74" s="226"/>
      <c r="AR74" s="215"/>
      <c r="AS74" s="294" t="s">
        <v>119</v>
      </c>
      <c r="AT74" s="294">
        <v>700</v>
      </c>
      <c r="AU74" s="331"/>
      <c r="AV74" s="331"/>
      <c r="AW74" s="331"/>
      <c r="AX74" s="331"/>
      <c r="AY74" s="331"/>
      <c r="AZ74" s="215"/>
      <c r="BA74" s="216"/>
      <c r="BB74" s="331"/>
      <c r="BC74" s="331"/>
      <c r="BE74" s="262" t="s">
        <v>50</v>
      </c>
      <c r="BF74" s="289">
        <v>1.32E-2</v>
      </c>
      <c r="BG74" s="289">
        <v>1.4699999999999901E-2</v>
      </c>
      <c r="BH74" s="289">
        <v>1.8699999999999901E-2</v>
      </c>
      <c r="BI74" s="289">
        <v>1.2999999999999999E-2</v>
      </c>
      <c r="BJ74" s="289"/>
      <c r="BK74" s="289">
        <v>1.4500000000000001E-2</v>
      </c>
      <c r="BL74" s="289">
        <v>1.9199999999999901E-2</v>
      </c>
      <c r="BM74" s="289">
        <v>1.8099999999999901E-2</v>
      </c>
      <c r="BN74" s="289"/>
      <c r="BO74" s="290">
        <v>1.7899999999999899E-2</v>
      </c>
      <c r="BP74" s="233">
        <f>AVERAGE(BF74:BO74)</f>
        <v>1.6162499999999937E-2</v>
      </c>
      <c r="BQ74" s="233">
        <f>STDEVP(BF74:BO74)</f>
        <v>2.4010089025240629E-3</v>
      </c>
      <c r="BR74" s="226">
        <f>BQ74*100/BP74</f>
        <v>14.855430178029836</v>
      </c>
      <c r="BS74" s="233"/>
      <c r="BT74" s="226"/>
      <c r="BU74" s="215"/>
      <c r="BV74" s="294" t="s">
        <v>119</v>
      </c>
      <c r="BW74" s="294">
        <v>680</v>
      </c>
      <c r="BX74" s="331"/>
      <c r="BY74" s="331"/>
      <c r="BZ74" s="331"/>
      <c r="CA74" s="331"/>
      <c r="CB74" s="331"/>
      <c r="CC74" s="215"/>
      <c r="CD74" s="216"/>
      <c r="CE74" s="331"/>
      <c r="CH74" s="262" t="s">
        <v>50</v>
      </c>
      <c r="CI74" s="289">
        <v>1.7100000000000001E-2</v>
      </c>
      <c r="CJ74" s="289">
        <v>1.9300000000000001E-2</v>
      </c>
      <c r="CK74" s="289">
        <v>1.41E-2</v>
      </c>
      <c r="CL74" s="289">
        <v>2.29E-2</v>
      </c>
      <c r="CM74" s="289">
        <v>1.9599999999999999E-2</v>
      </c>
      <c r="CN74" s="289">
        <v>2.01E-2</v>
      </c>
      <c r="CO74" s="289">
        <v>1.3799999999999899E-2</v>
      </c>
      <c r="CP74" s="289">
        <v>1.7799999999999899E-2</v>
      </c>
      <c r="CQ74" s="289">
        <v>1.5299999999999999E-2</v>
      </c>
      <c r="CR74" s="290">
        <v>1.89E-2</v>
      </c>
      <c r="CS74" s="233">
        <f>AVERAGE(CI74:CR74)</f>
        <v>1.7889999999999982E-2</v>
      </c>
      <c r="CT74" s="233">
        <f>STDEVP(CI74:CR74)</f>
        <v>2.7267013037734966E-3</v>
      </c>
      <c r="CU74" s="226">
        <f>CT74*100/CS74</f>
        <v>15.241482972462265</v>
      </c>
      <c r="CV74" s="233"/>
      <c r="CW74" s="226"/>
      <c r="CX74" s="215"/>
      <c r="CY74" s="294" t="s">
        <v>119</v>
      </c>
      <c r="CZ74" s="294">
        <v>600</v>
      </c>
      <c r="DA74" s="331"/>
      <c r="DB74" s="331"/>
      <c r="DC74" s="331"/>
      <c r="DD74" s="331"/>
      <c r="DE74" s="331"/>
      <c r="DF74" s="215"/>
      <c r="DG74" s="216"/>
      <c r="DH74" s="331"/>
      <c r="DJ74" s="262" t="s">
        <v>50</v>
      </c>
      <c r="DK74" s="289">
        <v>2.79999999999999E-2</v>
      </c>
      <c r="DL74" s="289">
        <v>2.4199999999999999E-2</v>
      </c>
      <c r="DM74" s="289">
        <v>1.89E-2</v>
      </c>
      <c r="DN74" s="289">
        <v>2.47E-2</v>
      </c>
      <c r="DO74" s="289">
        <v>2.5000000000000001E-2</v>
      </c>
      <c r="DP74" s="289">
        <v>2.2100000000000002E-2</v>
      </c>
      <c r="DQ74" s="289">
        <v>1.66E-2</v>
      </c>
      <c r="DR74" s="289">
        <v>2.7099999999999999E-2</v>
      </c>
      <c r="DS74" s="289"/>
      <c r="DT74" s="290"/>
      <c r="DU74" s="233">
        <f>AVERAGE(DK74:DT74)</f>
        <v>2.3324999999999992E-2</v>
      </c>
      <c r="DV74" s="233">
        <f>STDEVP(DK74:DT74)</f>
        <v>3.6721077053920789E-3</v>
      </c>
      <c r="DW74" s="226">
        <f>DV74*100/DU74</f>
        <v>15.743227032763475</v>
      </c>
      <c r="DX74" s="233"/>
      <c r="DY74" s="226"/>
      <c r="DZ74" s="215"/>
      <c r="EA74" s="294" t="s">
        <v>119</v>
      </c>
      <c r="EB74" s="294">
        <v>680</v>
      </c>
      <c r="EC74" s="331"/>
      <c r="ED74" s="331"/>
      <c r="EE74" s="331"/>
      <c r="EF74" s="331"/>
      <c r="EG74" s="331"/>
      <c r="EH74" s="215"/>
      <c r="EI74" s="216"/>
      <c r="EJ74" s="331"/>
      <c r="EL74" s="254"/>
      <c r="EM74" s="233"/>
      <c r="EN74" s="233"/>
      <c r="EO74" s="233"/>
      <c r="EP74" s="233"/>
      <c r="EQ74" s="215"/>
      <c r="ER74" s="215"/>
      <c r="ES74" s="233"/>
      <c r="ET74" s="233"/>
      <c r="EU74" s="233"/>
      <c r="EV74" s="233"/>
      <c r="EW74" s="233"/>
      <c r="EX74" s="233"/>
      <c r="EY74" s="233"/>
      <c r="EZ74" s="226"/>
      <c r="FA74" s="233"/>
      <c r="FB74" s="226"/>
      <c r="FC74" s="215"/>
      <c r="FD74" s="215"/>
      <c r="FE74" s="215"/>
      <c r="FF74" s="331"/>
      <c r="FG74" s="331"/>
      <c r="FH74" s="331"/>
      <c r="FI74" s="331"/>
      <c r="FJ74" s="216"/>
      <c r="FK74" s="216"/>
      <c r="FL74" s="331"/>
    </row>
    <row r="75" spans="1:168">
      <c r="A75" s="254"/>
      <c r="B75" s="233"/>
      <c r="C75" s="233"/>
      <c r="D75" s="233"/>
      <c r="E75" s="233"/>
      <c r="F75" s="215"/>
      <c r="G75" s="215"/>
      <c r="H75" s="233"/>
      <c r="I75" s="233"/>
      <c r="J75" s="233"/>
      <c r="K75" s="233"/>
      <c r="L75" s="233"/>
      <c r="M75" s="233"/>
      <c r="N75" s="226"/>
      <c r="O75" s="233"/>
      <c r="P75" s="226"/>
      <c r="Q75" s="215"/>
      <c r="R75" s="215"/>
      <c r="S75" s="215"/>
      <c r="T75" s="331"/>
      <c r="U75" s="331"/>
      <c r="V75" s="331"/>
      <c r="W75" s="331"/>
      <c r="X75" s="331"/>
      <c r="Y75" s="215"/>
      <c r="Z75" s="216"/>
      <c r="AA75" s="216"/>
      <c r="AB75" s="254"/>
      <c r="AC75" s="233"/>
      <c r="AD75" s="233"/>
      <c r="AE75" s="233"/>
      <c r="AF75" s="233"/>
      <c r="AG75" s="215"/>
      <c r="AH75" s="215"/>
      <c r="AI75" s="233"/>
      <c r="AJ75" s="233"/>
      <c r="AK75" s="233"/>
      <c r="AL75" s="233"/>
      <c r="AM75" s="233"/>
      <c r="AN75" s="233"/>
      <c r="AO75" s="226"/>
      <c r="AP75" s="233"/>
      <c r="AQ75" s="226"/>
      <c r="AR75" s="215"/>
      <c r="AS75" s="215"/>
      <c r="AT75" s="215"/>
      <c r="AU75" s="331"/>
      <c r="AV75" s="331"/>
      <c r="AW75" s="331"/>
      <c r="AX75" s="331"/>
      <c r="AY75" s="331"/>
      <c r="AZ75" s="215"/>
      <c r="BA75" s="216"/>
      <c r="BB75" s="331"/>
      <c r="BC75" s="331"/>
      <c r="BE75" s="254"/>
      <c r="BF75" s="233"/>
      <c r="BG75" s="233"/>
      <c r="BH75" s="233"/>
      <c r="BI75" s="233"/>
      <c r="BJ75" s="215"/>
      <c r="BK75" s="215"/>
      <c r="BL75" s="233"/>
      <c r="BM75" s="233"/>
      <c r="BN75" s="233"/>
      <c r="BO75" s="233"/>
      <c r="BP75" s="233"/>
      <c r="BQ75" s="233"/>
      <c r="BR75" s="226"/>
      <c r="BS75" s="233"/>
      <c r="BT75" s="226"/>
      <c r="BU75" s="215"/>
      <c r="BV75" s="215"/>
      <c r="BW75" s="215"/>
      <c r="BX75" s="331"/>
      <c r="BY75" s="331"/>
      <c r="BZ75" s="331"/>
      <c r="CA75" s="331"/>
      <c r="CB75" s="331"/>
      <c r="CC75" s="215"/>
      <c r="CD75" s="216"/>
      <c r="CE75" s="331"/>
      <c r="CH75" s="254"/>
      <c r="CI75" s="233"/>
      <c r="CJ75" s="233"/>
      <c r="CK75" s="233"/>
      <c r="CL75" s="233"/>
      <c r="CM75" s="215"/>
      <c r="CN75" s="215"/>
      <c r="CO75" s="233"/>
      <c r="CP75" s="233"/>
      <c r="CQ75" s="233"/>
      <c r="CR75" s="233"/>
      <c r="CS75" s="233"/>
      <c r="CT75" s="233"/>
      <c r="CU75" s="226"/>
      <c r="CV75" s="233"/>
      <c r="CW75" s="226"/>
      <c r="CX75" s="215"/>
      <c r="CY75" s="215"/>
      <c r="CZ75" s="215"/>
      <c r="DA75" s="331"/>
      <c r="DB75" s="331"/>
      <c r="DC75" s="331"/>
      <c r="DD75" s="331"/>
      <c r="DE75" s="331"/>
      <c r="DF75" s="215"/>
      <c r="DG75" s="216"/>
      <c r="DH75" s="331"/>
      <c r="DJ75" s="254"/>
      <c r="DK75" s="233"/>
      <c r="DL75" s="233"/>
      <c r="DM75" s="233"/>
      <c r="DN75" s="233"/>
      <c r="DO75" s="215"/>
      <c r="DP75" s="215"/>
      <c r="DQ75" s="233"/>
      <c r="DR75" s="233"/>
      <c r="DS75" s="233"/>
      <c r="DT75" s="233"/>
      <c r="DU75" s="233"/>
      <c r="DV75" s="233"/>
      <c r="DW75" s="226"/>
      <c r="DX75" s="233"/>
      <c r="DY75" s="226"/>
      <c r="DZ75" s="215"/>
      <c r="EA75" s="215"/>
      <c r="EB75" s="215"/>
      <c r="EC75" s="331"/>
      <c r="ED75" s="331"/>
      <c r="EE75" s="331"/>
      <c r="EF75" s="331"/>
      <c r="EG75" s="331"/>
      <c r="EH75" s="215"/>
      <c r="EI75" s="216"/>
      <c r="EJ75" s="331"/>
      <c r="EL75" s="270"/>
      <c r="EM75" s="216"/>
      <c r="EN75" s="216"/>
      <c r="EO75" s="259"/>
      <c r="EP75" s="216"/>
      <c r="EQ75" s="216"/>
      <c r="ER75" s="216"/>
      <c r="ES75" s="216"/>
      <c r="ET75" s="216"/>
      <c r="EU75" s="216"/>
      <c r="EV75" s="216"/>
      <c r="EW75" s="216"/>
      <c r="EX75" s="233"/>
      <c r="EY75" s="233"/>
      <c r="EZ75" s="226"/>
      <c r="FA75" s="233"/>
      <c r="FB75" s="226"/>
      <c r="FC75" s="215"/>
      <c r="FD75" s="215"/>
      <c r="FE75" s="215"/>
      <c r="FF75" s="331"/>
      <c r="FG75" s="331"/>
      <c r="FH75" s="331"/>
      <c r="FI75" s="331"/>
      <c r="FJ75" s="216"/>
      <c r="FK75" s="216"/>
      <c r="FL75" s="331"/>
    </row>
    <row r="76" spans="1:168">
      <c r="A76" s="254"/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233"/>
      <c r="M76" s="233"/>
      <c r="N76" s="226"/>
      <c r="O76" s="233"/>
      <c r="P76" s="226"/>
      <c r="Q76" s="216"/>
      <c r="R76" s="216"/>
      <c r="S76" s="216"/>
      <c r="T76" s="331"/>
      <c r="U76" s="331"/>
      <c r="V76" s="331"/>
      <c r="W76" s="331"/>
      <c r="X76" s="331"/>
      <c r="Y76" s="215"/>
      <c r="Z76" s="216"/>
      <c r="AA76" s="216"/>
      <c r="AB76" s="254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233"/>
      <c r="AN76" s="233"/>
      <c r="AO76" s="226"/>
      <c r="AP76" s="233"/>
      <c r="AQ76" s="226"/>
      <c r="AR76" s="216"/>
      <c r="AS76" s="216"/>
      <c r="AT76" s="216"/>
      <c r="AU76" s="331"/>
      <c r="AV76" s="331"/>
      <c r="AW76" s="331"/>
      <c r="AX76" s="331"/>
      <c r="AY76" s="331"/>
      <c r="AZ76" s="215"/>
      <c r="BA76" s="216"/>
      <c r="BB76" s="331"/>
      <c r="BC76" s="331"/>
      <c r="BE76" s="254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233"/>
      <c r="BQ76" s="233"/>
      <c r="BR76" s="226"/>
      <c r="BS76" s="233"/>
      <c r="BT76" s="226"/>
      <c r="BU76" s="216"/>
      <c r="BV76" s="216"/>
      <c r="BW76" s="216"/>
      <c r="BX76" s="331"/>
      <c r="BY76" s="331"/>
      <c r="BZ76" s="331"/>
      <c r="CA76" s="331"/>
      <c r="CB76" s="331"/>
      <c r="CC76" s="215"/>
      <c r="CD76" s="216"/>
      <c r="CE76" s="331"/>
      <c r="CH76" s="254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233"/>
      <c r="CT76" s="233"/>
      <c r="CU76" s="226"/>
      <c r="CV76" s="233"/>
      <c r="CW76" s="226"/>
      <c r="CX76" s="216"/>
      <c r="CY76" s="216"/>
      <c r="CZ76" s="216"/>
      <c r="DA76" s="331"/>
      <c r="DB76" s="331"/>
      <c r="DC76" s="331"/>
      <c r="DD76" s="331"/>
      <c r="DE76" s="331"/>
      <c r="DF76" s="215"/>
      <c r="DG76" s="216"/>
      <c r="DH76" s="331"/>
      <c r="DJ76" s="254"/>
      <c r="DK76" s="331"/>
      <c r="DL76" s="331"/>
      <c r="DM76" s="331"/>
      <c r="DN76" s="331"/>
      <c r="DO76" s="331"/>
      <c r="DP76" s="331"/>
      <c r="DQ76" s="331"/>
      <c r="DR76" s="331"/>
      <c r="DS76" s="331"/>
      <c r="DT76" s="331"/>
      <c r="DU76" s="233"/>
      <c r="DV76" s="233"/>
      <c r="DW76" s="226"/>
      <c r="DX76" s="233"/>
      <c r="DY76" s="226"/>
      <c r="DZ76" s="216"/>
      <c r="EA76" s="216"/>
      <c r="EB76" s="216"/>
      <c r="EC76" s="331"/>
      <c r="ED76" s="331"/>
      <c r="EE76" s="331"/>
      <c r="EF76" s="331"/>
      <c r="EG76" s="331"/>
      <c r="EH76" s="215"/>
      <c r="EI76" s="216"/>
      <c r="EJ76" s="331"/>
      <c r="EL76" s="331"/>
      <c r="EM76" s="331"/>
      <c r="EN76" s="331"/>
      <c r="EO76" s="331"/>
      <c r="EP76" s="331"/>
      <c r="EQ76" s="331"/>
      <c r="ER76" s="331"/>
      <c r="ES76" s="331"/>
      <c r="ET76" s="331"/>
      <c r="EU76" s="331"/>
      <c r="EV76" s="331"/>
      <c r="EW76" s="331"/>
      <c r="EX76" s="216"/>
      <c r="EY76" s="216"/>
      <c r="EZ76" s="216"/>
      <c r="FA76" s="216"/>
      <c r="FB76" s="216"/>
      <c r="FC76" s="215"/>
      <c r="FD76" s="215"/>
      <c r="FE76" s="215"/>
      <c r="FF76" s="331"/>
      <c r="FG76" s="331"/>
      <c r="FH76" s="331"/>
      <c r="FI76" s="331"/>
      <c r="FJ76" s="330"/>
      <c r="FK76" s="331"/>
      <c r="FL76" s="331"/>
    </row>
    <row r="77" spans="1:168">
      <c r="A77" s="254"/>
      <c r="B77" s="233"/>
      <c r="C77" s="233"/>
      <c r="D77" s="233"/>
      <c r="E77" s="233"/>
      <c r="F77" s="215"/>
      <c r="G77" s="215"/>
      <c r="H77" s="233"/>
      <c r="I77" s="233"/>
      <c r="J77" s="233"/>
      <c r="K77" s="233"/>
      <c r="L77" s="233"/>
      <c r="M77" s="233"/>
      <c r="N77" s="226"/>
      <c r="O77" s="233"/>
      <c r="P77" s="226"/>
      <c r="Q77" s="216"/>
      <c r="R77" s="216"/>
      <c r="S77" s="216"/>
      <c r="T77" s="331"/>
      <c r="U77" s="331"/>
      <c r="V77" s="331"/>
      <c r="W77" s="331"/>
      <c r="X77" s="331"/>
      <c r="Y77" s="216"/>
      <c r="Z77" s="216"/>
      <c r="AA77" s="216"/>
      <c r="AB77" s="254"/>
      <c r="AC77" s="233"/>
      <c r="AD77" s="233"/>
      <c r="AE77" s="233"/>
      <c r="AF77" s="233"/>
      <c r="AG77" s="215"/>
      <c r="AH77" s="215"/>
      <c r="AI77" s="233"/>
      <c r="AJ77" s="233"/>
      <c r="AK77" s="233"/>
      <c r="AL77" s="233"/>
      <c r="AM77" s="233"/>
      <c r="AN77" s="233"/>
      <c r="AO77" s="226"/>
      <c r="AP77" s="233"/>
      <c r="AQ77" s="226"/>
      <c r="AR77" s="216"/>
      <c r="AS77" s="216"/>
      <c r="AT77" s="216"/>
      <c r="AU77" s="331"/>
      <c r="AV77" s="331"/>
      <c r="AW77" s="331"/>
      <c r="AX77" s="331"/>
      <c r="AY77" s="331"/>
      <c r="AZ77" s="216"/>
      <c r="BA77" s="216"/>
      <c r="BB77" s="331"/>
      <c r="BC77" s="331"/>
      <c r="FE77" s="330"/>
      <c r="FF77" s="331"/>
      <c r="FG77" s="331"/>
      <c r="FH77" s="331"/>
      <c r="FI77" s="331"/>
      <c r="FJ77" s="330"/>
      <c r="FK77" s="331"/>
      <c r="FL77" s="331"/>
    </row>
    <row r="78" spans="1:168">
      <c r="A78" s="358" t="s">
        <v>120</v>
      </c>
      <c r="B78" s="231" t="s">
        <v>105</v>
      </c>
      <c r="C78" s="231"/>
      <c r="D78" s="231"/>
      <c r="E78" s="231"/>
      <c r="F78" s="231"/>
      <c r="G78" s="231"/>
      <c r="H78" s="231"/>
      <c r="I78" s="231"/>
      <c r="J78" s="231"/>
      <c r="K78" s="232"/>
      <c r="L78" s="233" t="s">
        <v>1</v>
      </c>
      <c r="M78" s="233" t="s">
        <v>113</v>
      </c>
      <c r="N78" s="226" t="s">
        <v>114</v>
      </c>
      <c r="O78" s="233" t="s">
        <v>115</v>
      </c>
      <c r="P78" s="226" t="s">
        <v>116</v>
      </c>
      <c r="Q78" s="215"/>
      <c r="R78" s="233" t="s">
        <v>120</v>
      </c>
      <c r="S78" s="215" t="s">
        <v>116</v>
      </c>
      <c r="T78" s="331"/>
      <c r="U78" s="331"/>
      <c r="V78" s="331"/>
      <c r="W78" s="331"/>
      <c r="X78" s="331"/>
      <c r="Y78" s="216"/>
      <c r="Z78" s="216"/>
      <c r="AA78" s="216"/>
      <c r="AB78" s="359" t="s">
        <v>120</v>
      </c>
      <c r="AC78" s="231" t="s">
        <v>105</v>
      </c>
      <c r="AD78" s="231"/>
      <c r="AE78" s="231"/>
      <c r="AF78" s="231"/>
      <c r="AG78" s="231"/>
      <c r="AH78" s="231"/>
      <c r="AI78" s="231"/>
      <c r="AJ78" s="231"/>
      <c r="AK78" s="231"/>
      <c r="AL78" s="232"/>
      <c r="AM78" s="233" t="s">
        <v>1</v>
      </c>
      <c r="AN78" s="233" t="s">
        <v>113</v>
      </c>
      <c r="AO78" s="226" t="s">
        <v>114</v>
      </c>
      <c r="AP78" s="233" t="s">
        <v>115</v>
      </c>
      <c r="AQ78" s="226" t="s">
        <v>116</v>
      </c>
      <c r="AR78" s="215"/>
      <c r="AS78" s="233" t="s">
        <v>120</v>
      </c>
      <c r="AT78" s="215" t="s">
        <v>116</v>
      </c>
      <c r="AU78" s="331"/>
      <c r="AV78" s="331"/>
      <c r="AW78" s="331"/>
      <c r="AX78" s="331"/>
      <c r="AY78" s="331"/>
      <c r="AZ78" s="216"/>
      <c r="BA78" s="216"/>
      <c r="BB78" s="331"/>
      <c r="BC78" s="331"/>
      <c r="EL78" s="359" t="s">
        <v>120</v>
      </c>
      <c r="EM78" s="231" t="s">
        <v>135</v>
      </c>
      <c r="EN78" s="231"/>
      <c r="EO78" s="231"/>
      <c r="EP78" s="231"/>
      <c r="EQ78" s="231"/>
      <c r="ER78" s="231"/>
      <c r="ES78" s="231"/>
      <c r="ET78" s="231"/>
      <c r="EU78" s="231"/>
      <c r="EV78" s="232"/>
      <c r="EW78" s="233" t="s">
        <v>1</v>
      </c>
      <c r="EX78" s="233" t="s">
        <v>113</v>
      </c>
      <c r="EY78" s="226" t="s">
        <v>114</v>
      </c>
      <c r="EZ78" s="233" t="s">
        <v>115</v>
      </c>
      <c r="FA78" s="226" t="s">
        <v>116</v>
      </c>
      <c r="FB78" s="215"/>
      <c r="FC78" s="233" t="s">
        <v>120</v>
      </c>
      <c r="FD78" s="215" t="s">
        <v>116</v>
      </c>
      <c r="FE78" s="331"/>
      <c r="FF78" s="331"/>
      <c r="FG78" s="331"/>
      <c r="FH78" s="331"/>
      <c r="FI78" s="331"/>
      <c r="FJ78" s="330"/>
      <c r="FK78" s="331"/>
      <c r="FL78" s="331"/>
    </row>
    <row r="79" spans="1:168">
      <c r="A79" s="244" t="s">
        <v>117</v>
      </c>
      <c r="B79" s="340">
        <v>1.2486999999999999</v>
      </c>
      <c r="C79" s="340">
        <v>1.1847999999999901</v>
      </c>
      <c r="D79" s="340">
        <v>1.1858</v>
      </c>
      <c r="E79" s="340">
        <v>1.2040999999999999</v>
      </c>
      <c r="F79" s="340">
        <v>1.1724999999999901</v>
      </c>
      <c r="G79" s="340">
        <v>1.0167999999999999</v>
      </c>
      <c r="H79" s="340">
        <v>1.1579999999999999</v>
      </c>
      <c r="I79" s="340">
        <v>1.0891</v>
      </c>
      <c r="J79" s="340">
        <v>1.0914999999999999</v>
      </c>
      <c r="K79" s="348">
        <v>1.0004999999999999</v>
      </c>
      <c r="L79" s="233">
        <f t="shared" ref="L79:L84" si="43">AVERAGE(B79:K79)</f>
        <v>1.1351799999999979</v>
      </c>
      <c r="M79" s="233">
        <f t="shared" ref="M79:M84" si="44">STDEVP(B79:K79)</f>
        <v>7.7947838969402022E-2</v>
      </c>
      <c r="N79" s="226">
        <f>M79*100/L79</f>
        <v>6.8665620403285965</v>
      </c>
      <c r="O79" s="233">
        <f t="shared" ref="O79:O84" si="45">L79-$L$75</f>
        <v>1.1351799999999979</v>
      </c>
      <c r="P79" s="226">
        <f t="shared" ref="P79:P84" si="46">O79*100/$O$68</f>
        <v>275.60940079634833</v>
      </c>
      <c r="Q79" s="215"/>
      <c r="R79" s="215" t="s">
        <v>118</v>
      </c>
      <c r="S79" s="226"/>
      <c r="T79" s="331"/>
      <c r="U79" s="331"/>
      <c r="V79" s="331"/>
      <c r="W79" s="331"/>
      <c r="X79" s="331"/>
      <c r="Y79" s="216"/>
      <c r="Z79" s="216"/>
      <c r="AA79" s="216"/>
      <c r="AB79" s="244" t="s">
        <v>117</v>
      </c>
      <c r="AC79" s="340">
        <v>1.3760999999999901</v>
      </c>
      <c r="AD79" s="340">
        <v>1.3901999999999901</v>
      </c>
      <c r="AE79" s="340">
        <v>1.3687</v>
      </c>
      <c r="AF79" s="340">
        <v>1.3474999999999999</v>
      </c>
      <c r="AG79" s="340">
        <v>1.2890999999999999</v>
      </c>
      <c r="AH79" s="340">
        <v>1.1073999999999999</v>
      </c>
      <c r="AI79" s="340">
        <v>1.1421999999999899</v>
      </c>
      <c r="AJ79" s="340">
        <v>1.1395</v>
      </c>
      <c r="AK79" s="340">
        <v>1.1511</v>
      </c>
      <c r="AL79" s="348">
        <v>1.1014999999999999</v>
      </c>
      <c r="AM79" s="233">
        <f t="shared" ref="AM79:AM84" si="47">AVERAGE(AC79:AL79)</f>
        <v>1.2413299999999969</v>
      </c>
      <c r="AN79" s="233">
        <f t="shared" ref="AN79:AN84" si="48">STDEVP(AC79:AL79)</f>
        <v>0.11658885924478223</v>
      </c>
      <c r="AO79" s="226">
        <f>AN79*100/AM79</f>
        <v>9.3922534092290135</v>
      </c>
      <c r="AP79" s="233">
        <f>AM79-AM86</f>
        <v>1.2224077777777747</v>
      </c>
      <c r="AQ79" s="226">
        <f>AP79*100/AP79</f>
        <v>100</v>
      </c>
      <c r="AR79" s="215"/>
      <c r="AS79" s="215" t="s">
        <v>118</v>
      </c>
      <c r="AT79" s="226"/>
      <c r="AU79" s="331"/>
      <c r="AV79" s="331"/>
      <c r="AW79" s="331"/>
      <c r="AX79" s="331"/>
      <c r="AY79" s="331"/>
      <c r="AZ79" s="216"/>
      <c r="BA79" s="216"/>
      <c r="BB79" s="331"/>
      <c r="BC79" s="331"/>
      <c r="EL79" s="244" t="s">
        <v>117</v>
      </c>
      <c r="EM79" s="340">
        <v>1.7391000000000001</v>
      </c>
      <c r="EN79" s="340">
        <v>1.75019999999999</v>
      </c>
      <c r="EO79" s="340">
        <v>1.7717000000000001</v>
      </c>
      <c r="EP79" s="340">
        <v>1.6200999999999901</v>
      </c>
      <c r="EQ79" s="340">
        <v>1.6528</v>
      </c>
      <c r="ER79" s="340">
        <v>1.7259</v>
      </c>
      <c r="ES79" s="340">
        <v>1.7514000000000001</v>
      </c>
      <c r="ET79" s="340"/>
      <c r="EU79" s="340"/>
      <c r="EV79" s="348"/>
      <c r="EW79" s="233">
        <f>AVERAGE(EM79:EV79)</f>
        <v>1.7158857142857116</v>
      </c>
      <c r="EX79" s="233">
        <f t="shared" ref="EX79:EX84" si="49">STDEVP(EM79:EV79)</f>
        <v>5.2573579148560638E-2</v>
      </c>
      <c r="EY79" s="226">
        <f>EX79*100/EW79</f>
        <v>3.063932446715774</v>
      </c>
      <c r="EZ79" s="233">
        <f>EW79-EW86</f>
        <v>1.6969634920634893</v>
      </c>
      <c r="FA79" s="226">
        <f>EZ79*100/EZ79</f>
        <v>100.00000000000001</v>
      </c>
      <c r="FB79" s="215"/>
      <c r="FC79" s="215" t="s">
        <v>118</v>
      </c>
      <c r="FD79" s="226"/>
      <c r="FE79" s="331"/>
      <c r="FF79" s="331"/>
      <c r="FG79" s="331"/>
      <c r="FH79" s="331"/>
      <c r="FI79" s="331"/>
      <c r="FJ79" s="215"/>
      <c r="FK79" s="216"/>
      <c r="FL79" s="331"/>
    </row>
    <row r="80" spans="1:168">
      <c r="A80" s="251">
        <v>1000</v>
      </c>
      <c r="B80" s="345"/>
      <c r="C80" s="345">
        <v>1.3178000000000001</v>
      </c>
      <c r="D80" s="345">
        <v>1.2101999999999999</v>
      </c>
      <c r="E80" s="345">
        <v>1.1994</v>
      </c>
      <c r="F80" s="345">
        <v>1.1529</v>
      </c>
      <c r="G80" s="233"/>
      <c r="H80" s="233"/>
      <c r="I80" s="233"/>
      <c r="J80" s="233"/>
      <c r="K80" s="248"/>
      <c r="L80" s="233">
        <f t="shared" si="43"/>
        <v>1.220075</v>
      </c>
      <c r="M80" s="233">
        <f t="shared" si="44"/>
        <v>6.0389625557706543E-2</v>
      </c>
      <c r="N80" s="226">
        <f t="shared" ref="N80:N84" si="50">M80*100/L80</f>
        <v>4.9496650253227497</v>
      </c>
      <c r="O80" s="233">
        <f t="shared" si="45"/>
        <v>1.220075</v>
      </c>
      <c r="P80" s="226">
        <f t="shared" si="46"/>
        <v>296.22098669515435</v>
      </c>
      <c r="Q80" s="215"/>
      <c r="R80" s="250">
        <v>1000</v>
      </c>
      <c r="S80" s="226"/>
      <c r="T80" s="331"/>
      <c r="U80" s="331"/>
      <c r="V80" s="331"/>
      <c r="W80" s="331"/>
      <c r="X80" s="331"/>
      <c r="Y80" s="216"/>
      <c r="Z80" s="216"/>
      <c r="AA80" s="216"/>
      <c r="AB80" s="251">
        <v>1000</v>
      </c>
      <c r="AC80" s="345"/>
      <c r="AD80" s="345">
        <v>1.0031999999999901</v>
      </c>
      <c r="AE80" s="345">
        <v>1.0581</v>
      </c>
      <c r="AF80" s="345">
        <v>1.0344</v>
      </c>
      <c r="AG80" s="345"/>
      <c r="AH80" s="233"/>
      <c r="AI80" s="233"/>
      <c r="AJ80" s="233"/>
      <c r="AK80" s="233"/>
      <c r="AL80" s="248"/>
      <c r="AM80" s="233">
        <f t="shared" si="47"/>
        <v>1.0318999999999967</v>
      </c>
      <c r="AN80" s="233">
        <f t="shared" si="48"/>
        <v>2.2482437590265657E-2</v>
      </c>
      <c r="AO80" s="226">
        <f t="shared" ref="AO80:AO84" si="51">AN80*100/AM80</f>
        <v>2.1787418926510056</v>
      </c>
      <c r="AP80" s="233">
        <f>AM80-AM86</f>
        <v>1.0129777777777744</v>
      </c>
      <c r="AQ80" s="226">
        <f>AP80*100/AP79</f>
        <v>82.867419219082123</v>
      </c>
      <c r="AR80" s="215"/>
      <c r="AS80" s="250">
        <v>1000</v>
      </c>
      <c r="AT80" s="226"/>
      <c r="AU80" s="331"/>
      <c r="AV80" s="331"/>
      <c r="AW80" s="331"/>
      <c r="AX80" s="331"/>
      <c r="AY80" s="331"/>
      <c r="AZ80" s="216"/>
      <c r="BA80" s="216"/>
      <c r="BB80" s="331"/>
      <c r="BC80" s="331"/>
      <c r="EL80" s="251">
        <v>1000</v>
      </c>
      <c r="EM80" s="345">
        <v>1.7481</v>
      </c>
      <c r="EN80" s="345">
        <v>1.8063</v>
      </c>
      <c r="EO80" s="345">
        <v>1.7310999999999901</v>
      </c>
      <c r="EP80" s="331"/>
      <c r="EQ80" s="331"/>
      <c r="ER80" s="233"/>
      <c r="ES80" s="233"/>
      <c r="ET80" s="233"/>
      <c r="EU80" s="233"/>
      <c r="EV80" s="248"/>
      <c r="EW80" s="233">
        <f t="shared" ref="EW80:EW84" si="52">AVERAGE(EM80:EV80)</f>
        <v>1.76183333333333</v>
      </c>
      <c r="EX80" s="233">
        <f t="shared" si="49"/>
        <v>3.2199516904591788E-2</v>
      </c>
      <c r="EY80" s="226">
        <f t="shared" ref="EY80:EY84" si="53">EX80*100/EW80</f>
        <v>1.8276142411082308</v>
      </c>
      <c r="EZ80" s="233">
        <f>EW80-EW86</f>
        <v>1.7429111111111077</v>
      </c>
      <c r="FA80" s="226">
        <f>EZ80*100/EZ79</f>
        <v>102.70763745139541</v>
      </c>
      <c r="FB80" s="215"/>
      <c r="FC80" s="250">
        <v>1000</v>
      </c>
      <c r="FD80" s="226">
        <v>102.70763745139541</v>
      </c>
      <c r="FE80" s="331"/>
      <c r="FF80" s="331"/>
      <c r="FG80" s="331"/>
      <c r="FH80" s="331"/>
      <c r="FI80" s="331"/>
      <c r="FJ80" s="215"/>
      <c r="FK80" s="216"/>
      <c r="FL80" s="331"/>
    </row>
    <row r="81" spans="1:168">
      <c r="A81" s="253">
        <v>500</v>
      </c>
      <c r="B81" s="345">
        <v>1.2816000000000001</v>
      </c>
      <c r="C81" s="345">
        <v>1.2877000000000001</v>
      </c>
      <c r="D81" s="345">
        <v>1.2785</v>
      </c>
      <c r="E81" s="345"/>
      <c r="F81" s="345"/>
      <c r="G81" s="233"/>
      <c r="H81" s="233"/>
      <c r="I81" s="233"/>
      <c r="J81" s="233"/>
      <c r="K81" s="248"/>
      <c r="L81" s="233">
        <f t="shared" si="43"/>
        <v>1.2826000000000002</v>
      </c>
      <c r="M81" s="233">
        <f t="shared" si="44"/>
        <v>3.8218669085496588E-3</v>
      </c>
      <c r="N81" s="226">
        <f t="shared" si="50"/>
        <v>0.29797808424681571</v>
      </c>
      <c r="O81" s="233">
        <f t="shared" si="45"/>
        <v>1.2826000000000002</v>
      </c>
      <c r="P81" s="226">
        <f t="shared" si="46"/>
        <v>311.40137904244006</v>
      </c>
      <c r="Q81" s="215"/>
      <c r="R81" s="252">
        <v>500</v>
      </c>
      <c r="S81" s="226"/>
      <c r="T81" s="331"/>
      <c r="U81" s="331"/>
      <c r="V81" s="331"/>
      <c r="W81" s="331"/>
      <c r="X81" s="331"/>
      <c r="Y81" s="216"/>
      <c r="Z81" s="216"/>
      <c r="AA81" s="216"/>
      <c r="AB81" s="253">
        <v>500</v>
      </c>
      <c r="AC81" s="345">
        <v>1.351</v>
      </c>
      <c r="AD81" s="345"/>
      <c r="AE81" s="345"/>
      <c r="AF81" s="345">
        <v>1.397</v>
      </c>
      <c r="AG81" s="345">
        <v>1.3915</v>
      </c>
      <c r="AH81" s="233"/>
      <c r="AI81" s="233"/>
      <c r="AJ81" s="233"/>
      <c r="AK81" s="233"/>
      <c r="AL81" s="248"/>
      <c r="AM81" s="233">
        <f t="shared" si="47"/>
        <v>1.3798333333333332</v>
      </c>
      <c r="AN81" s="233">
        <f t="shared" si="48"/>
        <v>2.0511514381493692E-2</v>
      </c>
      <c r="AO81" s="226">
        <f t="shared" si="51"/>
        <v>1.4865211533876332</v>
      </c>
      <c r="AP81" s="233">
        <f>AM81-AM86</f>
        <v>1.360911111111111</v>
      </c>
      <c r="AQ81" s="226">
        <f>AP81*100/AP79</f>
        <v>111.33037075280417</v>
      </c>
      <c r="AR81" s="215"/>
      <c r="AS81" s="252">
        <v>500</v>
      </c>
      <c r="AT81" s="226"/>
      <c r="AU81" s="331"/>
      <c r="AV81" s="331"/>
      <c r="AW81" s="331"/>
      <c r="AX81" s="331"/>
      <c r="AY81" s="331"/>
      <c r="AZ81" s="216"/>
      <c r="BA81" s="216"/>
      <c r="BB81" s="331"/>
      <c r="BC81" s="331"/>
      <c r="EL81" s="253">
        <v>500</v>
      </c>
      <c r="EM81" s="345">
        <v>1.79639999999999</v>
      </c>
      <c r="EN81" s="345">
        <v>1.8195999999999899</v>
      </c>
      <c r="EO81" s="345">
        <v>1.7799</v>
      </c>
      <c r="EP81" s="331"/>
      <c r="EQ81" s="331"/>
      <c r="ER81" s="233"/>
      <c r="ES81" s="233"/>
      <c r="ET81" s="233"/>
      <c r="EU81" s="233"/>
      <c r="EV81" s="248"/>
      <c r="EW81" s="233">
        <f t="shared" si="52"/>
        <v>1.7986333333333266</v>
      </c>
      <c r="EX81" s="233">
        <f t="shared" si="49"/>
        <v>1.6284211849378179E-2</v>
      </c>
      <c r="EY81" s="226">
        <f t="shared" si="53"/>
        <v>0.90536584347624527</v>
      </c>
      <c r="EZ81" s="233">
        <f>EW81-EW86</f>
        <v>1.7797111111111044</v>
      </c>
      <c r="FA81" s="226">
        <f>EZ81*100/EZ79</f>
        <v>104.87621680929594</v>
      </c>
      <c r="FB81" s="215"/>
      <c r="FC81" s="252">
        <v>500</v>
      </c>
      <c r="FD81" s="226">
        <v>104.87621680929594</v>
      </c>
      <c r="FE81" s="331"/>
      <c r="FF81" s="331"/>
      <c r="FG81" s="331"/>
      <c r="FH81" s="331"/>
      <c r="FI81" s="331"/>
      <c r="FJ81" s="215"/>
      <c r="FK81" s="216"/>
      <c r="FL81" s="331"/>
    </row>
    <row r="82" spans="1:168">
      <c r="A82" s="253">
        <v>250</v>
      </c>
      <c r="B82" s="345"/>
      <c r="C82" s="345">
        <v>1.2338</v>
      </c>
      <c r="D82" s="345">
        <v>1.27009999999999</v>
      </c>
      <c r="E82" s="345">
        <v>1.2709999999999999</v>
      </c>
      <c r="F82" s="345"/>
      <c r="G82" s="233"/>
      <c r="H82" s="233"/>
      <c r="I82" s="233"/>
      <c r="J82" s="233"/>
      <c r="K82" s="248"/>
      <c r="L82" s="233">
        <f t="shared" si="43"/>
        <v>1.2582999999999966</v>
      </c>
      <c r="M82" s="233">
        <f t="shared" si="44"/>
        <v>1.7328012003686992E-2</v>
      </c>
      <c r="N82" s="226">
        <f t="shared" si="50"/>
        <v>1.3770970359760819</v>
      </c>
      <c r="O82" s="233">
        <f t="shared" si="45"/>
        <v>1.2582999999999966</v>
      </c>
      <c r="P82" s="226">
        <f t="shared" si="46"/>
        <v>305.5016024084681</v>
      </c>
      <c r="Q82" s="215"/>
      <c r="R82" s="252">
        <v>250</v>
      </c>
      <c r="S82" s="226"/>
      <c r="T82" s="331"/>
      <c r="U82" s="331"/>
      <c r="V82" s="331"/>
      <c r="W82" s="331"/>
      <c r="X82" s="331"/>
      <c r="Y82" s="216"/>
      <c r="Z82" s="216"/>
      <c r="AA82" s="216"/>
      <c r="AB82" s="253">
        <v>250</v>
      </c>
      <c r="AC82" s="345">
        <v>1.2622</v>
      </c>
      <c r="AD82" s="345">
        <v>1.3681999999999901</v>
      </c>
      <c r="AE82" s="345">
        <v>1.3803999999999901</v>
      </c>
      <c r="AF82" s="345">
        <v>1.2689999999999999</v>
      </c>
      <c r="AG82" s="345"/>
      <c r="AH82" s="233"/>
      <c r="AI82" s="233"/>
      <c r="AJ82" s="233"/>
      <c r="AK82" s="233"/>
      <c r="AL82" s="248"/>
      <c r="AM82" s="233">
        <f t="shared" si="47"/>
        <v>1.3199499999999951</v>
      </c>
      <c r="AN82" s="233">
        <f t="shared" si="48"/>
        <v>5.4573871953522451E-2</v>
      </c>
      <c r="AO82" s="226">
        <f t="shared" si="51"/>
        <v>4.1345408502990759</v>
      </c>
      <c r="AP82" s="233">
        <f>AM82-AM86</f>
        <v>1.3010277777777728</v>
      </c>
      <c r="AQ82" s="226">
        <f>AP82*100/AP79</f>
        <v>106.43156902542964</v>
      </c>
      <c r="AR82" s="215"/>
      <c r="AS82" s="252">
        <v>250</v>
      </c>
      <c r="AT82" s="226"/>
      <c r="AU82" s="331"/>
      <c r="AV82" s="331"/>
      <c r="AW82" s="331"/>
      <c r="AX82" s="331"/>
      <c r="AY82" s="331"/>
      <c r="AZ82" s="216"/>
      <c r="BA82" s="216"/>
      <c r="BB82" s="331"/>
      <c r="BC82" s="331"/>
      <c r="EL82" s="253">
        <v>250</v>
      </c>
      <c r="EM82" s="345">
        <v>1.7249000000000001</v>
      </c>
      <c r="EN82" s="345">
        <v>1.7413000000000001</v>
      </c>
      <c r="EO82" s="345">
        <v>1.768</v>
      </c>
      <c r="EP82" s="331"/>
      <c r="EQ82" s="331"/>
      <c r="ER82" s="233"/>
      <c r="ES82" s="233"/>
      <c r="ET82" s="233"/>
      <c r="EU82" s="233"/>
      <c r="EV82" s="248"/>
      <c r="EW82" s="233">
        <f t="shared" si="52"/>
        <v>1.7447333333333335</v>
      </c>
      <c r="EX82" s="233">
        <f t="shared" si="49"/>
        <v>1.7762194559106551E-2</v>
      </c>
      <c r="EY82" s="226">
        <f t="shared" si="53"/>
        <v>1.0180463810576525</v>
      </c>
      <c r="EZ82" s="233">
        <f>EW82-EW86</f>
        <v>1.7258111111111112</v>
      </c>
      <c r="FA82" s="226">
        <f>EZ82*100/EZ79</f>
        <v>101.69995519541457</v>
      </c>
      <c r="FB82" s="215"/>
      <c r="FC82" s="252">
        <v>250</v>
      </c>
      <c r="FD82" s="226">
        <v>101.69995519541457</v>
      </c>
      <c r="FE82" s="331"/>
      <c r="FF82" s="331"/>
      <c r="FG82" s="331"/>
      <c r="FH82" s="331"/>
      <c r="FI82" s="331"/>
      <c r="FJ82" s="215"/>
      <c r="FK82" s="216"/>
      <c r="FL82" s="331"/>
    </row>
    <row r="83" spans="1:168">
      <c r="A83" s="253">
        <v>125</v>
      </c>
      <c r="B83" s="345"/>
      <c r="C83" s="345"/>
      <c r="D83" s="345">
        <v>1.268</v>
      </c>
      <c r="E83" s="345">
        <v>1.2838000000000001</v>
      </c>
      <c r="F83" s="345">
        <v>1.2482</v>
      </c>
      <c r="G83" s="233"/>
      <c r="H83" s="233"/>
      <c r="I83" s="233"/>
      <c r="J83" s="233"/>
      <c r="K83" s="248"/>
      <c r="L83" s="233">
        <f t="shared" si="43"/>
        <v>1.2666666666666666</v>
      </c>
      <c r="M83" s="233">
        <f t="shared" si="44"/>
        <v>1.4564187432038782E-2</v>
      </c>
      <c r="N83" s="226">
        <f t="shared" si="50"/>
        <v>1.1498042709504301</v>
      </c>
      <c r="O83" s="233">
        <f t="shared" si="45"/>
        <v>1.2666666666666666</v>
      </c>
      <c r="P83" s="226">
        <f t="shared" si="46"/>
        <v>307.53293839629708</v>
      </c>
      <c r="Q83" s="215"/>
      <c r="R83" s="252">
        <v>125</v>
      </c>
      <c r="S83" s="226"/>
      <c r="T83" s="331"/>
      <c r="U83" s="331"/>
      <c r="V83" s="331"/>
      <c r="W83" s="331"/>
      <c r="X83" s="331"/>
      <c r="Y83" s="216"/>
      <c r="Z83" s="216"/>
      <c r="AA83" s="216"/>
      <c r="AB83" s="253">
        <v>125</v>
      </c>
      <c r="AC83" s="345">
        <v>1.3230999999999999</v>
      </c>
      <c r="AD83" s="345">
        <v>1.4359</v>
      </c>
      <c r="AE83" s="345">
        <v>1.4060999999999999</v>
      </c>
      <c r="AF83" s="345">
        <v>1.3199000000000001</v>
      </c>
      <c r="AG83" s="345"/>
      <c r="AH83" s="233"/>
      <c r="AI83" s="233"/>
      <c r="AJ83" s="233"/>
      <c r="AK83" s="233"/>
      <c r="AL83" s="248"/>
      <c r="AM83" s="233">
        <f t="shared" si="47"/>
        <v>1.3712499999999999</v>
      </c>
      <c r="AN83" s="233">
        <f t="shared" si="48"/>
        <v>5.0865975858131303E-2</v>
      </c>
      <c r="AO83" s="226">
        <f t="shared" si="51"/>
        <v>3.7094604089794943</v>
      </c>
      <c r="AP83" s="233">
        <f>AM83-AM86</f>
        <v>1.3523277777777776</v>
      </c>
      <c r="AQ83" s="226">
        <f>AP83*100/AP79</f>
        <v>110.62820462711596</v>
      </c>
      <c r="AR83" s="215"/>
      <c r="AS83" s="252">
        <v>125</v>
      </c>
      <c r="AT83" s="226"/>
      <c r="AU83" s="331"/>
      <c r="AV83" s="331"/>
      <c r="AW83" s="331"/>
      <c r="AX83" s="331"/>
      <c r="AY83" s="331"/>
      <c r="AZ83" s="216"/>
      <c r="BA83" s="216"/>
      <c r="BB83" s="331"/>
      <c r="BC83" s="331"/>
      <c r="EL83" s="253">
        <v>125</v>
      </c>
      <c r="EM83" s="345">
        <v>1.7397</v>
      </c>
      <c r="EN83" s="345">
        <v>1.6739999999999999</v>
      </c>
      <c r="EO83" s="345">
        <v>1.6996</v>
      </c>
      <c r="EP83" s="331"/>
      <c r="EQ83" s="331"/>
      <c r="ER83" s="233"/>
      <c r="ES83" s="233"/>
      <c r="ET83" s="233"/>
      <c r="EU83" s="233"/>
      <c r="EV83" s="248"/>
      <c r="EW83" s="233">
        <f t="shared" si="52"/>
        <v>1.7044333333333332</v>
      </c>
      <c r="EX83" s="233">
        <f t="shared" si="49"/>
        <v>2.7038778736391877E-2</v>
      </c>
      <c r="EY83" s="226">
        <f t="shared" si="53"/>
        <v>1.5863793677111775</v>
      </c>
      <c r="EZ83" s="233">
        <f>EW83-EW86</f>
        <v>1.685511111111111</v>
      </c>
      <c r="FA83" s="226">
        <f>EZ83*100/EZ79</f>
        <v>99.325125083365677</v>
      </c>
      <c r="FB83" s="215"/>
      <c r="FC83" s="252">
        <v>125</v>
      </c>
      <c r="FD83" s="226">
        <v>99.325125083365677</v>
      </c>
      <c r="FE83" s="331"/>
      <c r="FF83" s="331"/>
      <c r="FG83" s="331"/>
      <c r="FH83" s="331"/>
      <c r="FI83" s="331"/>
      <c r="FJ83" s="215"/>
      <c r="FK83" s="216"/>
      <c r="FL83" s="331"/>
    </row>
    <row r="84" spans="1:168">
      <c r="A84" s="255">
        <v>62.5</v>
      </c>
      <c r="B84" s="345">
        <v>1.2148999999999901</v>
      </c>
      <c r="C84" s="345">
        <v>1.2125999999999999</v>
      </c>
      <c r="D84" s="345">
        <v>1.3351999999999999</v>
      </c>
      <c r="E84" s="345">
        <v>1.44119999999999</v>
      </c>
      <c r="F84" s="345">
        <v>1.3532</v>
      </c>
      <c r="G84" s="233"/>
      <c r="H84" s="233"/>
      <c r="I84" s="233"/>
      <c r="J84" s="233"/>
      <c r="K84" s="248"/>
      <c r="L84" s="233">
        <f t="shared" si="43"/>
        <v>1.311419999999996</v>
      </c>
      <c r="M84" s="233">
        <f t="shared" si="44"/>
        <v>8.7447593448875816E-2</v>
      </c>
      <c r="N84" s="226">
        <f t="shared" si="50"/>
        <v>6.6681607302676547</v>
      </c>
      <c r="O84" s="233">
        <f t="shared" si="45"/>
        <v>1.311419999999996</v>
      </c>
      <c r="P84" s="226">
        <f t="shared" si="46"/>
        <v>318.39856268816106</v>
      </c>
      <c r="Q84" s="215"/>
      <c r="R84" s="254">
        <v>62.5</v>
      </c>
      <c r="S84" s="226"/>
      <c r="T84" s="331"/>
      <c r="U84" s="331"/>
      <c r="V84" s="331"/>
      <c r="W84" s="331"/>
      <c r="X84" s="331"/>
      <c r="Y84" s="216"/>
      <c r="Z84" s="216"/>
      <c r="AA84" s="216"/>
      <c r="AB84" s="255">
        <v>62.5</v>
      </c>
      <c r="AC84" s="345">
        <v>1.3902000000000001</v>
      </c>
      <c r="AD84" s="345">
        <v>1.4616</v>
      </c>
      <c r="AE84" s="345">
        <v>1.5282</v>
      </c>
      <c r="AF84" s="345"/>
      <c r="AG84" s="345">
        <v>1.262</v>
      </c>
      <c r="AH84" s="233"/>
      <c r="AI84" s="233"/>
      <c r="AJ84" s="233"/>
      <c r="AK84" s="233"/>
      <c r="AL84" s="248"/>
      <c r="AM84" s="233">
        <f t="shared" si="47"/>
        <v>1.4104999999999999</v>
      </c>
      <c r="AN84" s="233">
        <f t="shared" si="48"/>
        <v>9.8651963994641267E-2</v>
      </c>
      <c r="AO84" s="226">
        <f t="shared" si="51"/>
        <v>6.9941130091911576</v>
      </c>
      <c r="AP84" s="233">
        <f>AM84-AM86</f>
        <v>1.3915777777777776</v>
      </c>
      <c r="AQ84" s="226">
        <f>AP84*100/AP79</f>
        <v>113.83908079409791</v>
      </c>
      <c r="AR84" s="215"/>
      <c r="AS84" s="254">
        <v>62.5</v>
      </c>
      <c r="AT84" s="226"/>
      <c r="AU84" s="331"/>
      <c r="AV84" s="331"/>
      <c r="AW84" s="331"/>
      <c r="AX84" s="331"/>
      <c r="AY84" s="331"/>
      <c r="AZ84" s="216"/>
      <c r="BA84" s="216"/>
      <c r="BB84" s="331"/>
      <c r="BC84" s="331"/>
      <c r="EL84" s="255">
        <v>62.5</v>
      </c>
      <c r="EM84" s="345">
        <v>1.6275999999999999</v>
      </c>
      <c r="EN84" s="345">
        <v>1.5472999999999999</v>
      </c>
      <c r="EO84" s="345">
        <v>1.5984</v>
      </c>
      <c r="EP84" s="331"/>
      <c r="EQ84" s="331"/>
      <c r="ER84" s="233"/>
      <c r="ES84" s="233"/>
      <c r="ET84" s="233"/>
      <c r="EU84" s="233"/>
      <c r="EV84" s="248"/>
      <c r="EW84" s="233">
        <f t="shared" si="52"/>
        <v>1.5911</v>
      </c>
      <c r="EX84" s="233">
        <f t="shared" si="49"/>
        <v>3.3186242129332279E-2</v>
      </c>
      <c r="EY84" s="226">
        <f t="shared" si="53"/>
        <v>2.0857420733663679</v>
      </c>
      <c r="EZ84" s="233">
        <f>EW84-EW86</f>
        <v>1.5721777777777777</v>
      </c>
      <c r="FA84" s="226">
        <f>EZ84*100/EZ79</f>
        <v>92.646529234758404</v>
      </c>
      <c r="FB84" s="215"/>
      <c r="FC84" s="254">
        <v>62.5</v>
      </c>
      <c r="FD84" s="226">
        <v>92.646529234758404</v>
      </c>
      <c r="FE84" s="331"/>
      <c r="FF84" s="331"/>
      <c r="FG84" s="331"/>
      <c r="FH84" s="331"/>
      <c r="FI84" s="331"/>
      <c r="FJ84" s="215"/>
      <c r="FK84" s="216"/>
      <c r="FL84" s="331"/>
    </row>
    <row r="85" spans="1:168">
      <c r="A85" s="244"/>
      <c r="B85" s="257"/>
      <c r="C85" s="257"/>
      <c r="D85" s="257"/>
      <c r="E85" s="258"/>
      <c r="F85" s="331"/>
      <c r="G85" s="233"/>
      <c r="H85" s="233"/>
      <c r="I85" s="233"/>
      <c r="J85" s="233"/>
      <c r="K85" s="248"/>
      <c r="L85" s="233"/>
      <c r="M85" s="233"/>
      <c r="N85" s="226"/>
      <c r="O85" s="233"/>
      <c r="P85" s="226"/>
      <c r="Q85" s="215"/>
      <c r="R85" s="233"/>
      <c r="S85" s="226"/>
      <c r="T85" s="331"/>
      <c r="U85" s="331"/>
      <c r="V85" s="331"/>
      <c r="W85" s="331"/>
      <c r="X85" s="331"/>
      <c r="Y85" s="331"/>
      <c r="Z85" s="331"/>
      <c r="AA85" s="331"/>
      <c r="AB85" s="244"/>
      <c r="AC85" s="257"/>
      <c r="AD85" s="257"/>
      <c r="AE85" s="257"/>
      <c r="AF85" s="258"/>
      <c r="AG85" s="331"/>
      <c r="AH85" s="233"/>
      <c r="AI85" s="233"/>
      <c r="AJ85" s="233"/>
      <c r="AK85" s="233"/>
      <c r="AL85" s="248"/>
      <c r="AM85" s="233"/>
      <c r="AN85" s="233"/>
      <c r="AO85" s="226"/>
      <c r="AP85" s="233"/>
      <c r="AQ85" s="226"/>
      <c r="AR85" s="215"/>
      <c r="AS85" s="233"/>
      <c r="AT85" s="226"/>
      <c r="AU85" s="331"/>
      <c r="AV85" s="331"/>
      <c r="AW85" s="331"/>
      <c r="AX85" s="331"/>
      <c r="AY85" s="331"/>
      <c r="AZ85" s="331"/>
      <c r="BA85" s="331"/>
      <c r="BB85" s="331"/>
      <c r="BC85" s="331"/>
      <c r="EL85" s="244"/>
      <c r="EM85" s="257"/>
      <c r="EN85" s="257"/>
      <c r="EO85" s="257"/>
      <c r="EP85" s="258"/>
      <c r="EQ85" s="331"/>
      <c r="ER85" s="233"/>
      <c r="ES85" s="233"/>
      <c r="ET85" s="233"/>
      <c r="EU85" s="233"/>
      <c r="EV85" s="248"/>
      <c r="EW85" s="233"/>
      <c r="EX85" s="233"/>
      <c r="EY85" s="226"/>
      <c r="EZ85" s="233"/>
      <c r="FA85" s="226"/>
      <c r="FB85" s="215"/>
      <c r="FC85" s="233"/>
      <c r="FD85" s="226"/>
      <c r="FE85" s="331"/>
      <c r="FF85" s="331"/>
      <c r="FG85" s="331"/>
      <c r="FH85" s="331"/>
      <c r="FI85" s="331"/>
      <c r="FJ85" s="215"/>
      <c r="FK85" s="216"/>
      <c r="FL85" s="331"/>
    </row>
    <row r="86" spans="1:168">
      <c r="A86" s="262" t="s">
        <v>50</v>
      </c>
      <c r="B86" s="289">
        <v>1.8599999999999998E-2</v>
      </c>
      <c r="C86" s="289">
        <v>1.6799999999999898E-2</v>
      </c>
      <c r="D86" s="289">
        <v>1.93999999999999E-2</v>
      </c>
      <c r="E86" s="289">
        <v>2.2399999999999899E-2</v>
      </c>
      <c r="F86" s="289">
        <v>2.0400000000000001E-2</v>
      </c>
      <c r="G86" s="289">
        <v>2.0699999999999899E-2</v>
      </c>
      <c r="H86" s="289">
        <v>1.81999999999999E-2</v>
      </c>
      <c r="I86" s="289">
        <v>2.1999999999999999E-2</v>
      </c>
      <c r="J86" s="289">
        <v>2.01E-2</v>
      </c>
      <c r="K86" s="290">
        <v>1.9699999999999902E-2</v>
      </c>
      <c r="L86" s="233">
        <f>AVERAGE(B86:K86)</f>
        <v>1.9829999999999938E-2</v>
      </c>
      <c r="M86" s="233">
        <f>STDEVP(B86:K86)</f>
        <v>1.6131026005806437E-3</v>
      </c>
      <c r="N86" s="226">
        <f>M86*100/L86</f>
        <v>8.134657592438975</v>
      </c>
      <c r="O86" s="233"/>
      <c r="P86" s="226"/>
      <c r="Q86" s="215"/>
      <c r="R86" s="233"/>
      <c r="S86" s="226"/>
      <c r="T86" s="331"/>
      <c r="U86" s="331"/>
      <c r="V86" s="331"/>
      <c r="W86" s="331"/>
      <c r="X86" s="331"/>
      <c r="Y86" s="331"/>
      <c r="Z86" s="331"/>
      <c r="AA86" s="331"/>
      <c r="AB86" s="262" t="s">
        <v>50</v>
      </c>
      <c r="AC86" s="289">
        <v>2.5600000000000001E-2</v>
      </c>
      <c r="AD86" s="289">
        <v>1.7399999999999902E-2</v>
      </c>
      <c r="AE86" s="289">
        <v>1.7600000000000001E-2</v>
      </c>
      <c r="AF86" s="289">
        <v>1.3199999999999899E-2</v>
      </c>
      <c r="AG86" s="289">
        <v>1.37E-2</v>
      </c>
      <c r="AH86" s="289">
        <v>2.5600000000000001E-2</v>
      </c>
      <c r="AI86" s="289"/>
      <c r="AJ86" s="289">
        <v>2.1600000000000001E-2</v>
      </c>
      <c r="AK86" s="289">
        <v>1.6500000000000001E-2</v>
      </c>
      <c r="AL86" s="290">
        <v>1.9099999999999999E-2</v>
      </c>
      <c r="AM86" s="233">
        <f>AVERAGE(AC86:AL86)</f>
        <v>1.8922222222222205E-2</v>
      </c>
      <c r="AN86" s="233">
        <f>STDEVP(AC86:AL86)</f>
        <v>4.2990380778799688E-3</v>
      </c>
      <c r="AO86" s="226">
        <f>AN86*100/AM86</f>
        <v>22.719520082747948</v>
      </c>
      <c r="AP86" s="233"/>
      <c r="AQ86" s="226"/>
      <c r="AR86" s="215"/>
      <c r="AS86" s="233"/>
      <c r="AT86" s="226"/>
      <c r="AU86" s="331"/>
      <c r="AV86" s="331"/>
      <c r="AW86" s="331"/>
      <c r="AX86" s="331"/>
      <c r="AY86" s="331"/>
      <c r="AZ86" s="331"/>
      <c r="BA86" s="331"/>
      <c r="BB86" s="331"/>
      <c r="BC86" s="331"/>
      <c r="EL86" s="262" t="s">
        <v>50</v>
      </c>
      <c r="EM86" s="289">
        <v>2.5600000000000001E-2</v>
      </c>
      <c r="EN86" s="289">
        <v>1.7399999999999902E-2</v>
      </c>
      <c r="EO86" s="289">
        <v>1.7600000000000001E-2</v>
      </c>
      <c r="EP86" s="289">
        <v>1.3199999999999899E-2</v>
      </c>
      <c r="EQ86" s="289">
        <v>1.37E-2</v>
      </c>
      <c r="ER86" s="289">
        <v>2.5600000000000001E-2</v>
      </c>
      <c r="ES86" s="289"/>
      <c r="ET86" s="289">
        <v>2.1600000000000001E-2</v>
      </c>
      <c r="EU86" s="289">
        <v>1.6500000000000001E-2</v>
      </c>
      <c r="EV86" s="290">
        <v>1.9099999999999999E-2</v>
      </c>
      <c r="EW86" s="233">
        <f>AVERAGE(EM86:EV86)</f>
        <v>1.8922222222222205E-2</v>
      </c>
      <c r="EX86" s="233">
        <f>STDEVP(EM86:EV86)</f>
        <v>4.2990380778799688E-3</v>
      </c>
      <c r="EY86" s="226">
        <f>EX86*100/EW86</f>
        <v>22.719520082747948</v>
      </c>
      <c r="EZ86" s="233"/>
      <c r="FA86" s="226"/>
      <c r="FB86" s="215"/>
      <c r="FC86" s="294" t="s">
        <v>119</v>
      </c>
      <c r="FD86" s="294">
        <v>700</v>
      </c>
      <c r="FE86" s="331"/>
      <c r="FF86" s="331"/>
      <c r="FG86" s="331"/>
      <c r="FH86" s="331"/>
      <c r="FI86" s="331"/>
      <c r="FJ86" s="215"/>
      <c r="FK86" s="216"/>
      <c r="FL86" s="331"/>
    </row>
    <row r="87" spans="1:168">
      <c r="A87" s="254"/>
      <c r="B87" s="233"/>
      <c r="C87" s="233"/>
      <c r="D87" s="233"/>
      <c r="E87" s="233"/>
      <c r="F87" s="215"/>
      <c r="G87" s="215"/>
      <c r="H87" s="233"/>
      <c r="I87" s="233"/>
      <c r="J87" s="233"/>
      <c r="K87" s="233"/>
      <c r="L87" s="233"/>
      <c r="M87" s="233"/>
      <c r="N87" s="226"/>
      <c r="O87" s="233"/>
      <c r="P87" s="226"/>
      <c r="Q87" s="215"/>
      <c r="R87" s="233"/>
      <c r="S87" s="226"/>
      <c r="T87" s="331"/>
      <c r="U87" s="331"/>
      <c r="V87" s="331"/>
      <c r="W87" s="331"/>
      <c r="X87" s="331"/>
      <c r="Y87" s="216"/>
      <c r="Z87" s="216"/>
      <c r="AA87" s="216"/>
      <c r="AB87" s="254"/>
      <c r="AC87" s="233"/>
      <c r="AD87" s="233"/>
      <c r="AE87" s="233"/>
      <c r="AF87" s="233"/>
      <c r="AG87" s="215"/>
      <c r="AH87" s="215"/>
      <c r="AI87" s="233"/>
      <c r="AJ87" s="233"/>
      <c r="AK87" s="233"/>
      <c r="AL87" s="233"/>
      <c r="AM87" s="233"/>
      <c r="AN87" s="233"/>
      <c r="AO87" s="226"/>
      <c r="AP87" s="233"/>
      <c r="AQ87" s="226"/>
      <c r="AR87" s="215"/>
      <c r="AS87" s="233"/>
      <c r="AT87" s="226"/>
      <c r="AU87" s="331"/>
      <c r="AV87" s="331"/>
      <c r="AW87" s="331"/>
      <c r="AX87" s="331"/>
      <c r="AY87" s="331"/>
      <c r="AZ87" s="216"/>
      <c r="BA87" s="216"/>
      <c r="BB87" s="331"/>
      <c r="BC87" s="331"/>
      <c r="EL87" s="254"/>
      <c r="EM87" s="233"/>
      <c r="EN87" s="233"/>
      <c r="EO87" s="233"/>
      <c r="EP87" s="233"/>
      <c r="EQ87" s="215"/>
      <c r="ER87" s="215"/>
      <c r="ES87" s="233"/>
      <c r="ET87" s="233"/>
      <c r="EU87" s="233"/>
      <c r="EV87" s="233"/>
      <c r="EW87" s="233"/>
      <c r="EX87" s="233"/>
      <c r="EY87" s="226"/>
      <c r="EZ87" s="233"/>
      <c r="FA87" s="226"/>
      <c r="FB87" s="215"/>
      <c r="FC87" s="215"/>
      <c r="FD87" s="215"/>
      <c r="FF87" s="331"/>
      <c r="FG87" s="331"/>
      <c r="FH87" s="331"/>
      <c r="FI87" s="331"/>
      <c r="FJ87" s="215"/>
      <c r="FK87" s="216"/>
      <c r="FL87" s="331"/>
    </row>
    <row r="88" spans="1:168">
      <c r="A88" s="254"/>
      <c r="B88" s="331"/>
      <c r="C88" s="331"/>
      <c r="D88" s="331"/>
      <c r="E88" s="331"/>
      <c r="F88" s="331"/>
      <c r="G88" s="233"/>
      <c r="H88" s="233"/>
      <c r="I88" s="233"/>
      <c r="J88" s="233"/>
      <c r="K88" s="233"/>
      <c r="L88" s="233"/>
      <c r="M88" s="233"/>
      <c r="N88" s="226"/>
      <c r="O88" s="233"/>
      <c r="P88" s="226"/>
      <c r="Q88" s="216"/>
      <c r="R88" s="233"/>
      <c r="S88" s="226"/>
      <c r="T88" s="331"/>
      <c r="U88" s="331"/>
      <c r="V88" s="331"/>
      <c r="W88" s="331"/>
      <c r="X88" s="331"/>
      <c r="Y88" s="216"/>
      <c r="Z88" s="216"/>
      <c r="AA88" s="216"/>
      <c r="AB88" s="254"/>
      <c r="AC88" s="331"/>
      <c r="AD88" s="331"/>
      <c r="AE88" s="331"/>
      <c r="AF88" s="331"/>
      <c r="AG88" s="331"/>
      <c r="AH88" s="233"/>
      <c r="AI88" s="233"/>
      <c r="AJ88" s="233"/>
      <c r="AK88" s="233"/>
      <c r="AL88" s="233"/>
      <c r="AM88" s="233"/>
      <c r="AN88" s="233"/>
      <c r="AO88" s="226"/>
      <c r="AP88" s="233"/>
      <c r="AQ88" s="226"/>
      <c r="AR88" s="216"/>
      <c r="AS88" s="233"/>
      <c r="AT88" s="226"/>
      <c r="AU88" s="331"/>
      <c r="AV88" s="331"/>
      <c r="AW88" s="331"/>
      <c r="AX88" s="331"/>
      <c r="AY88" s="331"/>
      <c r="AZ88" s="216"/>
      <c r="BA88" s="216"/>
      <c r="BB88" s="331"/>
      <c r="BC88" s="331"/>
      <c r="EL88" s="254"/>
      <c r="EM88" s="331"/>
      <c r="EN88" s="331"/>
      <c r="EO88" s="331"/>
      <c r="EP88" s="331"/>
      <c r="EQ88" s="331"/>
      <c r="ER88" s="331"/>
      <c r="ES88" s="331"/>
      <c r="ET88" s="331"/>
      <c r="EU88" s="331"/>
      <c r="EV88" s="331"/>
      <c r="EW88" s="233"/>
      <c r="EX88" s="233"/>
      <c r="EY88" s="226"/>
      <c r="EZ88" s="233"/>
      <c r="FA88" s="226"/>
      <c r="FB88" s="216"/>
      <c r="FC88" s="216"/>
      <c r="FD88" s="216"/>
    </row>
    <row r="89" spans="1:168">
      <c r="A89" s="254"/>
      <c r="B89" s="331"/>
      <c r="C89" s="331"/>
      <c r="D89" s="331"/>
      <c r="E89" s="331"/>
      <c r="F89" s="331"/>
      <c r="G89" s="331"/>
      <c r="H89" s="331"/>
      <c r="I89" s="331"/>
      <c r="J89" s="331"/>
      <c r="K89" s="331"/>
      <c r="L89" s="233"/>
      <c r="M89" s="233"/>
      <c r="N89" s="226"/>
      <c r="O89" s="233"/>
      <c r="P89" s="226"/>
      <c r="Q89" s="216"/>
      <c r="R89" s="233"/>
      <c r="S89" s="226"/>
      <c r="T89" s="331"/>
      <c r="U89" s="331"/>
      <c r="V89" s="331"/>
      <c r="W89" s="331"/>
      <c r="X89" s="331"/>
      <c r="Y89" s="216"/>
      <c r="Z89" s="216"/>
      <c r="AA89" s="216"/>
      <c r="AB89" s="254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233"/>
      <c r="AN89" s="233"/>
      <c r="AO89" s="226"/>
      <c r="AP89" s="233"/>
      <c r="AQ89" s="226"/>
      <c r="AR89" s="216"/>
      <c r="AS89" s="233"/>
      <c r="AT89" s="226"/>
      <c r="AU89" s="331"/>
      <c r="AV89" s="331"/>
      <c r="AW89" s="331"/>
      <c r="AX89" s="331"/>
      <c r="AY89" s="331"/>
      <c r="AZ89" s="216"/>
      <c r="BA89" s="216"/>
      <c r="BB89" s="331"/>
      <c r="BC89" s="331"/>
    </row>
    <row r="90" spans="1:168">
      <c r="A90" s="254"/>
      <c r="B90" s="233"/>
      <c r="C90" s="233"/>
      <c r="D90" s="233"/>
      <c r="E90" s="233"/>
      <c r="F90" s="215"/>
      <c r="G90" s="215"/>
      <c r="H90" s="233"/>
      <c r="I90" s="233"/>
      <c r="J90" s="233"/>
      <c r="K90" s="233"/>
      <c r="L90" s="233"/>
      <c r="M90" s="233"/>
      <c r="N90" s="226"/>
      <c r="O90" s="233"/>
      <c r="P90" s="226"/>
      <c r="Q90" s="216"/>
      <c r="R90" s="249"/>
      <c r="S90" s="226"/>
      <c r="T90" s="331"/>
      <c r="U90" s="331"/>
      <c r="V90" s="331"/>
      <c r="W90" s="331"/>
      <c r="X90" s="331"/>
      <c r="Y90" s="216"/>
      <c r="Z90" s="216"/>
      <c r="AA90" s="216"/>
      <c r="AB90" s="254"/>
      <c r="AC90" s="233"/>
      <c r="AD90" s="233"/>
      <c r="AE90" s="233"/>
      <c r="AF90" s="233"/>
      <c r="AG90" s="215"/>
      <c r="AH90" s="215"/>
      <c r="AI90" s="233"/>
      <c r="AJ90" s="233"/>
      <c r="AK90" s="233"/>
      <c r="AL90" s="233"/>
      <c r="AM90" s="233"/>
      <c r="AN90" s="233"/>
      <c r="AO90" s="226"/>
      <c r="AP90" s="233"/>
      <c r="AQ90" s="226"/>
      <c r="AR90" s="216"/>
      <c r="AS90" s="249"/>
      <c r="AT90" s="226"/>
      <c r="AU90" s="331"/>
      <c r="AV90" s="331"/>
      <c r="AW90" s="331"/>
      <c r="AX90" s="331"/>
      <c r="AY90" s="331"/>
      <c r="AZ90" s="216"/>
      <c r="BA90" s="216"/>
      <c r="BB90" s="331"/>
      <c r="BC90" s="331"/>
    </row>
    <row r="91" spans="1:168">
      <c r="A91" s="270"/>
      <c r="B91" s="216"/>
      <c r="C91" s="216"/>
      <c r="D91" s="259"/>
      <c r="E91" s="216"/>
      <c r="F91" s="216"/>
      <c r="G91" s="216"/>
      <c r="H91" s="216"/>
      <c r="I91" s="216"/>
      <c r="J91" s="216"/>
      <c r="K91" s="216"/>
      <c r="L91" s="216"/>
      <c r="M91" s="331"/>
      <c r="N91" s="331"/>
      <c r="O91" s="331"/>
      <c r="P91" s="331"/>
      <c r="Q91" s="331"/>
      <c r="R91" s="215"/>
      <c r="S91" s="226"/>
      <c r="T91" s="331"/>
      <c r="U91" s="331"/>
      <c r="V91" s="331"/>
      <c r="W91" s="331"/>
      <c r="X91" s="331"/>
      <c r="Y91" s="216"/>
      <c r="Z91" s="216"/>
      <c r="AA91" s="216"/>
      <c r="AB91" s="270"/>
      <c r="AC91" s="216"/>
      <c r="AD91" s="216"/>
      <c r="AE91" s="259"/>
      <c r="AF91" s="216"/>
      <c r="AG91" s="216"/>
      <c r="AH91" s="216"/>
      <c r="AI91" s="216"/>
      <c r="AJ91" s="216"/>
      <c r="AK91" s="216"/>
      <c r="AL91" s="216"/>
      <c r="AM91" s="216"/>
      <c r="AN91" s="331"/>
      <c r="AO91" s="331"/>
      <c r="AP91" s="331"/>
      <c r="AQ91" s="331"/>
      <c r="AR91" s="331"/>
      <c r="AS91" s="215"/>
      <c r="AT91" s="226"/>
      <c r="AU91" s="331"/>
      <c r="AV91" s="331"/>
      <c r="AW91" s="331"/>
      <c r="AX91" s="331"/>
      <c r="AY91" s="331"/>
      <c r="AZ91" s="216"/>
      <c r="BA91" s="216"/>
      <c r="BB91" s="331"/>
      <c r="BC91" s="331"/>
    </row>
    <row r="92" spans="1:168">
      <c r="A92" s="331"/>
      <c r="B92" s="331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1"/>
      <c r="R92" s="215"/>
      <c r="S92" s="215"/>
      <c r="T92" s="331"/>
      <c r="U92" s="331"/>
      <c r="V92" s="331"/>
      <c r="W92" s="331"/>
      <c r="X92" s="331"/>
      <c r="Y92" s="216"/>
      <c r="Z92" s="216"/>
      <c r="AA92" s="216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215"/>
      <c r="AT92" s="215"/>
      <c r="AU92" s="331"/>
      <c r="AV92" s="331"/>
      <c r="AW92" s="331"/>
      <c r="AX92" s="331"/>
      <c r="AY92" s="331"/>
      <c r="AZ92" s="216"/>
      <c r="BA92" s="216"/>
      <c r="BB92" s="331"/>
      <c r="BC92" s="331"/>
    </row>
    <row r="93" spans="1:168">
      <c r="A93" s="331"/>
      <c r="B93" s="331"/>
      <c r="C93" s="331"/>
      <c r="D93" s="331"/>
      <c r="E93" s="331"/>
      <c r="F93" s="331"/>
      <c r="G93" s="331"/>
      <c r="H93" s="331"/>
      <c r="I93" s="331"/>
      <c r="J93" s="331"/>
      <c r="K93" s="331"/>
      <c r="L93" s="331"/>
      <c r="M93" s="331"/>
      <c r="N93" s="331"/>
      <c r="O93" s="331"/>
      <c r="P93" s="331"/>
      <c r="Q93" s="331"/>
      <c r="R93" s="215"/>
      <c r="S93" s="215"/>
      <c r="T93" s="331"/>
      <c r="U93" s="331"/>
      <c r="V93" s="331"/>
      <c r="W93" s="331"/>
      <c r="X93" s="331"/>
      <c r="Y93" s="216"/>
      <c r="Z93" s="216"/>
      <c r="AA93" s="216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215"/>
      <c r="AT93" s="215"/>
      <c r="AU93" s="331"/>
      <c r="AV93" s="331"/>
      <c r="AW93" s="331"/>
      <c r="AX93" s="331"/>
      <c r="AY93" s="331"/>
      <c r="AZ93" s="216"/>
      <c r="BA93" s="216"/>
      <c r="BB93" s="331"/>
      <c r="BC93" s="331"/>
    </row>
    <row r="94" spans="1:168">
      <c r="A94" s="331"/>
      <c r="B94" s="331"/>
      <c r="C94" s="331"/>
      <c r="D94" s="331"/>
      <c r="E94" s="331"/>
      <c r="F94" s="331"/>
      <c r="G94" s="331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216"/>
      <c r="S94" s="260"/>
      <c r="T94" s="331"/>
      <c r="U94" s="331"/>
      <c r="V94" s="331"/>
      <c r="W94" s="331"/>
      <c r="X94" s="331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</row>
    <row r="95" spans="1:168">
      <c r="A95" s="331"/>
      <c r="B95" s="331"/>
      <c r="C95" s="331"/>
      <c r="D95" s="331"/>
      <c r="E95" s="331"/>
      <c r="F95" s="331"/>
      <c r="G95" s="331"/>
      <c r="H95" s="331"/>
      <c r="I95" s="331"/>
      <c r="J95" s="331"/>
      <c r="K95" s="331"/>
      <c r="L95" s="331"/>
      <c r="M95" s="331"/>
      <c r="N95" s="331"/>
      <c r="O95" s="331"/>
      <c r="P95" s="331"/>
      <c r="Q95" s="331"/>
      <c r="R95" s="216"/>
      <c r="S95" s="216"/>
      <c r="T95" s="331"/>
      <c r="U95" s="331"/>
      <c r="V95" s="331"/>
      <c r="W95" s="331"/>
      <c r="X95" s="331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</row>
    <row r="96" spans="1:168">
      <c r="A96" s="331"/>
      <c r="B96" s="331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1"/>
      <c r="N96" s="331"/>
      <c r="O96" s="331"/>
      <c r="P96" s="331"/>
      <c r="Q96" s="331"/>
      <c r="R96" s="216"/>
      <c r="S96" s="216"/>
      <c r="T96" s="331"/>
      <c r="U96" s="331"/>
      <c r="V96" s="331"/>
      <c r="W96" s="331"/>
      <c r="X96" s="331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E96" s="254"/>
      <c r="BF96" s="233"/>
      <c r="BG96" s="233"/>
      <c r="BH96" s="233"/>
      <c r="BI96" s="233"/>
      <c r="BJ96" s="215"/>
      <c r="BK96" s="215"/>
      <c r="BL96" s="233"/>
      <c r="BM96" s="233"/>
      <c r="BN96" s="233"/>
      <c r="BO96" s="233"/>
      <c r="BP96" s="233"/>
      <c r="BQ96" s="233"/>
      <c r="BR96" s="226"/>
      <c r="BS96" s="233"/>
      <c r="BT96" s="226"/>
      <c r="BU96" s="216"/>
      <c r="BV96" s="216"/>
      <c r="BW96" s="216"/>
      <c r="BX96" s="331"/>
      <c r="BY96" s="331"/>
      <c r="BZ96" s="331"/>
      <c r="CA96" s="331"/>
      <c r="CB96" s="331"/>
      <c r="CC96" s="216"/>
      <c r="CD96" s="216"/>
      <c r="CE96" s="331"/>
      <c r="CH96" s="254"/>
      <c r="CI96" s="233"/>
      <c r="CJ96" s="233"/>
      <c r="CK96" s="233"/>
      <c r="CL96" s="233"/>
      <c r="CM96" s="215"/>
      <c r="CN96" s="215"/>
      <c r="CO96" s="233"/>
      <c r="CP96" s="233"/>
      <c r="CQ96" s="233"/>
      <c r="CR96" s="233"/>
      <c r="CS96" s="233"/>
      <c r="CT96" s="233"/>
      <c r="CU96" s="226"/>
      <c r="CV96" s="233"/>
      <c r="CW96" s="226"/>
      <c r="CX96" s="216"/>
      <c r="CY96" s="216"/>
      <c r="CZ96" s="216"/>
      <c r="DA96" s="331"/>
      <c r="DB96" s="331"/>
      <c r="DC96" s="331"/>
      <c r="DD96" s="331"/>
      <c r="DE96" s="331"/>
      <c r="DF96" s="216"/>
      <c r="DG96" s="216"/>
      <c r="DH96" s="331"/>
      <c r="DJ96" s="254"/>
      <c r="DK96" s="233"/>
      <c r="DL96" s="233"/>
      <c r="DM96" s="233"/>
      <c r="DN96" s="233"/>
      <c r="DO96" s="215"/>
      <c r="DP96" s="215"/>
      <c r="DQ96" s="233"/>
      <c r="DR96" s="233"/>
      <c r="DS96" s="233"/>
      <c r="DT96" s="233"/>
      <c r="DU96" s="233"/>
      <c r="DV96" s="233"/>
      <c r="DW96" s="226"/>
      <c r="DX96" s="233"/>
      <c r="DY96" s="226"/>
      <c r="DZ96" s="216"/>
      <c r="EA96" s="216"/>
      <c r="EB96" s="216"/>
      <c r="EC96" s="331"/>
      <c r="ED96" s="331"/>
      <c r="EE96" s="331"/>
      <c r="EF96" s="331"/>
      <c r="EG96" s="331"/>
      <c r="EH96" s="216"/>
      <c r="EI96" s="216"/>
      <c r="EJ96" s="331"/>
      <c r="EL96" s="254"/>
      <c r="EM96" s="233"/>
      <c r="EN96" s="233"/>
      <c r="EO96" s="233"/>
      <c r="EP96" s="233"/>
      <c r="EQ96" s="215"/>
      <c r="ER96" s="215"/>
      <c r="ES96" s="233"/>
      <c r="ET96" s="233"/>
      <c r="EU96" s="233"/>
      <c r="EV96" s="233"/>
      <c r="EW96" s="233"/>
      <c r="EX96" s="233"/>
      <c r="EY96" s="226"/>
      <c r="EZ96" s="233"/>
      <c r="FA96" s="226"/>
      <c r="FB96" s="216"/>
      <c r="FC96" s="216"/>
      <c r="FD96" s="216"/>
      <c r="FE96" s="331"/>
      <c r="FF96" s="331"/>
      <c r="FG96" s="331"/>
      <c r="FH96" s="331"/>
      <c r="FI96" s="331"/>
      <c r="FJ96" s="216"/>
      <c r="FK96" s="216"/>
      <c r="FL96" s="331"/>
    </row>
    <row r="97" spans="1:168">
      <c r="A97" s="331"/>
      <c r="B97" s="331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216"/>
      <c r="Z97" s="216"/>
      <c r="AA97" s="216"/>
      <c r="AB97" s="216"/>
      <c r="AC97" s="216"/>
      <c r="AD97" s="216"/>
      <c r="AE97" s="216"/>
      <c r="AF97" s="216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E97" s="360" t="s">
        <v>121</v>
      </c>
      <c r="BF97" s="231" t="s">
        <v>105</v>
      </c>
      <c r="BG97" s="231"/>
      <c r="BH97" s="231"/>
      <c r="BI97" s="231"/>
      <c r="BJ97" s="231"/>
      <c r="BK97" s="231"/>
      <c r="BL97" s="231"/>
      <c r="BM97" s="231"/>
      <c r="BN97" s="231"/>
      <c r="BO97" s="232"/>
      <c r="BP97" s="233" t="s">
        <v>1</v>
      </c>
      <c r="BQ97" s="233" t="s">
        <v>113</v>
      </c>
      <c r="BR97" s="226" t="s">
        <v>114</v>
      </c>
      <c r="BS97" s="233" t="s">
        <v>115</v>
      </c>
      <c r="BT97" s="226" t="s">
        <v>116</v>
      </c>
      <c r="BU97" s="215"/>
      <c r="BV97" s="233" t="s">
        <v>127</v>
      </c>
      <c r="BW97" s="215" t="s">
        <v>116</v>
      </c>
      <c r="BX97" s="331"/>
      <c r="BY97" s="331"/>
      <c r="BZ97" s="331"/>
      <c r="CA97" s="331"/>
      <c r="CB97" s="331"/>
      <c r="CC97" s="216"/>
      <c r="CD97" s="216"/>
      <c r="CE97" s="331"/>
      <c r="CH97" s="360" t="s">
        <v>121</v>
      </c>
      <c r="CI97" s="231" t="s">
        <v>105</v>
      </c>
      <c r="CJ97" s="231"/>
      <c r="CK97" s="231"/>
      <c r="CL97" s="231"/>
      <c r="CM97" s="231"/>
      <c r="CN97" s="231"/>
      <c r="CO97" s="231"/>
      <c r="CP97" s="231"/>
      <c r="CQ97" s="231"/>
      <c r="CR97" s="232"/>
      <c r="CS97" s="233" t="s">
        <v>1</v>
      </c>
      <c r="CT97" s="233" t="s">
        <v>113</v>
      </c>
      <c r="CU97" s="226" t="s">
        <v>114</v>
      </c>
      <c r="CV97" s="233" t="s">
        <v>115</v>
      </c>
      <c r="CW97" s="226" t="s">
        <v>116</v>
      </c>
      <c r="CX97" s="215"/>
      <c r="CY97" s="233" t="s">
        <v>127</v>
      </c>
      <c r="CZ97" s="215" t="s">
        <v>116</v>
      </c>
      <c r="DA97" s="331"/>
      <c r="DB97" s="331"/>
      <c r="DC97" s="331"/>
      <c r="DD97" s="331"/>
      <c r="DE97" s="331"/>
      <c r="DF97" s="216"/>
      <c r="DG97" s="216"/>
      <c r="DH97" s="331"/>
      <c r="DJ97" s="360" t="s">
        <v>121</v>
      </c>
      <c r="DK97" s="231" t="s">
        <v>105</v>
      </c>
      <c r="DL97" s="231"/>
      <c r="DM97" s="231"/>
      <c r="DN97" s="231"/>
      <c r="DO97" s="231"/>
      <c r="DP97" s="231"/>
      <c r="DQ97" s="231"/>
      <c r="DR97" s="231"/>
      <c r="DS97" s="231"/>
      <c r="DT97" s="232"/>
      <c r="DU97" s="233" t="s">
        <v>1</v>
      </c>
      <c r="DV97" s="233" t="s">
        <v>113</v>
      </c>
      <c r="DW97" s="226" t="s">
        <v>114</v>
      </c>
      <c r="DX97" s="233" t="s">
        <v>115</v>
      </c>
      <c r="DY97" s="226" t="s">
        <v>116</v>
      </c>
      <c r="DZ97" s="215"/>
      <c r="EA97" s="233" t="s">
        <v>121</v>
      </c>
      <c r="EB97" s="215" t="s">
        <v>116</v>
      </c>
      <c r="EC97" s="331"/>
      <c r="ED97" s="331"/>
      <c r="EE97" s="331"/>
      <c r="EF97" s="331"/>
      <c r="EG97" s="331"/>
      <c r="EH97" s="216"/>
      <c r="EI97" s="216"/>
      <c r="EJ97" s="331"/>
      <c r="EL97" s="360" t="s">
        <v>121</v>
      </c>
      <c r="EM97" s="231" t="s">
        <v>135</v>
      </c>
      <c r="EN97" s="231"/>
      <c r="EO97" s="231"/>
      <c r="EP97" s="231"/>
      <c r="EQ97" s="231"/>
      <c r="ER97" s="231"/>
      <c r="ES97" s="231"/>
      <c r="ET97" s="231"/>
      <c r="EU97" s="231"/>
      <c r="EV97" s="232"/>
      <c r="EW97" s="233" t="s">
        <v>1</v>
      </c>
      <c r="EX97" s="233" t="s">
        <v>113</v>
      </c>
      <c r="EY97" s="226" t="s">
        <v>114</v>
      </c>
      <c r="EZ97" s="233" t="s">
        <v>115</v>
      </c>
      <c r="FA97" s="226" t="s">
        <v>116</v>
      </c>
      <c r="FB97" s="215"/>
      <c r="FC97" s="233" t="s">
        <v>121</v>
      </c>
      <c r="FD97" s="215" t="s">
        <v>116</v>
      </c>
      <c r="FE97" s="331"/>
      <c r="FF97" s="331"/>
      <c r="FG97" s="331"/>
      <c r="FH97" s="331"/>
      <c r="FI97" s="331"/>
      <c r="FJ97" s="216"/>
      <c r="FK97" s="216"/>
      <c r="FL97" s="331"/>
    </row>
    <row r="98" spans="1:168">
      <c r="A98" s="331"/>
      <c r="B98" s="331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216"/>
      <c r="Z98" s="216"/>
      <c r="AA98" s="216"/>
      <c r="AB98" s="216"/>
      <c r="AC98" s="216"/>
      <c r="AD98" s="216"/>
      <c r="AE98" s="216"/>
      <c r="AF98" s="216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E98" s="244" t="s">
        <v>117</v>
      </c>
      <c r="BF98" s="340"/>
      <c r="BG98" s="340"/>
      <c r="BH98" s="340"/>
      <c r="BI98" s="340"/>
      <c r="BJ98" s="340"/>
      <c r="BK98" s="340"/>
      <c r="BL98" s="340"/>
      <c r="BM98" s="340">
        <v>1.1395</v>
      </c>
      <c r="BN98" s="340">
        <v>1.1511</v>
      </c>
      <c r="BO98" s="348">
        <v>1.1014999999999999</v>
      </c>
      <c r="BP98" s="233">
        <f t="shared" ref="BP98:BP103" si="54">AVERAGE(BF98:BO98)</f>
        <v>1.1307</v>
      </c>
      <c r="BQ98" s="233">
        <f t="shared" ref="BQ98:BQ103" si="55">STDEVP(BF98:BO98)</f>
        <v>2.1183641487399377E-2</v>
      </c>
      <c r="BR98" s="226">
        <f>BQ98*100/BP98</f>
        <v>1.8734979647474466</v>
      </c>
      <c r="BS98" s="233">
        <f>BP98-BP105</f>
        <v>1.1145375000000002</v>
      </c>
      <c r="BT98" s="226">
        <f>BS98*100/BS98</f>
        <v>100</v>
      </c>
      <c r="BU98" s="215"/>
      <c r="BV98" s="215" t="s">
        <v>118</v>
      </c>
      <c r="BW98" s="226"/>
      <c r="BX98" s="331"/>
      <c r="BY98" s="331"/>
      <c r="BZ98" s="331"/>
      <c r="CA98" s="331"/>
      <c r="CB98" s="331"/>
      <c r="CC98" s="216"/>
      <c r="CD98" s="216"/>
      <c r="CE98" s="331"/>
      <c r="CH98" s="244" t="s">
        <v>117</v>
      </c>
      <c r="CI98" s="340"/>
      <c r="CJ98" s="340"/>
      <c r="CK98" s="340"/>
      <c r="CL98" s="340"/>
      <c r="CM98" s="340"/>
      <c r="CN98" s="340"/>
      <c r="CO98" s="340"/>
      <c r="CP98" s="340">
        <v>1.6141000000000001</v>
      </c>
      <c r="CQ98" s="340">
        <v>1.5782</v>
      </c>
      <c r="CR98" s="348">
        <v>1.6254</v>
      </c>
      <c r="CS98" s="233">
        <f t="shared" ref="CS98:CS103" si="56">AVERAGE(CI98:CR98)</f>
        <v>1.6059000000000001</v>
      </c>
      <c r="CT98" s="233">
        <f t="shared" ref="CT98:CT103" si="57">STDEVP(CI98:CR98)</f>
        <v>2.0122789733699097E-2</v>
      </c>
      <c r="CU98" s="226">
        <f>CT98*100/CS98</f>
        <v>1.2530537227535399</v>
      </c>
      <c r="CV98" s="233">
        <f>CS98-CS105</f>
        <v>1.5880100000000001</v>
      </c>
      <c r="CW98" s="226">
        <f>CV98*100/CV98</f>
        <v>100</v>
      </c>
      <c r="CX98" s="215"/>
      <c r="CY98" s="215" t="s">
        <v>118</v>
      </c>
      <c r="CZ98" s="226"/>
      <c r="DA98" s="331"/>
      <c r="DB98" s="331"/>
      <c r="DC98" s="331"/>
      <c r="DD98" s="331"/>
      <c r="DE98" s="331"/>
      <c r="DF98" s="216"/>
      <c r="DG98" s="216"/>
      <c r="DH98" s="331"/>
      <c r="DJ98" s="244" t="s">
        <v>117</v>
      </c>
      <c r="DK98" s="340"/>
      <c r="DL98" s="340"/>
      <c r="DM98" s="340"/>
      <c r="DN98" s="340"/>
      <c r="DO98" s="340"/>
      <c r="DP98" s="340"/>
      <c r="DQ98" s="340"/>
      <c r="DR98" s="340">
        <v>1.5272999999999901</v>
      </c>
      <c r="DS98" s="340">
        <v>1.3305</v>
      </c>
      <c r="DT98" s="348">
        <v>1.6107</v>
      </c>
      <c r="DU98" s="233">
        <f t="shared" ref="DU98:DU103" si="58">AVERAGE(DK98:DT98)</f>
        <v>1.4894999999999967</v>
      </c>
      <c r="DV98" s="233">
        <f t="shared" ref="DV98:DV103" si="59">STDEVP(DK98:DT98)</f>
        <v>0.11747237973242795</v>
      </c>
      <c r="DW98" s="226">
        <f>DV98*100/DU98</f>
        <v>7.8866988742818531</v>
      </c>
      <c r="DX98" s="233">
        <f>DU98-DU105</f>
        <v>1.4661749999999967</v>
      </c>
      <c r="DY98" s="226">
        <f>DX98*100/DX98</f>
        <v>100</v>
      </c>
      <c r="DZ98" s="215"/>
      <c r="EA98" s="215" t="s">
        <v>118</v>
      </c>
      <c r="EB98" s="226"/>
      <c r="EC98" s="331"/>
      <c r="ED98" s="331"/>
      <c r="EE98" s="331"/>
      <c r="EF98" s="331"/>
      <c r="EG98" s="331"/>
      <c r="EH98" s="216"/>
      <c r="EI98" s="216"/>
      <c r="EJ98" s="331"/>
      <c r="EL98" s="244" t="s">
        <v>117</v>
      </c>
      <c r="EM98" s="340"/>
      <c r="EN98" s="340"/>
      <c r="EO98" s="340"/>
      <c r="EP98" s="340"/>
      <c r="EQ98" s="340"/>
      <c r="ER98" s="340"/>
      <c r="ES98" s="340"/>
      <c r="ET98" s="340">
        <v>1.5016</v>
      </c>
      <c r="EU98" s="340">
        <v>1.4725999999999999</v>
      </c>
      <c r="EV98" s="348">
        <v>1.2586999999999999</v>
      </c>
      <c r="EW98" s="233">
        <f t="shared" ref="EW98:EW103" si="60">AVERAGE(EM98:EV98)</f>
        <v>1.4109666666666667</v>
      </c>
      <c r="EX98" s="233">
        <f t="shared" ref="EX98:EX103" si="61">STDEVP(EM98:EV98)</f>
        <v>0.10831775272574465</v>
      </c>
      <c r="EY98" s="226">
        <f>EX98*100/EW98</f>
        <v>7.6768470357729672</v>
      </c>
      <c r="EZ98" s="233">
        <f>EW98-EW105</f>
        <v>1.3920444444444444</v>
      </c>
      <c r="FA98" s="226">
        <f>EZ98*100/EZ98</f>
        <v>100</v>
      </c>
      <c r="FB98" s="215"/>
      <c r="FC98" s="215" t="s">
        <v>118</v>
      </c>
      <c r="FD98" s="226"/>
      <c r="FE98" s="331"/>
      <c r="FF98" s="331"/>
      <c r="FG98" s="331"/>
      <c r="FH98" s="331"/>
      <c r="FI98" s="331"/>
      <c r="FJ98" s="216"/>
      <c r="FK98" s="216"/>
      <c r="FL98" s="331"/>
    </row>
    <row r="99" spans="1:168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E99" s="251">
        <v>1000</v>
      </c>
      <c r="BF99" s="344">
        <v>2.4199999999999999E-2</v>
      </c>
      <c r="BG99" s="344">
        <v>3.3599999999999998E-2</v>
      </c>
      <c r="BH99" s="344">
        <v>2.3099999999999898E-2</v>
      </c>
      <c r="BI99" s="331"/>
      <c r="BJ99" s="331"/>
      <c r="BK99" s="233"/>
      <c r="BL99" s="233"/>
      <c r="BM99" s="233"/>
      <c r="BN99" s="233"/>
      <c r="BO99" s="248"/>
      <c r="BP99" s="233">
        <f t="shared" si="54"/>
        <v>2.6966666666666628E-2</v>
      </c>
      <c r="BQ99" s="233">
        <f t="shared" si="55"/>
        <v>4.7119234100548024E-3</v>
      </c>
      <c r="BR99" s="226">
        <f t="shared" ref="BR99:BR103" si="62">BQ99*100/BP99</f>
        <v>17.473139963120428</v>
      </c>
      <c r="BS99" s="233">
        <f>BP99-BP105</f>
        <v>1.0804166666666691E-2</v>
      </c>
      <c r="BT99" s="226">
        <f>BS99*100/BS98</f>
        <v>0.969385656980289</v>
      </c>
      <c r="BU99" s="215"/>
      <c r="BV99" s="250">
        <v>1000</v>
      </c>
      <c r="BW99" s="226">
        <v>0.969385656980289</v>
      </c>
      <c r="BX99" s="331"/>
      <c r="BY99" s="331"/>
      <c r="BZ99" s="331"/>
      <c r="CA99" s="331"/>
      <c r="CB99" s="331"/>
      <c r="CC99" s="216"/>
      <c r="CD99" s="216"/>
      <c r="CE99" s="331"/>
      <c r="CH99" s="251">
        <v>1000</v>
      </c>
      <c r="CI99" s="344">
        <v>2.5499999999999998E-2</v>
      </c>
      <c r="CJ99" s="344">
        <v>2.8099999999999899E-2</v>
      </c>
      <c r="CK99" s="344">
        <v>2.9499999999999998E-2</v>
      </c>
      <c r="CL99" s="331"/>
      <c r="CM99" s="331"/>
      <c r="CN99" s="233"/>
      <c r="CO99" s="233"/>
      <c r="CP99" s="233"/>
      <c r="CQ99" s="233"/>
      <c r="CR99" s="248"/>
      <c r="CS99" s="233">
        <f t="shared" si="56"/>
        <v>2.7699999999999964E-2</v>
      </c>
      <c r="CT99" s="233">
        <f t="shared" si="57"/>
        <v>1.6573070526207992E-3</v>
      </c>
      <c r="CU99" s="226">
        <f t="shared" ref="CU99:CU103" si="63">CT99*100/CS99</f>
        <v>5.9830579516996441</v>
      </c>
      <c r="CV99" s="233">
        <f>CS99-CS105</f>
        <v>9.8099999999999819E-3</v>
      </c>
      <c r="CW99" s="226">
        <f>CV99*100/CV98</f>
        <v>0.61775429625757905</v>
      </c>
      <c r="CX99" s="215"/>
      <c r="CY99" s="250">
        <v>1000</v>
      </c>
      <c r="CZ99" s="226">
        <v>0.61775429625757905</v>
      </c>
      <c r="DA99" s="331"/>
      <c r="DB99" s="331"/>
      <c r="DC99" s="331"/>
      <c r="DD99" s="331"/>
      <c r="DE99" s="331"/>
      <c r="DF99" s="216"/>
      <c r="DG99" s="216"/>
      <c r="DH99" s="331"/>
      <c r="DJ99" s="251">
        <v>1000</v>
      </c>
      <c r="DK99" s="344">
        <v>2.4899999999999901E-2</v>
      </c>
      <c r="DL99" s="344">
        <v>2.73999999999999E-2</v>
      </c>
      <c r="DM99" s="344">
        <v>3.08999999999999E-2</v>
      </c>
      <c r="DN99" s="331"/>
      <c r="DO99" s="331"/>
      <c r="DP99" s="233"/>
      <c r="DQ99" s="233"/>
      <c r="DR99" s="233"/>
      <c r="DS99" s="233"/>
      <c r="DT99" s="248"/>
      <c r="DU99" s="233">
        <f t="shared" si="58"/>
        <v>2.7733333333333235E-2</v>
      </c>
      <c r="DV99" s="233">
        <f t="shared" si="59"/>
        <v>2.4608038433722328E-3</v>
      </c>
      <c r="DW99" s="226">
        <f t="shared" ref="DW99:DW103" si="64">DV99*100/DU99</f>
        <v>8.8730907813902942</v>
      </c>
      <c r="DX99" s="233">
        <f>DU99-DU105</f>
        <v>4.4083333333332433E-3</v>
      </c>
      <c r="DY99" s="226">
        <f>DX99*100/DX98</f>
        <v>0.30066897425841072</v>
      </c>
      <c r="DZ99" s="215"/>
      <c r="EA99" s="250">
        <v>1000</v>
      </c>
      <c r="EB99" s="226">
        <v>0.30066897425841072</v>
      </c>
      <c r="EC99" s="331"/>
      <c r="ED99" s="331"/>
      <c r="EE99" s="331"/>
      <c r="EF99" s="331"/>
      <c r="EG99" s="331"/>
      <c r="EH99" s="216"/>
      <c r="EI99" s="216"/>
      <c r="EJ99" s="331"/>
      <c r="EL99" s="251">
        <v>1000</v>
      </c>
      <c r="EM99" s="344">
        <v>3.0199999999999901E-2</v>
      </c>
      <c r="EN99" s="344">
        <v>2.7899999999999901E-2</v>
      </c>
      <c r="EO99" s="344"/>
      <c r="EP99" s="331"/>
      <c r="EQ99" s="331"/>
      <c r="ER99" s="233"/>
      <c r="ES99" s="233"/>
      <c r="ET99" s="233"/>
      <c r="EU99" s="233"/>
      <c r="EV99" s="248"/>
      <c r="EW99" s="233">
        <f t="shared" si="60"/>
        <v>2.9049999999999902E-2</v>
      </c>
      <c r="EX99" s="233">
        <f t="shared" si="61"/>
        <v>1.15E-3</v>
      </c>
      <c r="EY99" s="226">
        <f t="shared" ref="EY99:EY103" si="65">EX99*100/EW99</f>
        <v>3.9586919104991525</v>
      </c>
      <c r="EZ99" s="233">
        <f>EW99-EW105</f>
        <v>1.0127777777777697E-2</v>
      </c>
      <c r="FA99" s="226">
        <f>EZ99*100/EZ98</f>
        <v>0.72754701318603554</v>
      </c>
      <c r="FB99" s="215"/>
      <c r="FC99" s="250">
        <v>1000</v>
      </c>
      <c r="FD99" s="226">
        <v>0.72754701318603554</v>
      </c>
      <c r="FE99" s="331"/>
      <c r="FF99" s="331"/>
      <c r="FG99" s="331"/>
      <c r="FH99" s="331"/>
      <c r="FI99" s="331"/>
      <c r="FJ99" s="216"/>
      <c r="FK99" s="216"/>
      <c r="FL99" s="331"/>
    </row>
    <row r="100" spans="1:168">
      <c r="A100" s="331"/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E100" s="253">
        <v>500</v>
      </c>
      <c r="BF100" s="344">
        <v>1.1195999999999999</v>
      </c>
      <c r="BG100" s="344">
        <v>1.1463000000000001</v>
      </c>
      <c r="BH100" s="344">
        <v>1.0927</v>
      </c>
      <c r="BI100" s="331"/>
      <c r="BJ100" s="331"/>
      <c r="BK100" s="233"/>
      <c r="BL100" s="233"/>
      <c r="BM100" s="233"/>
      <c r="BN100" s="233"/>
      <c r="BO100" s="248"/>
      <c r="BP100" s="233">
        <f t="shared" si="54"/>
        <v>1.1195333333333333</v>
      </c>
      <c r="BQ100" s="233">
        <f t="shared" si="55"/>
        <v>2.1882159145954736E-2</v>
      </c>
      <c r="BR100" s="226">
        <f t="shared" si="62"/>
        <v>1.9545786172174182</v>
      </c>
      <c r="BS100" s="233">
        <f>BP100-BP105</f>
        <v>1.1033708333333334</v>
      </c>
      <c r="BT100" s="226">
        <f>BS100*100/BS98</f>
        <v>98.998089641069342</v>
      </c>
      <c r="BU100" s="215"/>
      <c r="BV100" s="252">
        <v>500</v>
      </c>
      <c r="BW100" s="226">
        <v>98.998089641069342</v>
      </c>
      <c r="BX100" s="331"/>
      <c r="BY100" s="331"/>
      <c r="BZ100" s="331"/>
      <c r="CA100" s="331"/>
      <c r="CB100" s="331"/>
      <c r="CC100" s="216"/>
      <c r="CD100" s="216"/>
      <c r="CE100" s="331"/>
      <c r="CH100" s="253">
        <v>500</v>
      </c>
      <c r="CI100" s="344">
        <v>0.9919</v>
      </c>
      <c r="CJ100" s="344">
        <v>1.0392999999999999</v>
      </c>
      <c r="CK100" s="344">
        <v>0.97119999999999995</v>
      </c>
      <c r="CL100" s="331"/>
      <c r="CM100" s="331"/>
      <c r="CN100" s="233"/>
      <c r="CO100" s="233"/>
      <c r="CP100" s="233"/>
      <c r="CQ100" s="233"/>
      <c r="CR100" s="248"/>
      <c r="CS100" s="233">
        <f t="shared" si="56"/>
        <v>1.0008000000000001</v>
      </c>
      <c r="CT100" s="233">
        <f t="shared" si="57"/>
        <v>2.8505087265258428E-2</v>
      </c>
      <c r="CU100" s="226">
        <f t="shared" si="63"/>
        <v>2.8482301424119125</v>
      </c>
      <c r="CV100" s="233">
        <f>CS100-CS105</f>
        <v>0.98291000000000017</v>
      </c>
      <c r="CW100" s="226">
        <f>CV100*100/CV98</f>
        <v>61.895705946436109</v>
      </c>
      <c r="CX100" s="215"/>
      <c r="CY100" s="252">
        <v>500</v>
      </c>
      <c r="CZ100" s="226">
        <v>61.895705946436109</v>
      </c>
      <c r="DA100" s="331"/>
      <c r="DB100" s="331"/>
      <c r="DC100" s="331"/>
      <c r="DD100" s="331"/>
      <c r="DE100" s="331"/>
      <c r="DF100" s="216"/>
      <c r="DG100" s="216"/>
      <c r="DH100" s="331"/>
      <c r="DJ100" s="253">
        <v>500</v>
      </c>
      <c r="DK100" s="344">
        <v>0.82609999999999995</v>
      </c>
      <c r="DL100" s="344">
        <v>0.89590000000000003</v>
      </c>
      <c r="DM100" s="344">
        <v>0.78969999999999996</v>
      </c>
      <c r="DN100" s="331"/>
      <c r="DO100" s="331"/>
      <c r="DP100" s="233"/>
      <c r="DQ100" s="233"/>
      <c r="DR100" s="233"/>
      <c r="DS100" s="233"/>
      <c r="DT100" s="248"/>
      <c r="DU100" s="233">
        <f t="shared" si="58"/>
        <v>0.83723333333333327</v>
      </c>
      <c r="DV100" s="233">
        <f t="shared" si="59"/>
        <v>4.4064901628797025E-2</v>
      </c>
      <c r="DW100" s="226">
        <f t="shared" si="64"/>
        <v>5.2631566224625184</v>
      </c>
      <c r="DX100" s="233">
        <f>DU100-DU105</f>
        <v>0.81390833333333323</v>
      </c>
      <c r="DY100" s="226">
        <f>DX100*100/DX98</f>
        <v>55.512359256796429</v>
      </c>
      <c r="DZ100" s="215"/>
      <c r="EA100" s="252">
        <v>500</v>
      </c>
      <c r="EB100" s="226">
        <v>55.512359256796429</v>
      </c>
      <c r="EC100" s="331"/>
      <c r="ED100" s="331"/>
      <c r="EE100" s="331"/>
      <c r="EF100" s="331"/>
      <c r="EG100" s="331"/>
      <c r="EH100" s="216"/>
      <c r="EI100" s="216"/>
      <c r="EJ100" s="331"/>
      <c r="EL100" s="253">
        <v>500</v>
      </c>
      <c r="EM100" s="344">
        <v>0.78499999999999903</v>
      </c>
      <c r="EN100" s="344">
        <v>0.8115</v>
      </c>
      <c r="EO100" s="344">
        <v>0.70909999999999995</v>
      </c>
      <c r="EP100" s="331"/>
      <c r="EQ100" s="331"/>
      <c r="ER100" s="233"/>
      <c r="ES100" s="233"/>
      <c r="ET100" s="233"/>
      <c r="EU100" s="233"/>
      <c r="EV100" s="248"/>
      <c r="EW100" s="233">
        <f t="shared" si="60"/>
        <v>0.76853333333333296</v>
      </c>
      <c r="EX100" s="233">
        <f t="shared" si="61"/>
        <v>4.3395877940447448E-2</v>
      </c>
      <c r="EY100" s="226">
        <f t="shared" si="65"/>
        <v>5.6465837014808464</v>
      </c>
      <c r="EZ100" s="233">
        <f>EW100-EW105</f>
        <v>0.74961111111111078</v>
      </c>
      <c r="FA100" s="226">
        <f>EZ100*100/EZ98</f>
        <v>53.849653587050199</v>
      </c>
      <c r="FB100" s="215"/>
      <c r="FC100" s="252">
        <v>500</v>
      </c>
      <c r="FD100" s="226">
        <v>53.849653587050199</v>
      </c>
      <c r="FE100" s="331"/>
      <c r="FF100" s="331"/>
      <c r="FG100" s="331"/>
      <c r="FH100" s="331"/>
      <c r="FI100" s="331"/>
      <c r="FJ100" s="216"/>
      <c r="FK100" s="216"/>
      <c r="FL100" s="331"/>
    </row>
    <row r="101" spans="1:168">
      <c r="A101" s="331"/>
      <c r="B101" s="331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E101" s="253">
        <v>250</v>
      </c>
      <c r="BF101" s="344">
        <v>1.3934</v>
      </c>
      <c r="BG101" s="344">
        <v>1.4403999999999999</v>
      </c>
      <c r="BH101" s="344">
        <v>1.28189999999999</v>
      </c>
      <c r="BI101" s="331"/>
      <c r="BJ101" s="331"/>
      <c r="BK101" s="233"/>
      <c r="BL101" s="233"/>
      <c r="BM101" s="233"/>
      <c r="BN101" s="233"/>
      <c r="BO101" s="248"/>
      <c r="BP101" s="233">
        <f t="shared" si="54"/>
        <v>1.3718999999999966</v>
      </c>
      <c r="BQ101" s="233">
        <f t="shared" si="55"/>
        <v>6.6469291155143662E-2</v>
      </c>
      <c r="BR101" s="226">
        <f t="shared" si="62"/>
        <v>4.8450536595337725</v>
      </c>
      <c r="BS101" s="233">
        <f>BP101-BP105</f>
        <v>1.3557374999999967</v>
      </c>
      <c r="BT101" s="226">
        <f>BS101*100/BS98</f>
        <v>121.64126375290168</v>
      </c>
      <c r="BU101" s="215"/>
      <c r="BV101" s="252">
        <v>250</v>
      </c>
      <c r="BW101" s="226">
        <v>121.64126375290168</v>
      </c>
      <c r="BX101" s="331"/>
      <c r="BY101" s="331"/>
      <c r="BZ101" s="331"/>
      <c r="CA101" s="331"/>
      <c r="CB101" s="331"/>
      <c r="CC101" s="216"/>
      <c r="CD101" s="216"/>
      <c r="CE101" s="331"/>
      <c r="CH101" s="253">
        <v>250</v>
      </c>
      <c r="CI101" s="344">
        <v>1.1383000000000001</v>
      </c>
      <c r="CJ101" s="344">
        <v>1.3173999999999999</v>
      </c>
      <c r="CK101" s="344">
        <v>1.2266999999999999</v>
      </c>
      <c r="CL101" s="331"/>
      <c r="CM101" s="331"/>
      <c r="CN101" s="233"/>
      <c r="CO101" s="233"/>
      <c r="CP101" s="233"/>
      <c r="CQ101" s="233"/>
      <c r="CR101" s="248"/>
      <c r="CS101" s="233">
        <f t="shared" si="56"/>
        <v>1.2274666666666667</v>
      </c>
      <c r="CT101" s="233">
        <f t="shared" si="57"/>
        <v>7.3119278503612703E-2</v>
      </c>
      <c r="CU101" s="226">
        <f t="shared" si="63"/>
        <v>5.9569257959710544</v>
      </c>
      <c r="CV101" s="233">
        <f>CS101-CS105</f>
        <v>1.2095766666666667</v>
      </c>
      <c r="CW101" s="226">
        <f>CV101*100/CV98</f>
        <v>76.169335625510328</v>
      </c>
      <c r="CX101" s="215"/>
      <c r="CY101" s="252">
        <v>250</v>
      </c>
      <c r="CZ101" s="226">
        <v>76.169335625510328</v>
      </c>
      <c r="DA101" s="331"/>
      <c r="DB101" s="331"/>
      <c r="DC101" s="331"/>
      <c r="DD101" s="331"/>
      <c r="DE101" s="331"/>
      <c r="DF101" s="216"/>
      <c r="DG101" s="216"/>
      <c r="DH101" s="331"/>
      <c r="DJ101" s="253">
        <v>250</v>
      </c>
      <c r="DK101" s="344">
        <v>1.2683</v>
      </c>
      <c r="DL101" s="344">
        <v>1.1701999999999999</v>
      </c>
      <c r="DM101" s="344">
        <v>1.1280999999999901</v>
      </c>
      <c r="DN101" s="331"/>
      <c r="DO101" s="331"/>
      <c r="DP101" s="233"/>
      <c r="DQ101" s="233"/>
      <c r="DR101" s="233"/>
      <c r="DS101" s="233"/>
      <c r="DT101" s="248"/>
      <c r="DU101" s="233">
        <f t="shared" si="58"/>
        <v>1.1888666666666634</v>
      </c>
      <c r="DV101" s="233">
        <f t="shared" si="59"/>
        <v>5.8738649021656007E-2</v>
      </c>
      <c r="DW101" s="226">
        <f t="shared" si="64"/>
        <v>4.9407263798847225</v>
      </c>
      <c r="DX101" s="233">
        <f>DU101-DU105</f>
        <v>1.1655416666666634</v>
      </c>
      <c r="DY101" s="226">
        <f>DX101*100/DX98</f>
        <v>79.495399025809746</v>
      </c>
      <c r="DZ101" s="215"/>
      <c r="EA101" s="252">
        <v>250</v>
      </c>
      <c r="EB101" s="226">
        <v>79.495399025809746</v>
      </c>
      <c r="EC101" s="331"/>
      <c r="ED101" s="331"/>
      <c r="EE101" s="331"/>
      <c r="EF101" s="331"/>
      <c r="EG101" s="331"/>
      <c r="EH101" s="216"/>
      <c r="EI101" s="216"/>
      <c r="EJ101" s="331"/>
      <c r="EL101" s="253">
        <v>250</v>
      </c>
      <c r="EM101" s="344">
        <v>1.323</v>
      </c>
      <c r="EN101" s="344"/>
      <c r="EO101" s="344">
        <v>1.1221000000000001</v>
      </c>
      <c r="EP101" s="331"/>
      <c r="EQ101" s="331"/>
      <c r="ER101" s="233"/>
      <c r="ES101" s="233"/>
      <c r="ET101" s="233"/>
      <c r="EU101" s="233"/>
      <c r="EV101" s="248"/>
      <c r="EW101" s="233">
        <f t="shared" si="60"/>
        <v>1.22255</v>
      </c>
      <c r="EX101" s="233">
        <f t="shared" si="61"/>
        <v>0.10044999999999993</v>
      </c>
      <c r="EY101" s="226">
        <f t="shared" si="65"/>
        <v>8.2164328657314574</v>
      </c>
      <c r="EZ101" s="233">
        <f>EW101-EW105</f>
        <v>1.2036277777777777</v>
      </c>
      <c r="FA101" s="226">
        <f>EZ101*100/EZ98</f>
        <v>86.464752083266816</v>
      </c>
      <c r="FB101" s="215"/>
      <c r="FC101" s="252">
        <v>250</v>
      </c>
      <c r="FD101" s="226">
        <v>86.464752083266816</v>
      </c>
      <c r="FE101" s="331"/>
      <c r="FF101" s="331"/>
      <c r="FG101" s="331"/>
      <c r="FH101" s="331"/>
      <c r="FI101" s="331"/>
      <c r="FJ101" s="216"/>
      <c r="FK101" s="216"/>
      <c r="FL101" s="331"/>
    </row>
    <row r="102" spans="1:168">
      <c r="A102" s="331"/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E102" s="253">
        <v>125</v>
      </c>
      <c r="BF102" s="344">
        <v>1.5156000000000001</v>
      </c>
      <c r="BG102" s="344">
        <v>1.4297</v>
      </c>
      <c r="BH102" s="344">
        <v>1.3343</v>
      </c>
      <c r="BI102" s="331"/>
      <c r="BJ102" s="331"/>
      <c r="BK102" s="233"/>
      <c r="BL102" s="233"/>
      <c r="BM102" s="233"/>
      <c r="BN102" s="233"/>
      <c r="BO102" s="248"/>
      <c r="BP102" s="233">
        <f t="shared" si="54"/>
        <v>1.4265333333333334</v>
      </c>
      <c r="BQ102" s="233">
        <f t="shared" si="55"/>
        <v>7.4049277886793441E-2</v>
      </c>
      <c r="BR102" s="226">
        <f t="shared" si="62"/>
        <v>5.1908550719782296</v>
      </c>
      <c r="BS102" s="233">
        <f>BP102-BP105</f>
        <v>1.4103708333333336</v>
      </c>
      <c r="BT102" s="226">
        <f>BS102*100/BS98</f>
        <v>126.54314756868507</v>
      </c>
      <c r="BU102" s="215"/>
      <c r="BV102" s="252">
        <v>125</v>
      </c>
      <c r="BW102" s="226">
        <v>126.54314756868507</v>
      </c>
      <c r="BX102" s="331"/>
      <c r="BY102" s="331"/>
      <c r="BZ102" s="331"/>
      <c r="CA102" s="331"/>
      <c r="CB102" s="331"/>
      <c r="CC102" s="216"/>
      <c r="CD102" s="216"/>
      <c r="CE102" s="331"/>
      <c r="CH102" s="253">
        <v>125</v>
      </c>
      <c r="CI102" s="344">
        <v>1.4415</v>
      </c>
      <c r="CJ102" s="344">
        <v>1.4862</v>
      </c>
      <c r="CK102" s="344">
        <v>1.2854999999999901</v>
      </c>
      <c r="CL102" s="331"/>
      <c r="CM102" s="331"/>
      <c r="CN102" s="233"/>
      <c r="CO102" s="233"/>
      <c r="CP102" s="233"/>
      <c r="CQ102" s="233"/>
      <c r="CR102" s="248"/>
      <c r="CS102" s="233">
        <f t="shared" si="56"/>
        <v>1.4043999999999965</v>
      </c>
      <c r="CT102" s="233">
        <f t="shared" si="57"/>
        <v>8.6032668213887123E-2</v>
      </c>
      <c r="CU102" s="226">
        <f t="shared" si="63"/>
        <v>6.1259376398381757</v>
      </c>
      <c r="CV102" s="233">
        <f>CS102-CS105</f>
        <v>1.3865099999999966</v>
      </c>
      <c r="CW102" s="226">
        <f>CV102*100/CV98</f>
        <v>87.31116302794041</v>
      </c>
      <c r="CX102" s="215"/>
      <c r="CY102" s="252">
        <v>125</v>
      </c>
      <c r="CZ102" s="226">
        <v>87.31116302794041</v>
      </c>
      <c r="DA102" s="331"/>
      <c r="DB102" s="331"/>
      <c r="DC102" s="331"/>
      <c r="DD102" s="331"/>
      <c r="DE102" s="331"/>
      <c r="DF102" s="216"/>
      <c r="DG102" s="216"/>
      <c r="DH102" s="331"/>
      <c r="DJ102" s="253">
        <v>125</v>
      </c>
      <c r="DK102" s="344">
        <v>1.3683000000000001</v>
      </c>
      <c r="DL102" s="344">
        <v>1.3347</v>
      </c>
      <c r="DM102" s="344">
        <v>1.1931</v>
      </c>
      <c r="DN102" s="331"/>
      <c r="DO102" s="331"/>
      <c r="DP102" s="233"/>
      <c r="DQ102" s="233"/>
      <c r="DR102" s="233"/>
      <c r="DS102" s="233"/>
      <c r="DT102" s="248"/>
      <c r="DU102" s="233">
        <f t="shared" si="58"/>
        <v>1.2987000000000002</v>
      </c>
      <c r="DV102" s="233">
        <f t="shared" si="59"/>
        <v>7.59199578503571E-2</v>
      </c>
      <c r="DW102" s="226">
        <f t="shared" si="64"/>
        <v>5.8458426003200961</v>
      </c>
      <c r="DX102" s="233">
        <f>DU102-DU105</f>
        <v>1.2753750000000001</v>
      </c>
      <c r="DY102" s="226">
        <f>DX102*100/DX98</f>
        <v>86.986546626426104</v>
      </c>
      <c r="DZ102" s="215"/>
      <c r="EA102" s="252">
        <v>125</v>
      </c>
      <c r="EB102" s="226">
        <v>86.986546626426104</v>
      </c>
      <c r="EC102" s="331"/>
      <c r="ED102" s="331"/>
      <c r="EE102" s="331"/>
      <c r="EF102" s="331"/>
      <c r="EG102" s="331"/>
      <c r="EH102" s="216"/>
      <c r="EI102" s="216"/>
      <c r="EJ102" s="331"/>
      <c r="EL102" s="253">
        <v>125</v>
      </c>
      <c r="EM102" s="344"/>
      <c r="EN102" s="344">
        <v>1.2338</v>
      </c>
      <c r="EO102" s="344">
        <v>1.1676</v>
      </c>
      <c r="EP102" s="331"/>
      <c r="EQ102" s="331"/>
      <c r="ER102" s="233"/>
      <c r="ES102" s="233"/>
      <c r="ET102" s="233"/>
      <c r="EU102" s="233"/>
      <c r="EV102" s="248"/>
      <c r="EW102" s="233">
        <f t="shared" si="60"/>
        <v>1.2006999999999999</v>
      </c>
      <c r="EX102" s="233">
        <f t="shared" si="61"/>
        <v>3.3100000000000018E-2</v>
      </c>
      <c r="EY102" s="226">
        <f t="shared" si="65"/>
        <v>2.7567252436078973</v>
      </c>
      <c r="EZ102" s="233">
        <f>EW102-EW105</f>
        <v>1.1817777777777776</v>
      </c>
      <c r="FA102" s="226">
        <f>EZ102*100/EZ98</f>
        <v>84.895118291242284</v>
      </c>
      <c r="FB102" s="215"/>
      <c r="FC102" s="252">
        <v>125</v>
      </c>
      <c r="FD102" s="226">
        <v>84.895118291242284</v>
      </c>
      <c r="FE102" s="331"/>
      <c r="FF102" s="331"/>
      <c r="FG102" s="331"/>
      <c r="FH102" s="331"/>
      <c r="FI102" s="331"/>
      <c r="FJ102" s="216"/>
      <c r="FK102" s="216"/>
      <c r="FL102" s="331"/>
    </row>
    <row r="103" spans="1:168">
      <c r="A103" s="331"/>
      <c r="B103" s="331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E103" s="255">
        <v>62.5</v>
      </c>
      <c r="BF103" s="344">
        <v>1.6080000000000001</v>
      </c>
      <c r="BG103" s="344">
        <v>1.4278999999999999</v>
      </c>
      <c r="BH103" s="344">
        <v>1.6639999999999999</v>
      </c>
      <c r="BI103" s="331"/>
      <c r="BJ103" s="331"/>
      <c r="BK103" s="233"/>
      <c r="BL103" s="233"/>
      <c r="BM103" s="233"/>
      <c r="BN103" s="233"/>
      <c r="BO103" s="248"/>
      <c r="BP103" s="233">
        <f t="shared" si="54"/>
        <v>1.5666333333333331</v>
      </c>
      <c r="BQ103" s="233">
        <f t="shared" si="55"/>
        <v>0.10072802765643513</v>
      </c>
      <c r="BR103" s="226">
        <f t="shared" si="62"/>
        <v>6.4295853735038069</v>
      </c>
      <c r="BS103" s="233">
        <f>BP103-BP105</f>
        <v>1.5504708333333332</v>
      </c>
      <c r="BT103" s="226">
        <f>BS103*100/BS98</f>
        <v>139.11338410177612</v>
      </c>
      <c r="BU103" s="215"/>
      <c r="BV103" s="254">
        <v>62.5</v>
      </c>
      <c r="BW103" s="226">
        <v>139.11338410177612</v>
      </c>
      <c r="BX103" s="331"/>
      <c r="BY103" s="331"/>
      <c r="BZ103" s="331"/>
      <c r="CA103" s="331"/>
      <c r="CB103" s="331"/>
      <c r="CC103" s="216"/>
      <c r="CD103" s="216"/>
      <c r="CE103" s="331"/>
      <c r="CH103" s="255">
        <v>62.5</v>
      </c>
      <c r="CI103" s="344">
        <v>1.5445</v>
      </c>
      <c r="CJ103" s="344">
        <v>1.5594999999999899</v>
      </c>
      <c r="CK103" s="344">
        <v>1.4519</v>
      </c>
      <c r="CL103" s="331"/>
      <c r="CM103" s="331"/>
      <c r="CN103" s="233"/>
      <c r="CO103" s="233"/>
      <c r="CP103" s="233"/>
      <c r="CQ103" s="233"/>
      <c r="CR103" s="248"/>
      <c r="CS103" s="233">
        <f t="shared" si="56"/>
        <v>1.5186333333333299</v>
      </c>
      <c r="CT103" s="233">
        <f t="shared" si="57"/>
        <v>4.7583283712755831E-2</v>
      </c>
      <c r="CU103" s="226">
        <f t="shared" si="63"/>
        <v>3.1332964098919605</v>
      </c>
      <c r="CV103" s="233">
        <f>CS103-CS105</f>
        <v>1.50074333333333</v>
      </c>
      <c r="CW103" s="226">
        <f>CV103*100/CV98</f>
        <v>94.5046525735562</v>
      </c>
      <c r="CX103" s="215"/>
      <c r="CY103" s="254">
        <v>62.5</v>
      </c>
      <c r="CZ103" s="226">
        <v>94.5046525735562</v>
      </c>
      <c r="DA103" s="331"/>
      <c r="DB103" s="331"/>
      <c r="DC103" s="331"/>
      <c r="DD103" s="331"/>
      <c r="DE103" s="331"/>
      <c r="DF103" s="216"/>
      <c r="DG103" s="216"/>
      <c r="DH103" s="331"/>
      <c r="DJ103" s="255">
        <v>62.5</v>
      </c>
      <c r="DK103" s="344">
        <v>1.5237999999999901</v>
      </c>
      <c r="DL103" s="344">
        <v>1.4830999999999901</v>
      </c>
      <c r="DM103" s="344">
        <v>1.3971</v>
      </c>
      <c r="DN103" s="331"/>
      <c r="DO103" s="331"/>
      <c r="DP103" s="233"/>
      <c r="DQ103" s="233"/>
      <c r="DR103" s="233"/>
      <c r="DS103" s="233"/>
      <c r="DT103" s="248"/>
      <c r="DU103" s="233">
        <f t="shared" si="58"/>
        <v>1.4679999999999935</v>
      </c>
      <c r="DV103" s="233">
        <f t="shared" si="59"/>
        <v>5.2815591132412749E-2</v>
      </c>
      <c r="DW103" s="226">
        <f t="shared" si="64"/>
        <v>3.5977923114722739</v>
      </c>
      <c r="DX103" s="233">
        <f>DU103-DU105</f>
        <v>1.4446749999999935</v>
      </c>
      <c r="DY103" s="226">
        <f>DX103*100/DX98</f>
        <v>98.533599331593891</v>
      </c>
      <c r="DZ103" s="215"/>
      <c r="EA103" s="254">
        <v>62.5</v>
      </c>
      <c r="EB103" s="226">
        <v>98.533599331593891</v>
      </c>
      <c r="EC103" s="331"/>
      <c r="ED103" s="331"/>
      <c r="EE103" s="331"/>
      <c r="EF103" s="331"/>
      <c r="EG103" s="331"/>
      <c r="EH103" s="216"/>
      <c r="EI103" s="216"/>
      <c r="EJ103" s="331"/>
      <c r="EL103" s="255">
        <v>62.5</v>
      </c>
      <c r="EM103" s="344">
        <v>1.6025</v>
      </c>
      <c r="EN103" s="344">
        <v>1.4392</v>
      </c>
      <c r="EO103" s="344">
        <v>1.4830000000000001</v>
      </c>
      <c r="EP103" s="331"/>
      <c r="EQ103" s="331"/>
      <c r="ER103" s="233"/>
      <c r="ES103" s="233"/>
      <c r="ET103" s="233"/>
      <c r="EU103" s="233"/>
      <c r="EV103" s="248"/>
      <c r="EW103" s="233">
        <f t="shared" si="60"/>
        <v>1.5082333333333333</v>
      </c>
      <c r="EX103" s="233">
        <f t="shared" si="61"/>
        <v>6.9013348145284342E-2</v>
      </c>
      <c r="EY103" s="226">
        <f t="shared" si="65"/>
        <v>4.5757739614969619</v>
      </c>
      <c r="EZ103" s="233">
        <f>EW103-EW105</f>
        <v>1.489311111111111</v>
      </c>
      <c r="FA103" s="226">
        <f>EZ103*100/EZ98</f>
        <v>106.98732479805881</v>
      </c>
      <c r="FB103" s="215"/>
      <c r="FC103" s="254">
        <v>62.5</v>
      </c>
      <c r="FD103" s="226">
        <v>106.98732479805881</v>
      </c>
      <c r="FE103" s="331"/>
      <c r="FF103" s="331"/>
      <c r="FG103" s="331"/>
      <c r="FH103" s="331"/>
      <c r="FI103" s="331"/>
      <c r="FJ103" s="216"/>
      <c r="FK103" s="216"/>
      <c r="FL103" s="331"/>
    </row>
    <row r="104" spans="1:168">
      <c r="A104" s="331"/>
      <c r="B104" s="331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216"/>
      <c r="N104" s="216"/>
      <c r="O104" s="216"/>
      <c r="P104" s="216"/>
      <c r="Q104" s="216"/>
      <c r="R104" s="216"/>
      <c r="S104" s="216"/>
      <c r="T104" s="216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216"/>
      <c r="AE104" s="216"/>
      <c r="AF104" s="216"/>
      <c r="AG104" s="216"/>
      <c r="AH104" s="216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E104" s="244"/>
      <c r="BF104" s="257"/>
      <c r="BG104" s="257"/>
      <c r="BH104" s="257"/>
      <c r="BI104" s="258"/>
      <c r="BJ104" s="331"/>
      <c r="BK104" s="233"/>
      <c r="BL104" s="233"/>
      <c r="BM104" s="233"/>
      <c r="BN104" s="233"/>
      <c r="BO104" s="248"/>
      <c r="BP104" s="233"/>
      <c r="BQ104" s="233"/>
      <c r="BR104" s="226"/>
      <c r="BS104" s="233"/>
      <c r="BT104" s="226"/>
      <c r="BU104" s="215"/>
      <c r="BV104" s="233"/>
      <c r="BW104" s="226"/>
      <c r="BX104" s="331"/>
      <c r="BY104" s="331"/>
      <c r="BZ104" s="331"/>
      <c r="CA104" s="331"/>
      <c r="CB104" s="331"/>
      <c r="CC104" s="331"/>
      <c r="CD104" s="331"/>
      <c r="CE104" s="331"/>
      <c r="CH104" s="244"/>
      <c r="CI104" s="257"/>
      <c r="CJ104" s="257"/>
      <c r="CK104" s="257"/>
      <c r="CL104" s="258"/>
      <c r="CM104" s="331"/>
      <c r="CN104" s="233"/>
      <c r="CO104" s="233"/>
      <c r="CP104" s="233"/>
      <c r="CQ104" s="233"/>
      <c r="CR104" s="248"/>
      <c r="CS104" s="233"/>
      <c r="CT104" s="233"/>
      <c r="CU104" s="226"/>
      <c r="CV104" s="233"/>
      <c r="CW104" s="226"/>
      <c r="CX104" s="215"/>
      <c r="CY104" s="233"/>
      <c r="CZ104" s="226"/>
      <c r="DA104" s="331"/>
      <c r="DB104" s="331"/>
      <c r="DC104" s="331"/>
      <c r="DD104" s="331"/>
      <c r="DE104" s="331"/>
      <c r="DF104" s="331"/>
      <c r="DG104" s="331"/>
      <c r="DH104" s="331"/>
      <c r="DJ104" s="244"/>
      <c r="DK104" s="257"/>
      <c r="DL104" s="257"/>
      <c r="DM104" s="257"/>
      <c r="DN104" s="258"/>
      <c r="DO104" s="331"/>
      <c r="DP104" s="233"/>
      <c r="DQ104" s="233"/>
      <c r="DR104" s="233"/>
      <c r="DS104" s="233"/>
      <c r="DT104" s="248"/>
      <c r="DU104" s="233"/>
      <c r="DV104" s="233"/>
      <c r="DW104" s="226"/>
      <c r="DX104" s="233"/>
      <c r="DY104" s="226"/>
      <c r="DZ104" s="215"/>
      <c r="EA104" s="233"/>
      <c r="EB104" s="226"/>
      <c r="EC104" s="331"/>
      <c r="ED104" s="331"/>
      <c r="EE104" s="331"/>
      <c r="EF104" s="331"/>
      <c r="EG104" s="331"/>
      <c r="EH104" s="331"/>
      <c r="EI104" s="331"/>
      <c r="EJ104" s="331"/>
      <c r="EL104" s="244"/>
      <c r="EM104" s="257"/>
      <c r="EN104" s="257"/>
      <c r="EO104" s="257"/>
      <c r="EP104" s="258"/>
      <c r="EQ104" s="331"/>
      <c r="ER104" s="233"/>
      <c r="ES104" s="233"/>
      <c r="ET104" s="233"/>
      <c r="EU104" s="233"/>
      <c r="EV104" s="248"/>
      <c r="EW104" s="233"/>
      <c r="EX104" s="233"/>
      <c r="EY104" s="226"/>
      <c r="EZ104" s="233"/>
      <c r="FA104" s="226"/>
      <c r="FB104" s="215"/>
      <c r="FC104" s="233"/>
      <c r="FD104" s="226"/>
      <c r="FE104" s="331"/>
      <c r="FF104" s="331"/>
      <c r="FG104" s="331"/>
      <c r="FH104" s="331"/>
      <c r="FI104" s="331"/>
      <c r="FJ104" s="331"/>
      <c r="FK104" s="331"/>
      <c r="FL104" s="331"/>
    </row>
    <row r="105" spans="1:168">
      <c r="A105" s="331"/>
      <c r="B105" s="331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216"/>
      <c r="AE105" s="216"/>
      <c r="AF105" s="216"/>
      <c r="AG105" s="216"/>
      <c r="AH105" s="216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E105" s="262" t="s">
        <v>50</v>
      </c>
      <c r="BF105" s="289">
        <v>1.32E-2</v>
      </c>
      <c r="BG105" s="289">
        <v>1.4699999999999901E-2</v>
      </c>
      <c r="BH105" s="289">
        <v>1.8699999999999901E-2</v>
      </c>
      <c r="BI105" s="289">
        <v>1.2999999999999999E-2</v>
      </c>
      <c r="BJ105" s="289"/>
      <c r="BK105" s="289">
        <v>1.4500000000000001E-2</v>
      </c>
      <c r="BL105" s="289">
        <v>1.9199999999999901E-2</v>
      </c>
      <c r="BM105" s="289">
        <v>1.8099999999999901E-2</v>
      </c>
      <c r="BN105" s="289"/>
      <c r="BO105" s="290">
        <v>1.7899999999999899E-2</v>
      </c>
      <c r="BP105" s="233">
        <f>AVERAGE(BF105:BO105)</f>
        <v>1.6162499999999937E-2</v>
      </c>
      <c r="BQ105" s="233">
        <f>STDEVP(BF105:BO105)</f>
        <v>2.4010089025240629E-3</v>
      </c>
      <c r="BR105" s="226">
        <f>BQ105*100/BP105</f>
        <v>14.855430178029836</v>
      </c>
      <c r="BS105" s="233"/>
      <c r="BT105" s="226"/>
      <c r="BU105" s="215"/>
      <c r="BV105" s="361" t="s">
        <v>119</v>
      </c>
      <c r="BW105" s="362">
        <v>690</v>
      </c>
      <c r="BX105" s="331"/>
      <c r="BY105" s="331"/>
      <c r="BZ105" s="331"/>
      <c r="CA105" s="331"/>
      <c r="CB105" s="331"/>
      <c r="CC105" s="331"/>
      <c r="CD105" s="331"/>
      <c r="CE105" s="331"/>
      <c r="CH105" s="262" t="s">
        <v>50</v>
      </c>
      <c r="CI105" s="289">
        <v>1.7100000000000001E-2</v>
      </c>
      <c r="CJ105" s="289">
        <v>1.9300000000000001E-2</v>
      </c>
      <c r="CK105" s="289">
        <v>1.41E-2</v>
      </c>
      <c r="CL105" s="289">
        <v>2.29E-2</v>
      </c>
      <c r="CM105" s="289">
        <v>1.9599999999999999E-2</v>
      </c>
      <c r="CN105" s="289">
        <v>2.01E-2</v>
      </c>
      <c r="CO105" s="289">
        <v>1.3799999999999899E-2</v>
      </c>
      <c r="CP105" s="289">
        <v>1.7799999999999899E-2</v>
      </c>
      <c r="CQ105" s="289">
        <v>1.5299999999999999E-2</v>
      </c>
      <c r="CR105" s="290">
        <v>1.89E-2</v>
      </c>
      <c r="CS105" s="233">
        <f>AVERAGE(CI105:CR105)</f>
        <v>1.7889999999999982E-2</v>
      </c>
      <c r="CT105" s="233">
        <f>STDEVP(CI105:CR105)</f>
        <v>2.7267013037734966E-3</v>
      </c>
      <c r="CU105" s="226">
        <f>CT105*100/CS105</f>
        <v>15.241482972462265</v>
      </c>
      <c r="CV105" s="233"/>
      <c r="CW105" s="226"/>
      <c r="CX105" s="215"/>
      <c r="CY105" s="361" t="s">
        <v>119</v>
      </c>
      <c r="CZ105" s="362">
        <v>560</v>
      </c>
      <c r="DA105" s="331"/>
      <c r="DB105" s="331"/>
      <c r="DC105" s="331"/>
      <c r="DD105" s="331"/>
      <c r="DE105" s="331"/>
      <c r="DF105" s="331"/>
      <c r="DG105" s="331"/>
      <c r="DH105" s="331"/>
      <c r="DJ105" s="262" t="s">
        <v>50</v>
      </c>
      <c r="DK105" s="289">
        <v>2.79999999999999E-2</v>
      </c>
      <c r="DL105" s="289">
        <v>2.4199999999999999E-2</v>
      </c>
      <c r="DM105" s="289">
        <v>1.89E-2</v>
      </c>
      <c r="DN105" s="289">
        <v>2.47E-2</v>
      </c>
      <c r="DO105" s="289">
        <v>2.5000000000000001E-2</v>
      </c>
      <c r="DP105" s="289">
        <v>2.2100000000000002E-2</v>
      </c>
      <c r="DQ105" s="289">
        <v>1.66E-2</v>
      </c>
      <c r="DR105" s="289">
        <v>2.7099999999999999E-2</v>
      </c>
      <c r="DS105" s="289"/>
      <c r="DT105" s="290"/>
      <c r="DU105" s="233">
        <f>AVERAGE(DK105:DT105)</f>
        <v>2.3324999999999992E-2</v>
      </c>
      <c r="DV105" s="233">
        <f>STDEVP(DK105:DT105)</f>
        <v>3.6721077053920789E-3</v>
      </c>
      <c r="DW105" s="226">
        <f>DV105*100/DU105</f>
        <v>15.743227032763475</v>
      </c>
      <c r="DX105" s="233"/>
      <c r="DY105" s="226"/>
      <c r="DZ105" s="215"/>
      <c r="EA105" s="361" t="s">
        <v>119</v>
      </c>
      <c r="EB105" s="362">
        <v>530</v>
      </c>
      <c r="EC105" s="331"/>
      <c r="ED105" s="331"/>
      <c r="EE105" s="331"/>
      <c r="EF105" s="331"/>
      <c r="EG105" s="331"/>
      <c r="EH105" s="331"/>
      <c r="EI105" s="331"/>
      <c r="EJ105" s="331"/>
      <c r="EL105" s="262" t="s">
        <v>50</v>
      </c>
      <c r="EM105" s="289">
        <v>2.5600000000000001E-2</v>
      </c>
      <c r="EN105" s="289">
        <v>1.7399999999999902E-2</v>
      </c>
      <c r="EO105" s="289">
        <v>1.7600000000000001E-2</v>
      </c>
      <c r="EP105" s="289">
        <v>1.3199999999999899E-2</v>
      </c>
      <c r="EQ105" s="289">
        <v>1.37E-2</v>
      </c>
      <c r="ER105" s="289">
        <v>2.5600000000000001E-2</v>
      </c>
      <c r="ES105" s="289"/>
      <c r="ET105" s="289">
        <v>2.1600000000000001E-2</v>
      </c>
      <c r="EU105" s="289">
        <v>1.6500000000000001E-2</v>
      </c>
      <c r="EV105" s="290">
        <v>1.9099999999999999E-2</v>
      </c>
      <c r="EW105" s="233">
        <f>AVERAGE(EM105:EV105)</f>
        <v>1.8922222222222205E-2</v>
      </c>
      <c r="EX105" s="233">
        <f>STDEVP(EM105:EV105)</f>
        <v>4.2990380778799688E-3</v>
      </c>
      <c r="EY105" s="226">
        <f>EX105*100/EW105</f>
        <v>22.719520082747948</v>
      </c>
      <c r="EZ105" s="233"/>
      <c r="FA105" s="226"/>
      <c r="FB105" s="215"/>
      <c r="FC105" s="361" t="s">
        <v>119</v>
      </c>
      <c r="FD105" s="362">
        <v>520</v>
      </c>
      <c r="FE105" s="331"/>
      <c r="FF105" s="331"/>
      <c r="FG105" s="331"/>
      <c r="FH105" s="331"/>
      <c r="FI105" s="331"/>
      <c r="FJ105" s="331"/>
      <c r="FK105" s="331"/>
      <c r="FL105" s="331"/>
    </row>
    <row r="106" spans="1:168">
      <c r="A106" s="233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233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216"/>
      <c r="Z106" s="216"/>
      <c r="AA106" s="331"/>
      <c r="AB106" s="331"/>
      <c r="AC106" s="331"/>
      <c r="AD106" s="216"/>
      <c r="AE106" s="216"/>
      <c r="AF106" s="216"/>
      <c r="AG106" s="216"/>
      <c r="AH106" s="216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E106" s="254"/>
      <c r="BF106" s="233"/>
      <c r="BG106" s="233"/>
      <c r="BH106" s="233"/>
      <c r="BI106" s="233"/>
      <c r="BJ106" s="215"/>
      <c r="BK106" s="215"/>
      <c r="BL106" s="233"/>
      <c r="BM106" s="233"/>
      <c r="BN106" s="233"/>
      <c r="BO106" s="233"/>
      <c r="BP106" s="233"/>
      <c r="BQ106" s="233"/>
      <c r="BR106" s="226"/>
      <c r="BS106" s="233"/>
      <c r="BT106" s="226"/>
      <c r="BU106" s="215"/>
      <c r="BV106" s="233"/>
      <c r="BW106" s="226"/>
      <c r="BX106" s="331"/>
      <c r="BY106" s="331"/>
      <c r="BZ106" s="331"/>
      <c r="CA106" s="331"/>
      <c r="CB106" s="331"/>
      <c r="CC106" s="216"/>
      <c r="CD106" s="216"/>
      <c r="CE106" s="331"/>
      <c r="CH106" s="254"/>
      <c r="CI106" s="233"/>
      <c r="CJ106" s="233"/>
      <c r="CK106" s="233"/>
      <c r="CL106" s="233"/>
      <c r="CM106" s="215"/>
      <c r="CN106" s="215"/>
      <c r="CO106" s="233"/>
      <c r="CP106" s="233"/>
      <c r="CQ106" s="233"/>
      <c r="CR106" s="233"/>
      <c r="CS106" s="233"/>
      <c r="CT106" s="233"/>
      <c r="CU106" s="226"/>
      <c r="CV106" s="233"/>
      <c r="CW106" s="226"/>
      <c r="CX106" s="215"/>
      <c r="CY106" s="233"/>
      <c r="CZ106" s="226"/>
      <c r="DA106" s="331"/>
      <c r="DB106" s="331"/>
      <c r="DC106" s="331"/>
      <c r="DD106" s="331"/>
      <c r="DE106" s="331"/>
      <c r="DF106" s="216"/>
      <c r="DG106" s="216"/>
      <c r="DH106" s="331"/>
      <c r="DJ106" s="254"/>
      <c r="DK106" s="233"/>
      <c r="DL106" s="233"/>
      <c r="DM106" s="233"/>
      <c r="DN106" s="233"/>
      <c r="DO106" s="215"/>
      <c r="DP106" s="215"/>
      <c r="DQ106" s="233"/>
      <c r="DR106" s="233"/>
      <c r="DS106" s="233"/>
      <c r="DT106" s="233"/>
      <c r="DU106" s="233"/>
      <c r="DV106" s="233"/>
      <c r="DW106" s="226"/>
      <c r="DX106" s="233"/>
      <c r="DY106" s="226"/>
      <c r="DZ106" s="215"/>
      <c r="EA106" s="233"/>
      <c r="EB106" s="226"/>
      <c r="EC106" s="331"/>
      <c r="ED106" s="331"/>
      <c r="EE106" s="331"/>
      <c r="EF106" s="331"/>
      <c r="EG106" s="331"/>
      <c r="EH106" s="216"/>
      <c r="EI106" s="216"/>
      <c r="EJ106" s="331"/>
      <c r="EL106" s="254"/>
      <c r="EM106" s="233"/>
      <c r="EN106" s="233"/>
      <c r="EO106" s="233"/>
      <c r="EP106" s="233"/>
      <c r="EQ106" s="215"/>
      <c r="ER106" s="215"/>
      <c r="ES106" s="233"/>
      <c r="ET106" s="233"/>
      <c r="EU106" s="233"/>
      <c r="EV106" s="233"/>
      <c r="EW106" s="233"/>
      <c r="EX106" s="233"/>
      <c r="EY106" s="226"/>
      <c r="EZ106" s="233"/>
      <c r="FA106" s="226"/>
      <c r="FB106" s="215"/>
      <c r="FC106" s="233"/>
      <c r="FD106" s="226"/>
      <c r="FE106" s="331"/>
      <c r="FF106" s="331"/>
      <c r="FG106" s="331"/>
      <c r="FH106" s="331"/>
      <c r="FI106" s="331"/>
      <c r="FJ106" s="216"/>
      <c r="FK106" s="216"/>
      <c r="FL106" s="331"/>
    </row>
    <row r="107" spans="1:168">
      <c r="A107" s="331"/>
      <c r="B107" s="331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233"/>
      <c r="N107" s="233"/>
      <c r="O107" s="226"/>
      <c r="P107" s="233"/>
      <c r="Q107" s="226"/>
      <c r="R107" s="215"/>
      <c r="S107" s="233"/>
      <c r="T107" s="215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216"/>
      <c r="AE107" s="216"/>
      <c r="AF107" s="216"/>
      <c r="AG107" s="216"/>
      <c r="AH107" s="216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E107" s="254"/>
      <c r="BF107" s="331"/>
      <c r="BG107" s="331"/>
      <c r="BH107" s="331"/>
      <c r="BI107" s="331"/>
      <c r="BJ107" s="331"/>
      <c r="BK107" s="233"/>
      <c r="BL107" s="233"/>
      <c r="BM107" s="233"/>
      <c r="BN107" s="233"/>
      <c r="BO107" s="233"/>
      <c r="BP107" s="233"/>
      <c r="BQ107" s="233"/>
      <c r="BR107" s="226"/>
      <c r="BS107" s="233"/>
      <c r="BT107" s="226"/>
      <c r="BU107" s="216"/>
      <c r="BV107" s="233"/>
      <c r="BW107" s="226"/>
      <c r="BX107" s="331"/>
      <c r="BY107" s="331"/>
      <c r="BZ107" s="331"/>
      <c r="CA107" s="331"/>
      <c r="CB107" s="331"/>
      <c r="CC107" s="216"/>
      <c r="CD107" s="216"/>
      <c r="CE107" s="331"/>
      <c r="CH107" s="254"/>
      <c r="CI107" s="331"/>
      <c r="CJ107" s="331"/>
      <c r="CK107" s="331"/>
      <c r="CL107" s="331"/>
      <c r="CM107" s="331"/>
      <c r="CN107" s="233"/>
      <c r="CO107" s="233"/>
      <c r="CP107" s="233"/>
      <c r="CQ107" s="233"/>
      <c r="CR107" s="233"/>
      <c r="CS107" s="233"/>
      <c r="CT107" s="233"/>
      <c r="CU107" s="226"/>
      <c r="CV107" s="233"/>
      <c r="CW107" s="226"/>
      <c r="CX107" s="216"/>
      <c r="CY107" s="233"/>
      <c r="CZ107" s="226"/>
      <c r="DA107" s="331"/>
      <c r="DB107" s="331"/>
      <c r="DC107" s="331"/>
      <c r="DD107" s="331"/>
      <c r="DE107" s="331"/>
      <c r="DF107" s="216"/>
      <c r="DG107" s="216"/>
      <c r="DH107" s="331"/>
      <c r="DJ107" s="254"/>
      <c r="DK107" s="331"/>
      <c r="DL107" s="331"/>
      <c r="DM107" s="331"/>
      <c r="DN107" s="331"/>
      <c r="DO107" s="331"/>
      <c r="DP107" s="233"/>
      <c r="DQ107" s="233"/>
      <c r="DR107" s="233"/>
      <c r="DS107" s="233"/>
      <c r="DT107" s="233"/>
      <c r="DU107" s="233"/>
      <c r="DV107" s="233"/>
      <c r="DW107" s="226"/>
      <c r="DX107" s="233"/>
      <c r="DY107" s="226"/>
      <c r="DZ107" s="216"/>
      <c r="EA107" s="233"/>
      <c r="EB107" s="226"/>
      <c r="EC107" s="331"/>
      <c r="ED107" s="331"/>
      <c r="EE107" s="331"/>
      <c r="EF107" s="331"/>
      <c r="EG107" s="331"/>
      <c r="EH107" s="216"/>
      <c r="EI107" s="216"/>
      <c r="EJ107" s="331"/>
      <c r="EL107" s="254"/>
      <c r="EM107" s="331"/>
      <c r="EN107" s="331"/>
      <c r="EO107" s="331"/>
      <c r="EP107" s="331"/>
      <c r="EQ107" s="331"/>
      <c r="ER107" s="233"/>
      <c r="ES107" s="233"/>
      <c r="ET107" s="233"/>
      <c r="EU107" s="233"/>
      <c r="EV107" s="233"/>
      <c r="EW107" s="233"/>
      <c r="EX107" s="233"/>
      <c r="EY107" s="226"/>
      <c r="EZ107" s="233"/>
      <c r="FA107" s="226"/>
      <c r="FB107" s="216"/>
      <c r="FC107" s="233"/>
      <c r="FD107" s="226"/>
      <c r="FE107" s="331"/>
      <c r="FF107" s="331"/>
      <c r="FG107" s="331"/>
      <c r="FH107" s="331"/>
      <c r="FI107" s="331"/>
      <c r="FJ107" s="216"/>
      <c r="FK107" s="216"/>
      <c r="FL107" s="331"/>
    </row>
    <row r="108" spans="1:168">
      <c r="A108" s="331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216"/>
      <c r="AE108" s="216"/>
      <c r="AF108" s="216"/>
      <c r="AG108" s="216"/>
      <c r="AH108" s="216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E108" s="254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233"/>
      <c r="BQ108" s="233"/>
      <c r="BR108" s="226"/>
      <c r="BS108" s="233"/>
      <c r="BT108" s="226"/>
      <c r="BU108" s="216"/>
      <c r="BV108" s="233"/>
      <c r="BW108" s="226"/>
      <c r="BX108" s="331"/>
      <c r="BY108" s="331"/>
      <c r="BZ108" s="331"/>
      <c r="CA108" s="331"/>
      <c r="CB108" s="331"/>
      <c r="CC108" s="216"/>
      <c r="CD108" s="216"/>
      <c r="CE108" s="331"/>
      <c r="CH108" s="254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233"/>
      <c r="CT108" s="233"/>
      <c r="CU108" s="226"/>
      <c r="CV108" s="233"/>
      <c r="CW108" s="226"/>
      <c r="CX108" s="216"/>
      <c r="CY108" s="233"/>
      <c r="CZ108" s="226"/>
      <c r="DA108" s="331"/>
      <c r="DB108" s="331"/>
      <c r="DC108" s="331"/>
      <c r="DD108" s="331"/>
      <c r="DE108" s="331"/>
      <c r="DF108" s="216"/>
      <c r="DG108" s="216"/>
      <c r="DH108" s="331"/>
      <c r="DJ108" s="254"/>
      <c r="DK108" s="331"/>
      <c r="DL108" s="331"/>
      <c r="DM108" s="331"/>
      <c r="DN108" s="331"/>
      <c r="DO108" s="331"/>
      <c r="DP108" s="331"/>
      <c r="DQ108" s="331"/>
      <c r="DR108" s="331"/>
      <c r="DS108" s="331"/>
      <c r="DT108" s="331"/>
      <c r="DU108" s="233"/>
      <c r="DV108" s="233"/>
      <c r="DW108" s="226"/>
      <c r="DX108" s="233"/>
      <c r="DY108" s="226"/>
      <c r="DZ108" s="216"/>
      <c r="EA108" s="233"/>
      <c r="EB108" s="226"/>
      <c r="EC108" s="331"/>
      <c r="ED108" s="331"/>
      <c r="EE108" s="331"/>
      <c r="EF108" s="331"/>
      <c r="EG108" s="331"/>
      <c r="EH108" s="216"/>
      <c r="EI108" s="216"/>
      <c r="EJ108" s="331"/>
      <c r="EL108" s="254"/>
      <c r="EM108" s="331"/>
      <c r="EN108" s="331"/>
      <c r="EO108" s="331"/>
      <c r="EP108" s="331"/>
      <c r="EQ108" s="331"/>
      <c r="ER108" s="331"/>
      <c r="ES108" s="331"/>
      <c r="ET108" s="331"/>
      <c r="EU108" s="331"/>
      <c r="EV108" s="331"/>
      <c r="EW108" s="233"/>
      <c r="EX108" s="233"/>
      <c r="EY108" s="226"/>
      <c r="EZ108" s="233"/>
      <c r="FA108" s="226"/>
      <c r="FB108" s="216"/>
      <c r="FC108" s="233"/>
      <c r="FD108" s="226"/>
      <c r="FE108" s="331"/>
      <c r="FF108" s="331"/>
      <c r="FG108" s="331"/>
      <c r="FH108" s="331"/>
      <c r="FI108" s="331"/>
      <c r="FJ108" s="216"/>
      <c r="FK108" s="216"/>
      <c r="FL108" s="331"/>
    </row>
    <row r="109" spans="1:168">
      <c r="A109" s="331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216"/>
      <c r="AE109" s="216"/>
      <c r="AF109" s="216"/>
      <c r="AG109" s="216"/>
      <c r="AH109" s="216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E109" s="254"/>
      <c r="BF109" s="233"/>
      <c r="BG109" s="233"/>
      <c r="BH109" s="233"/>
      <c r="BI109" s="233"/>
      <c r="BJ109" s="215"/>
      <c r="BK109" s="215"/>
      <c r="BL109" s="233"/>
      <c r="BM109" s="233"/>
      <c r="BN109" s="233"/>
      <c r="BO109" s="233"/>
      <c r="BP109" s="233"/>
      <c r="BQ109" s="233"/>
      <c r="BR109" s="226"/>
      <c r="BS109" s="233"/>
      <c r="BT109" s="226"/>
      <c r="BU109" s="216"/>
      <c r="BV109" s="249"/>
      <c r="BW109" s="226"/>
      <c r="BX109" s="331"/>
      <c r="BY109" s="331"/>
      <c r="BZ109" s="331"/>
      <c r="CA109" s="331"/>
      <c r="CB109" s="331"/>
      <c r="CC109" s="216"/>
      <c r="CD109" s="216"/>
      <c r="CE109" s="331"/>
      <c r="CH109" s="254"/>
      <c r="CI109" s="233"/>
      <c r="CJ109" s="233"/>
      <c r="CK109" s="233"/>
      <c r="CL109" s="233"/>
      <c r="CM109" s="215"/>
      <c r="CN109" s="215"/>
      <c r="CO109" s="233"/>
      <c r="CP109" s="233"/>
      <c r="CQ109" s="233"/>
      <c r="CR109" s="233"/>
      <c r="CS109" s="233"/>
      <c r="CT109" s="233"/>
      <c r="CU109" s="226"/>
      <c r="CV109" s="233"/>
      <c r="CW109" s="226"/>
      <c r="CX109" s="216"/>
      <c r="CY109" s="249"/>
      <c r="CZ109" s="226"/>
      <c r="DA109" s="331"/>
      <c r="DB109" s="331"/>
      <c r="DC109" s="331"/>
      <c r="DD109" s="331"/>
      <c r="DE109" s="331"/>
      <c r="DF109" s="216"/>
      <c r="DG109" s="216"/>
      <c r="DH109" s="331"/>
      <c r="DJ109" s="254"/>
      <c r="DK109" s="233"/>
      <c r="DL109" s="233"/>
      <c r="DM109" s="233"/>
      <c r="DN109" s="233"/>
      <c r="DO109" s="215"/>
      <c r="DP109" s="215"/>
      <c r="DQ109" s="233"/>
      <c r="DR109" s="233"/>
      <c r="DS109" s="233"/>
      <c r="DT109" s="233"/>
      <c r="DU109" s="233"/>
      <c r="DV109" s="233"/>
      <c r="DW109" s="226"/>
      <c r="DX109" s="233"/>
      <c r="DY109" s="226"/>
      <c r="DZ109" s="216"/>
      <c r="EA109" s="249"/>
      <c r="EB109" s="226"/>
      <c r="EC109" s="331"/>
      <c r="ED109" s="331"/>
      <c r="EE109" s="331"/>
      <c r="EF109" s="331"/>
      <c r="EG109" s="331"/>
      <c r="EH109" s="216"/>
      <c r="EI109" s="216"/>
      <c r="EJ109" s="331"/>
      <c r="EL109" s="254"/>
      <c r="EM109" s="233"/>
      <c r="EN109" s="233"/>
      <c r="EO109" s="233"/>
      <c r="EP109" s="233"/>
      <c r="EQ109" s="215"/>
      <c r="ER109" s="215"/>
      <c r="ES109" s="233"/>
      <c r="ET109" s="233"/>
      <c r="EU109" s="233"/>
      <c r="EV109" s="233"/>
      <c r="EW109" s="233"/>
      <c r="EX109" s="233"/>
      <c r="EY109" s="226"/>
      <c r="EZ109" s="233"/>
      <c r="FA109" s="226"/>
      <c r="FB109" s="216"/>
      <c r="FC109" s="249"/>
      <c r="FD109" s="226"/>
      <c r="FE109" s="331"/>
      <c r="FF109" s="331"/>
      <c r="FG109" s="331"/>
      <c r="FH109" s="331"/>
      <c r="FI109" s="331"/>
      <c r="FJ109" s="216"/>
      <c r="FK109" s="216"/>
      <c r="FL109" s="331"/>
    </row>
    <row r="110" spans="1:168">
      <c r="A110" s="331"/>
      <c r="B110" s="331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216"/>
      <c r="AH110" s="216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E110" s="270"/>
      <c r="BF110" s="216"/>
      <c r="BG110" s="216"/>
      <c r="BH110" s="259"/>
      <c r="BI110" s="216"/>
      <c r="BJ110" s="216"/>
      <c r="BK110" s="216"/>
      <c r="BL110" s="216"/>
      <c r="BM110" s="216"/>
      <c r="BN110" s="216"/>
      <c r="BO110" s="216"/>
      <c r="BP110" s="216"/>
      <c r="BQ110" s="331"/>
      <c r="BR110" s="331"/>
      <c r="BS110" s="331"/>
      <c r="BT110" s="331"/>
      <c r="BU110" s="331"/>
      <c r="BV110" s="215"/>
      <c r="BW110" s="226"/>
      <c r="BX110" s="331"/>
      <c r="BY110" s="331"/>
      <c r="BZ110" s="331"/>
      <c r="CA110" s="331"/>
      <c r="CB110" s="331"/>
      <c r="CC110" s="216"/>
      <c r="CD110" s="216"/>
      <c r="CE110" s="331"/>
      <c r="CH110" s="270"/>
      <c r="CI110" s="216"/>
      <c r="CJ110" s="216"/>
      <c r="CK110" s="259"/>
      <c r="CL110" s="216"/>
      <c r="CM110" s="216"/>
      <c r="CN110" s="216"/>
      <c r="CO110" s="216"/>
      <c r="CP110" s="216"/>
      <c r="CQ110" s="216"/>
      <c r="CR110" s="216"/>
      <c r="CS110" s="216"/>
      <c r="CT110" s="331"/>
      <c r="CU110" s="331"/>
      <c r="CV110" s="331"/>
      <c r="CW110" s="331"/>
      <c r="CX110" s="331"/>
      <c r="CY110" s="215"/>
      <c r="CZ110" s="226"/>
      <c r="DA110" s="331"/>
      <c r="DB110" s="331"/>
      <c r="DC110" s="331"/>
      <c r="DD110" s="331"/>
      <c r="DE110" s="331"/>
      <c r="DF110" s="216"/>
      <c r="DG110" s="216"/>
      <c r="DH110" s="331"/>
      <c r="DJ110" s="270"/>
      <c r="DK110" s="216"/>
      <c r="DL110" s="216"/>
      <c r="DM110" s="259"/>
      <c r="DN110" s="216"/>
      <c r="DO110" s="216"/>
      <c r="DP110" s="216"/>
      <c r="DQ110" s="216"/>
      <c r="DR110" s="216"/>
      <c r="DS110" s="216"/>
      <c r="DT110" s="216"/>
      <c r="DU110" s="216"/>
      <c r="DV110" s="331"/>
      <c r="DW110" s="331"/>
      <c r="DX110" s="331"/>
      <c r="DY110" s="331"/>
      <c r="DZ110" s="331"/>
      <c r="EA110" s="215"/>
      <c r="EB110" s="226"/>
      <c r="EC110" s="331"/>
      <c r="ED110" s="331"/>
      <c r="EE110" s="331"/>
      <c r="EF110" s="331"/>
      <c r="EG110" s="331"/>
      <c r="EH110" s="216"/>
      <c r="EI110" s="216"/>
      <c r="EJ110" s="331"/>
      <c r="EL110" s="270"/>
      <c r="EM110" s="216"/>
      <c r="EN110" s="216"/>
      <c r="EO110" s="259"/>
      <c r="EP110" s="216"/>
      <c r="EQ110" s="216"/>
      <c r="ER110" s="216"/>
      <c r="ES110" s="216"/>
      <c r="ET110" s="216"/>
      <c r="EU110" s="216"/>
      <c r="EV110" s="216"/>
      <c r="EW110" s="216"/>
      <c r="EX110" s="331"/>
      <c r="EY110" s="331"/>
      <c r="EZ110" s="331"/>
      <c r="FA110" s="331"/>
      <c r="FB110" s="331"/>
      <c r="FC110" s="215"/>
      <c r="FD110" s="226"/>
      <c r="FE110" s="331"/>
      <c r="FF110" s="331"/>
      <c r="FG110" s="331"/>
      <c r="FH110" s="331"/>
      <c r="FI110" s="331"/>
      <c r="FJ110" s="216"/>
      <c r="FK110" s="216"/>
      <c r="FL110" s="331"/>
    </row>
    <row r="111" spans="1:168">
      <c r="A111" s="331"/>
      <c r="B111" s="331"/>
      <c r="C111" s="331"/>
      <c r="D111" s="331"/>
      <c r="E111" s="331"/>
      <c r="F111" s="331"/>
      <c r="G111" s="331"/>
      <c r="H111" s="331"/>
      <c r="I111" s="331"/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216"/>
      <c r="AH111" s="216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215"/>
      <c r="BW111" s="215"/>
      <c r="BX111" s="331"/>
      <c r="BY111" s="331"/>
      <c r="BZ111" s="331"/>
      <c r="CA111" s="331"/>
      <c r="CB111" s="331"/>
      <c r="CC111" s="216"/>
      <c r="CD111" s="216"/>
      <c r="CE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215"/>
      <c r="CZ111" s="215"/>
      <c r="DA111" s="331"/>
      <c r="DB111" s="331"/>
      <c r="DC111" s="331"/>
      <c r="DD111" s="331"/>
      <c r="DE111" s="331"/>
      <c r="DF111" s="216"/>
      <c r="DG111" s="216"/>
      <c r="DH111" s="331"/>
      <c r="DJ111" s="331"/>
      <c r="DK111" s="331"/>
      <c r="DL111" s="331"/>
      <c r="DM111" s="331"/>
      <c r="DN111" s="331"/>
      <c r="DO111" s="331"/>
      <c r="DP111" s="331"/>
      <c r="DQ111" s="331"/>
      <c r="DR111" s="331"/>
      <c r="DS111" s="331"/>
      <c r="DT111" s="331"/>
      <c r="DU111" s="331"/>
      <c r="DV111" s="331"/>
      <c r="DW111" s="331"/>
      <c r="DX111" s="331"/>
      <c r="DY111" s="331"/>
      <c r="DZ111" s="331"/>
      <c r="EA111" s="215"/>
      <c r="EB111" s="215"/>
      <c r="EC111" s="331"/>
      <c r="ED111" s="331"/>
      <c r="EE111" s="331"/>
      <c r="EF111" s="331"/>
      <c r="EG111" s="331"/>
      <c r="EH111" s="216"/>
      <c r="EI111" s="216"/>
      <c r="EJ111" s="331"/>
      <c r="EL111" s="331"/>
      <c r="EM111" s="331"/>
      <c r="EN111" s="331"/>
      <c r="EO111" s="331"/>
      <c r="EP111" s="331"/>
      <c r="EQ111" s="331"/>
      <c r="ER111" s="331"/>
      <c r="ES111" s="331"/>
      <c r="ET111" s="331"/>
      <c r="EU111" s="331"/>
      <c r="EV111" s="331"/>
      <c r="EW111" s="331"/>
      <c r="EX111" s="331"/>
      <c r="EY111" s="331"/>
      <c r="EZ111" s="331"/>
      <c r="FA111" s="331"/>
      <c r="FB111" s="331"/>
      <c r="FC111" s="215"/>
      <c r="FD111" s="215"/>
      <c r="FE111" s="331"/>
      <c r="FF111" s="331"/>
      <c r="FG111" s="331"/>
      <c r="FH111" s="331"/>
      <c r="FI111" s="331"/>
      <c r="FJ111" s="216"/>
      <c r="FK111" s="216"/>
      <c r="FL111" s="331"/>
    </row>
    <row r="112" spans="1:168">
      <c r="A112" s="331"/>
      <c r="B112" s="331"/>
      <c r="C112" s="331"/>
      <c r="D112" s="331"/>
      <c r="E112" s="331"/>
      <c r="F112" s="331"/>
      <c r="G112" s="331"/>
      <c r="H112" s="331"/>
      <c r="I112" s="331"/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216"/>
      <c r="AH112" s="216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215"/>
      <c r="BW112" s="215"/>
      <c r="BX112" s="331"/>
      <c r="BY112" s="331"/>
      <c r="BZ112" s="331"/>
      <c r="CA112" s="331"/>
      <c r="CB112" s="331"/>
      <c r="CC112" s="216"/>
      <c r="CD112" s="216"/>
      <c r="CE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215"/>
      <c r="CZ112" s="215"/>
      <c r="DA112" s="331"/>
      <c r="DB112" s="331"/>
      <c r="DC112" s="331"/>
      <c r="DD112" s="331"/>
      <c r="DE112" s="331"/>
      <c r="DF112" s="216"/>
      <c r="DG112" s="216"/>
      <c r="DH112" s="331"/>
      <c r="DJ112" s="331"/>
      <c r="DK112" s="331"/>
      <c r="DL112" s="331"/>
      <c r="DM112" s="331"/>
      <c r="DN112" s="331"/>
      <c r="DO112" s="331"/>
      <c r="DP112" s="331"/>
      <c r="DQ112" s="331"/>
      <c r="DR112" s="331"/>
      <c r="DS112" s="331"/>
      <c r="DT112" s="331"/>
      <c r="DU112" s="331"/>
      <c r="DV112" s="331"/>
      <c r="DW112" s="331"/>
      <c r="DX112" s="331"/>
      <c r="DY112" s="331"/>
      <c r="DZ112" s="331"/>
      <c r="EA112" s="215"/>
      <c r="EB112" s="215"/>
      <c r="EC112" s="331"/>
      <c r="ED112" s="331"/>
      <c r="EE112" s="331"/>
      <c r="EF112" s="331"/>
      <c r="EG112" s="331"/>
      <c r="EH112" s="216"/>
      <c r="EI112" s="216"/>
      <c r="EJ112" s="331"/>
      <c r="EL112" s="331"/>
      <c r="EM112" s="331"/>
      <c r="EN112" s="331"/>
      <c r="EO112" s="331"/>
      <c r="EP112" s="331"/>
      <c r="EQ112" s="331"/>
      <c r="ER112" s="331"/>
      <c r="ES112" s="331"/>
      <c r="ET112" s="331"/>
      <c r="EU112" s="331"/>
      <c r="EV112" s="331"/>
      <c r="EW112" s="331"/>
      <c r="EX112" s="331"/>
      <c r="EY112" s="331"/>
      <c r="EZ112" s="331"/>
      <c r="FA112" s="331"/>
      <c r="FB112" s="331"/>
      <c r="FC112" s="215"/>
      <c r="FD112" s="215"/>
      <c r="FE112" s="331"/>
      <c r="FF112" s="331"/>
      <c r="FG112" s="331"/>
      <c r="FH112" s="331"/>
      <c r="FI112" s="331"/>
      <c r="FJ112" s="216"/>
      <c r="FK112" s="216"/>
      <c r="FL112" s="331"/>
    </row>
    <row r="113" spans="33:168" ht="15.6">
      <c r="AG113" s="307"/>
      <c r="AH113" s="307"/>
      <c r="BE113" s="216"/>
      <c r="BF113" s="216"/>
      <c r="BG113" s="216"/>
      <c r="BH113" s="216"/>
      <c r="BI113" s="216"/>
      <c r="BJ113" s="216"/>
      <c r="BK113" s="216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H113" s="216"/>
      <c r="CI113" s="216"/>
      <c r="CJ113" s="216"/>
      <c r="CK113" s="216"/>
      <c r="CL113" s="216"/>
      <c r="CM113" s="216"/>
      <c r="CN113" s="216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  <c r="DG113" s="331"/>
      <c r="DH113" s="331"/>
      <c r="DJ113" s="216"/>
      <c r="DK113" s="216"/>
      <c r="DL113" s="216"/>
      <c r="DM113" s="216"/>
      <c r="DN113" s="216"/>
      <c r="DO113" s="216"/>
      <c r="DP113" s="216"/>
      <c r="DQ113" s="331"/>
      <c r="DR113" s="331"/>
      <c r="DS113" s="331"/>
      <c r="DT113" s="331"/>
      <c r="DU113" s="331"/>
      <c r="DV113" s="331"/>
      <c r="DW113" s="331"/>
      <c r="DX113" s="331"/>
      <c r="DY113" s="331"/>
      <c r="DZ113" s="331"/>
      <c r="EA113" s="331"/>
      <c r="EB113" s="331"/>
      <c r="EC113" s="331"/>
      <c r="ED113" s="331"/>
      <c r="EE113" s="331"/>
      <c r="EF113" s="331"/>
      <c r="EG113" s="331"/>
      <c r="EH113" s="331"/>
      <c r="EI113" s="331"/>
      <c r="EJ113" s="331"/>
      <c r="EL113" s="216"/>
      <c r="EM113" s="216"/>
      <c r="EN113" s="216"/>
      <c r="EO113" s="216"/>
      <c r="EP113" s="216"/>
      <c r="EQ113" s="216"/>
      <c r="ER113" s="216"/>
      <c r="ES113" s="331"/>
      <c r="ET113" s="331"/>
      <c r="EU113" s="331"/>
      <c r="EV113" s="331"/>
      <c r="EW113" s="331"/>
      <c r="EX113" s="331"/>
      <c r="EY113" s="331"/>
      <c r="EZ113" s="331"/>
      <c r="FA113" s="331"/>
      <c r="FB113" s="331"/>
      <c r="FC113" s="331"/>
      <c r="FD113" s="331"/>
      <c r="FE113" s="331"/>
      <c r="FF113" s="331"/>
      <c r="FG113" s="331"/>
      <c r="FH113" s="331"/>
      <c r="FI113" s="331"/>
      <c r="FJ113" s="331"/>
      <c r="FK113" s="331"/>
      <c r="FL113" s="331"/>
    </row>
    <row r="114" spans="33:168" ht="15.6">
      <c r="AG114" s="307"/>
      <c r="AH114" s="307"/>
      <c r="BE114" s="216"/>
      <c r="BF114" s="216"/>
      <c r="BG114" s="216"/>
      <c r="BH114" s="216"/>
      <c r="BI114" s="216"/>
      <c r="BJ114" s="216"/>
      <c r="BK114" s="216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H114" s="216"/>
      <c r="CI114" s="216"/>
      <c r="CJ114" s="216"/>
      <c r="CK114" s="216"/>
      <c r="CL114" s="216"/>
      <c r="CM114" s="216"/>
      <c r="CN114" s="216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  <c r="DG114" s="331"/>
      <c r="DH114" s="331"/>
      <c r="DJ114" s="216"/>
      <c r="DK114" s="216"/>
      <c r="DL114" s="216"/>
      <c r="DM114" s="216"/>
      <c r="DN114" s="216"/>
      <c r="DO114" s="216"/>
      <c r="DP114" s="216"/>
      <c r="DQ114" s="331"/>
      <c r="DR114" s="331"/>
      <c r="DS114" s="331"/>
      <c r="DT114" s="331"/>
      <c r="DU114" s="331"/>
      <c r="DV114" s="331"/>
      <c r="DW114" s="331"/>
      <c r="DX114" s="331"/>
      <c r="DY114" s="331"/>
      <c r="DZ114" s="331"/>
      <c r="EA114" s="331"/>
      <c r="EB114" s="331"/>
      <c r="EC114" s="331"/>
      <c r="ED114" s="331"/>
      <c r="EE114" s="331"/>
      <c r="EF114" s="331"/>
      <c r="EG114" s="331"/>
      <c r="EH114" s="331"/>
      <c r="EI114" s="331"/>
      <c r="EJ114" s="331"/>
      <c r="EL114" s="216"/>
      <c r="EM114" s="216"/>
      <c r="EN114" s="216"/>
      <c r="EO114" s="216"/>
      <c r="EP114" s="216"/>
      <c r="EQ114" s="216"/>
      <c r="ER114" s="216"/>
      <c r="ES114" s="331"/>
      <c r="ET114" s="331"/>
      <c r="EU114" s="331"/>
      <c r="EV114" s="331"/>
      <c r="EW114" s="331"/>
      <c r="EX114" s="331"/>
      <c r="EY114" s="331"/>
      <c r="EZ114" s="331"/>
      <c r="FA114" s="331"/>
      <c r="FB114" s="331"/>
      <c r="FC114" s="331"/>
      <c r="FD114" s="331"/>
      <c r="FE114" s="331"/>
      <c r="FF114" s="331"/>
      <c r="FG114" s="331"/>
      <c r="FH114" s="331"/>
      <c r="FI114" s="331"/>
      <c r="FJ114" s="331"/>
      <c r="FK114" s="331"/>
      <c r="FL114" s="331"/>
    </row>
    <row r="115" spans="33:168" ht="15.6">
      <c r="AG115" s="307"/>
      <c r="AH115" s="307"/>
    </row>
  </sheetData>
  <mergeCells count="42">
    <mergeCell ref="B3:F3"/>
    <mergeCell ref="L3:N3"/>
    <mergeCell ref="EM78:EV78"/>
    <mergeCell ref="BF97:BO97"/>
    <mergeCell ref="CI97:CR97"/>
    <mergeCell ref="DK97:DT97"/>
    <mergeCell ref="EM97:EV97"/>
    <mergeCell ref="B106:K106"/>
    <mergeCell ref="B66:K66"/>
    <mergeCell ref="AC66:AL66"/>
    <mergeCell ref="BF66:BO66"/>
    <mergeCell ref="CI66:CR66"/>
    <mergeCell ref="DK66:DT66"/>
    <mergeCell ref="B78:K78"/>
    <mergeCell ref="AC78:AL78"/>
    <mergeCell ref="B41:K41"/>
    <mergeCell ref="AC41:AL41"/>
    <mergeCell ref="EM41:EV41"/>
    <mergeCell ref="C53:G53"/>
    <mergeCell ref="H53:L53"/>
    <mergeCell ref="AD53:AH53"/>
    <mergeCell ref="AI53:AM53"/>
    <mergeCell ref="DS15:DU15"/>
    <mergeCell ref="EN15:EQ15"/>
    <mergeCell ref="ER15:ET15"/>
    <mergeCell ref="EU15:EW15"/>
    <mergeCell ref="B28:K28"/>
    <mergeCell ref="AC28:AL28"/>
    <mergeCell ref="BF28:BO28"/>
    <mergeCell ref="CI28:CR28"/>
    <mergeCell ref="BN15:BP15"/>
    <mergeCell ref="CJ15:CM15"/>
    <mergeCell ref="CN15:CP15"/>
    <mergeCell ref="CQ15:CS15"/>
    <mergeCell ref="DL15:DO15"/>
    <mergeCell ref="DP15:DR15"/>
    <mergeCell ref="C15:G15"/>
    <mergeCell ref="H15:L15"/>
    <mergeCell ref="AD15:AH15"/>
    <mergeCell ref="AI15:AM15"/>
    <mergeCell ref="BG15:BJ15"/>
    <mergeCell ref="BK15:BM1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0ABC-2EDC-4840-80F4-15A44A9FFFBF}">
  <dimension ref="A2:FU124"/>
  <sheetViews>
    <sheetView topLeftCell="A99" workbookViewId="0">
      <selection activeCell="P16" sqref="P16"/>
    </sheetView>
  </sheetViews>
  <sheetFormatPr defaultRowHeight="13.8"/>
  <sheetData>
    <row r="2" spans="1:177" ht="15.6">
      <c r="A2" s="323" t="s">
        <v>130</v>
      </c>
      <c r="B2" s="324" t="s">
        <v>119</v>
      </c>
      <c r="C2" s="324"/>
      <c r="D2" s="324"/>
      <c r="E2" s="324"/>
      <c r="F2" s="324"/>
      <c r="G2" s="325" t="s">
        <v>1</v>
      </c>
      <c r="H2" s="326" t="s">
        <v>131</v>
      </c>
      <c r="I2" s="327" t="s">
        <v>17</v>
      </c>
      <c r="K2" s="323" t="s">
        <v>130</v>
      </c>
      <c r="L2" s="375" t="s">
        <v>119</v>
      </c>
      <c r="M2" s="375"/>
      <c r="N2" s="375"/>
      <c r="O2" s="325" t="s">
        <v>1</v>
      </c>
      <c r="P2" s="326" t="s">
        <v>131</v>
      </c>
      <c r="Q2" s="327" t="s">
        <v>17</v>
      </c>
    </row>
    <row r="3" spans="1:177">
      <c r="A3" t="s">
        <v>16</v>
      </c>
      <c r="B3">
        <v>170</v>
      </c>
      <c r="C3">
        <v>190</v>
      </c>
      <c r="D3" s="363">
        <v>95</v>
      </c>
      <c r="E3" s="363">
        <v>100</v>
      </c>
      <c r="F3" s="363">
        <v>120</v>
      </c>
      <c r="G3">
        <f>AVERAGE(B3:F3)</f>
        <v>135</v>
      </c>
      <c r="H3">
        <f>_xlfn.STDEV.P(B3:F3)</f>
        <v>38.209946349085598</v>
      </c>
      <c r="I3">
        <f>H3*100/G3</f>
        <v>28.303663962285629</v>
      </c>
      <c r="K3" t="s">
        <v>16</v>
      </c>
      <c r="L3">
        <v>95</v>
      </c>
      <c r="M3">
        <v>100</v>
      </c>
      <c r="N3">
        <v>120</v>
      </c>
      <c r="O3" s="2">
        <f>AVERAGE(L3:N3)</f>
        <v>105</v>
      </c>
      <c r="P3" s="2">
        <f>_xlfn.STDEV.P(L3:N3)</f>
        <v>10.801234497346433</v>
      </c>
      <c r="Q3" s="2">
        <f>P3*100/O3</f>
        <v>10.286889997472795</v>
      </c>
    </row>
    <row r="4" spans="1:177">
      <c r="A4" s="216" t="s">
        <v>4</v>
      </c>
      <c r="B4" s="363">
        <v>180</v>
      </c>
      <c r="C4">
        <v>220</v>
      </c>
      <c r="D4">
        <v>95</v>
      </c>
      <c r="E4" s="363">
        <v>140</v>
      </c>
      <c r="F4" s="363">
        <v>160</v>
      </c>
      <c r="G4">
        <f>AVERAGE(B4:F4)</f>
        <v>159</v>
      </c>
      <c r="H4">
        <f>_xlfn.STDEV.P(B4:F4)</f>
        <v>41.521078984053389</v>
      </c>
      <c r="I4">
        <f t="shared" ref="I4:I7" si="0">H4*100/G4</f>
        <v>26.1138861534927</v>
      </c>
      <c r="K4" s="216" t="s">
        <v>4</v>
      </c>
      <c r="L4">
        <v>180</v>
      </c>
      <c r="M4">
        <v>140</v>
      </c>
      <c r="N4">
        <v>160</v>
      </c>
      <c r="O4" s="2">
        <f>AVERAGE(L4:N4)</f>
        <v>160</v>
      </c>
      <c r="P4" s="2">
        <f>_xlfn.STDEV.P(L4:N4)</f>
        <v>16.329931618554522</v>
      </c>
      <c r="Q4" s="2">
        <f t="shared" ref="Q4:Q5" si="1">P4*100/O4</f>
        <v>10.206207261596576</v>
      </c>
    </row>
    <row r="5" spans="1:177">
      <c r="A5" s="216" t="s">
        <v>6</v>
      </c>
      <c r="B5">
        <v>360</v>
      </c>
      <c r="D5" s="363">
        <v>700</v>
      </c>
      <c r="E5" s="363">
        <v>790</v>
      </c>
      <c r="F5" s="363">
        <v>880</v>
      </c>
      <c r="G5">
        <f>AVERAGE(B5:F5)</f>
        <v>682.5</v>
      </c>
      <c r="H5">
        <f>_xlfn.STDEV.P(B5:E5)</f>
        <v>185.17259216441533</v>
      </c>
      <c r="I5">
        <f t="shared" si="0"/>
        <v>27.131515335445471</v>
      </c>
      <c r="K5" s="216" t="s">
        <v>6</v>
      </c>
      <c r="L5">
        <v>700</v>
      </c>
      <c r="M5">
        <v>790</v>
      </c>
      <c r="N5">
        <v>890</v>
      </c>
      <c r="O5" s="2">
        <f>AVERAGE(L5:N5)</f>
        <v>793.33333333333337</v>
      </c>
      <c r="P5" s="2">
        <f>_xlfn.STDEV.P(L5:N5)</f>
        <v>77.602978178818773</v>
      </c>
      <c r="Q5" s="2">
        <f t="shared" si="1"/>
        <v>9.7818880057334585</v>
      </c>
    </row>
    <row r="6" spans="1:177">
      <c r="A6" s="216" t="s">
        <v>5</v>
      </c>
      <c r="G6" s="216" t="s">
        <v>132</v>
      </c>
      <c r="K6" s="216" t="s">
        <v>5</v>
      </c>
      <c r="O6" s="270" t="s">
        <v>132</v>
      </c>
      <c r="P6" s="2"/>
      <c r="Q6" s="2"/>
    </row>
    <row r="7" spans="1:177">
      <c r="A7" s="216" t="s">
        <v>133</v>
      </c>
      <c r="B7">
        <v>320</v>
      </c>
      <c r="C7" s="363">
        <v>400</v>
      </c>
      <c r="D7">
        <v>230</v>
      </c>
      <c r="E7" s="363">
        <v>350</v>
      </c>
      <c r="F7" s="363">
        <v>370</v>
      </c>
      <c r="G7">
        <f>AVERAGE(B7:F7)</f>
        <v>334</v>
      </c>
      <c r="H7">
        <f>_xlfn.STDEV.P(B7:F7)</f>
        <v>58.172158288995945</v>
      </c>
      <c r="I7">
        <f t="shared" si="0"/>
        <v>17.41681385898082</v>
      </c>
      <c r="K7" s="216" t="s">
        <v>133</v>
      </c>
      <c r="L7">
        <v>400</v>
      </c>
      <c r="M7">
        <v>350</v>
      </c>
      <c r="N7">
        <v>370</v>
      </c>
      <c r="O7" s="2">
        <f>AVERAGE(L7:N7)</f>
        <v>373.33333333333331</v>
      </c>
      <c r="P7" s="2">
        <f>_xlfn.STDEV.P(L7:N7)</f>
        <v>20.548046676563256</v>
      </c>
      <c r="Q7" s="2">
        <f t="shared" ref="Q7" si="2">P7*100/O7</f>
        <v>5.5039410740794441</v>
      </c>
    </row>
    <row r="15" spans="1:177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177">
      <c r="A16" s="216" t="s">
        <v>104</v>
      </c>
      <c r="B16" s="215" t="s">
        <v>137</v>
      </c>
      <c r="C16" s="216" t="s">
        <v>106</v>
      </c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D16" s="216" t="s">
        <v>104</v>
      </c>
      <c r="AE16" s="215" t="s">
        <v>137</v>
      </c>
      <c r="AF16" s="216" t="s">
        <v>106</v>
      </c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H16" s="216" t="s">
        <v>104</v>
      </c>
      <c r="BI16" s="215" t="s">
        <v>137</v>
      </c>
      <c r="BJ16" s="216" t="s">
        <v>106</v>
      </c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L16" s="216" t="s">
        <v>104</v>
      </c>
      <c r="CM16" s="215" t="s">
        <v>137</v>
      </c>
      <c r="CN16" s="216" t="s">
        <v>106</v>
      </c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P16" s="216" t="s">
        <v>104</v>
      </c>
      <c r="DQ16" s="215" t="s">
        <v>137</v>
      </c>
      <c r="DR16" s="216" t="s">
        <v>106</v>
      </c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T16" s="216"/>
      <c r="EU16" s="215"/>
      <c r="EV16" s="216"/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  <c r="FL16" s="216"/>
      <c r="FM16" s="216"/>
      <c r="FN16" s="216"/>
      <c r="FO16" s="216"/>
      <c r="FP16" s="216"/>
      <c r="FQ16" s="216"/>
      <c r="FR16" s="216"/>
      <c r="FS16" s="216"/>
      <c r="FT16" s="216"/>
      <c r="FU16" s="216"/>
    </row>
    <row r="17" spans="1:177">
      <c r="A17" s="216"/>
      <c r="B17" s="216"/>
      <c r="C17" s="297" t="s">
        <v>107</v>
      </c>
      <c r="D17" s="297"/>
      <c r="E17" s="297"/>
      <c r="F17" s="297"/>
      <c r="G17" s="297"/>
      <c r="H17" s="220" t="s">
        <v>108</v>
      </c>
      <c r="I17" s="220"/>
      <c r="J17" s="220"/>
      <c r="K17" s="220"/>
      <c r="L17" s="220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D17" s="216"/>
      <c r="AE17" s="216"/>
      <c r="AF17" s="297" t="s">
        <v>107</v>
      </c>
      <c r="AG17" s="297"/>
      <c r="AH17" s="297"/>
      <c r="AI17" s="297"/>
      <c r="AJ17" s="297"/>
      <c r="AK17" s="220" t="s">
        <v>108</v>
      </c>
      <c r="AL17" s="220"/>
      <c r="AM17" s="220"/>
      <c r="AN17" s="220"/>
      <c r="AO17" s="220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H17" s="216"/>
      <c r="BI17" s="216"/>
      <c r="BJ17" s="297" t="s">
        <v>107</v>
      </c>
      <c r="BK17" s="297"/>
      <c r="BL17" s="297"/>
      <c r="BM17" s="297"/>
      <c r="BN17" s="297"/>
      <c r="BO17" s="220" t="s">
        <v>108</v>
      </c>
      <c r="BP17" s="220"/>
      <c r="BQ17" s="220"/>
      <c r="BR17" s="220"/>
      <c r="BS17" s="220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L17" s="216"/>
      <c r="CM17" s="216"/>
      <c r="CN17" s="297" t="s">
        <v>107</v>
      </c>
      <c r="CO17" s="297"/>
      <c r="CP17" s="297"/>
      <c r="CQ17" s="297"/>
      <c r="CR17" s="220" t="s">
        <v>108</v>
      </c>
      <c r="CS17" s="220"/>
      <c r="CT17" s="220"/>
      <c r="CU17" s="364" t="s">
        <v>20</v>
      </c>
      <c r="CV17" s="364"/>
      <c r="CW17" s="364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P17" s="216"/>
      <c r="DQ17" s="216"/>
      <c r="DR17" s="297" t="s">
        <v>107</v>
      </c>
      <c r="DS17" s="297"/>
      <c r="DT17" s="297"/>
      <c r="DU17" s="297"/>
      <c r="DV17" s="364" t="s">
        <v>20</v>
      </c>
      <c r="DW17" s="364"/>
      <c r="DX17" s="364"/>
      <c r="DY17" s="220" t="s">
        <v>121</v>
      </c>
      <c r="DZ17" s="220"/>
      <c r="EA17" s="220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  <c r="FL17" s="216"/>
      <c r="FM17" s="216"/>
      <c r="FN17" s="216"/>
      <c r="FO17" s="216"/>
      <c r="FP17" s="216"/>
      <c r="FQ17" s="216"/>
      <c r="FR17" s="216"/>
      <c r="FS17" s="216"/>
      <c r="FT17" s="216"/>
      <c r="FU17" s="216"/>
    </row>
    <row r="18" spans="1:177">
      <c r="A18" s="216"/>
      <c r="B18" s="221" t="s">
        <v>50</v>
      </c>
      <c r="C18" s="222">
        <v>1.98999999999999E-2</v>
      </c>
      <c r="D18" s="222">
        <v>1.58999999999999E-2</v>
      </c>
      <c r="E18" s="222">
        <v>2.16999999999999E-2</v>
      </c>
      <c r="F18" s="222">
        <v>2.28999999999999E-2</v>
      </c>
      <c r="G18" s="222">
        <v>1.2999999999999901E-2</v>
      </c>
      <c r="H18" s="222">
        <v>1.7600000000000001E-2</v>
      </c>
      <c r="I18" s="222">
        <v>2.79999999999999E-2</v>
      </c>
      <c r="J18" s="222">
        <v>2.3299999999999901E-2</v>
      </c>
      <c r="K18" s="222">
        <v>2.45999999999999E-2</v>
      </c>
      <c r="L18" s="222">
        <v>1.7600000000000001E-2</v>
      </c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D18" s="216"/>
      <c r="AE18" s="221" t="s">
        <v>50</v>
      </c>
      <c r="AF18" s="222">
        <v>3.3000000000000002E-2</v>
      </c>
      <c r="AG18" s="222">
        <v>3.2599999999999997E-2</v>
      </c>
      <c r="AH18" s="222">
        <v>4.34999999999999E-2</v>
      </c>
      <c r="AI18" s="222">
        <v>2.3400000000000001E-2</v>
      </c>
      <c r="AJ18" s="222">
        <v>2.7599999999999899E-2</v>
      </c>
      <c r="AK18" s="222">
        <v>2.2100000000000002E-2</v>
      </c>
      <c r="AL18" s="222">
        <v>2.6100000000000002E-2</v>
      </c>
      <c r="AM18" s="222">
        <v>2.2599999999999999E-2</v>
      </c>
      <c r="AN18" s="222">
        <v>3.5400000000000001E-2</v>
      </c>
      <c r="AO18" s="222">
        <v>3.2899999999999902E-2</v>
      </c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H18" s="216"/>
      <c r="BI18" s="221" t="s">
        <v>50</v>
      </c>
      <c r="BJ18" s="222">
        <v>2.3299999999999901E-2</v>
      </c>
      <c r="BK18" s="222">
        <v>1.8399999999999899E-2</v>
      </c>
      <c r="BL18" s="222">
        <v>2.3699999999999999E-2</v>
      </c>
      <c r="BM18" s="222">
        <v>2.5299999999999899E-2</v>
      </c>
      <c r="BN18" s="222">
        <v>2.52E-2</v>
      </c>
      <c r="BO18" s="222">
        <v>2.0999999999999901E-2</v>
      </c>
      <c r="BP18" s="222">
        <v>1.8499999999999898E-2</v>
      </c>
      <c r="BQ18" s="222">
        <v>1.89E-2</v>
      </c>
      <c r="BR18" s="222">
        <v>7.1999999999999799E-3</v>
      </c>
      <c r="BS18" s="222">
        <v>1.5699999999999902E-2</v>
      </c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L18" s="216"/>
      <c r="CM18" s="221" t="s">
        <v>50</v>
      </c>
      <c r="CN18" s="222">
        <v>2.5499999999999998E-2</v>
      </c>
      <c r="CO18" s="222">
        <v>2.4400000000000002E-2</v>
      </c>
      <c r="CP18" s="222">
        <v>2.8199999999999999E-2</v>
      </c>
      <c r="CQ18" s="222">
        <v>3.0599999999999902E-2</v>
      </c>
      <c r="CR18" s="222">
        <v>3.78E-2</v>
      </c>
      <c r="CS18" s="222">
        <v>2.5000000000000001E-2</v>
      </c>
      <c r="CT18" s="222">
        <v>4.1300000000000003E-2</v>
      </c>
      <c r="CU18" s="222">
        <v>4.4799999999999902E-2</v>
      </c>
      <c r="CV18" s="222">
        <v>4.0699999999999903E-2</v>
      </c>
      <c r="CW18" s="222">
        <v>4.8099999999999997E-2</v>
      </c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P18" s="216"/>
      <c r="DQ18" s="221" t="s">
        <v>50</v>
      </c>
      <c r="DR18" s="222">
        <v>2.7E-2</v>
      </c>
      <c r="DS18" s="222">
        <v>3.08999999999999E-2</v>
      </c>
      <c r="DT18" s="222">
        <v>3.1199999999999999E-2</v>
      </c>
      <c r="DU18" s="222">
        <v>3.7499999999999999E-2</v>
      </c>
      <c r="DV18" s="222">
        <v>3.2099999999999997E-2</v>
      </c>
      <c r="DW18" s="222">
        <v>2.1199999999999899E-2</v>
      </c>
      <c r="DX18" s="222">
        <v>3.2399999999999901E-2</v>
      </c>
      <c r="DY18" s="222">
        <v>2.9999999999999898E-2</v>
      </c>
      <c r="DZ18" s="222">
        <v>3.5000000000000003E-2</v>
      </c>
      <c r="EA18" s="222">
        <v>3.0599999999999999E-2</v>
      </c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T18" s="216"/>
      <c r="EU18" s="215"/>
      <c r="EV18" s="216"/>
      <c r="EW18" s="216"/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  <c r="FL18" s="216"/>
      <c r="FM18" s="216"/>
      <c r="FN18" s="216"/>
      <c r="FO18" s="216"/>
      <c r="FP18" s="216"/>
      <c r="FQ18" s="216"/>
      <c r="FR18" s="216"/>
      <c r="FS18" s="216"/>
      <c r="FT18" s="216"/>
      <c r="FU18" s="216"/>
    </row>
    <row r="19" spans="1:177">
      <c r="A19" s="216"/>
      <c r="B19" s="224" t="s">
        <v>92</v>
      </c>
      <c r="C19" s="225">
        <v>1.8465</v>
      </c>
      <c r="D19" s="225">
        <v>1.8194999999999999</v>
      </c>
      <c r="E19" s="225">
        <v>1.7252999999999901</v>
      </c>
      <c r="F19" s="225">
        <v>1.7433999999999901</v>
      </c>
      <c r="G19" s="225">
        <v>1.6457999999999999</v>
      </c>
      <c r="H19" s="225">
        <v>1.7526999999999999</v>
      </c>
      <c r="I19" s="225">
        <v>1.6349</v>
      </c>
      <c r="J19" s="225">
        <v>1.6820999999999999</v>
      </c>
      <c r="K19" s="225">
        <v>1.6467000000000001</v>
      </c>
      <c r="L19" s="225">
        <v>1.7805</v>
      </c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D19" s="216"/>
      <c r="AE19" s="224" t="s">
        <v>92</v>
      </c>
      <c r="AF19" s="225">
        <v>1.659</v>
      </c>
      <c r="AG19" s="225">
        <v>1.6713</v>
      </c>
      <c r="AH19" s="225">
        <v>1.5318000000000001</v>
      </c>
      <c r="AI19" s="225">
        <v>1.5893999999999999</v>
      </c>
      <c r="AJ19" s="225">
        <v>1.5262</v>
      </c>
      <c r="AK19" s="225">
        <v>1.6048</v>
      </c>
      <c r="AL19" s="225">
        <v>1.6238999999999999</v>
      </c>
      <c r="AM19" s="225">
        <v>1.6378999999999999</v>
      </c>
      <c r="AN19" s="225">
        <v>1.637</v>
      </c>
      <c r="AO19" s="225">
        <v>1.5796999999999899</v>
      </c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H19" s="216"/>
      <c r="BI19" s="224" t="s">
        <v>92</v>
      </c>
      <c r="BJ19" s="225">
        <v>1.6292</v>
      </c>
      <c r="BK19" s="225">
        <v>1.5141</v>
      </c>
      <c r="BL19" s="225">
        <v>1.6298999999999999</v>
      </c>
      <c r="BM19" s="225">
        <v>1.5394000000000001</v>
      </c>
      <c r="BN19" s="225">
        <v>1.6076999999999999</v>
      </c>
      <c r="BO19" s="225">
        <v>1.5809</v>
      </c>
      <c r="BP19" s="225">
        <v>1.6171</v>
      </c>
      <c r="BQ19" s="225">
        <v>1.5750999999999999</v>
      </c>
      <c r="BR19" s="225">
        <v>1.5729</v>
      </c>
      <c r="BS19" s="225">
        <v>1.5931</v>
      </c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L19" s="216"/>
      <c r="CM19" s="224" t="s">
        <v>92</v>
      </c>
      <c r="CN19" s="225">
        <v>1.5283</v>
      </c>
      <c r="CO19" s="225">
        <v>1.5767</v>
      </c>
      <c r="CP19" s="225">
        <v>1.5004</v>
      </c>
      <c r="CQ19" s="225">
        <v>1.5229999999999999</v>
      </c>
      <c r="CR19" s="225">
        <v>1.4944999999999999</v>
      </c>
      <c r="CS19" s="225">
        <v>1.4644999999999999</v>
      </c>
      <c r="CT19" s="225">
        <v>1.5845</v>
      </c>
      <c r="CU19" s="225">
        <v>1.5519000000000001</v>
      </c>
      <c r="CV19" s="225">
        <v>1.6175999999999999</v>
      </c>
      <c r="CW19" s="225">
        <v>1.5488</v>
      </c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P19" s="216"/>
      <c r="DQ19" s="224" t="s">
        <v>92</v>
      </c>
      <c r="DR19" s="225">
        <v>1.6989000000000001</v>
      </c>
      <c r="DS19" s="225">
        <v>1.6247</v>
      </c>
      <c r="DT19" s="225">
        <v>1.5867</v>
      </c>
      <c r="DU19" s="225">
        <v>1.60849999999999</v>
      </c>
      <c r="DV19" s="225">
        <v>1.58239999999999</v>
      </c>
      <c r="DW19" s="225">
        <v>1.5875999999999999</v>
      </c>
      <c r="DX19" s="225">
        <v>1.6031</v>
      </c>
      <c r="DY19" s="225">
        <v>1.6269</v>
      </c>
      <c r="DZ19" s="225">
        <v>1.6962999999999999</v>
      </c>
      <c r="EA19" s="225">
        <v>1.7559</v>
      </c>
      <c r="EB19" s="216"/>
      <c r="EC19" s="216"/>
      <c r="ED19" s="216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T19" s="216"/>
      <c r="EU19" s="215"/>
      <c r="EV19" s="216"/>
      <c r="EW19" s="216"/>
      <c r="EX19" s="216"/>
      <c r="EY19" s="216"/>
      <c r="EZ19" s="216"/>
      <c r="FA19" s="216"/>
      <c r="FB19" s="216"/>
      <c r="FC19" s="216"/>
      <c r="FD19" s="216"/>
      <c r="FE19" s="216"/>
      <c r="FF19" s="216"/>
      <c r="FG19" s="216"/>
      <c r="FH19" s="216"/>
      <c r="FI19" s="216"/>
      <c r="FJ19" s="216"/>
      <c r="FK19" s="216"/>
      <c r="FL19" s="216"/>
      <c r="FM19" s="216"/>
      <c r="FN19" s="216"/>
      <c r="FO19" s="216"/>
      <c r="FP19" s="216"/>
      <c r="FQ19" s="216"/>
      <c r="FR19" s="216"/>
      <c r="FS19" s="216"/>
      <c r="FT19" s="216"/>
      <c r="FU19" s="216"/>
    </row>
    <row r="20" spans="1:177">
      <c r="A20" s="216"/>
      <c r="B20" s="226">
        <v>1000</v>
      </c>
      <c r="C20" s="299">
        <v>4.6300000000000001E-2</v>
      </c>
      <c r="D20" s="299">
        <v>4.6800000000000001E-2</v>
      </c>
      <c r="E20" s="299">
        <v>5.3599999999999898E-2</v>
      </c>
      <c r="F20" s="299">
        <v>5.1999999999999998E-2</v>
      </c>
      <c r="G20" s="299">
        <v>5.67E-2</v>
      </c>
      <c r="H20" s="228">
        <v>4.8799999999999899E-2</v>
      </c>
      <c r="I20" s="228">
        <v>5.3100000000000001E-2</v>
      </c>
      <c r="J20" s="228">
        <v>5.5599999999999997E-2</v>
      </c>
      <c r="K20" s="228">
        <v>6.3E-2</v>
      </c>
      <c r="L20" s="228">
        <v>6.8999999999999895E-2</v>
      </c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D20" s="216"/>
      <c r="AE20" s="226">
        <v>1000</v>
      </c>
      <c r="AF20" s="299">
        <v>5.7599999999999901E-2</v>
      </c>
      <c r="AG20" s="299">
        <v>7.0199999999999999E-2</v>
      </c>
      <c r="AH20" s="299">
        <v>7.6299999999999896E-2</v>
      </c>
      <c r="AI20" s="299">
        <v>5.0500000000000003E-2</v>
      </c>
      <c r="AJ20" s="299">
        <v>6.8099999999999994E-2</v>
      </c>
      <c r="AK20" s="228">
        <v>9.0200000000000002E-2</v>
      </c>
      <c r="AL20" s="228">
        <v>9.2200000000000004E-2</v>
      </c>
      <c r="AM20" s="228">
        <v>7.8E-2</v>
      </c>
      <c r="AN20" s="228">
        <v>8.0799999999999997E-2</v>
      </c>
      <c r="AO20" s="228">
        <v>8.0099999999999894E-2</v>
      </c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H20" s="216"/>
      <c r="BI20" s="226">
        <v>1000</v>
      </c>
      <c r="BJ20" s="299">
        <v>3.3899999999999902E-2</v>
      </c>
      <c r="BK20" s="299">
        <v>2.8299999999999999E-2</v>
      </c>
      <c r="BL20" s="299">
        <v>3.1099999999999999E-2</v>
      </c>
      <c r="BM20" s="299">
        <v>3.1800000000000002E-2</v>
      </c>
      <c r="BN20" s="299">
        <v>3.3699999999999897E-2</v>
      </c>
      <c r="BO20" s="228">
        <v>3.6799999999999999E-2</v>
      </c>
      <c r="BP20" s="228">
        <v>3.8399999999999899E-2</v>
      </c>
      <c r="BQ20" s="228">
        <v>4.1200000000000001E-2</v>
      </c>
      <c r="BR20" s="228">
        <v>4.9500000000000002E-2</v>
      </c>
      <c r="BS20" s="228">
        <v>2.8399999999999901E-2</v>
      </c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L20" s="216"/>
      <c r="CM20" s="226">
        <v>1000</v>
      </c>
      <c r="CN20" s="299">
        <v>4.0899999999999902E-2</v>
      </c>
      <c r="CO20" s="299">
        <v>3.9199999999999902E-2</v>
      </c>
      <c r="CP20" s="299">
        <v>4.6600000000000003E-2</v>
      </c>
      <c r="CQ20" s="299">
        <v>4.4900000000000002E-2</v>
      </c>
      <c r="CR20" s="228">
        <v>4.1099999999999998E-2</v>
      </c>
      <c r="CS20" s="228">
        <v>3.9599999999999899E-2</v>
      </c>
      <c r="CT20" s="228">
        <v>3.6899999999999898E-2</v>
      </c>
      <c r="CU20" s="304">
        <v>0.60529999999999995</v>
      </c>
      <c r="CV20" s="304">
        <v>0.5796</v>
      </c>
      <c r="CW20" s="304">
        <v>0.60219999999999996</v>
      </c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P20" s="216"/>
      <c r="DQ20" s="226">
        <v>1000</v>
      </c>
      <c r="DR20" s="299">
        <v>3.8599999999999898E-2</v>
      </c>
      <c r="DS20" s="299">
        <v>4.0999999999999898E-2</v>
      </c>
      <c r="DT20" s="299">
        <v>4.65E-2</v>
      </c>
      <c r="DU20" s="299">
        <v>4.5999999999999902E-2</v>
      </c>
      <c r="DV20" s="304">
        <v>0.72</v>
      </c>
      <c r="DW20" s="304">
        <v>0.71419999999999995</v>
      </c>
      <c r="DX20" s="304">
        <v>0.73399999999999999</v>
      </c>
      <c r="DY20" s="228">
        <v>6.8699999999999997E-2</v>
      </c>
      <c r="DZ20" s="228">
        <v>5.9799999999999902E-2</v>
      </c>
      <c r="EA20" s="228">
        <v>5.67E-2</v>
      </c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T20" s="216"/>
      <c r="EU20" s="22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</row>
    <row r="21" spans="1:177">
      <c r="A21" s="216"/>
      <c r="B21" s="226">
        <v>500</v>
      </c>
      <c r="C21" s="299">
        <v>6.8500000000000005E-2</v>
      </c>
      <c r="D21" s="299">
        <v>6.3100000000000003E-2</v>
      </c>
      <c r="E21" s="299">
        <v>5.72999999999999E-2</v>
      </c>
      <c r="F21" s="299">
        <v>5.7599999999999998E-2</v>
      </c>
      <c r="G21" s="299">
        <v>6.6000000000000003E-2</v>
      </c>
      <c r="H21" s="228">
        <v>7.1099999999999997E-2</v>
      </c>
      <c r="I21" s="228">
        <v>7.0699999999999999E-2</v>
      </c>
      <c r="J21" s="228">
        <v>8.4500000000000006E-2</v>
      </c>
      <c r="K21" s="228">
        <v>7.9299999999999995E-2</v>
      </c>
      <c r="L21" s="228">
        <v>0.103699999999999</v>
      </c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D21" s="216"/>
      <c r="AE21" s="226">
        <v>500</v>
      </c>
      <c r="AF21" s="299">
        <v>6.0600000000000001E-2</v>
      </c>
      <c r="AG21" s="299">
        <v>7.0000000000000007E-2</v>
      </c>
      <c r="AH21" s="299">
        <v>7.4699999999999905E-2</v>
      </c>
      <c r="AI21" s="299">
        <v>5.9200000000000003E-2</v>
      </c>
      <c r="AJ21" s="299">
        <v>6.9499999999999895E-2</v>
      </c>
      <c r="AK21" s="228">
        <v>0.15459999999999999</v>
      </c>
      <c r="AL21" s="228">
        <v>0.1734</v>
      </c>
      <c r="AM21" s="228">
        <v>0.14479999999999901</v>
      </c>
      <c r="AN21" s="228">
        <v>0.16109999999999999</v>
      </c>
      <c r="AO21" s="228">
        <v>0.18059999999999901</v>
      </c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H21" s="216"/>
      <c r="BI21" s="226">
        <v>500</v>
      </c>
      <c r="BJ21" s="299">
        <v>4.6999999999999903E-2</v>
      </c>
      <c r="BK21" s="299">
        <v>4.3099999999999902E-2</v>
      </c>
      <c r="BL21" s="299">
        <v>4.2399999999999903E-2</v>
      </c>
      <c r="BM21" s="299">
        <v>3.6599999999999903E-2</v>
      </c>
      <c r="BN21" s="299">
        <v>4.19E-2</v>
      </c>
      <c r="BO21" s="228">
        <v>5.3800000000000001E-2</v>
      </c>
      <c r="BP21" s="228">
        <v>6.7299999999999999E-2</v>
      </c>
      <c r="BQ21" s="228">
        <v>4.9199999999999897E-2</v>
      </c>
      <c r="BR21" s="228">
        <v>4.8500000000000001E-2</v>
      </c>
      <c r="BS21" s="228">
        <v>4.8500000000000001E-2</v>
      </c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L21" s="216"/>
      <c r="CM21" s="226">
        <v>500</v>
      </c>
      <c r="CN21" s="299">
        <v>5.09999999999999E-2</v>
      </c>
      <c r="CO21" s="299">
        <v>5.4300000000000001E-2</v>
      </c>
      <c r="CP21" s="299">
        <v>5.6299999999999899E-2</v>
      </c>
      <c r="CQ21" s="299">
        <v>6.0299999999999902E-2</v>
      </c>
      <c r="CR21" s="228">
        <v>6.91999999999999E-2</v>
      </c>
      <c r="CS21" s="228">
        <v>5.96E-2</v>
      </c>
      <c r="CT21" s="228">
        <v>0.15259999999999899</v>
      </c>
      <c r="CU21" s="304">
        <v>0.96560000000000001</v>
      </c>
      <c r="CV21" s="304">
        <v>0.98479999999999901</v>
      </c>
      <c r="CW21" s="304">
        <v>0.95679999999999998</v>
      </c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P21" s="216"/>
      <c r="DQ21" s="226">
        <v>500</v>
      </c>
      <c r="DR21" s="299">
        <v>5.1799999999999902E-2</v>
      </c>
      <c r="DS21" s="299">
        <v>6.1099999999999897E-2</v>
      </c>
      <c r="DT21" s="299">
        <v>6.1599999999999898E-2</v>
      </c>
      <c r="DU21" s="299">
        <v>6.7000000000000004E-2</v>
      </c>
      <c r="DV21" s="304">
        <v>1.0931999999999999</v>
      </c>
      <c r="DW21" s="304">
        <v>1.1073</v>
      </c>
      <c r="DX21" s="304">
        <v>1.0238</v>
      </c>
      <c r="DY21" s="228">
        <v>0.52129999999999999</v>
      </c>
      <c r="DZ21" s="228">
        <v>0.54529999999999901</v>
      </c>
      <c r="EA21" s="228">
        <v>0.53679999999999894</v>
      </c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6"/>
      <c r="EQ21" s="216"/>
      <c r="ET21" s="216"/>
      <c r="EU21" s="22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6"/>
      <c r="FL21" s="216"/>
      <c r="FM21" s="216"/>
      <c r="FN21" s="216"/>
      <c r="FO21" s="216"/>
      <c r="FP21" s="216"/>
      <c r="FQ21" s="216"/>
      <c r="FR21" s="216"/>
      <c r="FS21" s="216"/>
      <c r="FT21" s="216"/>
      <c r="FU21" s="216"/>
    </row>
    <row r="22" spans="1:177">
      <c r="A22" s="216"/>
      <c r="B22" s="226">
        <v>250</v>
      </c>
      <c r="C22" s="299">
        <v>0.354299999999999</v>
      </c>
      <c r="D22" s="299">
        <v>0.38300000000000001</v>
      </c>
      <c r="E22" s="299">
        <v>0.36820000000000003</v>
      </c>
      <c r="F22" s="299">
        <v>0.4093</v>
      </c>
      <c r="G22" s="299">
        <v>0.44109999999999999</v>
      </c>
      <c r="H22" s="228">
        <v>0.57199999999999995</v>
      </c>
      <c r="I22" s="228">
        <v>0.52180000000000004</v>
      </c>
      <c r="J22" s="228">
        <v>0.54669999999999996</v>
      </c>
      <c r="K22" s="228">
        <v>0.51849999999999996</v>
      </c>
      <c r="L22" s="228">
        <v>0.62109999999999999</v>
      </c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D22" s="216"/>
      <c r="AE22" s="226">
        <v>250</v>
      </c>
      <c r="AF22" s="299">
        <v>0.55569999999999997</v>
      </c>
      <c r="AG22" s="299">
        <v>0.53159999999999996</v>
      </c>
      <c r="AH22" s="299">
        <v>0.57599999999999996</v>
      </c>
      <c r="AI22" s="299">
        <v>0.52439999999999998</v>
      </c>
      <c r="AJ22" s="299">
        <v>0.52859999999999996</v>
      </c>
      <c r="AK22" s="228">
        <v>0.69850000000000001</v>
      </c>
      <c r="AL22" s="228">
        <v>0.73519999999999996</v>
      </c>
      <c r="AM22" s="228">
        <v>0.75070000000000003</v>
      </c>
      <c r="AN22" s="228">
        <v>0.74309999999999998</v>
      </c>
      <c r="AO22" s="228">
        <v>0.71489999999999998</v>
      </c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H22" s="216"/>
      <c r="BI22" s="226">
        <v>250</v>
      </c>
      <c r="BJ22" s="299">
        <v>7.1199999999999999E-2</v>
      </c>
      <c r="BK22" s="299">
        <v>6.2499999999999903E-2</v>
      </c>
      <c r="BL22" s="299">
        <v>6.0799999999999903E-2</v>
      </c>
      <c r="BM22" s="299">
        <v>5.5099999999999899E-2</v>
      </c>
      <c r="BN22" s="299">
        <v>5.79E-2</v>
      </c>
      <c r="BO22" s="228">
        <v>7.8700000000000006E-2</v>
      </c>
      <c r="BP22" s="228">
        <v>0.1079</v>
      </c>
      <c r="BQ22" s="228">
        <v>9.1699999999999907E-2</v>
      </c>
      <c r="BR22" s="228">
        <v>6.6699999999999995E-2</v>
      </c>
      <c r="BS22" s="228">
        <v>7.0999999999999994E-2</v>
      </c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L22" s="216"/>
      <c r="CM22" s="226">
        <v>250</v>
      </c>
      <c r="CN22" s="299">
        <v>7.9000000000000001E-2</v>
      </c>
      <c r="CO22" s="299">
        <v>0.1051</v>
      </c>
      <c r="CP22" s="299">
        <v>0.1041</v>
      </c>
      <c r="CQ22" s="299">
        <v>0.12509999999999999</v>
      </c>
      <c r="CR22" s="228">
        <v>0.34309999999999902</v>
      </c>
      <c r="CS22" s="228">
        <v>0.32540000000000002</v>
      </c>
      <c r="CT22" s="228">
        <v>0.46460000000000001</v>
      </c>
      <c r="CU22" s="304">
        <v>1.2418</v>
      </c>
      <c r="CV22" s="304">
        <v>1.2137</v>
      </c>
      <c r="CW22" s="304">
        <v>1.228</v>
      </c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P22" s="216"/>
      <c r="DQ22" s="226">
        <v>250</v>
      </c>
      <c r="DR22" s="299">
        <v>0.191</v>
      </c>
      <c r="DS22" s="299">
        <v>0.20530000000000001</v>
      </c>
      <c r="DT22" s="299">
        <v>0.23150000000000001</v>
      </c>
      <c r="DU22" s="299">
        <v>0.214</v>
      </c>
      <c r="DV22" s="304">
        <v>1.24</v>
      </c>
      <c r="DW22" s="304">
        <v>1.3299000000000001</v>
      </c>
      <c r="DX22" s="304">
        <v>1.2395</v>
      </c>
      <c r="DY22" s="228">
        <v>1.1128</v>
      </c>
      <c r="DZ22" s="228">
        <v>1.1953</v>
      </c>
      <c r="EA22" s="228">
        <v>1.1829000000000001</v>
      </c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T22" s="216"/>
      <c r="EU22" s="22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6"/>
      <c r="FL22" s="216"/>
      <c r="FM22" s="216"/>
      <c r="FN22" s="216"/>
      <c r="FO22" s="216"/>
      <c r="FP22" s="216"/>
      <c r="FQ22" s="216"/>
      <c r="FR22" s="216"/>
      <c r="FS22" s="216"/>
      <c r="FT22" s="216"/>
      <c r="FU22" s="216"/>
    </row>
    <row r="23" spans="1:177">
      <c r="A23" s="216"/>
      <c r="B23" s="226">
        <v>125</v>
      </c>
      <c r="C23" s="299">
        <v>1.2307999999999999</v>
      </c>
      <c r="D23" s="299">
        <v>1.2567999999999999</v>
      </c>
      <c r="E23" s="299">
        <v>1.1655</v>
      </c>
      <c r="F23" s="299">
        <v>1.2404999999999999</v>
      </c>
      <c r="G23" s="299">
        <v>1.1957</v>
      </c>
      <c r="H23" s="228">
        <v>1.2089000000000001</v>
      </c>
      <c r="I23" s="228">
        <v>1.1264000000000001</v>
      </c>
      <c r="J23" s="228">
        <v>1.13469999999999</v>
      </c>
      <c r="K23" s="228">
        <v>1.1785999999999901</v>
      </c>
      <c r="L23" s="228">
        <v>1.2524</v>
      </c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D23" s="216"/>
      <c r="AE23" s="226">
        <v>125</v>
      </c>
      <c r="AF23" s="299">
        <v>1.23559999999999</v>
      </c>
      <c r="AG23" s="299">
        <v>1.2242</v>
      </c>
      <c r="AH23" s="299">
        <v>1.1524000000000001</v>
      </c>
      <c r="AI23" s="299">
        <v>1.1907000000000001</v>
      </c>
      <c r="AJ23" s="299">
        <v>1.0812999999999999</v>
      </c>
      <c r="AK23" s="228">
        <v>1.2865</v>
      </c>
      <c r="AL23" s="228">
        <v>1.3070999999999999</v>
      </c>
      <c r="AM23" s="228">
        <v>5.1000000000000004E-3</v>
      </c>
      <c r="AN23" s="228">
        <v>1.3461999999999901</v>
      </c>
      <c r="AO23" s="228">
        <v>1.329</v>
      </c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H23" s="216"/>
      <c r="BI23" s="226">
        <v>125</v>
      </c>
      <c r="BJ23" s="299">
        <v>0.43709999999999999</v>
      </c>
      <c r="BK23" s="299">
        <v>0.39950000000000002</v>
      </c>
      <c r="BL23" s="299">
        <v>0.44650000000000001</v>
      </c>
      <c r="BM23" s="299">
        <v>0.43609999999999999</v>
      </c>
      <c r="BN23" s="299">
        <v>0.41199999999999898</v>
      </c>
      <c r="BO23" s="228">
        <v>0.54820000000000002</v>
      </c>
      <c r="BP23" s="228">
        <v>0.49690000000000001</v>
      </c>
      <c r="BQ23" s="228">
        <v>0.52069999999999905</v>
      </c>
      <c r="BR23" s="228">
        <v>0.59129999999999905</v>
      </c>
      <c r="BS23" s="228">
        <v>0.54079999999999995</v>
      </c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L23" s="216"/>
      <c r="CM23" s="226">
        <v>125</v>
      </c>
      <c r="CN23" s="299">
        <v>0.51490000000000002</v>
      </c>
      <c r="CO23" s="299">
        <v>0.53129999999999999</v>
      </c>
      <c r="CP23" s="299">
        <v>0.54649999999999999</v>
      </c>
      <c r="CQ23" s="299">
        <v>0.56819999999999904</v>
      </c>
      <c r="CR23" s="228">
        <v>0.82469999999999999</v>
      </c>
      <c r="CS23" s="228">
        <v>0.82740000000000002</v>
      </c>
      <c r="CT23" s="228">
        <v>1.2924</v>
      </c>
      <c r="CU23" s="304">
        <v>1.4186000000000001</v>
      </c>
      <c r="CV23" s="304">
        <v>1.4757</v>
      </c>
      <c r="CW23" s="304">
        <v>1.5048999999999999</v>
      </c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P23" s="216"/>
      <c r="DQ23" s="226">
        <v>125</v>
      </c>
      <c r="DR23" s="299">
        <v>0.77149999999999996</v>
      </c>
      <c r="DS23" s="299">
        <v>0.84450000000000003</v>
      </c>
      <c r="DT23" s="299">
        <v>0.82120000000000004</v>
      </c>
      <c r="DU23" s="299">
        <v>0.791299999999999</v>
      </c>
      <c r="DV23" s="304">
        <v>1.4662999999999999</v>
      </c>
      <c r="DW23" s="304">
        <v>1.5278</v>
      </c>
      <c r="DX23" s="304">
        <v>1.5151999999999901</v>
      </c>
      <c r="DY23" s="228">
        <v>1.4079999999999999</v>
      </c>
      <c r="DZ23" s="228">
        <v>1.4319</v>
      </c>
      <c r="EA23" s="228">
        <v>1.45939999999999</v>
      </c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T23" s="216"/>
      <c r="EU23" s="22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6"/>
      <c r="FL23" s="216"/>
      <c r="FM23" s="216"/>
      <c r="FN23" s="216"/>
      <c r="FO23" s="216"/>
      <c r="FP23" s="216"/>
      <c r="FQ23" s="216"/>
      <c r="FR23" s="216"/>
      <c r="FS23" s="216"/>
      <c r="FT23" s="216"/>
      <c r="FU23" s="216"/>
    </row>
    <row r="24" spans="1:177">
      <c r="A24" s="216"/>
      <c r="B24" s="226">
        <v>62.5</v>
      </c>
      <c r="C24" s="299">
        <v>1.6009</v>
      </c>
      <c r="D24" s="299">
        <v>1.6386000000000001</v>
      </c>
      <c r="E24" s="299">
        <v>1.5673999999999999</v>
      </c>
      <c r="F24" s="299">
        <v>1.5605</v>
      </c>
      <c r="G24" s="299">
        <v>1.4605999999999999</v>
      </c>
      <c r="H24" s="228">
        <v>1.5084</v>
      </c>
      <c r="I24" s="228">
        <v>1.4775</v>
      </c>
      <c r="J24" s="228">
        <v>1.5846</v>
      </c>
      <c r="K24" s="228">
        <v>1.4893999999999901</v>
      </c>
      <c r="L24" s="228">
        <v>1.5985</v>
      </c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D24" s="216"/>
      <c r="AE24" s="226">
        <v>62.5</v>
      </c>
      <c r="AF24" s="299">
        <v>1.6939</v>
      </c>
      <c r="AG24" s="299">
        <v>1.7211000000000001</v>
      </c>
      <c r="AH24" s="299">
        <v>1.7012</v>
      </c>
      <c r="AI24" s="299">
        <v>1.7109999999999901</v>
      </c>
      <c r="AJ24" s="299">
        <v>1.6237999999999999</v>
      </c>
      <c r="AK24" s="228">
        <v>1.5884</v>
      </c>
      <c r="AL24" s="228">
        <v>1.6944999999999999</v>
      </c>
      <c r="AM24" s="228">
        <v>1.6372</v>
      </c>
      <c r="AN24" s="228">
        <v>1.4932999999999901</v>
      </c>
      <c r="AO24" s="228">
        <v>1.5940000000000001</v>
      </c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H24" s="216"/>
      <c r="BI24" s="226">
        <v>62.5</v>
      </c>
      <c r="BJ24" s="299">
        <v>1.3193999999999999</v>
      </c>
      <c r="BK24" s="299">
        <v>1.2766</v>
      </c>
      <c r="BL24" s="299">
        <v>1.1711</v>
      </c>
      <c r="BM24" s="299">
        <v>1.22749999999999</v>
      </c>
      <c r="BN24" s="299">
        <v>0.96989999999999899</v>
      </c>
      <c r="BO24" s="228">
        <v>1.2473000000000001</v>
      </c>
      <c r="BP24" s="228">
        <v>0.8347</v>
      </c>
      <c r="BQ24" s="228">
        <v>1.304</v>
      </c>
      <c r="BR24" s="228">
        <v>1.3428</v>
      </c>
      <c r="BS24" s="228">
        <v>1.0442</v>
      </c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L24" s="216"/>
      <c r="CM24" s="226">
        <v>62.5</v>
      </c>
      <c r="CN24" s="299">
        <v>1.3406</v>
      </c>
      <c r="CO24" s="299">
        <v>1.2868999999999999</v>
      </c>
      <c r="CP24" s="299">
        <v>1.3186</v>
      </c>
      <c r="CQ24" s="299">
        <v>1.327</v>
      </c>
      <c r="CR24" s="228">
        <v>1.3751</v>
      </c>
      <c r="CS24" s="228">
        <v>1.369</v>
      </c>
      <c r="CT24" s="228">
        <v>1.4877</v>
      </c>
      <c r="CU24" s="304">
        <v>1.5029999999999999</v>
      </c>
      <c r="CV24" s="304">
        <v>1.5325</v>
      </c>
      <c r="CW24" s="304">
        <v>1.5579000000000001</v>
      </c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P24" s="216"/>
      <c r="DQ24" s="226">
        <v>62.5</v>
      </c>
      <c r="DR24" s="299">
        <v>1.6136999999999999</v>
      </c>
      <c r="DS24" s="299">
        <v>1.5643</v>
      </c>
      <c r="DT24" s="299">
        <v>1.6171</v>
      </c>
      <c r="DU24" s="299">
        <v>1.6147</v>
      </c>
      <c r="DV24" s="304">
        <v>1.5862000000000001</v>
      </c>
      <c r="DW24" s="304">
        <v>1.6336999999999999</v>
      </c>
      <c r="DX24" s="304">
        <v>1.5979000000000001</v>
      </c>
      <c r="DY24" s="228">
        <v>1.488</v>
      </c>
      <c r="DZ24" s="228">
        <v>1.5945</v>
      </c>
      <c r="EA24" s="228">
        <v>1.6024</v>
      </c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T24" s="216"/>
      <c r="EU24" s="22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</row>
    <row r="25" spans="1:177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29"/>
      <c r="Y25" s="216"/>
      <c r="Z25" s="216"/>
      <c r="AA25" s="216"/>
      <c r="AB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29"/>
      <c r="BB25" s="216"/>
      <c r="BC25" s="216"/>
      <c r="BD25" s="216"/>
      <c r="BE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29"/>
      <c r="CF25" s="216"/>
      <c r="CG25" s="216"/>
      <c r="CH25" s="216"/>
      <c r="CI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29"/>
      <c r="DJ25" s="216"/>
      <c r="DK25" s="216"/>
      <c r="DL25" s="216"/>
      <c r="DM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29"/>
      <c r="EN25" s="216"/>
      <c r="EO25" s="216"/>
      <c r="EP25" s="216"/>
      <c r="EQ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29"/>
      <c r="FR25" s="216"/>
      <c r="FS25" s="216"/>
      <c r="FT25" s="216"/>
      <c r="FU25" s="216"/>
    </row>
    <row r="26" spans="1:177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</row>
    <row r="27" spans="1:177">
      <c r="A27" s="216"/>
      <c r="B27" s="365" t="s">
        <v>107</v>
      </c>
      <c r="C27" s="231" t="s">
        <v>137</v>
      </c>
      <c r="D27" s="231"/>
      <c r="E27" s="231"/>
      <c r="F27" s="231"/>
      <c r="G27" s="231"/>
      <c r="H27" s="231"/>
      <c r="I27" s="231"/>
      <c r="J27" s="231"/>
      <c r="K27" s="231"/>
      <c r="L27" s="231"/>
      <c r="M27" s="233" t="s">
        <v>1</v>
      </c>
      <c r="N27" s="233" t="s">
        <v>113</v>
      </c>
      <c r="O27" s="226" t="s">
        <v>114</v>
      </c>
      <c r="P27" s="233" t="s">
        <v>115</v>
      </c>
      <c r="Q27" s="226" t="s">
        <v>116</v>
      </c>
      <c r="R27" s="216"/>
      <c r="S27" s="233" t="s">
        <v>107</v>
      </c>
      <c r="T27" s="215" t="s">
        <v>116</v>
      </c>
      <c r="U27" s="216"/>
      <c r="V27" s="216"/>
      <c r="W27" s="216"/>
      <c r="X27" s="216"/>
      <c r="Y27" s="216"/>
      <c r="Z27" s="216"/>
      <c r="AA27" s="216"/>
      <c r="AB27" s="216"/>
      <c r="AD27" s="216"/>
      <c r="AE27" s="365" t="s">
        <v>107</v>
      </c>
      <c r="AF27" s="231" t="s">
        <v>137</v>
      </c>
      <c r="AG27" s="231"/>
      <c r="AH27" s="231"/>
      <c r="AI27" s="231"/>
      <c r="AJ27" s="231"/>
      <c r="AK27" s="231"/>
      <c r="AL27" s="231"/>
      <c r="AM27" s="231"/>
      <c r="AN27" s="231"/>
      <c r="AO27" s="231"/>
      <c r="AP27" s="233" t="s">
        <v>1</v>
      </c>
      <c r="AQ27" s="233" t="s">
        <v>113</v>
      </c>
      <c r="AR27" s="226" t="s">
        <v>114</v>
      </c>
      <c r="AS27" s="233" t="s">
        <v>115</v>
      </c>
      <c r="AT27" s="226" t="s">
        <v>116</v>
      </c>
      <c r="AU27" s="216"/>
      <c r="AV27" s="233" t="s">
        <v>107</v>
      </c>
      <c r="AW27" s="215" t="s">
        <v>116</v>
      </c>
      <c r="AX27" s="216"/>
      <c r="AY27" s="216"/>
      <c r="AZ27" s="216"/>
      <c r="BA27" s="216"/>
      <c r="BB27" s="216"/>
      <c r="BC27" s="216"/>
      <c r="BD27" s="216"/>
      <c r="BE27" s="216"/>
      <c r="BH27" s="216"/>
      <c r="BI27" s="365" t="s">
        <v>107</v>
      </c>
      <c r="BJ27" s="231" t="s">
        <v>137</v>
      </c>
      <c r="BK27" s="231"/>
      <c r="BL27" s="231"/>
      <c r="BM27" s="231"/>
      <c r="BN27" s="231"/>
      <c r="BO27" s="231"/>
      <c r="BP27" s="231"/>
      <c r="BQ27" s="231"/>
      <c r="BR27" s="231"/>
      <c r="BS27" s="231"/>
      <c r="BT27" s="233" t="s">
        <v>1</v>
      </c>
      <c r="BU27" s="233" t="s">
        <v>113</v>
      </c>
      <c r="BV27" s="226" t="s">
        <v>114</v>
      </c>
      <c r="BW27" s="233" t="s">
        <v>115</v>
      </c>
      <c r="BX27" s="226" t="s">
        <v>116</v>
      </c>
      <c r="BY27" s="216"/>
      <c r="BZ27" s="233" t="s">
        <v>107</v>
      </c>
      <c r="CA27" s="215" t="s">
        <v>116</v>
      </c>
      <c r="CB27" s="216"/>
      <c r="CC27" s="216"/>
      <c r="CD27" s="216"/>
      <c r="CE27" s="216"/>
      <c r="CF27" s="216"/>
      <c r="CG27" s="216"/>
      <c r="CH27" s="216"/>
      <c r="CI27" s="216"/>
      <c r="CL27" s="216"/>
      <c r="CM27" s="365" t="s">
        <v>107</v>
      </c>
      <c r="CN27" s="231" t="s">
        <v>137</v>
      </c>
      <c r="CO27" s="231"/>
      <c r="CP27" s="231"/>
      <c r="CQ27" s="231"/>
      <c r="CR27" s="231"/>
      <c r="CS27" s="231"/>
      <c r="CT27" s="231"/>
      <c r="CU27" s="231"/>
      <c r="CV27" s="231"/>
      <c r="CW27" s="231"/>
      <c r="CX27" s="233" t="s">
        <v>1</v>
      </c>
      <c r="CY27" s="233" t="s">
        <v>113</v>
      </c>
      <c r="CZ27" s="226" t="s">
        <v>114</v>
      </c>
      <c r="DA27" s="233" t="s">
        <v>115</v>
      </c>
      <c r="DB27" s="226" t="s">
        <v>116</v>
      </c>
      <c r="DC27" s="216"/>
      <c r="DD27" s="233" t="s">
        <v>107</v>
      </c>
      <c r="DE27" s="215" t="s">
        <v>116</v>
      </c>
      <c r="DF27" s="216"/>
      <c r="DG27" s="216"/>
      <c r="DH27" s="216"/>
      <c r="DI27" s="216"/>
      <c r="DJ27" s="216"/>
      <c r="DK27" s="216"/>
      <c r="DL27" s="216"/>
      <c r="DM27" s="216"/>
      <c r="DP27" s="216"/>
      <c r="DQ27" s="365" t="s">
        <v>107</v>
      </c>
      <c r="DR27" s="231" t="s">
        <v>137</v>
      </c>
      <c r="DS27" s="231"/>
      <c r="DT27" s="231"/>
      <c r="DU27" s="231"/>
      <c r="DV27" s="231"/>
      <c r="DW27" s="231"/>
      <c r="DX27" s="231"/>
      <c r="DY27" s="231"/>
      <c r="DZ27" s="231"/>
      <c r="EA27" s="231"/>
      <c r="EB27" s="233" t="s">
        <v>1</v>
      </c>
      <c r="EC27" s="233" t="s">
        <v>113</v>
      </c>
      <c r="ED27" s="226" t="s">
        <v>114</v>
      </c>
      <c r="EE27" s="233" t="s">
        <v>115</v>
      </c>
      <c r="EF27" s="226" t="s">
        <v>116</v>
      </c>
      <c r="EG27" s="216"/>
      <c r="EH27" s="233" t="s">
        <v>107</v>
      </c>
      <c r="EI27" s="215" t="s">
        <v>116</v>
      </c>
      <c r="EJ27" s="216"/>
      <c r="EK27" s="216"/>
      <c r="EL27" s="216"/>
      <c r="EM27" s="216"/>
      <c r="EN27" s="216"/>
      <c r="EO27" s="216"/>
      <c r="EP27" s="216"/>
      <c r="EQ27" s="216"/>
      <c r="ET27" s="216"/>
      <c r="EU27" s="218"/>
      <c r="EV27" s="354"/>
      <c r="EW27" s="354"/>
      <c r="EX27" s="354"/>
      <c r="EY27" s="354"/>
      <c r="EZ27" s="354"/>
      <c r="FA27" s="354"/>
      <c r="FB27" s="354"/>
      <c r="FC27" s="354"/>
      <c r="FD27" s="354"/>
      <c r="FE27" s="354"/>
      <c r="FF27" s="233"/>
      <c r="FG27" s="233"/>
      <c r="FH27" s="226"/>
      <c r="FI27" s="233"/>
      <c r="FJ27" s="226"/>
      <c r="FK27" s="216"/>
      <c r="FL27" s="233"/>
      <c r="FM27" s="215"/>
      <c r="FN27" s="216"/>
      <c r="FO27" s="216"/>
      <c r="FP27" s="216"/>
      <c r="FQ27" s="216"/>
      <c r="FR27" s="216"/>
      <c r="FS27" s="216"/>
      <c r="FT27" s="216"/>
      <c r="FU27" s="216"/>
    </row>
    <row r="28" spans="1:177">
      <c r="A28" s="216"/>
      <c r="B28" s="243" t="s">
        <v>92</v>
      </c>
      <c r="C28" s="225">
        <f t="shared" ref="C28:L28" si="3">C19</f>
        <v>1.8465</v>
      </c>
      <c r="D28" s="225">
        <f t="shared" si="3"/>
        <v>1.8194999999999999</v>
      </c>
      <c r="E28" s="225">
        <f t="shared" si="3"/>
        <v>1.7252999999999901</v>
      </c>
      <c r="F28" s="225">
        <f t="shared" si="3"/>
        <v>1.7433999999999901</v>
      </c>
      <c r="G28" s="225">
        <f t="shared" si="3"/>
        <v>1.6457999999999999</v>
      </c>
      <c r="H28" s="225">
        <f t="shared" si="3"/>
        <v>1.7526999999999999</v>
      </c>
      <c r="I28" s="225">
        <f t="shared" si="3"/>
        <v>1.6349</v>
      </c>
      <c r="J28" s="225">
        <f t="shared" si="3"/>
        <v>1.6820999999999999</v>
      </c>
      <c r="K28" s="225">
        <f t="shared" si="3"/>
        <v>1.6467000000000001</v>
      </c>
      <c r="L28" s="225">
        <f t="shared" si="3"/>
        <v>1.7805</v>
      </c>
      <c r="M28" s="233">
        <f>AVERAGE(C28:L28)</f>
        <v>1.7277399999999978</v>
      </c>
      <c r="N28" s="233">
        <f t="shared" ref="N28:N33" si="4">STDEVP(C28:L28)</f>
        <v>7.0827652791829634E-2</v>
      </c>
      <c r="O28" s="226">
        <f>N28*100/M28</f>
        <v>4.0994393133127511</v>
      </c>
      <c r="P28" s="233">
        <f>M28-M35</f>
        <v>1.707289999999998</v>
      </c>
      <c r="Q28" s="226">
        <f>P28*100/P28</f>
        <v>100</v>
      </c>
      <c r="R28" s="216"/>
      <c r="S28" s="215" t="s">
        <v>118</v>
      </c>
      <c r="T28" s="226"/>
      <c r="U28" s="216"/>
      <c r="V28" s="216"/>
      <c r="W28" s="216"/>
      <c r="X28" s="216"/>
      <c r="Y28" s="216"/>
      <c r="Z28" s="216"/>
      <c r="AA28" s="216"/>
      <c r="AB28" s="216"/>
      <c r="AD28" s="216"/>
      <c r="AE28" s="243" t="s">
        <v>92</v>
      </c>
      <c r="AF28" s="225">
        <v>1.659</v>
      </c>
      <c r="AG28" s="225">
        <v>1.6713</v>
      </c>
      <c r="AH28" s="225">
        <v>1.5318000000000001</v>
      </c>
      <c r="AI28" s="225">
        <v>1.5893999999999999</v>
      </c>
      <c r="AJ28" s="225">
        <v>1.5262</v>
      </c>
      <c r="AK28" s="225">
        <v>1.6048</v>
      </c>
      <c r="AL28" s="225">
        <v>1.6238999999999999</v>
      </c>
      <c r="AM28" s="225">
        <v>1.6378999999999999</v>
      </c>
      <c r="AN28" s="225">
        <v>1.637</v>
      </c>
      <c r="AO28" s="225">
        <v>1.5796999999999899</v>
      </c>
      <c r="AP28" s="233">
        <f>AVERAGE(AF28:AO28)</f>
        <v>1.606099999999999</v>
      </c>
      <c r="AQ28" s="233">
        <f t="shared" ref="AQ28:AQ33" si="5">STDEVP(AF28:AO28)</f>
        <v>4.7132133412355226E-2</v>
      </c>
      <c r="AR28" s="226">
        <f>AQ28*100/AP28</f>
        <v>2.9345702890452188</v>
      </c>
      <c r="AS28" s="233">
        <f>AP28-AP35</f>
        <v>1.5776888888888878</v>
      </c>
      <c r="AT28" s="226">
        <f>AS28*100/AS28</f>
        <v>99.999999999999986</v>
      </c>
      <c r="AU28" s="216"/>
      <c r="AV28" s="215" t="s">
        <v>118</v>
      </c>
      <c r="AW28" s="226"/>
      <c r="AX28" s="216"/>
      <c r="AY28" s="216"/>
      <c r="AZ28" s="216"/>
      <c r="BA28" s="216"/>
      <c r="BB28" s="216"/>
      <c r="BC28" s="216"/>
      <c r="BD28" s="216"/>
      <c r="BE28" s="216"/>
      <c r="BH28" s="216"/>
      <c r="BI28" s="243" t="s">
        <v>92</v>
      </c>
      <c r="BJ28" s="225">
        <v>1.6292</v>
      </c>
      <c r="BK28" s="225">
        <v>1.5141</v>
      </c>
      <c r="BL28" s="225">
        <v>1.6298999999999999</v>
      </c>
      <c r="BM28" s="225">
        <v>1.5394000000000001</v>
      </c>
      <c r="BN28" s="225">
        <v>1.6076999999999999</v>
      </c>
      <c r="BO28" s="225">
        <v>1.5809</v>
      </c>
      <c r="BP28" s="225">
        <v>1.6171</v>
      </c>
      <c r="BQ28" s="225">
        <v>1.5750999999999999</v>
      </c>
      <c r="BR28" s="225">
        <v>1.5729</v>
      </c>
      <c r="BS28" s="225">
        <v>1.5931</v>
      </c>
      <c r="BT28" s="233">
        <f>AVERAGE(BJ28:BS28)</f>
        <v>1.5859400000000001</v>
      </c>
      <c r="BU28" s="233">
        <f t="shared" ref="BU28:BU33" si="6">STDEVP(BJ28:BS28)</f>
        <v>3.5971549869306403E-2</v>
      </c>
      <c r="BV28" s="226">
        <f>BU28*100/BT28</f>
        <v>2.2681532636358503</v>
      </c>
      <c r="BW28" s="233">
        <f>BT28-BT35</f>
        <v>1.5641525000000003</v>
      </c>
      <c r="BX28" s="226">
        <f>BW28*100/BW28</f>
        <v>99.999999999999986</v>
      </c>
      <c r="BY28" s="216"/>
      <c r="BZ28" s="215" t="s">
        <v>118</v>
      </c>
      <c r="CA28" s="226"/>
      <c r="CB28" s="216"/>
      <c r="CC28" s="216"/>
      <c r="CD28" s="216"/>
      <c r="CE28" s="216"/>
      <c r="CF28" s="216"/>
      <c r="CG28" s="216"/>
      <c r="CH28" s="216"/>
      <c r="CI28" s="216"/>
      <c r="CL28" s="216"/>
      <c r="CM28" s="243" t="s">
        <v>92</v>
      </c>
      <c r="CN28" s="225">
        <v>1.5283</v>
      </c>
      <c r="CO28" s="225">
        <v>1.5767</v>
      </c>
      <c r="CP28" s="225">
        <v>1.5004</v>
      </c>
      <c r="CQ28" s="225">
        <v>1.5229999999999999</v>
      </c>
      <c r="CR28" s="225">
        <v>1.4944999999999999</v>
      </c>
      <c r="CS28" s="225">
        <v>1.4644999999999999</v>
      </c>
      <c r="CT28" s="225">
        <v>1.5845</v>
      </c>
      <c r="CU28" s="225">
        <v>1.5519000000000001</v>
      </c>
      <c r="CV28" s="225">
        <v>1.6175999999999999</v>
      </c>
      <c r="CW28" s="225">
        <v>1.5488</v>
      </c>
      <c r="CX28" s="233">
        <f>AVERAGE(CN28:CW28)</f>
        <v>1.5390199999999998</v>
      </c>
      <c r="CY28" s="233">
        <f t="shared" ref="CY28:CY33" si="7">STDEVP(CN28:CW28)</f>
        <v>4.3957816142297164E-2</v>
      </c>
      <c r="CZ28" s="226">
        <f>CY28*100/CX28</f>
        <v>2.8562212409388552</v>
      </c>
      <c r="DA28" s="233">
        <f>CX28-CX35</f>
        <v>1.5043799999999998</v>
      </c>
      <c r="DB28" s="226">
        <f>DA28*100/DA28</f>
        <v>100</v>
      </c>
      <c r="DC28" s="216"/>
      <c r="DD28" s="215" t="s">
        <v>118</v>
      </c>
      <c r="DE28" s="226"/>
      <c r="DF28" s="216"/>
      <c r="DG28" s="216"/>
      <c r="DH28" s="216"/>
      <c r="DI28" s="216"/>
      <c r="DJ28" s="216"/>
      <c r="DK28" s="216"/>
      <c r="DL28" s="216"/>
      <c r="DM28" s="216"/>
      <c r="DP28" s="216"/>
      <c r="DQ28" s="243" t="s">
        <v>92</v>
      </c>
      <c r="DR28" s="225">
        <v>1.6989000000000001</v>
      </c>
      <c r="DS28" s="225">
        <v>1.6247</v>
      </c>
      <c r="DT28" s="225">
        <v>1.5867</v>
      </c>
      <c r="DU28" s="225">
        <v>1.60849999999999</v>
      </c>
      <c r="DV28" s="225">
        <v>1.58239999999999</v>
      </c>
      <c r="DW28" s="225">
        <v>1.5875999999999999</v>
      </c>
      <c r="DX28" s="225">
        <v>1.6031</v>
      </c>
      <c r="DY28" s="225">
        <v>1.6269</v>
      </c>
      <c r="DZ28" s="225">
        <v>1.6962999999999999</v>
      </c>
      <c r="EA28" s="225">
        <v>1.7559</v>
      </c>
      <c r="EB28" s="233">
        <f>AVERAGE(DR28:EA28)</f>
        <v>1.637099999999998</v>
      </c>
      <c r="EC28" s="233">
        <f t="shared" ref="EC28:EC33" si="8">STDEVP(DR28:EA28)</f>
        <v>5.625973693504234E-2</v>
      </c>
      <c r="ED28" s="226">
        <f>EC28*100/EB28</f>
        <v>3.4365485880546336</v>
      </c>
      <c r="EE28" s="233">
        <f>EB28-EB35</f>
        <v>1.6063099999999981</v>
      </c>
      <c r="EF28" s="226">
        <f>EE28*100/EE28</f>
        <v>99.999999999999986</v>
      </c>
      <c r="EG28" s="216"/>
      <c r="EH28" s="215" t="s">
        <v>118</v>
      </c>
      <c r="EI28" s="226"/>
      <c r="EJ28" s="216"/>
      <c r="EK28" s="216"/>
      <c r="EL28" s="216"/>
      <c r="EM28" s="216"/>
      <c r="EN28" s="216"/>
      <c r="EO28" s="216"/>
      <c r="EP28" s="216"/>
      <c r="EQ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33"/>
      <c r="FG28" s="233"/>
      <c r="FH28" s="226"/>
      <c r="FI28" s="233"/>
      <c r="FJ28" s="226"/>
      <c r="FK28" s="216"/>
      <c r="FL28" s="215"/>
      <c r="FM28" s="226"/>
      <c r="FN28" s="216"/>
      <c r="FO28" s="216"/>
      <c r="FP28" s="216"/>
      <c r="FQ28" s="216"/>
      <c r="FR28" s="216"/>
      <c r="FS28" s="216"/>
      <c r="FT28" s="216"/>
      <c r="FU28" s="216"/>
    </row>
    <row r="29" spans="1:177">
      <c r="A29" s="216"/>
      <c r="B29" s="246">
        <v>1000</v>
      </c>
      <c r="C29" s="299">
        <v>4.6300000000000001E-2</v>
      </c>
      <c r="D29" s="299">
        <v>4.6800000000000001E-2</v>
      </c>
      <c r="E29" s="299">
        <v>5.3599999999999898E-2</v>
      </c>
      <c r="F29" s="299">
        <v>5.1999999999999998E-2</v>
      </c>
      <c r="G29" s="299">
        <v>5.67E-2</v>
      </c>
      <c r="H29" s="233"/>
      <c r="I29" s="233"/>
      <c r="J29" s="233"/>
      <c r="K29" s="233"/>
      <c r="L29" s="233"/>
      <c r="M29" s="233">
        <f>AVERAGE(C29:G29)</f>
        <v>5.1079999999999973E-2</v>
      </c>
      <c r="N29" s="233">
        <f t="shared" si="4"/>
        <v>3.9986997886813022E-3</v>
      </c>
      <c r="O29" s="226">
        <f>N29*100/M29</f>
        <v>7.8283081219289441</v>
      </c>
      <c r="P29" s="233">
        <f>M29-M35</f>
        <v>3.0630000000000053E-2</v>
      </c>
      <c r="Q29" s="249">
        <f>P29*100/P28</f>
        <v>1.7940713059878575</v>
      </c>
      <c r="R29" s="216"/>
      <c r="S29" s="250">
        <v>1000</v>
      </c>
      <c r="T29" s="249">
        <v>1.7940713059878575</v>
      </c>
      <c r="U29" s="216"/>
      <c r="V29" s="216"/>
      <c r="W29" s="216"/>
      <c r="X29" s="216"/>
      <c r="Y29" s="216"/>
      <c r="Z29" s="216"/>
      <c r="AA29" s="216"/>
      <c r="AB29" s="216"/>
      <c r="AD29" s="216"/>
      <c r="AE29" s="246">
        <v>1000</v>
      </c>
      <c r="AF29" s="299">
        <v>5.7599999999999901E-2</v>
      </c>
      <c r="AG29" s="299">
        <v>7.0199999999999999E-2</v>
      </c>
      <c r="AH29" s="299">
        <v>7.6299999999999896E-2</v>
      </c>
      <c r="AI29" s="299"/>
      <c r="AJ29" s="299">
        <v>6.8099999999999994E-2</v>
      </c>
      <c r="AK29" s="233"/>
      <c r="AL29" s="233"/>
      <c r="AM29" s="233"/>
      <c r="AN29" s="233"/>
      <c r="AO29" s="233"/>
      <c r="AP29" s="233">
        <f>AVERAGE(AF29:AJ29)</f>
        <v>6.8049999999999944E-2</v>
      </c>
      <c r="AQ29" s="233">
        <f t="shared" si="5"/>
        <v>6.7433300378967132E-3</v>
      </c>
      <c r="AR29" s="226">
        <f>AQ29*100/AP29</f>
        <v>9.9093755149106819</v>
      </c>
      <c r="AS29" s="233">
        <f>AP29-AP35</f>
        <v>3.9638888888888849E-2</v>
      </c>
      <c r="AT29" s="249">
        <f>AS29*100/AS28</f>
        <v>2.5124654910135775</v>
      </c>
      <c r="AU29" s="216"/>
      <c r="AV29" s="250">
        <v>1000</v>
      </c>
      <c r="AW29" s="249">
        <v>2.5124654910135775</v>
      </c>
      <c r="AX29" s="216"/>
      <c r="AY29" s="216"/>
      <c r="AZ29" s="216"/>
      <c r="BA29" s="216"/>
      <c r="BB29" s="216"/>
      <c r="BC29" s="216"/>
      <c r="BD29" s="216"/>
      <c r="BE29" s="216"/>
      <c r="BH29" s="216"/>
      <c r="BI29" s="246">
        <v>1000</v>
      </c>
      <c r="BJ29" s="299">
        <v>3.3899999999999902E-2</v>
      </c>
      <c r="BK29" s="299"/>
      <c r="BL29" s="299"/>
      <c r="BM29" s="299">
        <v>3.1800000000000002E-2</v>
      </c>
      <c r="BN29" s="299">
        <v>3.3699999999999897E-2</v>
      </c>
      <c r="BO29" s="233"/>
      <c r="BP29" s="233"/>
      <c r="BQ29" s="233"/>
      <c r="BR29" s="233"/>
      <c r="BS29" s="233"/>
      <c r="BT29" s="233">
        <f>AVERAGE(BJ29:BN29)</f>
        <v>3.3133333333333265E-2</v>
      </c>
      <c r="BU29" s="233">
        <f t="shared" si="6"/>
        <v>9.4633797110517815E-4</v>
      </c>
      <c r="BV29" s="226">
        <f>BU29*100/BT29</f>
        <v>2.8561508182248896</v>
      </c>
      <c r="BW29" s="233">
        <f>BT29-BT35</f>
        <v>1.1345833333333326E-2</v>
      </c>
      <c r="BX29" s="249">
        <f>BW29*100/BW28</f>
        <v>0.72536618605496106</v>
      </c>
      <c r="BY29" s="216"/>
      <c r="BZ29" s="250">
        <v>1000</v>
      </c>
      <c r="CA29" s="249">
        <v>0.72536618605496106</v>
      </c>
      <c r="CB29" s="216"/>
      <c r="CC29" s="216"/>
      <c r="CD29" s="216"/>
      <c r="CE29" s="216"/>
      <c r="CF29" s="216"/>
      <c r="CG29" s="216"/>
      <c r="CH29" s="216"/>
      <c r="CI29" s="216"/>
      <c r="CL29" s="216"/>
      <c r="CM29" s="246">
        <v>1000</v>
      </c>
      <c r="CN29" s="299">
        <v>4.0899999999999902E-2</v>
      </c>
      <c r="CO29" s="299"/>
      <c r="CP29" s="299">
        <v>4.6600000000000003E-2</v>
      </c>
      <c r="CQ29" s="299">
        <v>4.4900000000000002E-2</v>
      </c>
      <c r="CR29" s="216"/>
      <c r="CS29" s="233"/>
      <c r="CT29" s="233"/>
      <c r="CU29" s="233"/>
      <c r="CV29" s="233"/>
      <c r="CW29" s="233"/>
      <c r="CX29" s="233">
        <f>AVERAGE(CN29:CR29)</f>
        <v>4.4133333333333302E-2</v>
      </c>
      <c r="CY29" s="233">
        <f t="shared" si="7"/>
        <v>2.3893281249943686E-3</v>
      </c>
      <c r="CZ29" s="226">
        <f>CY29*100/CX29</f>
        <v>5.4138854795944953</v>
      </c>
      <c r="DA29" s="233">
        <f>CX29-CX35</f>
        <v>9.4933333333333328E-3</v>
      </c>
      <c r="DB29" s="249">
        <f>DA29*100/DA28</f>
        <v>0.63104623388594194</v>
      </c>
      <c r="DC29" s="216"/>
      <c r="DD29" s="250">
        <v>1000</v>
      </c>
      <c r="DE29" s="249">
        <v>0.63104623388594194</v>
      </c>
      <c r="DF29" s="216"/>
      <c r="DG29" s="216"/>
      <c r="DH29" s="216"/>
      <c r="DI29" s="216"/>
      <c r="DJ29" s="216"/>
      <c r="DK29" s="216"/>
      <c r="DL29" s="216"/>
      <c r="DM29" s="216"/>
      <c r="DP29" s="216"/>
      <c r="DQ29" s="246">
        <v>1000</v>
      </c>
      <c r="DR29" s="299">
        <v>3.8599999999999898E-2</v>
      </c>
      <c r="DS29" s="299">
        <v>4.0999999999999898E-2</v>
      </c>
      <c r="DT29" s="299">
        <v>4.65E-2</v>
      </c>
      <c r="DU29" s="299">
        <v>4.5999999999999902E-2</v>
      </c>
      <c r="DV29" s="216"/>
      <c r="DW29" s="233"/>
      <c r="DX29" s="233"/>
      <c r="DY29" s="233"/>
      <c r="DZ29" s="233"/>
      <c r="EA29" s="233"/>
      <c r="EB29" s="233">
        <f>AVERAGE(DR29:DV29)</f>
        <v>4.3024999999999924E-2</v>
      </c>
      <c r="EC29" s="233">
        <f t="shared" si="8"/>
        <v>3.3394423187113418E-3</v>
      </c>
      <c r="ED29" s="226">
        <f>EC29*100/EB29</f>
        <v>7.7616323502878508</v>
      </c>
      <c r="EE29" s="233">
        <f>EB29-EB35</f>
        <v>1.2234999999999968E-2</v>
      </c>
      <c r="EF29" s="249">
        <f>EE29*100/EE28</f>
        <v>0.76168361026202813</v>
      </c>
      <c r="EG29" s="216"/>
      <c r="EH29" s="250">
        <v>1000</v>
      </c>
      <c r="EI29" s="249">
        <v>0.76168361026202813</v>
      </c>
      <c r="EJ29" s="216"/>
      <c r="EK29" s="216"/>
      <c r="EL29" s="216"/>
      <c r="EM29" s="216"/>
      <c r="EN29" s="216"/>
      <c r="EO29" s="216"/>
      <c r="EP29" s="216"/>
      <c r="EQ29" s="216"/>
      <c r="ET29" s="216"/>
      <c r="EU29" s="226"/>
      <c r="EV29" s="216"/>
      <c r="EW29" s="216"/>
      <c r="EX29" s="216"/>
      <c r="EY29" s="216"/>
      <c r="EZ29" s="216"/>
      <c r="FA29" s="233"/>
      <c r="FB29" s="233"/>
      <c r="FC29" s="233"/>
      <c r="FD29" s="233"/>
      <c r="FE29" s="233"/>
      <c r="FF29" s="233"/>
      <c r="FG29" s="233"/>
      <c r="FH29" s="226"/>
      <c r="FI29" s="233"/>
      <c r="FJ29" s="249"/>
      <c r="FK29" s="216"/>
      <c r="FL29" s="250"/>
      <c r="FM29" s="249"/>
      <c r="FN29" s="216"/>
      <c r="FO29" s="216"/>
      <c r="FP29" s="216"/>
      <c r="FQ29" s="216"/>
      <c r="FR29" s="216"/>
      <c r="FS29" s="216"/>
      <c r="FT29" s="216"/>
      <c r="FU29" s="216"/>
    </row>
    <row r="30" spans="1:177">
      <c r="A30" s="216"/>
      <c r="B30" s="246">
        <v>500</v>
      </c>
      <c r="C30" s="299">
        <v>6.8500000000000005E-2</v>
      </c>
      <c r="D30" s="299">
        <v>6.3100000000000003E-2</v>
      </c>
      <c r="E30" s="299">
        <v>5.72999999999999E-2</v>
      </c>
      <c r="F30" s="299">
        <v>5.7599999999999998E-2</v>
      </c>
      <c r="G30" s="299">
        <v>6.6000000000000003E-2</v>
      </c>
      <c r="H30" s="233"/>
      <c r="I30" s="233"/>
      <c r="J30" s="233"/>
      <c r="K30" s="233"/>
      <c r="L30" s="233"/>
      <c r="M30" s="233">
        <f>AVERAGE(C30:L30)</f>
        <v>6.2499999999999979E-2</v>
      </c>
      <c r="N30" s="233">
        <f t="shared" si="4"/>
        <v>4.4645268506304479E-3</v>
      </c>
      <c r="O30" s="226">
        <f t="shared" ref="O30:O33" si="9">N30*100/M30</f>
        <v>7.1432429610087196</v>
      </c>
      <c r="P30" s="233">
        <f>M30-M35</f>
        <v>4.205000000000006E-2</v>
      </c>
      <c r="Q30" s="249">
        <f>P30*100/P28</f>
        <v>2.4629676270580929</v>
      </c>
      <c r="R30" s="216"/>
      <c r="S30" s="252">
        <v>500</v>
      </c>
      <c r="T30" s="249">
        <v>2.4629676270580929</v>
      </c>
      <c r="U30" s="216"/>
      <c r="V30" s="216"/>
      <c r="W30" s="216"/>
      <c r="X30" s="216"/>
      <c r="Y30" s="216"/>
      <c r="Z30" s="216"/>
      <c r="AA30" s="216"/>
      <c r="AB30" s="216"/>
      <c r="AD30" s="216"/>
      <c r="AE30" s="246">
        <v>500</v>
      </c>
      <c r="AF30" s="299">
        <v>6.0600000000000001E-2</v>
      </c>
      <c r="AG30" s="299"/>
      <c r="AH30" s="299"/>
      <c r="AI30" s="299">
        <v>5.9200000000000003E-2</v>
      </c>
      <c r="AJ30" s="299">
        <v>6.9499999999999895E-2</v>
      </c>
      <c r="AK30" s="233"/>
      <c r="AL30" s="233"/>
      <c r="AM30" s="233"/>
      <c r="AN30" s="233"/>
      <c r="AO30" s="233"/>
      <c r="AP30" s="233">
        <f>AVERAGE(AF30:AO30)</f>
        <v>6.3099999999999976E-2</v>
      </c>
      <c r="AQ30" s="233">
        <f t="shared" si="5"/>
        <v>4.5614325235244042E-3</v>
      </c>
      <c r="AR30" s="226">
        <f t="shared" ref="AR30:AR33" si="10">AQ30*100/AP30</f>
        <v>7.2288946490085673</v>
      </c>
      <c r="AS30" s="233">
        <f>AP30-AP35</f>
        <v>3.468888888888888E-2</v>
      </c>
      <c r="AT30" s="249">
        <f>AS30*100/AS28</f>
        <v>2.1987154205870763</v>
      </c>
      <c r="AU30" s="216"/>
      <c r="AV30" s="252">
        <v>500</v>
      </c>
      <c r="AW30" s="249">
        <v>2.1987154205870763</v>
      </c>
      <c r="AX30" s="216"/>
      <c r="AY30" s="216"/>
      <c r="AZ30" s="216"/>
      <c r="BA30" s="216"/>
      <c r="BB30" s="216"/>
      <c r="BC30" s="216"/>
      <c r="BD30" s="216"/>
      <c r="BE30" s="216"/>
      <c r="BH30" s="216"/>
      <c r="BI30" s="246">
        <v>500</v>
      </c>
      <c r="BJ30" s="299">
        <v>4.6999999999999903E-2</v>
      </c>
      <c r="BK30" s="299">
        <v>4.3099999999999902E-2</v>
      </c>
      <c r="BL30" s="299">
        <v>4.2399999999999903E-2</v>
      </c>
      <c r="BM30" s="299"/>
      <c r="BN30" s="299"/>
      <c r="BO30" s="233"/>
      <c r="BP30" s="233"/>
      <c r="BQ30" s="233"/>
      <c r="BR30" s="233"/>
      <c r="BS30" s="233"/>
      <c r="BT30" s="233">
        <f>AVERAGE(BJ30:BS30)</f>
        <v>4.4166666666666569E-2</v>
      </c>
      <c r="BU30" s="233">
        <f t="shared" si="6"/>
        <v>2.0237478982214055E-3</v>
      </c>
      <c r="BV30" s="226">
        <f t="shared" ref="BV30:BV33" si="11">BU30*100/BT30</f>
        <v>4.5820707129541356</v>
      </c>
      <c r="BW30" s="233">
        <f>BT30-BT35</f>
        <v>2.2379166666666631E-2</v>
      </c>
      <c r="BX30" s="249">
        <f>BW30*100/BW28</f>
        <v>1.4307535017631994</v>
      </c>
      <c r="BY30" s="216"/>
      <c r="BZ30" s="252">
        <v>500</v>
      </c>
      <c r="CA30" s="249">
        <v>1.4307535017631994</v>
      </c>
      <c r="CB30" s="216"/>
      <c r="CC30" s="216"/>
      <c r="CD30" s="216"/>
      <c r="CE30" s="216"/>
      <c r="CF30" s="216"/>
      <c r="CG30" s="216"/>
      <c r="CH30" s="216"/>
      <c r="CI30" s="216"/>
      <c r="CL30" s="216"/>
      <c r="CM30" s="246">
        <v>500</v>
      </c>
      <c r="CN30" s="299"/>
      <c r="CO30" s="299">
        <v>5.4300000000000001E-2</v>
      </c>
      <c r="CP30" s="299">
        <v>5.6299999999999899E-2</v>
      </c>
      <c r="CQ30" s="299">
        <v>6.0299999999999902E-2</v>
      </c>
      <c r="CR30" s="216"/>
      <c r="CS30" s="233"/>
      <c r="CT30" s="233"/>
      <c r="CU30" s="233"/>
      <c r="CV30" s="233"/>
      <c r="CW30" s="233"/>
      <c r="CX30" s="233">
        <f>AVERAGE(CN30:CW30)</f>
        <v>5.6966666666666603E-2</v>
      </c>
      <c r="CY30" s="233">
        <f t="shared" si="7"/>
        <v>2.4944382578492596E-3</v>
      </c>
      <c r="CZ30" s="226">
        <f t="shared" ref="CZ30:CZ33" si="12">CY30*100/CX30</f>
        <v>4.3787681530414204</v>
      </c>
      <c r="DA30" s="233">
        <f>CX30-CX35</f>
        <v>2.2326666666666634E-2</v>
      </c>
      <c r="DB30" s="249">
        <f>DA30*100/DA28</f>
        <v>1.4841108407893375</v>
      </c>
      <c r="DC30" s="216"/>
      <c r="DD30" s="252">
        <v>500</v>
      </c>
      <c r="DE30" s="249">
        <v>1.4841108407893375</v>
      </c>
      <c r="DF30" s="216"/>
      <c r="DG30" s="216"/>
      <c r="DH30" s="216"/>
      <c r="DI30" s="216"/>
      <c r="DJ30" s="216"/>
      <c r="DK30" s="216"/>
      <c r="DL30" s="216"/>
      <c r="DM30" s="216"/>
      <c r="DP30" s="216"/>
      <c r="DQ30" s="246">
        <v>500</v>
      </c>
      <c r="DR30" s="299"/>
      <c r="DS30" s="299">
        <v>6.1099999999999897E-2</v>
      </c>
      <c r="DT30" s="299">
        <v>6.1599999999999898E-2</v>
      </c>
      <c r="DU30" s="299">
        <v>6.7000000000000004E-2</v>
      </c>
      <c r="DV30" s="216"/>
      <c r="DW30" s="233"/>
      <c r="DX30" s="233"/>
      <c r="DY30" s="233"/>
      <c r="DZ30" s="233"/>
      <c r="EA30" s="233"/>
      <c r="EB30" s="233">
        <f>AVERAGE(DR30:EA30)</f>
        <v>6.3233333333333266E-2</v>
      </c>
      <c r="EC30" s="233">
        <f t="shared" si="8"/>
        <v>2.6712460679532732E-3</v>
      </c>
      <c r="ED30" s="226">
        <f t="shared" ref="ED30:ED33" si="13">EC30*100/EB30</f>
        <v>4.2244270974485119</v>
      </c>
      <c r="EE30" s="233">
        <f>EB30-EB35</f>
        <v>3.244333333333331E-2</v>
      </c>
      <c r="EF30" s="249">
        <f>EE30*100/EE28</f>
        <v>2.0197429719875584</v>
      </c>
      <c r="EG30" s="216"/>
      <c r="EH30" s="252">
        <v>500</v>
      </c>
      <c r="EI30" s="249">
        <v>2.0197429719875584</v>
      </c>
      <c r="EJ30" s="216"/>
      <c r="EK30" s="216"/>
      <c r="EL30" s="216"/>
      <c r="EM30" s="216"/>
      <c r="EN30" s="216"/>
      <c r="EO30" s="216"/>
      <c r="EP30" s="216"/>
      <c r="EQ30" s="216"/>
      <c r="ET30" s="216"/>
      <c r="EU30" s="226"/>
      <c r="EV30" s="216"/>
      <c r="EW30" s="216"/>
      <c r="EX30" s="216"/>
      <c r="EY30" s="216"/>
      <c r="EZ30" s="216"/>
      <c r="FA30" s="233"/>
      <c r="FB30" s="233"/>
      <c r="FC30" s="233"/>
      <c r="FD30" s="233"/>
      <c r="FE30" s="233"/>
      <c r="FF30" s="233"/>
      <c r="FG30" s="233"/>
      <c r="FH30" s="226"/>
      <c r="FI30" s="233"/>
      <c r="FJ30" s="249"/>
      <c r="FK30" s="216"/>
      <c r="FL30" s="252"/>
      <c r="FM30" s="249"/>
      <c r="FN30" s="216"/>
      <c r="FO30" s="216"/>
      <c r="FP30" s="216"/>
      <c r="FQ30" s="216"/>
      <c r="FR30" s="216"/>
      <c r="FS30" s="216"/>
      <c r="FT30" s="216"/>
      <c r="FU30" s="216"/>
    </row>
    <row r="31" spans="1:177">
      <c r="A31" s="216"/>
      <c r="B31" s="246">
        <v>250</v>
      </c>
      <c r="C31" s="299">
        <v>0.354299999999999</v>
      </c>
      <c r="D31" s="299">
        <v>0.38300000000000001</v>
      </c>
      <c r="E31" s="299">
        <v>0.36820000000000003</v>
      </c>
      <c r="F31" s="299">
        <v>0.4093</v>
      </c>
      <c r="G31" s="299">
        <v>0.44109999999999999</v>
      </c>
      <c r="H31" s="233"/>
      <c r="I31" s="233"/>
      <c r="J31" s="233"/>
      <c r="K31" s="233"/>
      <c r="L31" s="233"/>
      <c r="M31" s="233">
        <f>AVERAGE(C31:L31)</f>
        <v>0.39117999999999981</v>
      </c>
      <c r="N31" s="233">
        <f t="shared" si="4"/>
        <v>3.0904588656055821E-2</v>
      </c>
      <c r="O31" s="226">
        <f t="shared" si="9"/>
        <v>7.9003498788424356</v>
      </c>
      <c r="P31" s="233">
        <f>M31-M35</f>
        <v>0.37072999999999989</v>
      </c>
      <c r="Q31" s="249">
        <f>P31*100/P28</f>
        <v>21.714530044690726</v>
      </c>
      <c r="R31" s="216"/>
      <c r="S31" s="252">
        <v>250</v>
      </c>
      <c r="T31" s="249">
        <v>21.714530044690726</v>
      </c>
      <c r="U31" s="216"/>
      <c r="V31" s="216"/>
      <c r="W31" s="216"/>
      <c r="X31" s="216"/>
      <c r="Y31" s="216"/>
      <c r="Z31" s="216"/>
      <c r="AA31" s="216"/>
      <c r="AB31" s="216"/>
      <c r="AD31" s="216"/>
      <c r="AE31" s="246">
        <v>250</v>
      </c>
      <c r="AF31" s="299"/>
      <c r="AG31" s="299">
        <v>0.53159999999999996</v>
      </c>
      <c r="AH31" s="299"/>
      <c r="AI31" s="299">
        <v>0.52439999999999998</v>
      </c>
      <c r="AJ31" s="299">
        <v>0.52859999999999996</v>
      </c>
      <c r="AK31" s="233"/>
      <c r="AL31" s="233"/>
      <c r="AM31" s="233"/>
      <c r="AN31" s="233"/>
      <c r="AO31" s="233"/>
      <c r="AP31" s="233">
        <f>AVERAGE(AF31:AO31)</f>
        <v>0.5282</v>
      </c>
      <c r="AQ31" s="233">
        <f t="shared" si="5"/>
        <v>2.9529646120466731E-3</v>
      </c>
      <c r="AR31" s="226">
        <f t="shared" si="10"/>
        <v>0.55906183491985473</v>
      </c>
      <c r="AS31" s="233">
        <f>AP31-AP35</f>
        <v>0.49978888888888889</v>
      </c>
      <c r="AT31" s="249">
        <f>AS31*100/AS28</f>
        <v>31.678545270156086</v>
      </c>
      <c r="AU31" s="216"/>
      <c r="AV31" s="252">
        <v>250</v>
      </c>
      <c r="AW31" s="249">
        <v>31.678545270156086</v>
      </c>
      <c r="AX31" s="216"/>
      <c r="AY31" s="216"/>
      <c r="AZ31" s="216"/>
      <c r="BA31" s="216"/>
      <c r="BB31" s="216"/>
      <c r="BC31" s="216"/>
      <c r="BD31" s="216"/>
      <c r="BE31" s="216"/>
      <c r="BH31" s="216"/>
      <c r="BI31" s="246">
        <v>250</v>
      </c>
      <c r="BJ31" s="299">
        <v>7.1199999999999999E-2</v>
      </c>
      <c r="BK31" s="299">
        <v>6.2499999999999903E-2</v>
      </c>
      <c r="BL31" s="299">
        <v>6.0799999999999903E-2</v>
      </c>
      <c r="BM31" s="299"/>
      <c r="BN31" s="299"/>
      <c r="BO31" s="233"/>
      <c r="BP31" s="233"/>
      <c r="BQ31" s="233"/>
      <c r="BR31" s="233"/>
      <c r="BS31" s="233"/>
      <c r="BT31" s="233">
        <f>AVERAGE(BJ31:BS31)</f>
        <v>6.4833333333333271E-2</v>
      </c>
      <c r="BU31" s="233">
        <f t="shared" si="6"/>
        <v>4.555094827650606E-3</v>
      </c>
      <c r="BV31" s="226">
        <f t="shared" si="11"/>
        <v>7.025853204602484</v>
      </c>
      <c r="BW31" s="233">
        <f>BT31-BT35</f>
        <v>4.3045833333333332E-2</v>
      </c>
      <c r="BX31" s="249">
        <f>BW31*100/BW28</f>
        <v>2.7520227940263706</v>
      </c>
      <c r="BY31" s="216"/>
      <c r="BZ31" s="252">
        <v>250</v>
      </c>
      <c r="CA31" s="249">
        <v>2.7520227940263706</v>
      </c>
      <c r="CB31" s="216"/>
      <c r="CC31" s="216"/>
      <c r="CD31" s="216"/>
      <c r="CE31" s="216"/>
      <c r="CF31" s="216"/>
      <c r="CG31" s="216"/>
      <c r="CH31" s="216"/>
      <c r="CI31" s="216"/>
      <c r="CL31" s="216"/>
      <c r="CM31" s="246">
        <v>250</v>
      </c>
      <c r="CN31" s="299"/>
      <c r="CO31" s="299">
        <v>0.1051</v>
      </c>
      <c r="CP31" s="299">
        <v>0.1041</v>
      </c>
      <c r="CQ31" s="299">
        <v>0.12509999999999999</v>
      </c>
      <c r="CR31" s="216"/>
      <c r="CS31" s="233"/>
      <c r="CT31" s="233"/>
      <c r="CU31" s="233"/>
      <c r="CV31" s="233"/>
      <c r="CW31" s="233"/>
      <c r="CX31" s="233">
        <f>AVERAGE(CN31:CW31)</f>
        <v>0.11143333333333333</v>
      </c>
      <c r="CY31" s="233">
        <f t="shared" si="7"/>
        <v>9.6724120856979331E-3</v>
      </c>
      <c r="CZ31" s="226">
        <f t="shared" si="12"/>
        <v>8.6799988803750523</v>
      </c>
      <c r="DA31" s="233">
        <f>CX31-CX35</f>
        <v>7.6793333333333352E-2</v>
      </c>
      <c r="DB31" s="249">
        <f>DA31*100/DA28</f>
        <v>5.1046499776209044</v>
      </c>
      <c r="DC31" s="216"/>
      <c r="DD31" s="252">
        <v>250</v>
      </c>
      <c r="DE31" s="249">
        <v>5.1046499776209044</v>
      </c>
      <c r="DF31" s="216"/>
      <c r="DG31" s="216"/>
      <c r="DH31" s="216"/>
      <c r="DI31" s="216"/>
      <c r="DJ31" s="216"/>
      <c r="DK31" s="216"/>
      <c r="DL31" s="216"/>
      <c r="DM31" s="216"/>
      <c r="DP31" s="216"/>
      <c r="DQ31" s="246">
        <v>250</v>
      </c>
      <c r="DR31" s="299">
        <v>0.191</v>
      </c>
      <c r="DS31" s="299">
        <v>0.20530000000000001</v>
      </c>
      <c r="DT31" s="299">
        <v>0.23150000000000001</v>
      </c>
      <c r="DU31" s="299">
        <v>0.214</v>
      </c>
      <c r="DV31" s="216"/>
      <c r="DW31" s="233"/>
      <c r="DX31" s="233"/>
      <c r="DY31" s="233"/>
      <c r="DZ31" s="233"/>
      <c r="EA31" s="233"/>
      <c r="EB31" s="233">
        <f>AVERAGE(DR31:EA31)</f>
        <v>0.21045</v>
      </c>
      <c r="EC31" s="233">
        <f t="shared" si="8"/>
        <v>1.4667395815208643E-2</v>
      </c>
      <c r="ED31" s="226">
        <f t="shared" si="13"/>
        <v>6.9695394702820828</v>
      </c>
      <c r="EE31" s="233">
        <f>EB31-EB35</f>
        <v>0.17966000000000004</v>
      </c>
      <c r="EF31" s="249">
        <f>EE31*100/EE28</f>
        <v>11.18464057373734</v>
      </c>
      <c r="EG31" s="216"/>
      <c r="EH31" s="252">
        <v>250</v>
      </c>
      <c r="EI31" s="249">
        <v>11.18464057373734</v>
      </c>
      <c r="EJ31" s="216"/>
      <c r="EK31" s="216"/>
      <c r="EL31" s="216"/>
      <c r="EM31" s="216"/>
      <c r="EN31" s="216"/>
      <c r="EO31" s="216"/>
      <c r="EP31" s="216"/>
      <c r="EQ31" s="216"/>
      <c r="ET31" s="216"/>
      <c r="EU31" s="226"/>
      <c r="EV31" s="216"/>
      <c r="EW31" s="216"/>
      <c r="EX31" s="216"/>
      <c r="EY31" s="216"/>
      <c r="EZ31" s="216"/>
      <c r="FA31" s="233"/>
      <c r="FB31" s="233"/>
      <c r="FC31" s="233"/>
      <c r="FD31" s="233"/>
      <c r="FE31" s="233"/>
      <c r="FF31" s="233"/>
      <c r="FG31" s="233"/>
      <c r="FH31" s="226"/>
      <c r="FI31" s="233"/>
      <c r="FJ31" s="249"/>
      <c r="FK31" s="216"/>
      <c r="FL31" s="252"/>
      <c r="FM31" s="249"/>
      <c r="FN31" s="216"/>
      <c r="FO31" s="216"/>
      <c r="FP31" s="216"/>
      <c r="FQ31" s="216"/>
      <c r="FR31" s="216"/>
      <c r="FS31" s="216"/>
      <c r="FT31" s="216"/>
      <c r="FU31" s="216"/>
    </row>
    <row r="32" spans="1:177">
      <c r="A32" s="216"/>
      <c r="B32" s="246">
        <v>125</v>
      </c>
      <c r="C32" s="299">
        <v>1.2307999999999999</v>
      </c>
      <c r="D32" s="299">
        <v>1.2567999999999999</v>
      </c>
      <c r="E32" s="299">
        <v>1.1655</v>
      </c>
      <c r="F32" s="299">
        <v>1.2404999999999999</v>
      </c>
      <c r="G32" s="299">
        <v>1.1957</v>
      </c>
      <c r="H32" s="233"/>
      <c r="I32" s="233"/>
      <c r="J32" s="233"/>
      <c r="K32" s="233"/>
      <c r="L32" s="233"/>
      <c r="M32" s="233">
        <f>AVERAGE(C32:L32)</f>
        <v>1.2178599999999999</v>
      </c>
      <c r="N32" s="233">
        <f t="shared" si="4"/>
        <v>3.2951394507668381E-2</v>
      </c>
      <c r="O32" s="226">
        <f t="shared" si="9"/>
        <v>2.7056800048994454</v>
      </c>
      <c r="P32" s="233">
        <f>M32-M35</f>
        <v>1.1974100000000001</v>
      </c>
      <c r="Q32" s="249">
        <f>P32*100/P28</f>
        <v>70.135126428433452</v>
      </c>
      <c r="R32" s="216"/>
      <c r="S32" s="252">
        <v>125</v>
      </c>
      <c r="T32" s="249">
        <v>70.135126428433452</v>
      </c>
      <c r="U32" s="216"/>
      <c r="V32" s="216"/>
      <c r="W32" s="216"/>
      <c r="X32" s="216"/>
      <c r="Y32" s="216"/>
      <c r="Z32" s="216"/>
      <c r="AA32" s="216"/>
      <c r="AB32" s="216"/>
      <c r="AD32" s="216"/>
      <c r="AE32" s="246">
        <v>125</v>
      </c>
      <c r="AF32" s="299"/>
      <c r="AG32" s="299"/>
      <c r="AH32" s="299">
        <v>1.1524000000000001</v>
      </c>
      <c r="AI32" s="299">
        <v>1.1907000000000001</v>
      </c>
      <c r="AJ32" s="299">
        <v>1.0812999999999999</v>
      </c>
      <c r="AK32" s="233"/>
      <c r="AL32" s="233"/>
      <c r="AM32" s="233"/>
      <c r="AN32" s="233"/>
      <c r="AO32" s="233"/>
      <c r="AP32" s="233">
        <f>AVERAGE(AF32:AO32)</f>
        <v>1.1414666666666669</v>
      </c>
      <c r="AQ32" s="233">
        <f t="shared" si="5"/>
        <v>4.5326543609187343E-2</v>
      </c>
      <c r="AR32" s="226">
        <f t="shared" si="10"/>
        <v>3.9709038321329868</v>
      </c>
      <c r="AS32" s="233">
        <f>AP32-AP35</f>
        <v>1.1130555555555557</v>
      </c>
      <c r="AT32" s="249">
        <f>AS32*100/AS28</f>
        <v>70.549749281649724</v>
      </c>
      <c r="AU32" s="216"/>
      <c r="AV32" s="252">
        <v>125</v>
      </c>
      <c r="AW32" s="249">
        <v>70.549749281649724</v>
      </c>
      <c r="AX32" s="216"/>
      <c r="AY32" s="216"/>
      <c r="AZ32" s="216"/>
      <c r="BA32" s="216"/>
      <c r="BB32" s="216"/>
      <c r="BC32" s="216"/>
      <c r="BD32" s="216"/>
      <c r="BE32" s="216"/>
      <c r="BH32" s="216"/>
      <c r="BI32" s="246">
        <v>125</v>
      </c>
      <c r="BJ32" s="299">
        <v>0.43709999999999999</v>
      </c>
      <c r="BK32" s="299"/>
      <c r="BL32" s="299">
        <v>0.44650000000000001</v>
      </c>
      <c r="BM32" s="299">
        <v>0.43609999999999999</v>
      </c>
      <c r="BN32" s="299"/>
      <c r="BO32" s="233"/>
      <c r="BP32" s="233"/>
      <c r="BQ32" s="233"/>
      <c r="BR32" s="233"/>
      <c r="BS32" s="233"/>
      <c r="BT32" s="233">
        <f>AVERAGE(BJ32:BS32)</f>
        <v>0.43989999999999996</v>
      </c>
      <c r="BU32" s="233">
        <f t="shared" si="6"/>
        <v>4.6847269575362397E-3</v>
      </c>
      <c r="BV32" s="226">
        <f t="shared" si="11"/>
        <v>1.064952706873435</v>
      </c>
      <c r="BW32" s="233">
        <f>BT32-BT35</f>
        <v>0.4181125</v>
      </c>
      <c r="BX32" s="249">
        <f>BW32*100/BW28</f>
        <v>26.730929369099236</v>
      </c>
      <c r="BY32" s="216"/>
      <c r="BZ32" s="252">
        <v>125</v>
      </c>
      <c r="CA32" s="249">
        <v>26.730929369099236</v>
      </c>
      <c r="CB32" s="216"/>
      <c r="CC32" s="216"/>
      <c r="CD32" s="216"/>
      <c r="CE32" s="216"/>
      <c r="CF32" s="216"/>
      <c r="CG32" s="216"/>
      <c r="CH32" s="216"/>
      <c r="CI32" s="216"/>
      <c r="CL32" s="216"/>
      <c r="CM32" s="246">
        <v>125</v>
      </c>
      <c r="CN32" s="299"/>
      <c r="CO32" s="299">
        <v>0.53129999999999999</v>
      </c>
      <c r="CP32" s="299">
        <v>0.54649999999999999</v>
      </c>
      <c r="CQ32" s="299">
        <v>0.56819999999999904</v>
      </c>
      <c r="CR32" s="216"/>
      <c r="CS32" s="233"/>
      <c r="CT32" s="233"/>
      <c r="CU32" s="233"/>
      <c r="CV32" s="233"/>
      <c r="CW32" s="233"/>
      <c r="CX32" s="233">
        <f>AVERAGE(CN32:CW32)</f>
        <v>0.5486666666666663</v>
      </c>
      <c r="CY32" s="233">
        <f t="shared" si="7"/>
        <v>1.5142067963861798E-2</v>
      </c>
      <c r="CZ32" s="226">
        <f t="shared" si="12"/>
        <v>2.7597936750659433</v>
      </c>
      <c r="DA32" s="233">
        <f>CX32-CX35</f>
        <v>0.5140266666666663</v>
      </c>
      <c r="DB32" s="249">
        <f>DA32*100/DA28</f>
        <v>34.168671922430924</v>
      </c>
      <c r="DC32" s="216"/>
      <c r="DD32" s="252">
        <v>125</v>
      </c>
      <c r="DE32" s="249">
        <v>34.168671922430924</v>
      </c>
      <c r="DF32" s="216"/>
      <c r="DG32" s="216"/>
      <c r="DH32" s="216"/>
      <c r="DI32" s="216"/>
      <c r="DJ32" s="216"/>
      <c r="DK32" s="216"/>
      <c r="DL32" s="216"/>
      <c r="DM32" s="216"/>
      <c r="DP32" s="216"/>
      <c r="DQ32" s="246">
        <v>125</v>
      </c>
      <c r="DR32" s="299">
        <v>0.77149999999999996</v>
      </c>
      <c r="DS32" s="299">
        <v>0.84450000000000003</v>
      </c>
      <c r="DT32" s="299">
        <v>0.82120000000000004</v>
      </c>
      <c r="DU32" s="299">
        <v>0.791299999999999</v>
      </c>
      <c r="DV32" s="216"/>
      <c r="DW32" s="233"/>
      <c r="DX32" s="233"/>
      <c r="DY32" s="233"/>
      <c r="DZ32" s="233"/>
      <c r="EA32" s="233"/>
      <c r="EB32" s="233">
        <f>AVERAGE(DR32:EA32)</f>
        <v>0.80712499999999987</v>
      </c>
      <c r="EC32" s="233">
        <f t="shared" si="8"/>
        <v>2.7904155156535548E-2</v>
      </c>
      <c r="ED32" s="226">
        <f t="shared" si="13"/>
        <v>3.4572284536516094</v>
      </c>
      <c r="EE32" s="233">
        <f>EB32-EB35</f>
        <v>0.77633499999999989</v>
      </c>
      <c r="EF32" s="249">
        <f>EE32*100/EE28</f>
        <v>48.330334742359867</v>
      </c>
      <c r="EG32" s="216"/>
      <c r="EH32" s="252">
        <v>125</v>
      </c>
      <c r="EI32" s="249">
        <v>48.330334742359867</v>
      </c>
      <c r="EJ32" s="216"/>
      <c r="EK32" s="216"/>
      <c r="EL32" s="216"/>
      <c r="EM32" s="216"/>
      <c r="EN32" s="216"/>
      <c r="EO32" s="216"/>
      <c r="EP32" s="216"/>
      <c r="EQ32" s="216"/>
      <c r="ET32" s="216"/>
      <c r="EU32" s="226"/>
      <c r="EV32" s="216"/>
      <c r="EW32" s="216"/>
      <c r="EX32" s="216"/>
      <c r="EY32" s="216"/>
      <c r="EZ32" s="216"/>
      <c r="FA32" s="233"/>
      <c r="FB32" s="233"/>
      <c r="FC32" s="233"/>
      <c r="FD32" s="233"/>
      <c r="FE32" s="233"/>
      <c r="FF32" s="233"/>
      <c r="FG32" s="233"/>
      <c r="FH32" s="226"/>
      <c r="FI32" s="233"/>
      <c r="FJ32" s="249"/>
      <c r="FK32" s="216"/>
      <c r="FL32" s="252"/>
      <c r="FM32" s="249"/>
      <c r="FN32" s="216"/>
      <c r="FO32" s="216"/>
      <c r="FP32" s="216"/>
      <c r="FQ32" s="216"/>
      <c r="FR32" s="216"/>
      <c r="FS32" s="216"/>
      <c r="FT32" s="216"/>
      <c r="FU32" s="216"/>
    </row>
    <row r="33" spans="1:177">
      <c r="A33" s="216"/>
      <c r="B33" s="246">
        <v>62.5</v>
      </c>
      <c r="C33" s="299">
        <v>1.6009</v>
      </c>
      <c r="D33" s="299">
        <v>1.6386000000000001</v>
      </c>
      <c r="E33" s="299">
        <v>1.5673999999999999</v>
      </c>
      <c r="F33" s="299">
        <v>1.5605</v>
      </c>
      <c r="G33" s="299">
        <v>1.4605999999999999</v>
      </c>
      <c r="H33" s="233"/>
      <c r="I33" s="233"/>
      <c r="J33" s="233"/>
      <c r="K33" s="233"/>
      <c r="L33" s="233"/>
      <c r="M33" s="233">
        <f>AVERAGE(C33:L33)</f>
        <v>1.5655999999999999</v>
      </c>
      <c r="N33" s="233">
        <f t="shared" si="4"/>
        <v>5.9379019863921682E-2</v>
      </c>
      <c r="O33" s="226">
        <f t="shared" si="9"/>
        <v>3.7927324900307666</v>
      </c>
      <c r="P33" s="233">
        <f>M33-M35</f>
        <v>1.54515</v>
      </c>
      <c r="Q33" s="249">
        <f>P33*100/P28</f>
        <v>90.503077977379476</v>
      </c>
      <c r="R33" s="216"/>
      <c r="S33" s="254">
        <v>62.5</v>
      </c>
      <c r="T33" s="249">
        <v>90.503077977379476</v>
      </c>
      <c r="U33" s="216"/>
      <c r="V33" s="216"/>
      <c r="W33" s="216"/>
      <c r="X33" s="216"/>
      <c r="Y33" s="216"/>
      <c r="Z33" s="216"/>
      <c r="AA33" s="216"/>
      <c r="AB33" s="216"/>
      <c r="AD33" s="216"/>
      <c r="AE33" s="246">
        <v>62.5</v>
      </c>
      <c r="AF33" s="299">
        <v>1.6939</v>
      </c>
      <c r="AG33" s="299"/>
      <c r="AH33" s="299">
        <v>1.7012</v>
      </c>
      <c r="AI33" s="299"/>
      <c r="AJ33" s="299">
        <v>1.6237999999999999</v>
      </c>
      <c r="AK33" s="233"/>
      <c r="AL33" s="233"/>
      <c r="AM33" s="233"/>
      <c r="AN33" s="233"/>
      <c r="AO33" s="233"/>
      <c r="AP33" s="233">
        <f>AVERAGE(AF33:AO33)</f>
        <v>1.6729666666666667</v>
      </c>
      <c r="AQ33" s="233">
        <f t="shared" si="5"/>
        <v>3.4893584255880412E-2</v>
      </c>
      <c r="AR33" s="226">
        <f t="shared" si="10"/>
        <v>2.0857309922023002</v>
      </c>
      <c r="AS33" s="233">
        <f>AP33-AP35</f>
        <v>1.6445555555555555</v>
      </c>
      <c r="AT33" s="249">
        <f>AS33*100/AS28</f>
        <v>104.23826694461667</v>
      </c>
      <c r="AU33" s="216"/>
      <c r="AV33" s="254">
        <v>62.5</v>
      </c>
      <c r="AW33" s="249">
        <v>104.23826694461667</v>
      </c>
      <c r="AX33" s="216"/>
      <c r="AY33" s="216"/>
      <c r="AZ33" s="216"/>
      <c r="BA33" s="216"/>
      <c r="BB33" s="216"/>
      <c r="BC33" s="216"/>
      <c r="BD33" s="216"/>
      <c r="BE33" s="216"/>
      <c r="BH33" s="216"/>
      <c r="BI33" s="246">
        <v>62.5</v>
      </c>
      <c r="BJ33" s="299">
        <v>1.3193999999999999</v>
      </c>
      <c r="BK33" s="299">
        <v>1.2766</v>
      </c>
      <c r="BL33" s="299"/>
      <c r="BM33" s="299">
        <v>1.22749999999999</v>
      </c>
      <c r="BN33" s="299"/>
      <c r="BO33" s="233"/>
      <c r="BP33" s="233"/>
      <c r="BQ33" s="233"/>
      <c r="BR33" s="233"/>
      <c r="BS33" s="233"/>
      <c r="BT33" s="233">
        <f>AVERAGE(BJ33:BS33)</f>
        <v>1.2744999999999969</v>
      </c>
      <c r="BU33" s="233">
        <f t="shared" si="6"/>
        <v>3.754739227518971E-2</v>
      </c>
      <c r="BV33" s="226">
        <f t="shared" si="11"/>
        <v>2.9460488250443158</v>
      </c>
      <c r="BW33" s="233">
        <f>BT33-BT35</f>
        <v>1.252712499999997</v>
      </c>
      <c r="BX33" s="249">
        <f>BW33*100/BW28</f>
        <v>80.088897981494569</v>
      </c>
      <c r="BY33" s="216"/>
      <c r="BZ33" s="254">
        <v>62.5</v>
      </c>
      <c r="CA33" s="249">
        <v>80.088897981494569</v>
      </c>
      <c r="CB33" s="216"/>
      <c r="CC33" s="216"/>
      <c r="CD33" s="216"/>
      <c r="CE33" s="216"/>
      <c r="CF33" s="216"/>
      <c r="CG33" s="216"/>
      <c r="CH33" s="216"/>
      <c r="CI33" s="216"/>
      <c r="CL33" s="216"/>
      <c r="CM33" s="246">
        <v>62.5</v>
      </c>
      <c r="CN33" s="299">
        <v>1.3406</v>
      </c>
      <c r="CO33" s="299"/>
      <c r="CP33" s="299">
        <v>1.3186</v>
      </c>
      <c r="CQ33" s="299">
        <v>1.327</v>
      </c>
      <c r="CR33" s="216"/>
      <c r="CS33" s="233"/>
      <c r="CT33" s="233"/>
      <c r="CU33" s="233"/>
      <c r="CV33" s="233"/>
      <c r="CW33" s="233"/>
      <c r="CX33" s="233">
        <f>AVERAGE(CN33:CW33)</f>
        <v>1.3287333333333333</v>
      </c>
      <c r="CY33" s="233">
        <f t="shared" si="7"/>
        <v>9.0647056702845615E-3</v>
      </c>
      <c r="CZ33" s="226">
        <f t="shared" si="12"/>
        <v>0.68220653782684471</v>
      </c>
      <c r="DA33" s="233">
        <f>CX33-CX35</f>
        <v>1.2940933333333333</v>
      </c>
      <c r="DB33" s="249">
        <f>DA33*100/DA28</f>
        <v>86.021705508803194</v>
      </c>
      <c r="DC33" s="216"/>
      <c r="DD33" s="254">
        <v>62.5</v>
      </c>
      <c r="DE33" s="249">
        <v>86.021705508803194</v>
      </c>
      <c r="DF33" s="216"/>
      <c r="DG33" s="216"/>
      <c r="DH33" s="216"/>
      <c r="DI33" s="216"/>
      <c r="DJ33" s="216"/>
      <c r="DK33" s="216"/>
      <c r="DL33" s="216"/>
      <c r="DM33" s="216"/>
      <c r="DP33" s="216"/>
      <c r="DQ33" s="246">
        <v>62.5</v>
      </c>
      <c r="DR33" s="299">
        <v>1.6136999999999999</v>
      </c>
      <c r="DS33" s="299">
        <v>1.5643</v>
      </c>
      <c r="DT33" s="299">
        <v>1.6171</v>
      </c>
      <c r="DU33" s="299">
        <v>1.6147</v>
      </c>
      <c r="DV33" s="216"/>
      <c r="DW33" s="233"/>
      <c r="DX33" s="233"/>
      <c r="DY33" s="233"/>
      <c r="DZ33" s="233"/>
      <c r="EA33" s="233"/>
      <c r="EB33" s="233">
        <f>AVERAGE(DR33:EA33)</f>
        <v>1.6024499999999999</v>
      </c>
      <c r="EC33" s="233">
        <f t="shared" si="8"/>
        <v>2.2060541697791536E-2</v>
      </c>
      <c r="ED33" s="226">
        <f t="shared" si="13"/>
        <v>1.3766758212606656</v>
      </c>
      <c r="EE33" s="233">
        <f>EB33-EB35</f>
        <v>1.5716600000000001</v>
      </c>
      <c r="EF33" s="249">
        <f>EE33*100/EE28</f>
        <v>97.842882133585789</v>
      </c>
      <c r="EG33" s="216"/>
      <c r="EH33" s="254">
        <v>62.5</v>
      </c>
      <c r="EI33" s="249">
        <v>97.842882133585789</v>
      </c>
      <c r="EJ33" s="216"/>
      <c r="EK33" s="216"/>
      <c r="EL33" s="216"/>
      <c r="EM33" s="216"/>
      <c r="EN33" s="216"/>
      <c r="EO33" s="216"/>
      <c r="EP33" s="216"/>
      <c r="EQ33" s="216"/>
      <c r="ET33" s="216"/>
      <c r="EU33" s="226"/>
      <c r="EV33" s="216"/>
      <c r="EW33" s="216"/>
      <c r="EX33" s="216"/>
      <c r="EY33" s="216"/>
      <c r="EZ33" s="216"/>
      <c r="FA33" s="233"/>
      <c r="FB33" s="233"/>
      <c r="FC33" s="233"/>
      <c r="FD33" s="233"/>
      <c r="FE33" s="233"/>
      <c r="FF33" s="233"/>
      <c r="FG33" s="233"/>
      <c r="FH33" s="226"/>
      <c r="FI33" s="233"/>
      <c r="FJ33" s="249"/>
      <c r="FK33" s="216"/>
      <c r="FL33" s="254"/>
      <c r="FM33" s="249"/>
      <c r="FN33" s="216"/>
      <c r="FO33" s="216"/>
      <c r="FP33" s="216"/>
      <c r="FQ33" s="216"/>
      <c r="FR33" s="216"/>
      <c r="FS33" s="216"/>
      <c r="FT33" s="216"/>
      <c r="FU33" s="216"/>
    </row>
    <row r="34" spans="1:177">
      <c r="A34" s="216"/>
      <c r="B34" s="261"/>
      <c r="C34" s="257"/>
      <c r="D34" s="257"/>
      <c r="E34" s="257"/>
      <c r="F34" s="258"/>
      <c r="G34" s="216"/>
      <c r="H34" s="233"/>
      <c r="I34" s="233"/>
      <c r="J34" s="233"/>
      <c r="K34" s="233"/>
      <c r="L34" s="233"/>
      <c r="M34" s="233"/>
      <c r="N34" s="233"/>
      <c r="O34" s="226"/>
      <c r="P34" s="233"/>
      <c r="Q34" s="226"/>
      <c r="R34" s="216"/>
      <c r="S34" s="259"/>
      <c r="T34" s="260"/>
      <c r="U34" s="216"/>
      <c r="V34" s="216"/>
      <c r="W34" s="216"/>
      <c r="X34" s="216"/>
      <c r="Y34" s="216"/>
      <c r="Z34" s="216"/>
      <c r="AA34" s="216"/>
      <c r="AB34" s="216"/>
      <c r="AD34" s="216"/>
      <c r="AE34" s="261"/>
      <c r="AF34" s="257"/>
      <c r="AG34" s="257"/>
      <c r="AH34" s="257"/>
      <c r="AI34" s="258"/>
      <c r="AJ34" s="216"/>
      <c r="AK34" s="233"/>
      <c r="AL34" s="233"/>
      <c r="AM34" s="233"/>
      <c r="AN34" s="233"/>
      <c r="AO34" s="233"/>
      <c r="AP34" s="233"/>
      <c r="AQ34" s="233"/>
      <c r="AR34" s="226"/>
      <c r="AS34" s="233"/>
      <c r="AT34" s="226"/>
      <c r="AU34" s="216"/>
      <c r="AV34" s="259"/>
      <c r="AW34" s="260"/>
      <c r="AX34" s="216"/>
      <c r="AY34" s="216"/>
      <c r="AZ34" s="216"/>
      <c r="BA34" s="216"/>
      <c r="BB34" s="216"/>
      <c r="BC34" s="216"/>
      <c r="BD34" s="216"/>
      <c r="BE34" s="216"/>
      <c r="BH34" s="216"/>
      <c r="BI34" s="261"/>
      <c r="BJ34" s="257"/>
      <c r="BK34" s="257"/>
      <c r="BL34" s="257"/>
      <c r="BM34" s="258"/>
      <c r="BN34" s="216"/>
      <c r="BO34" s="233"/>
      <c r="BP34" s="233"/>
      <c r="BQ34" s="233"/>
      <c r="BR34" s="233"/>
      <c r="BS34" s="233"/>
      <c r="BT34" s="233"/>
      <c r="BU34" s="233"/>
      <c r="BV34" s="226"/>
      <c r="BW34" s="233"/>
      <c r="BX34" s="226"/>
      <c r="BY34" s="216"/>
      <c r="BZ34" s="259"/>
      <c r="CA34" s="260"/>
      <c r="CB34" s="216"/>
      <c r="CC34" s="216"/>
      <c r="CD34" s="216"/>
      <c r="CE34" s="216"/>
      <c r="CF34" s="216"/>
      <c r="CG34" s="216"/>
      <c r="CH34" s="216"/>
      <c r="CI34" s="216"/>
      <c r="CL34" s="216"/>
      <c r="CM34" s="261"/>
      <c r="CN34" s="257"/>
      <c r="CO34" s="257"/>
      <c r="CP34" s="257"/>
      <c r="CQ34" s="258"/>
      <c r="CR34" s="216"/>
      <c r="CS34" s="233"/>
      <c r="CT34" s="233"/>
      <c r="CU34" s="233"/>
      <c r="CV34" s="233"/>
      <c r="CW34" s="233"/>
      <c r="CX34" s="233"/>
      <c r="CY34" s="233"/>
      <c r="CZ34" s="226"/>
      <c r="DA34" s="233"/>
      <c r="DB34" s="226"/>
      <c r="DC34" s="216"/>
      <c r="DD34" s="259"/>
      <c r="DE34" s="260"/>
      <c r="DF34" s="216"/>
      <c r="DG34" s="216"/>
      <c r="DH34" s="216"/>
      <c r="DI34" s="216"/>
      <c r="DJ34" s="216"/>
      <c r="DK34" s="216"/>
      <c r="DL34" s="216"/>
      <c r="DM34" s="216"/>
      <c r="DP34" s="216"/>
      <c r="DQ34" s="261"/>
      <c r="DR34" s="257"/>
      <c r="DS34" s="257"/>
      <c r="DT34" s="257"/>
      <c r="DU34" s="258"/>
      <c r="DV34" s="216"/>
      <c r="DW34" s="233"/>
      <c r="DX34" s="233"/>
      <c r="DY34" s="233"/>
      <c r="DZ34" s="233"/>
      <c r="EA34" s="233"/>
      <c r="EB34" s="233"/>
      <c r="EC34" s="233"/>
      <c r="ED34" s="226"/>
      <c r="EE34" s="233"/>
      <c r="EF34" s="226"/>
      <c r="EG34" s="216"/>
      <c r="EH34" s="259"/>
      <c r="EI34" s="260"/>
      <c r="EJ34" s="216"/>
      <c r="EK34" s="216"/>
      <c r="EL34" s="216"/>
      <c r="EM34" s="216"/>
      <c r="EN34" s="216"/>
      <c r="EO34" s="216"/>
      <c r="EP34" s="216"/>
      <c r="EQ34" s="216"/>
      <c r="ET34" s="216"/>
      <c r="EU34" s="215"/>
      <c r="EV34" s="257"/>
      <c r="EW34" s="257"/>
      <c r="EX34" s="257"/>
      <c r="EY34" s="258"/>
      <c r="EZ34" s="216"/>
      <c r="FA34" s="233"/>
      <c r="FB34" s="233"/>
      <c r="FC34" s="233"/>
      <c r="FD34" s="233"/>
      <c r="FE34" s="233"/>
      <c r="FF34" s="233"/>
      <c r="FG34" s="233"/>
      <c r="FH34" s="226"/>
      <c r="FI34" s="233"/>
      <c r="FJ34" s="226"/>
      <c r="FK34" s="216"/>
      <c r="FL34" s="259"/>
      <c r="FM34" s="260"/>
      <c r="FN34" s="216"/>
      <c r="FO34" s="216"/>
      <c r="FP34" s="216"/>
      <c r="FQ34" s="216"/>
      <c r="FR34" s="216"/>
      <c r="FS34" s="216"/>
      <c r="FT34" s="216"/>
      <c r="FU34" s="216"/>
    </row>
    <row r="35" spans="1:177">
      <c r="A35" s="216"/>
      <c r="B35" s="269" t="s">
        <v>50</v>
      </c>
      <c r="C35" s="264">
        <v>1.98999999999999E-2</v>
      </c>
      <c r="D35" s="264">
        <v>1.58999999999999E-2</v>
      </c>
      <c r="E35" s="264">
        <v>2.16999999999999E-2</v>
      </c>
      <c r="F35" s="264">
        <v>2.28999999999999E-2</v>
      </c>
      <c r="G35" s="264">
        <v>1.2999999999999901E-2</v>
      </c>
      <c r="H35" s="264">
        <v>1.7600000000000001E-2</v>
      </c>
      <c r="I35" s="264">
        <v>2.79999999999999E-2</v>
      </c>
      <c r="J35" s="264">
        <v>2.3299999999999901E-2</v>
      </c>
      <c r="K35" s="264">
        <v>2.45999999999999E-2</v>
      </c>
      <c r="L35" s="264">
        <v>1.7600000000000001E-2</v>
      </c>
      <c r="M35" s="233">
        <f>AVERAGE(C35:L35)</f>
        <v>2.044999999999992E-2</v>
      </c>
      <c r="N35" s="233">
        <f>STDEVP(C35:L35)</f>
        <v>4.2739326152853516E-3</v>
      </c>
      <c r="O35" s="226">
        <f>N35*100/M35</f>
        <v>20.899425991615495</v>
      </c>
      <c r="P35" s="233"/>
      <c r="Q35" s="226"/>
      <c r="R35" s="216"/>
      <c r="S35" s="266" t="s">
        <v>119</v>
      </c>
      <c r="T35" s="267">
        <v>170</v>
      </c>
      <c r="U35" s="216"/>
      <c r="V35" s="216"/>
      <c r="W35" s="216"/>
      <c r="X35" s="216"/>
      <c r="Y35" s="216"/>
      <c r="Z35" s="216"/>
      <c r="AA35" s="216"/>
      <c r="AB35" s="216"/>
      <c r="AD35" s="216"/>
      <c r="AE35" s="269" t="s">
        <v>50</v>
      </c>
      <c r="AF35" s="264">
        <v>3.3000000000000002E-2</v>
      </c>
      <c r="AG35" s="264">
        <v>3.2599999999999997E-2</v>
      </c>
      <c r="AH35" s="264"/>
      <c r="AI35" s="264">
        <v>2.3400000000000001E-2</v>
      </c>
      <c r="AJ35" s="264">
        <v>2.7599999999999899E-2</v>
      </c>
      <c r="AK35" s="264">
        <v>2.2100000000000002E-2</v>
      </c>
      <c r="AL35" s="264">
        <v>2.6100000000000002E-2</v>
      </c>
      <c r="AM35" s="264">
        <v>2.2599999999999999E-2</v>
      </c>
      <c r="AN35" s="264">
        <v>3.5400000000000001E-2</v>
      </c>
      <c r="AO35" s="264">
        <v>3.2899999999999902E-2</v>
      </c>
      <c r="AP35" s="233">
        <f>AVERAGE(AF35:AO35)</f>
        <v>2.8411111111111092E-2</v>
      </c>
      <c r="AQ35" s="233">
        <f>STDEVP(AF35:AO35)</f>
        <v>4.8569410685337534E-3</v>
      </c>
      <c r="AR35" s="226">
        <f>AQ35*100/AP35</f>
        <v>17.095216901370282</v>
      </c>
      <c r="AS35" s="233"/>
      <c r="AT35" s="226"/>
      <c r="AU35" s="216"/>
      <c r="AV35" s="266" t="s">
        <v>119</v>
      </c>
      <c r="AW35" s="267">
        <v>190</v>
      </c>
      <c r="AX35" s="216"/>
      <c r="AY35" s="216"/>
      <c r="AZ35" s="216"/>
      <c r="BA35" s="216"/>
      <c r="BB35" s="216"/>
      <c r="BC35" s="216"/>
      <c r="BD35" s="216"/>
      <c r="BE35" s="216"/>
      <c r="BH35" s="216"/>
      <c r="BI35" s="269" t="s">
        <v>50</v>
      </c>
      <c r="BJ35" s="264">
        <v>2.3299999999999901E-2</v>
      </c>
      <c r="BK35" s="264">
        <v>1.8399999999999899E-2</v>
      </c>
      <c r="BL35" s="264">
        <v>2.3699999999999999E-2</v>
      </c>
      <c r="BM35" s="264">
        <v>2.5299999999999899E-2</v>
      </c>
      <c r="BN35" s="264">
        <v>2.52E-2</v>
      </c>
      <c r="BO35" s="264">
        <v>2.0999999999999901E-2</v>
      </c>
      <c r="BP35" s="264">
        <v>1.8499999999999898E-2</v>
      </c>
      <c r="BQ35" s="264">
        <v>1.89E-2</v>
      </c>
      <c r="BR35" s="264"/>
      <c r="BS35" s="264"/>
      <c r="BT35" s="233">
        <f>AVERAGE(BJ35:BS35)</f>
        <v>2.1787499999999939E-2</v>
      </c>
      <c r="BU35" s="233">
        <f>STDEVP(BJ35:BS35)</f>
        <v>2.7651570931865807E-3</v>
      </c>
      <c r="BV35" s="226">
        <f>BU35*100/BT35</f>
        <v>12.6914840765879</v>
      </c>
      <c r="BW35" s="233"/>
      <c r="BX35" s="226"/>
      <c r="BY35" s="216"/>
      <c r="BZ35" s="266" t="s">
        <v>119</v>
      </c>
      <c r="CA35" s="267">
        <v>95</v>
      </c>
      <c r="CB35" s="216"/>
      <c r="CC35" s="216"/>
      <c r="CD35" s="216"/>
      <c r="CE35" s="216"/>
      <c r="CF35" s="216"/>
      <c r="CG35" s="216"/>
      <c r="CH35" s="216"/>
      <c r="CI35" s="216"/>
      <c r="CL35" s="216"/>
      <c r="CM35" s="269" t="s">
        <v>50</v>
      </c>
      <c r="CN35" s="264">
        <v>2.5499999999999998E-2</v>
      </c>
      <c r="CO35" s="264">
        <v>2.4400000000000002E-2</v>
      </c>
      <c r="CP35" s="264">
        <v>2.8199999999999999E-2</v>
      </c>
      <c r="CQ35" s="264">
        <v>3.0599999999999902E-2</v>
      </c>
      <c r="CR35" s="264">
        <v>3.78E-2</v>
      </c>
      <c r="CS35" s="264">
        <v>2.5000000000000001E-2</v>
      </c>
      <c r="CT35" s="264">
        <v>4.1300000000000003E-2</v>
      </c>
      <c r="CU35" s="264">
        <v>4.4799999999999902E-2</v>
      </c>
      <c r="CV35" s="264">
        <v>4.0699999999999903E-2</v>
      </c>
      <c r="CW35" s="264">
        <v>4.8099999999999997E-2</v>
      </c>
      <c r="CX35" s="233">
        <f>AVERAGE(CN35:CW35)</f>
        <v>3.4639999999999969E-2</v>
      </c>
      <c r="CY35" s="233">
        <f>STDEVP(CN35:CW35)</f>
        <v>8.4533070451746715E-3</v>
      </c>
      <c r="CZ35" s="226">
        <f>CY35*100/CX35</f>
        <v>24.403311331335679</v>
      </c>
      <c r="DA35" s="233"/>
      <c r="DB35" s="226"/>
      <c r="DC35" s="216"/>
      <c r="DD35" s="266" t="s">
        <v>119</v>
      </c>
      <c r="DE35" s="267">
        <v>100</v>
      </c>
      <c r="DF35" s="216"/>
      <c r="DG35" s="216"/>
      <c r="DH35" s="216"/>
      <c r="DI35" s="216"/>
      <c r="DJ35" s="216"/>
      <c r="DK35" s="216"/>
      <c r="DL35" s="216"/>
      <c r="DM35" s="216"/>
      <c r="DP35" s="216"/>
      <c r="DQ35" s="269" t="s">
        <v>50</v>
      </c>
      <c r="DR35" s="264">
        <v>2.7E-2</v>
      </c>
      <c r="DS35" s="264">
        <v>3.08999999999999E-2</v>
      </c>
      <c r="DT35" s="264">
        <v>3.1199999999999999E-2</v>
      </c>
      <c r="DU35" s="264">
        <v>3.7499999999999999E-2</v>
      </c>
      <c r="DV35" s="264">
        <v>3.2099999999999997E-2</v>
      </c>
      <c r="DW35" s="264">
        <v>2.1199999999999899E-2</v>
      </c>
      <c r="DX35" s="264">
        <v>3.2399999999999901E-2</v>
      </c>
      <c r="DY35" s="264">
        <v>2.9999999999999898E-2</v>
      </c>
      <c r="DZ35" s="264">
        <v>3.5000000000000003E-2</v>
      </c>
      <c r="EA35" s="264">
        <v>3.0599999999999999E-2</v>
      </c>
      <c r="EB35" s="233">
        <f>AVERAGE(DR35:EA35)</f>
        <v>3.0789999999999956E-2</v>
      </c>
      <c r="EC35" s="233">
        <f>STDEVP(DR35:EA35)</f>
        <v>4.1740747477734723E-3</v>
      </c>
      <c r="ED35" s="226">
        <f>EC35*100/EB35</f>
        <v>13.556592230508212</v>
      </c>
      <c r="EE35" s="233"/>
      <c r="EF35" s="226"/>
      <c r="EG35" s="216"/>
      <c r="EH35" s="266" t="s">
        <v>119</v>
      </c>
      <c r="EI35" s="267">
        <v>120</v>
      </c>
      <c r="EJ35" s="216"/>
      <c r="EK35" s="216"/>
      <c r="EL35" s="216"/>
      <c r="EM35" s="216"/>
      <c r="EN35" s="216"/>
      <c r="EO35" s="216"/>
      <c r="EP35" s="216"/>
      <c r="EQ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33"/>
      <c r="FG35" s="233"/>
      <c r="FH35" s="226"/>
      <c r="FI35" s="233"/>
      <c r="FJ35" s="226"/>
      <c r="FK35" s="216"/>
      <c r="FL35" s="259"/>
      <c r="FM35" s="260"/>
      <c r="FN35" s="216"/>
      <c r="FO35" s="216"/>
      <c r="FP35" s="216"/>
      <c r="FQ35" s="216"/>
      <c r="FR35" s="216"/>
      <c r="FS35" s="216"/>
      <c r="FT35" s="216"/>
      <c r="FU35" s="216"/>
    </row>
    <row r="36" spans="1:177">
      <c r="A36" s="216"/>
      <c r="B36" s="216"/>
      <c r="C36" s="257"/>
      <c r="D36" s="257"/>
      <c r="E36" s="257"/>
      <c r="F36" s="258"/>
      <c r="G36" s="216"/>
      <c r="H36" s="233"/>
      <c r="I36" s="233"/>
      <c r="J36" s="233"/>
      <c r="K36" s="233"/>
      <c r="L36" s="233"/>
      <c r="M36" s="233"/>
      <c r="N36" s="233"/>
      <c r="O36" s="226"/>
      <c r="P36" s="233"/>
      <c r="Q36" s="226"/>
      <c r="R36" s="216"/>
      <c r="S36" s="259"/>
      <c r="T36" s="260"/>
      <c r="U36" s="216"/>
      <c r="V36" s="216"/>
      <c r="W36" s="216"/>
      <c r="X36" s="216"/>
      <c r="Y36" s="216"/>
      <c r="Z36" s="216"/>
      <c r="AA36" s="216"/>
      <c r="AB36" s="216"/>
      <c r="AD36" s="216"/>
      <c r="AE36" s="216"/>
      <c r="AF36" s="257"/>
      <c r="AG36" s="257"/>
      <c r="AH36" s="257"/>
      <c r="AI36" s="258"/>
      <c r="AJ36" s="216"/>
      <c r="AK36" s="233"/>
      <c r="AL36" s="233"/>
      <c r="AM36" s="233"/>
      <c r="AN36" s="233"/>
      <c r="AO36" s="233"/>
      <c r="AP36" s="233"/>
      <c r="AQ36" s="233"/>
      <c r="AR36" s="226"/>
      <c r="AS36" s="233"/>
      <c r="AT36" s="226"/>
      <c r="AU36" s="216"/>
      <c r="AV36" s="259"/>
      <c r="AW36" s="260"/>
      <c r="AX36" s="216"/>
      <c r="AY36" s="216"/>
      <c r="AZ36" s="216"/>
      <c r="BA36" s="216"/>
      <c r="BB36" s="216"/>
      <c r="BC36" s="216"/>
      <c r="BD36" s="216"/>
      <c r="BE36" s="216"/>
      <c r="BH36" s="216"/>
      <c r="BI36" s="216"/>
      <c r="BJ36" s="257"/>
      <c r="BK36" s="257"/>
      <c r="BL36" s="257"/>
      <c r="BM36" s="258"/>
      <c r="BN36" s="216"/>
      <c r="BO36" s="233"/>
      <c r="BP36" s="233"/>
      <c r="BQ36" s="233"/>
      <c r="BR36" s="233"/>
      <c r="BS36" s="233"/>
      <c r="BT36" s="233"/>
      <c r="BU36" s="233"/>
      <c r="BV36" s="226"/>
      <c r="BW36" s="233"/>
      <c r="BX36" s="226"/>
      <c r="BY36" s="216"/>
      <c r="BZ36" s="259"/>
      <c r="CA36" s="260"/>
      <c r="CB36" s="216"/>
      <c r="CC36" s="216"/>
      <c r="CD36" s="216"/>
      <c r="CE36" s="216"/>
      <c r="CF36" s="216"/>
      <c r="CG36" s="216"/>
      <c r="CH36" s="216"/>
      <c r="CI36" s="216"/>
      <c r="CL36" s="216"/>
      <c r="CM36" s="216"/>
      <c r="CN36" s="257"/>
      <c r="CO36" s="257"/>
      <c r="CP36" s="257"/>
      <c r="CQ36" s="258"/>
      <c r="CR36" s="216"/>
      <c r="CS36" s="233"/>
      <c r="CT36" s="233"/>
      <c r="CU36" s="233"/>
      <c r="CV36" s="233"/>
      <c r="CW36" s="233"/>
      <c r="CX36" s="233"/>
      <c r="CY36" s="233"/>
      <c r="CZ36" s="226"/>
      <c r="DA36" s="233"/>
      <c r="DB36" s="226"/>
      <c r="DC36" s="216"/>
      <c r="DD36" s="259"/>
      <c r="DE36" s="260"/>
      <c r="DF36" s="216"/>
      <c r="DG36" s="216"/>
      <c r="DH36" s="216"/>
      <c r="DI36" s="216"/>
      <c r="DJ36" s="216"/>
      <c r="DK36" s="216"/>
      <c r="DL36" s="216"/>
      <c r="DM36" s="216"/>
      <c r="DP36" s="216"/>
      <c r="DQ36" s="216"/>
      <c r="DR36" s="257"/>
      <c r="DS36" s="257"/>
      <c r="DT36" s="257"/>
      <c r="DU36" s="258"/>
      <c r="DV36" s="216"/>
      <c r="DW36" s="233"/>
      <c r="DX36" s="233"/>
      <c r="DY36" s="233"/>
      <c r="DZ36" s="233"/>
      <c r="EA36" s="233"/>
      <c r="EB36" s="233"/>
      <c r="EC36" s="233"/>
      <c r="ED36" s="226"/>
      <c r="EE36" s="233"/>
      <c r="EF36" s="226"/>
      <c r="EG36" s="216"/>
      <c r="EH36" s="259"/>
      <c r="EI36" s="260"/>
      <c r="EJ36" s="216"/>
      <c r="EK36" s="216"/>
      <c r="EL36" s="216"/>
      <c r="EM36" s="216"/>
      <c r="EN36" s="216"/>
      <c r="EO36" s="216"/>
      <c r="EP36" s="216"/>
      <c r="EQ36" s="216"/>
      <c r="ET36" s="216"/>
      <c r="EU36" s="216"/>
      <c r="EV36" s="257"/>
      <c r="EW36" s="257"/>
      <c r="EX36" s="257"/>
      <c r="EY36" s="258"/>
      <c r="EZ36" s="216"/>
      <c r="FA36" s="233"/>
      <c r="FB36" s="233"/>
      <c r="FC36" s="233"/>
      <c r="FD36" s="233"/>
      <c r="FE36" s="233"/>
      <c r="FF36" s="233"/>
      <c r="FG36" s="233"/>
      <c r="FH36" s="226"/>
      <c r="FI36" s="233"/>
      <c r="FJ36" s="226"/>
      <c r="FK36" s="216"/>
      <c r="FL36" s="259"/>
      <c r="FM36" s="260"/>
      <c r="FN36" s="216"/>
      <c r="FO36" s="216"/>
      <c r="FP36" s="216"/>
      <c r="FQ36" s="216"/>
      <c r="FR36" s="216"/>
      <c r="FS36" s="216"/>
      <c r="FT36" s="216"/>
      <c r="FU36" s="216"/>
    </row>
    <row r="37" spans="1:177">
      <c r="A37" s="216"/>
      <c r="B37" s="216"/>
      <c r="C37" s="257"/>
      <c r="D37" s="257"/>
      <c r="E37" s="257"/>
      <c r="F37" s="258"/>
      <c r="G37" s="216"/>
      <c r="H37" s="233"/>
      <c r="I37" s="233"/>
      <c r="J37" s="233"/>
      <c r="K37" s="233"/>
      <c r="L37" s="233"/>
      <c r="M37" s="233"/>
      <c r="N37" s="233"/>
      <c r="O37" s="226"/>
      <c r="P37" s="233"/>
      <c r="Q37" s="226"/>
      <c r="R37" s="216"/>
      <c r="S37" s="259"/>
      <c r="T37" s="260"/>
      <c r="U37" s="216"/>
      <c r="V37" s="216"/>
      <c r="W37" s="216"/>
      <c r="X37" s="216"/>
      <c r="Y37" s="216"/>
      <c r="Z37" s="216"/>
      <c r="AA37" s="216"/>
      <c r="AB37" s="216"/>
      <c r="AD37" s="216"/>
      <c r="AE37" s="216"/>
      <c r="AF37" s="257"/>
      <c r="AG37" s="257"/>
      <c r="AH37" s="257"/>
      <c r="AI37" s="258"/>
      <c r="AJ37" s="216"/>
      <c r="AK37" s="233"/>
      <c r="AL37" s="233"/>
      <c r="AM37" s="233"/>
      <c r="AN37" s="233"/>
      <c r="AO37" s="233"/>
      <c r="AP37" s="233"/>
      <c r="AQ37" s="233"/>
      <c r="AR37" s="226"/>
      <c r="AS37" s="233"/>
      <c r="AT37" s="226"/>
      <c r="AU37" s="216"/>
      <c r="AV37" s="259"/>
      <c r="AW37" s="260"/>
      <c r="AX37" s="216"/>
      <c r="AY37" s="216"/>
      <c r="AZ37" s="216"/>
      <c r="BA37" s="216"/>
      <c r="BB37" s="216"/>
      <c r="BC37" s="216"/>
      <c r="BD37" s="216"/>
      <c r="BE37" s="216"/>
      <c r="BH37" s="216"/>
      <c r="BI37" s="216"/>
      <c r="BJ37" s="257"/>
      <c r="BK37" s="257"/>
      <c r="BL37" s="257"/>
      <c r="BM37" s="258"/>
      <c r="BN37" s="216"/>
      <c r="BO37" s="233"/>
      <c r="BP37" s="233"/>
      <c r="BQ37" s="233"/>
      <c r="BR37" s="233"/>
      <c r="BS37" s="233"/>
      <c r="BT37" s="233"/>
      <c r="BU37" s="233"/>
      <c r="BV37" s="226"/>
      <c r="BW37" s="233"/>
      <c r="BX37" s="226"/>
      <c r="BY37" s="216"/>
      <c r="BZ37" s="259"/>
      <c r="CA37" s="260"/>
      <c r="CB37" s="216"/>
      <c r="CC37" s="216"/>
      <c r="CD37" s="216"/>
      <c r="CE37" s="216"/>
      <c r="CF37" s="216"/>
      <c r="CG37" s="216"/>
      <c r="CH37" s="216"/>
      <c r="CI37" s="216"/>
      <c r="CL37" s="216"/>
      <c r="CM37" s="216"/>
      <c r="CN37" s="257"/>
      <c r="CO37" s="257"/>
      <c r="CP37" s="257"/>
      <c r="CQ37" s="258"/>
      <c r="CR37" s="216"/>
      <c r="CS37" s="233"/>
      <c r="CT37" s="233"/>
      <c r="CU37" s="233"/>
      <c r="CV37" s="233"/>
      <c r="CW37" s="233"/>
      <c r="CX37" s="233"/>
      <c r="CY37" s="233"/>
      <c r="CZ37" s="226"/>
      <c r="DA37" s="233"/>
      <c r="DB37" s="226"/>
      <c r="DC37" s="216"/>
      <c r="DD37" s="259"/>
      <c r="DE37" s="260"/>
      <c r="DF37" s="216"/>
      <c r="DG37" s="216"/>
      <c r="DH37" s="216"/>
      <c r="DI37" s="216"/>
      <c r="DJ37" s="216"/>
      <c r="DK37" s="216"/>
      <c r="DL37" s="216"/>
      <c r="DM37" s="216"/>
      <c r="DP37" s="216"/>
      <c r="DQ37" s="216"/>
      <c r="DR37" s="257"/>
      <c r="DS37" s="257"/>
      <c r="DT37" s="257"/>
      <c r="DU37" s="258"/>
      <c r="DV37" s="216"/>
      <c r="DW37" s="233"/>
      <c r="DX37" s="233"/>
      <c r="DY37" s="233"/>
      <c r="DZ37" s="233"/>
      <c r="EA37" s="233"/>
      <c r="EB37" s="233"/>
      <c r="EC37" s="233"/>
      <c r="ED37" s="226"/>
      <c r="EE37" s="233"/>
      <c r="EF37" s="226"/>
      <c r="EG37" s="216"/>
      <c r="EH37" s="259"/>
      <c r="EI37" s="260"/>
      <c r="EJ37" s="216"/>
      <c r="EK37" s="216"/>
      <c r="EL37" s="216"/>
      <c r="EM37" s="216"/>
      <c r="EN37" s="216"/>
      <c r="EO37" s="216"/>
      <c r="EP37" s="216"/>
      <c r="EQ37" s="216"/>
      <c r="ET37" s="216"/>
      <c r="EU37" s="216"/>
      <c r="EV37" s="257"/>
      <c r="EW37" s="257"/>
      <c r="EX37" s="257"/>
      <c r="EY37" s="258"/>
      <c r="EZ37" s="216"/>
      <c r="FA37" s="233"/>
      <c r="FB37" s="233"/>
      <c r="FC37" s="233"/>
      <c r="FD37" s="233"/>
      <c r="FE37" s="233"/>
      <c r="FF37" s="233"/>
      <c r="FG37" s="233"/>
      <c r="FH37" s="226"/>
      <c r="FI37" s="233"/>
      <c r="FJ37" s="226"/>
      <c r="FK37" s="216"/>
      <c r="FL37" s="259"/>
      <c r="FM37" s="260"/>
      <c r="FN37" s="216"/>
      <c r="FO37" s="216"/>
      <c r="FP37" s="216"/>
      <c r="FQ37" s="216"/>
      <c r="FR37" s="216"/>
      <c r="FS37" s="216"/>
      <c r="FT37" s="216"/>
      <c r="FU37" s="216"/>
    </row>
    <row r="38" spans="1:177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216"/>
      <c r="FP38" s="216"/>
      <c r="FQ38" s="216"/>
      <c r="FR38" s="216"/>
      <c r="FS38" s="216"/>
      <c r="FT38" s="216"/>
      <c r="FU38" s="216"/>
    </row>
    <row r="39" spans="1:177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6"/>
      <c r="FL39" s="216"/>
      <c r="FM39" s="216"/>
      <c r="FN39" s="216"/>
      <c r="FO39" s="216"/>
      <c r="FP39" s="216"/>
      <c r="FQ39" s="216"/>
      <c r="FR39" s="216"/>
      <c r="FS39" s="216"/>
      <c r="FT39" s="216"/>
      <c r="FU39" s="216"/>
    </row>
    <row r="40" spans="1:177">
      <c r="A40" s="216"/>
      <c r="B40" s="216"/>
      <c r="C40" s="257"/>
      <c r="D40" s="257"/>
      <c r="E40" s="257"/>
      <c r="F40" s="258"/>
      <c r="G40" s="216"/>
      <c r="H40" s="233"/>
      <c r="I40" s="233"/>
      <c r="J40" s="233"/>
      <c r="K40" s="233"/>
      <c r="L40" s="233"/>
      <c r="M40" s="233"/>
      <c r="N40" s="233"/>
      <c r="O40" s="226"/>
      <c r="P40" s="233"/>
      <c r="Q40" s="226"/>
      <c r="R40" s="216"/>
      <c r="S40" s="259"/>
      <c r="T40" s="260"/>
      <c r="U40" s="216"/>
      <c r="V40" s="216"/>
      <c r="W40" s="216"/>
      <c r="X40" s="216"/>
      <c r="Y40" s="216"/>
      <c r="Z40" s="216"/>
      <c r="AA40" s="216"/>
      <c r="AB40" s="216"/>
      <c r="AD40" s="216"/>
      <c r="AE40" s="216"/>
      <c r="AF40" s="257"/>
      <c r="AG40" s="257"/>
      <c r="AH40" s="257"/>
      <c r="AI40" s="258"/>
      <c r="AJ40" s="216"/>
      <c r="AK40" s="233"/>
      <c r="AL40" s="233"/>
      <c r="AM40" s="233"/>
      <c r="AN40" s="233"/>
      <c r="AO40" s="233"/>
      <c r="AP40" s="233"/>
      <c r="AQ40" s="233"/>
      <c r="AR40" s="226"/>
      <c r="AS40" s="233"/>
      <c r="AT40" s="226"/>
      <c r="AU40" s="216"/>
      <c r="AV40" s="259"/>
      <c r="AW40" s="260"/>
      <c r="AX40" s="216"/>
      <c r="AY40" s="216"/>
      <c r="AZ40" s="216"/>
      <c r="BA40" s="216"/>
      <c r="BB40" s="216"/>
      <c r="BC40" s="216"/>
      <c r="BD40" s="216"/>
      <c r="BE40" s="216"/>
      <c r="BH40" s="216"/>
      <c r="BI40" s="216"/>
      <c r="BJ40" s="257"/>
      <c r="BK40" s="257"/>
      <c r="BL40" s="257"/>
      <c r="BM40" s="258"/>
      <c r="BN40" s="216"/>
      <c r="BO40" s="233"/>
      <c r="BP40" s="233"/>
      <c r="BQ40" s="233"/>
      <c r="BR40" s="233"/>
      <c r="BS40" s="233"/>
      <c r="BT40" s="233"/>
      <c r="BU40" s="233"/>
      <c r="BV40" s="226"/>
      <c r="BW40" s="233"/>
      <c r="BX40" s="226"/>
      <c r="BY40" s="216"/>
      <c r="BZ40" s="259"/>
      <c r="CA40" s="260"/>
      <c r="CB40" s="216"/>
      <c r="CC40" s="216"/>
      <c r="CD40" s="216"/>
      <c r="CE40" s="216"/>
      <c r="CF40" s="216"/>
      <c r="CG40" s="216"/>
      <c r="CH40" s="216"/>
      <c r="CI40" s="216"/>
      <c r="CL40" s="216"/>
      <c r="CM40" s="216"/>
      <c r="CN40" s="257"/>
      <c r="CO40" s="257"/>
      <c r="CP40" s="257"/>
      <c r="CQ40" s="258"/>
      <c r="CR40" s="216"/>
      <c r="CS40" s="233"/>
      <c r="CT40" s="233"/>
      <c r="CU40" s="233"/>
      <c r="CV40" s="233"/>
      <c r="CW40" s="233"/>
      <c r="CX40" s="233"/>
      <c r="CY40" s="233"/>
      <c r="CZ40" s="226"/>
      <c r="DA40" s="233"/>
      <c r="DB40" s="226"/>
      <c r="DC40" s="216"/>
      <c r="DD40" s="259"/>
      <c r="DE40" s="260"/>
      <c r="DF40" s="216"/>
      <c r="DG40" s="216"/>
      <c r="DH40" s="216"/>
      <c r="DI40" s="216"/>
      <c r="DJ40" s="216"/>
      <c r="DK40" s="216"/>
      <c r="DL40" s="216"/>
      <c r="DM40" s="216"/>
      <c r="DP40" s="216"/>
      <c r="DQ40" s="216"/>
      <c r="DR40" s="257"/>
      <c r="DS40" s="257"/>
      <c r="DT40" s="257"/>
      <c r="DU40" s="258"/>
      <c r="DV40" s="216"/>
      <c r="DW40" s="233"/>
      <c r="DX40" s="233"/>
      <c r="DY40" s="233"/>
      <c r="DZ40" s="233"/>
      <c r="EA40" s="233"/>
      <c r="EB40" s="233"/>
      <c r="EC40" s="233"/>
      <c r="ED40" s="226"/>
      <c r="EE40" s="233"/>
      <c r="EF40" s="226"/>
      <c r="EG40" s="216"/>
      <c r="EH40" s="259"/>
      <c r="EI40" s="260"/>
      <c r="EJ40" s="216"/>
      <c r="EK40" s="216"/>
      <c r="EL40" s="216"/>
      <c r="EM40" s="216"/>
      <c r="EN40" s="216"/>
      <c r="EO40" s="216"/>
      <c r="EP40" s="216"/>
      <c r="EQ40" s="216"/>
      <c r="ET40" s="216"/>
      <c r="EU40" s="216"/>
      <c r="EV40" s="257"/>
      <c r="EW40" s="257"/>
      <c r="EX40" s="257"/>
      <c r="EY40" s="258"/>
      <c r="EZ40" s="216"/>
      <c r="FA40" s="233"/>
      <c r="FB40" s="233"/>
      <c r="FC40" s="233"/>
      <c r="FD40" s="233"/>
      <c r="FE40" s="233"/>
      <c r="FF40" s="233"/>
      <c r="FG40" s="233"/>
      <c r="FH40" s="226"/>
      <c r="FI40" s="233"/>
      <c r="FJ40" s="226"/>
      <c r="FK40" s="216"/>
      <c r="FL40" s="259"/>
      <c r="FM40" s="260"/>
      <c r="FN40" s="216"/>
      <c r="FO40" s="216"/>
      <c r="FP40" s="216"/>
      <c r="FQ40" s="216"/>
      <c r="FR40" s="216"/>
      <c r="FS40" s="216"/>
      <c r="FT40" s="216"/>
      <c r="FU40" s="216"/>
    </row>
    <row r="41" spans="1:177">
      <c r="A41" s="216"/>
      <c r="B41" s="216"/>
      <c r="C41" s="216"/>
      <c r="D41" s="216"/>
      <c r="E41" s="216"/>
      <c r="F41" s="216"/>
      <c r="G41" s="216"/>
      <c r="H41" s="233"/>
      <c r="I41" s="233"/>
      <c r="J41" s="233"/>
      <c r="K41" s="233"/>
      <c r="L41" s="233"/>
      <c r="M41" s="233"/>
      <c r="N41" s="233"/>
      <c r="O41" s="226"/>
      <c r="P41" s="233"/>
      <c r="Q41" s="226"/>
      <c r="R41" s="216"/>
      <c r="S41" s="216"/>
      <c r="T41" s="260"/>
      <c r="U41" s="216"/>
      <c r="V41" s="216"/>
      <c r="W41" s="216"/>
      <c r="X41" s="216"/>
      <c r="Y41" s="216"/>
      <c r="Z41" s="216"/>
      <c r="AA41" s="216"/>
      <c r="AB41" s="216"/>
      <c r="AD41" s="216"/>
      <c r="AE41" s="216"/>
      <c r="AF41" s="216"/>
      <c r="AG41" s="216"/>
      <c r="AH41" s="216"/>
      <c r="AI41" s="216"/>
      <c r="AJ41" s="216"/>
      <c r="AK41" s="233"/>
      <c r="AL41" s="233"/>
      <c r="AM41" s="233"/>
      <c r="AN41" s="233"/>
      <c r="AO41" s="233"/>
      <c r="AP41" s="233"/>
      <c r="AQ41" s="233"/>
      <c r="AR41" s="226"/>
      <c r="AS41" s="233"/>
      <c r="AT41" s="226"/>
      <c r="AU41" s="216"/>
      <c r="AV41" s="216"/>
      <c r="AW41" s="260"/>
      <c r="AX41" s="216"/>
      <c r="AY41" s="216"/>
      <c r="AZ41" s="216"/>
      <c r="BA41" s="216"/>
      <c r="BB41" s="216"/>
      <c r="BC41" s="216"/>
      <c r="BD41" s="216"/>
      <c r="BE41" s="216"/>
      <c r="BH41" s="216"/>
      <c r="BI41" s="216"/>
      <c r="BJ41" s="216"/>
      <c r="BK41" s="216"/>
      <c r="BL41" s="216"/>
      <c r="BM41" s="216"/>
      <c r="BN41" s="216"/>
      <c r="BO41" s="233"/>
      <c r="BP41" s="233"/>
      <c r="BQ41" s="233"/>
      <c r="BR41" s="233"/>
      <c r="BS41" s="233"/>
      <c r="BT41" s="233"/>
      <c r="BU41" s="233"/>
      <c r="BV41" s="226"/>
      <c r="BW41" s="233"/>
      <c r="BX41" s="226"/>
      <c r="BY41" s="216"/>
      <c r="BZ41" s="216"/>
      <c r="CA41" s="260"/>
      <c r="CB41" s="216"/>
      <c r="CC41" s="216"/>
      <c r="CD41" s="216"/>
      <c r="CE41" s="216"/>
      <c r="CF41" s="216"/>
      <c r="CG41" s="216"/>
      <c r="CH41" s="216"/>
      <c r="CI41" s="216"/>
      <c r="CL41" s="216"/>
      <c r="CM41" s="216"/>
      <c r="CN41" s="216"/>
      <c r="CO41" s="216"/>
      <c r="CP41" s="216"/>
      <c r="CQ41" s="216"/>
      <c r="CR41" s="216"/>
      <c r="CS41" s="233"/>
      <c r="CT41" s="233"/>
      <c r="CU41" s="233"/>
      <c r="CV41" s="233"/>
      <c r="CW41" s="233"/>
      <c r="CX41" s="233"/>
      <c r="CY41" s="233"/>
      <c r="CZ41" s="226"/>
      <c r="DA41" s="233"/>
      <c r="DB41" s="226"/>
      <c r="DC41" s="216"/>
      <c r="DD41" s="216"/>
      <c r="DE41" s="260"/>
      <c r="DF41" s="216"/>
      <c r="DG41" s="216"/>
      <c r="DH41" s="216"/>
      <c r="DI41" s="216"/>
      <c r="DJ41" s="216"/>
      <c r="DK41" s="216"/>
      <c r="DL41" s="216"/>
      <c r="DM41" s="216"/>
      <c r="DP41" s="216"/>
      <c r="DQ41" s="216"/>
      <c r="DR41" s="216"/>
      <c r="DS41" s="216"/>
      <c r="DT41" s="216"/>
      <c r="DU41" s="216"/>
      <c r="DV41" s="216"/>
      <c r="DW41" s="233"/>
      <c r="DX41" s="233"/>
      <c r="DY41" s="233"/>
      <c r="DZ41" s="233"/>
      <c r="EA41" s="233"/>
      <c r="EB41" s="233"/>
      <c r="EC41" s="233"/>
      <c r="ED41" s="226"/>
      <c r="EE41" s="233"/>
      <c r="EF41" s="226"/>
      <c r="EG41" s="216"/>
      <c r="EH41" s="216"/>
      <c r="EI41" s="260"/>
      <c r="EJ41" s="216"/>
      <c r="EK41" s="216"/>
      <c r="EL41" s="216"/>
      <c r="EM41" s="216"/>
      <c r="EN41" s="216"/>
      <c r="EO41" s="216"/>
      <c r="EP41" s="216"/>
      <c r="EQ41" s="216"/>
      <c r="ET41" s="216"/>
      <c r="EU41" s="216"/>
      <c r="EV41" s="216"/>
      <c r="EW41" s="216"/>
      <c r="EX41" s="216"/>
      <c r="EY41" s="216"/>
      <c r="EZ41" s="216"/>
      <c r="FA41" s="233"/>
      <c r="FB41" s="233"/>
      <c r="FC41" s="233"/>
      <c r="FD41" s="233"/>
      <c r="FE41" s="233"/>
      <c r="FF41" s="233"/>
      <c r="FG41" s="233"/>
      <c r="FH41" s="226"/>
      <c r="FI41" s="233"/>
      <c r="FJ41" s="226"/>
      <c r="FK41" s="216"/>
      <c r="FL41" s="216"/>
      <c r="FM41" s="260"/>
      <c r="FN41" s="216"/>
      <c r="FO41" s="216"/>
      <c r="FP41" s="216"/>
      <c r="FQ41" s="216"/>
      <c r="FR41" s="216"/>
      <c r="FS41" s="216"/>
      <c r="FT41" s="216"/>
      <c r="FU41" s="216"/>
    </row>
    <row r="42" spans="1:177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5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5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5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5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5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5"/>
    </row>
    <row r="43" spans="1:177">
      <c r="A43" s="215"/>
      <c r="B43" s="366" t="s">
        <v>108</v>
      </c>
      <c r="C43" s="235" t="s">
        <v>137</v>
      </c>
      <c r="D43" s="231"/>
      <c r="E43" s="231"/>
      <c r="F43" s="231"/>
      <c r="G43" s="231"/>
      <c r="H43" s="231"/>
      <c r="I43" s="231"/>
      <c r="J43" s="231"/>
      <c r="K43" s="231"/>
      <c r="L43" s="232"/>
      <c r="M43" s="274" t="s">
        <v>1</v>
      </c>
      <c r="N43" s="233" t="s">
        <v>113</v>
      </c>
      <c r="O43" s="226" t="s">
        <v>114</v>
      </c>
      <c r="P43" s="233" t="s">
        <v>115</v>
      </c>
      <c r="Q43" s="226" t="s">
        <v>116</v>
      </c>
      <c r="R43" s="215"/>
      <c r="S43" s="233" t="s">
        <v>108</v>
      </c>
      <c r="T43" s="215" t="s">
        <v>116</v>
      </c>
      <c r="U43" s="216"/>
      <c r="V43" s="216"/>
      <c r="W43" s="216"/>
      <c r="X43" s="216"/>
      <c r="Y43" s="216"/>
      <c r="Z43" s="216"/>
      <c r="AA43" s="216"/>
      <c r="AB43" s="216"/>
      <c r="AD43" s="215"/>
      <c r="AE43" s="366" t="s">
        <v>108</v>
      </c>
      <c r="AF43" s="235" t="s">
        <v>137</v>
      </c>
      <c r="AG43" s="231"/>
      <c r="AH43" s="231"/>
      <c r="AI43" s="231"/>
      <c r="AJ43" s="231"/>
      <c r="AK43" s="231"/>
      <c r="AL43" s="231"/>
      <c r="AM43" s="231"/>
      <c r="AN43" s="231"/>
      <c r="AO43" s="232"/>
      <c r="AP43" s="274" t="s">
        <v>1</v>
      </c>
      <c r="AQ43" s="233" t="s">
        <v>113</v>
      </c>
      <c r="AR43" s="226" t="s">
        <v>114</v>
      </c>
      <c r="AS43" s="233" t="s">
        <v>115</v>
      </c>
      <c r="AT43" s="226" t="s">
        <v>116</v>
      </c>
      <c r="AU43" s="215"/>
      <c r="AV43" s="233" t="s">
        <v>108</v>
      </c>
      <c r="AW43" s="215" t="s">
        <v>116</v>
      </c>
      <c r="AX43" s="216"/>
      <c r="AY43" s="216"/>
      <c r="AZ43" s="216"/>
      <c r="BA43" s="216"/>
      <c r="BB43" s="216"/>
      <c r="BC43" s="216"/>
      <c r="BD43" s="216"/>
      <c r="BE43" s="216"/>
      <c r="BH43" s="215"/>
      <c r="BI43" s="366" t="s">
        <v>108</v>
      </c>
      <c r="BJ43" s="235" t="s">
        <v>137</v>
      </c>
      <c r="BK43" s="231"/>
      <c r="BL43" s="231"/>
      <c r="BM43" s="231"/>
      <c r="BN43" s="231"/>
      <c r="BO43" s="231"/>
      <c r="BP43" s="231"/>
      <c r="BQ43" s="231"/>
      <c r="BR43" s="231"/>
      <c r="BS43" s="232"/>
      <c r="BT43" s="274" t="s">
        <v>1</v>
      </c>
      <c r="BU43" s="233" t="s">
        <v>113</v>
      </c>
      <c r="BV43" s="226" t="s">
        <v>114</v>
      </c>
      <c r="BW43" s="233" t="s">
        <v>115</v>
      </c>
      <c r="BX43" s="226" t="s">
        <v>116</v>
      </c>
      <c r="BY43" s="215"/>
      <c r="BZ43" s="233" t="s">
        <v>108</v>
      </c>
      <c r="CA43" s="215" t="s">
        <v>116</v>
      </c>
      <c r="CB43" s="216"/>
      <c r="CC43" s="216"/>
      <c r="CD43" s="216"/>
      <c r="CE43" s="216"/>
      <c r="CF43" s="216"/>
      <c r="CG43" s="216"/>
      <c r="CH43" s="216"/>
      <c r="CI43" s="216"/>
      <c r="CL43" s="215"/>
      <c r="CM43" s="366" t="s">
        <v>108</v>
      </c>
      <c r="CN43" s="235" t="s">
        <v>137</v>
      </c>
      <c r="CO43" s="231"/>
      <c r="CP43" s="231"/>
      <c r="CQ43" s="231"/>
      <c r="CR43" s="231"/>
      <c r="CS43" s="231"/>
      <c r="CT43" s="231"/>
      <c r="CU43" s="231"/>
      <c r="CV43" s="231"/>
      <c r="CW43" s="232"/>
      <c r="CX43" s="274" t="s">
        <v>1</v>
      </c>
      <c r="CY43" s="233" t="s">
        <v>113</v>
      </c>
      <c r="CZ43" s="226" t="s">
        <v>114</v>
      </c>
      <c r="DA43" s="233" t="s">
        <v>115</v>
      </c>
      <c r="DB43" s="226" t="s">
        <v>116</v>
      </c>
      <c r="DC43" s="215"/>
      <c r="DD43" s="233" t="s">
        <v>108</v>
      </c>
      <c r="DE43" s="215" t="s">
        <v>116</v>
      </c>
      <c r="DF43" s="216"/>
      <c r="DG43" s="216"/>
      <c r="DH43" s="216"/>
      <c r="DI43" s="216"/>
      <c r="DJ43" s="216"/>
      <c r="DK43" s="216"/>
      <c r="DL43" s="216"/>
      <c r="DM43" s="216"/>
      <c r="DP43" s="215"/>
      <c r="DQ43" s="218"/>
      <c r="DR43" s="354"/>
      <c r="DS43" s="354"/>
      <c r="DT43" s="354"/>
      <c r="DU43" s="354"/>
      <c r="DV43" s="354"/>
      <c r="DW43" s="354"/>
      <c r="DX43" s="354"/>
      <c r="DY43" s="354"/>
      <c r="DZ43" s="354"/>
      <c r="EA43" s="354"/>
      <c r="EB43" s="233"/>
      <c r="EC43" s="233"/>
      <c r="ED43" s="226"/>
      <c r="EE43" s="233"/>
      <c r="EF43" s="226"/>
      <c r="EG43" s="215"/>
      <c r="EH43" s="233"/>
      <c r="EI43" s="215"/>
      <c r="EJ43" s="216"/>
      <c r="EK43" s="216"/>
      <c r="EL43" s="216"/>
      <c r="EM43" s="216"/>
      <c r="EN43" s="216"/>
      <c r="EO43" s="216"/>
      <c r="EP43" s="216"/>
      <c r="EQ43" s="216"/>
      <c r="ET43" s="215"/>
      <c r="EU43" s="366" t="s">
        <v>108</v>
      </c>
      <c r="EV43" s="235" t="s">
        <v>137</v>
      </c>
      <c r="EW43" s="231"/>
      <c r="EX43" s="231"/>
      <c r="EY43" s="231"/>
      <c r="EZ43" s="231"/>
      <c r="FA43" s="231"/>
      <c r="FB43" s="231"/>
      <c r="FC43" s="231"/>
      <c r="FD43" s="231"/>
      <c r="FE43" s="232"/>
      <c r="FF43" s="274" t="s">
        <v>1</v>
      </c>
      <c r="FG43" s="233" t="s">
        <v>113</v>
      </c>
      <c r="FH43" s="226" t="s">
        <v>114</v>
      </c>
      <c r="FI43" s="233" t="s">
        <v>115</v>
      </c>
      <c r="FJ43" s="226" t="s">
        <v>116</v>
      </c>
      <c r="FK43" s="215"/>
      <c r="FL43" s="233" t="s">
        <v>108</v>
      </c>
      <c r="FM43" s="215" t="s">
        <v>116</v>
      </c>
      <c r="FN43" s="216"/>
      <c r="FO43" s="216"/>
      <c r="FP43" s="216"/>
      <c r="FQ43" s="216"/>
      <c r="FR43" s="216"/>
      <c r="FS43" s="216"/>
      <c r="FT43" s="216"/>
      <c r="FU43" s="216"/>
    </row>
    <row r="44" spans="1:177">
      <c r="A44" s="216"/>
      <c r="B44" s="243" t="s">
        <v>92</v>
      </c>
      <c r="C44" s="225">
        <f t="shared" ref="C44:L44" si="14">C19</f>
        <v>1.8465</v>
      </c>
      <c r="D44" s="225">
        <f t="shared" si="14"/>
        <v>1.8194999999999999</v>
      </c>
      <c r="E44" s="225">
        <f t="shared" si="14"/>
        <v>1.7252999999999901</v>
      </c>
      <c r="F44" s="225">
        <f t="shared" si="14"/>
        <v>1.7433999999999901</v>
      </c>
      <c r="G44" s="225">
        <f t="shared" si="14"/>
        <v>1.6457999999999999</v>
      </c>
      <c r="H44" s="225">
        <f t="shared" si="14"/>
        <v>1.7526999999999999</v>
      </c>
      <c r="I44" s="225">
        <f t="shared" si="14"/>
        <v>1.6349</v>
      </c>
      <c r="J44" s="225">
        <f t="shared" si="14"/>
        <v>1.6820999999999999</v>
      </c>
      <c r="K44" s="225">
        <f t="shared" si="14"/>
        <v>1.6467000000000001</v>
      </c>
      <c r="L44" s="245">
        <f t="shared" si="14"/>
        <v>1.7805</v>
      </c>
      <c r="M44" s="233">
        <f t="shared" ref="M44:M49" si="15">AVERAGE(C44:L44)</f>
        <v>1.7277399999999978</v>
      </c>
      <c r="N44" s="233">
        <f t="shared" ref="N44:N49" si="16">STDEVP(C44:L44)</f>
        <v>7.0827652791829634E-2</v>
      </c>
      <c r="O44" s="226">
        <f>N44*100/M44</f>
        <v>4.0994393133127511</v>
      </c>
      <c r="P44" s="233">
        <f>M44-M51</f>
        <v>1.707289999999998</v>
      </c>
      <c r="Q44" s="226">
        <f>P44*100/P44</f>
        <v>100</v>
      </c>
      <c r="R44" s="215"/>
      <c r="S44" s="215" t="s">
        <v>118</v>
      </c>
      <c r="T44" s="226"/>
      <c r="U44" s="216"/>
      <c r="V44" s="216"/>
      <c r="W44" s="216"/>
      <c r="X44" s="216"/>
      <c r="Y44" s="216"/>
      <c r="Z44" s="216"/>
      <c r="AA44" s="216"/>
      <c r="AB44" s="216"/>
      <c r="AD44" s="216"/>
      <c r="AE44" s="243" t="s">
        <v>92</v>
      </c>
      <c r="AF44" s="225">
        <v>1.659</v>
      </c>
      <c r="AG44" s="225">
        <v>1.6713</v>
      </c>
      <c r="AH44" s="225">
        <v>1.5318000000000001</v>
      </c>
      <c r="AI44" s="225">
        <v>1.5893999999999999</v>
      </c>
      <c r="AJ44" s="225">
        <v>1.5262</v>
      </c>
      <c r="AK44" s="225">
        <v>1.6048</v>
      </c>
      <c r="AL44" s="225">
        <v>1.6238999999999999</v>
      </c>
      <c r="AM44" s="225">
        <v>1.6378999999999999</v>
      </c>
      <c r="AN44" s="225">
        <v>1.637</v>
      </c>
      <c r="AO44" s="245">
        <v>1.5796999999999899</v>
      </c>
      <c r="AP44" s="233">
        <f t="shared" ref="AP44:AP49" si="17">AVERAGE(AF44:AO44)</f>
        <v>1.606099999999999</v>
      </c>
      <c r="AQ44" s="233">
        <f t="shared" ref="AQ44:AQ49" si="18">STDEVP(AF44:AO44)</f>
        <v>4.7132133412355226E-2</v>
      </c>
      <c r="AR44" s="226">
        <f>AQ44*100/AP44</f>
        <v>2.9345702890452188</v>
      </c>
      <c r="AS44" s="233">
        <f>AP44-AP51</f>
        <v>1.5776888888888878</v>
      </c>
      <c r="AT44" s="226">
        <f>AS44*100/AS44</f>
        <v>99.999999999999986</v>
      </c>
      <c r="AU44" s="215"/>
      <c r="AV44" s="215" t="s">
        <v>118</v>
      </c>
      <c r="AW44" s="226"/>
      <c r="AX44" s="216"/>
      <c r="AY44" s="216"/>
      <c r="AZ44" s="216"/>
      <c r="BA44" s="216"/>
      <c r="BB44" s="216"/>
      <c r="BC44" s="216"/>
      <c r="BD44" s="216"/>
      <c r="BE44" s="216"/>
      <c r="BH44" s="216"/>
      <c r="BI44" s="243" t="s">
        <v>92</v>
      </c>
      <c r="BJ44" s="225">
        <v>1.6292</v>
      </c>
      <c r="BK44" s="225">
        <v>1.5141</v>
      </c>
      <c r="BL44" s="225">
        <v>1.6298999999999999</v>
      </c>
      <c r="BM44" s="225">
        <v>1.5394000000000001</v>
      </c>
      <c r="BN44" s="225">
        <v>1.6076999999999999</v>
      </c>
      <c r="BO44" s="225">
        <v>1.5809</v>
      </c>
      <c r="BP44" s="225">
        <v>1.6171</v>
      </c>
      <c r="BQ44" s="225">
        <v>1.5750999999999999</v>
      </c>
      <c r="BR44" s="225">
        <v>1.5729</v>
      </c>
      <c r="BS44" s="245">
        <v>1.5931</v>
      </c>
      <c r="BT44" s="233">
        <f t="shared" ref="BT44:BT49" si="19">AVERAGE(BJ44:BS44)</f>
        <v>1.5859400000000001</v>
      </c>
      <c r="BU44" s="233">
        <f t="shared" ref="BU44:BU49" si="20">STDEVP(BJ44:BS44)</f>
        <v>3.5971549869306403E-2</v>
      </c>
      <c r="BV44" s="226">
        <f>BU44*100/BT44</f>
        <v>2.2681532636358503</v>
      </c>
      <c r="BW44" s="233">
        <f>BT44-BT51</f>
        <v>1.5641525000000003</v>
      </c>
      <c r="BX44" s="226">
        <f>BW44*100/BW44</f>
        <v>99.999999999999986</v>
      </c>
      <c r="BY44" s="215"/>
      <c r="BZ44" s="215" t="s">
        <v>118</v>
      </c>
      <c r="CA44" s="226"/>
      <c r="CB44" s="216"/>
      <c r="CC44" s="216"/>
      <c r="CD44" s="216"/>
      <c r="CE44" s="216"/>
      <c r="CF44" s="216"/>
      <c r="CG44" s="216"/>
      <c r="CH44" s="216"/>
      <c r="CI44" s="216"/>
      <c r="CL44" s="216"/>
      <c r="CM44" s="243" t="s">
        <v>92</v>
      </c>
      <c r="CN44" s="225">
        <v>1.5283</v>
      </c>
      <c r="CO44" s="225">
        <v>1.5767</v>
      </c>
      <c r="CP44" s="225">
        <v>1.5004</v>
      </c>
      <c r="CQ44" s="225">
        <v>1.5229999999999999</v>
      </c>
      <c r="CR44" s="225">
        <v>1.4944999999999999</v>
      </c>
      <c r="CS44" s="225">
        <v>1.4644999999999999</v>
      </c>
      <c r="CT44" s="225">
        <v>1.5845</v>
      </c>
      <c r="CU44" s="225">
        <v>1.5519000000000001</v>
      </c>
      <c r="CV44" s="225">
        <v>1.6175999999999999</v>
      </c>
      <c r="CW44" s="245">
        <v>1.5488</v>
      </c>
      <c r="CX44" s="233">
        <f t="shared" ref="CX44:CX49" si="21">AVERAGE(CN44:CW44)</f>
        <v>1.5390199999999998</v>
      </c>
      <c r="CY44" s="233">
        <f t="shared" ref="CY44:CY49" si="22">STDEVP(CN44:CW44)</f>
        <v>4.3957816142297164E-2</v>
      </c>
      <c r="CZ44" s="226">
        <f>CY44*100/CX44</f>
        <v>2.8562212409388552</v>
      </c>
      <c r="DA44" s="233">
        <f>CX44-CX51</f>
        <v>1.5043799999999998</v>
      </c>
      <c r="DB44" s="226">
        <f>DA44*100/DA44</f>
        <v>100</v>
      </c>
      <c r="DC44" s="215"/>
      <c r="DD44" s="215" t="s">
        <v>118</v>
      </c>
      <c r="DE44" s="226"/>
      <c r="DF44" s="216"/>
      <c r="DG44" s="216"/>
      <c r="DH44" s="216"/>
      <c r="DI44" s="216"/>
      <c r="DJ44" s="216"/>
      <c r="DK44" s="216"/>
      <c r="DL44" s="216"/>
      <c r="DM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33"/>
      <c r="EC44" s="233"/>
      <c r="ED44" s="226"/>
      <c r="EE44" s="233"/>
      <c r="EF44" s="226"/>
      <c r="EG44" s="215"/>
      <c r="EH44" s="215"/>
      <c r="EI44" s="226"/>
      <c r="EJ44" s="216"/>
      <c r="EK44" s="216"/>
      <c r="EL44" s="216"/>
      <c r="EM44" s="216"/>
      <c r="EN44" s="216"/>
      <c r="EO44" s="216"/>
      <c r="EP44" s="216"/>
      <c r="EQ44" s="216"/>
      <c r="ET44" s="216"/>
      <c r="EU44" s="243" t="s">
        <v>92</v>
      </c>
      <c r="EV44" s="225">
        <v>1.6082000000000001</v>
      </c>
      <c r="EW44" s="225">
        <v>1.6208</v>
      </c>
      <c r="EX44" s="225">
        <v>1.6397999999999999</v>
      </c>
      <c r="EY44" s="225">
        <v>1.6294</v>
      </c>
      <c r="EZ44" s="225">
        <v>1.5902000000000001</v>
      </c>
      <c r="FA44" s="225">
        <v>1.5722</v>
      </c>
      <c r="FB44" s="225">
        <v>1.6312</v>
      </c>
      <c r="FC44" s="225">
        <v>1.6278999999999999</v>
      </c>
      <c r="FD44" s="225">
        <v>1.6607999999999901</v>
      </c>
      <c r="FE44" s="245">
        <v>1.7177</v>
      </c>
      <c r="FF44" s="233">
        <f t="shared" ref="FF44:FF49" si="23">AVERAGE(EV44:FE44)</f>
        <v>1.6298199999999992</v>
      </c>
      <c r="FG44" s="233">
        <f t="shared" ref="FG44:FG49" si="24">STDEVP(EV44:FE44)</f>
        <v>3.7718186594797171E-2</v>
      </c>
      <c r="FH44" s="226">
        <f>FG44*100/FF44</f>
        <v>2.31425473946799</v>
      </c>
      <c r="FI44" s="233">
        <f>FF44-FF51</f>
        <v>1.6079899999999991</v>
      </c>
      <c r="FJ44" s="226">
        <f>FI44*100/FI44</f>
        <v>100</v>
      </c>
      <c r="FK44" s="215"/>
      <c r="FL44" s="215" t="s">
        <v>118</v>
      </c>
      <c r="FM44" s="226"/>
      <c r="FN44" s="216"/>
      <c r="FO44" s="216"/>
      <c r="FP44" s="216"/>
      <c r="FQ44" s="216"/>
      <c r="FR44" s="216"/>
      <c r="FS44" s="216"/>
      <c r="FT44" s="216"/>
      <c r="FU44" s="216"/>
    </row>
    <row r="45" spans="1:177">
      <c r="A45" s="216"/>
      <c r="B45" s="261">
        <v>1000</v>
      </c>
      <c r="C45" s="228"/>
      <c r="D45" s="228">
        <v>5.3100000000000001E-2</v>
      </c>
      <c r="E45" s="228">
        <v>5.5599999999999997E-2</v>
      </c>
      <c r="F45" s="228">
        <v>6.3E-2</v>
      </c>
      <c r="G45" s="228"/>
      <c r="H45" s="233"/>
      <c r="I45" s="233"/>
      <c r="J45" s="233"/>
      <c r="K45" s="233"/>
      <c r="L45" s="248"/>
      <c r="M45" s="233">
        <f t="shared" si="15"/>
        <v>5.7233333333333331E-2</v>
      </c>
      <c r="N45" s="233">
        <f t="shared" si="16"/>
        <v>4.20343774652235E-3</v>
      </c>
      <c r="O45" s="226">
        <f t="shared" ref="O45:O49" si="25">N45*100/M45</f>
        <v>7.3443874429627547</v>
      </c>
      <c r="P45" s="233">
        <f>M45-M51</f>
        <v>3.6783333333333411E-2</v>
      </c>
      <c r="Q45" s="249">
        <f>P45*100/P44</f>
        <v>2.1544865449533153</v>
      </c>
      <c r="R45" s="215"/>
      <c r="S45" s="250">
        <v>1000</v>
      </c>
      <c r="T45" s="249">
        <v>2.1544865449533153</v>
      </c>
      <c r="U45" s="216"/>
      <c r="V45" s="216"/>
      <c r="W45" s="216"/>
      <c r="X45" s="216"/>
      <c r="Y45" s="216"/>
      <c r="Z45" s="216"/>
      <c r="AA45" s="216"/>
      <c r="AB45" s="216"/>
      <c r="AD45" s="216"/>
      <c r="AE45" s="261">
        <v>1000</v>
      </c>
      <c r="AF45" s="228">
        <v>9.0200000000000002E-2</v>
      </c>
      <c r="AG45" s="228">
        <v>9.2200000000000004E-2</v>
      </c>
      <c r="AH45" s="228">
        <v>7.8E-2</v>
      </c>
      <c r="AI45" s="228">
        <v>8.0799999999999997E-2</v>
      </c>
      <c r="AJ45" s="228">
        <v>8.0099999999999894E-2</v>
      </c>
      <c r="AK45" s="233"/>
      <c r="AL45" s="233"/>
      <c r="AM45" s="233"/>
      <c r="AN45" s="233"/>
      <c r="AO45" s="248"/>
      <c r="AP45" s="233">
        <f t="shared" si="17"/>
        <v>8.4259999999999974E-2</v>
      </c>
      <c r="AQ45" s="233">
        <f t="shared" si="18"/>
        <v>5.77567312094445E-3</v>
      </c>
      <c r="AR45" s="226">
        <f t="shared" ref="AR45:AR49" si="26">AQ45*100/AP45</f>
        <v>6.8545847625735243</v>
      </c>
      <c r="AS45" s="233">
        <f>AP45-AP51</f>
        <v>5.5848888888888878E-2</v>
      </c>
      <c r="AT45" s="249">
        <f>AS45*100/AS44</f>
        <v>3.5399177418446128</v>
      </c>
      <c r="AU45" s="215"/>
      <c r="AV45" s="250">
        <v>1000</v>
      </c>
      <c r="AW45" s="249">
        <v>3.5399177418446128</v>
      </c>
      <c r="AX45" s="216"/>
      <c r="AY45" s="216"/>
      <c r="AZ45" s="216"/>
      <c r="BA45" s="216"/>
      <c r="BB45" s="216"/>
      <c r="BC45" s="216"/>
      <c r="BD45" s="216"/>
      <c r="BE45" s="216"/>
      <c r="BH45" s="216"/>
      <c r="BI45" s="261">
        <v>1000</v>
      </c>
      <c r="BJ45" s="228">
        <v>3.6799999999999999E-2</v>
      </c>
      <c r="BK45" s="228">
        <v>3.8399999999999899E-2</v>
      </c>
      <c r="BL45" s="228">
        <v>4.1200000000000001E-2</v>
      </c>
      <c r="BM45" s="228"/>
      <c r="BN45" s="228"/>
      <c r="BO45" s="233"/>
      <c r="BP45" s="233"/>
      <c r="BQ45" s="233"/>
      <c r="BR45" s="233"/>
      <c r="BS45" s="248"/>
      <c r="BT45" s="233">
        <f t="shared" si="19"/>
        <v>3.8799999999999966E-2</v>
      </c>
      <c r="BU45" s="233">
        <f t="shared" si="20"/>
        <v>1.8184242262647885E-3</v>
      </c>
      <c r="BV45" s="226">
        <f t="shared" ref="BV45:BV49" si="27">BU45*100/BT45</f>
        <v>4.6866603769711084</v>
      </c>
      <c r="BW45" s="233">
        <f>BT45-BT51</f>
        <v>1.7012500000000028E-2</v>
      </c>
      <c r="BX45" s="249">
        <f>BW45*100/BW44</f>
        <v>1.0876497016755096</v>
      </c>
      <c r="BY45" s="215"/>
      <c r="BZ45" s="250">
        <v>1000</v>
      </c>
      <c r="CA45" s="249">
        <v>1.0876497016755096</v>
      </c>
      <c r="CB45" s="216"/>
      <c r="CC45" s="216"/>
      <c r="CD45" s="216"/>
      <c r="CE45" s="216"/>
      <c r="CF45" s="216"/>
      <c r="CG45" s="216"/>
      <c r="CH45" s="216"/>
      <c r="CI45" s="216"/>
      <c r="CL45" s="216"/>
      <c r="CM45" s="261">
        <v>1000</v>
      </c>
      <c r="CN45" s="228">
        <v>4.1099999999999998E-2</v>
      </c>
      <c r="CO45" s="228">
        <v>3.9599999999999899E-2</v>
      </c>
      <c r="CP45" s="228">
        <v>3.6899999999999898E-2</v>
      </c>
      <c r="CQ45" s="216"/>
      <c r="CR45" s="216"/>
      <c r="CS45" s="233"/>
      <c r="CT45" s="233"/>
      <c r="CU45" s="233"/>
      <c r="CV45" s="233"/>
      <c r="CW45" s="248"/>
      <c r="CX45" s="233">
        <f t="shared" si="21"/>
        <v>3.9199999999999929E-2</v>
      </c>
      <c r="CY45" s="233">
        <f t="shared" si="22"/>
        <v>1.7378147196983132E-3</v>
      </c>
      <c r="CZ45" s="226">
        <f t="shared" ref="CZ45:CZ49" si="28">CY45*100/CX45</f>
        <v>4.4332008155569298</v>
      </c>
      <c r="DA45" s="233">
        <f>CX45-CX51</f>
        <v>4.5599999999999599E-3</v>
      </c>
      <c r="DB45" s="249">
        <f>DA45*100/DA44</f>
        <v>0.30311490447891892</v>
      </c>
      <c r="DC45" s="215"/>
      <c r="DD45" s="250">
        <v>1000</v>
      </c>
      <c r="DE45" s="249">
        <v>0.30311490447891892</v>
      </c>
      <c r="DF45" s="216"/>
      <c r="DG45" s="216"/>
      <c r="DH45" s="216"/>
      <c r="DI45" s="216"/>
      <c r="DJ45" s="216"/>
      <c r="DK45" s="216"/>
      <c r="DL45" s="216"/>
      <c r="DM45" s="216"/>
      <c r="DP45" s="216"/>
      <c r="DQ45" s="215"/>
      <c r="DR45" s="216"/>
      <c r="DS45" s="216"/>
      <c r="DT45" s="216"/>
      <c r="DU45" s="216"/>
      <c r="DV45" s="216"/>
      <c r="DW45" s="233"/>
      <c r="DX45" s="233"/>
      <c r="DY45" s="233"/>
      <c r="DZ45" s="233"/>
      <c r="EA45" s="233"/>
      <c r="EB45" s="233"/>
      <c r="EC45" s="233"/>
      <c r="ED45" s="226"/>
      <c r="EE45" s="233"/>
      <c r="EF45" s="249"/>
      <c r="EG45" s="215"/>
      <c r="EH45" s="250"/>
      <c r="EI45" s="249"/>
      <c r="EJ45" s="216"/>
      <c r="EK45" s="216"/>
      <c r="EL45" s="216"/>
      <c r="EM45" s="216"/>
      <c r="EN45" s="216"/>
      <c r="EO45" s="216"/>
      <c r="EP45" s="216"/>
      <c r="EQ45" s="216"/>
      <c r="ET45" s="216"/>
      <c r="EU45" s="261">
        <v>1000</v>
      </c>
      <c r="EV45" s="228">
        <v>4.6199999999999901E-2</v>
      </c>
      <c r="EW45" s="228">
        <v>4.68999999999999E-2</v>
      </c>
      <c r="EX45" s="228">
        <v>4.8099999999999997E-2</v>
      </c>
      <c r="EY45" s="228">
        <v>4.6699999999999998E-2</v>
      </c>
      <c r="EZ45" s="216"/>
      <c r="FA45" s="233"/>
      <c r="FB45" s="233"/>
      <c r="FC45" s="233"/>
      <c r="FD45" s="233"/>
      <c r="FE45" s="248"/>
      <c r="FF45" s="233">
        <f t="shared" si="23"/>
        <v>4.6974999999999947E-2</v>
      </c>
      <c r="FG45" s="233">
        <f t="shared" si="24"/>
        <v>6.9776428684767227E-4</v>
      </c>
      <c r="FH45" s="226">
        <f t="shared" ref="FH45:FH49" si="29">FG45*100/FF45</f>
        <v>1.4853949693404429</v>
      </c>
      <c r="FI45" s="233">
        <f>FF45-FF51</f>
        <v>2.5145000000000008E-2</v>
      </c>
      <c r="FJ45" s="249">
        <f>FI45*100/FI44</f>
        <v>1.5637535059297647</v>
      </c>
      <c r="FK45" s="215"/>
      <c r="FL45" s="250">
        <v>1000</v>
      </c>
      <c r="FM45" s="249">
        <v>1.5637535059297647</v>
      </c>
      <c r="FN45" s="216"/>
      <c r="FO45" s="216"/>
      <c r="FP45" s="216"/>
      <c r="FQ45" s="216"/>
      <c r="FR45" s="216"/>
      <c r="FS45" s="216"/>
      <c r="FT45" s="216"/>
      <c r="FU45" s="216"/>
    </row>
    <row r="46" spans="1:177">
      <c r="A46" s="216"/>
      <c r="B46" s="261">
        <v>500</v>
      </c>
      <c r="C46" s="228">
        <v>7.1099999999999997E-2</v>
      </c>
      <c r="D46" s="228">
        <v>7.0699999999999999E-2</v>
      </c>
      <c r="E46" s="228">
        <v>8.4500000000000006E-2</v>
      </c>
      <c r="F46" s="228">
        <v>7.9299999999999995E-2</v>
      </c>
      <c r="G46" s="228"/>
      <c r="H46" s="233"/>
      <c r="I46" s="233"/>
      <c r="J46" s="233"/>
      <c r="K46" s="233"/>
      <c r="L46" s="248"/>
      <c r="M46" s="233">
        <f t="shared" si="15"/>
        <v>7.6399999999999996E-2</v>
      </c>
      <c r="N46" s="233">
        <f t="shared" si="16"/>
        <v>5.800862004909273E-3</v>
      </c>
      <c r="O46" s="226">
        <f t="shared" si="25"/>
        <v>7.5927513153262742</v>
      </c>
      <c r="P46" s="233">
        <f>M46-M51</f>
        <v>5.5950000000000076E-2</v>
      </c>
      <c r="Q46" s="249">
        <f>P46*100/P44</f>
        <v>3.2771233943852622</v>
      </c>
      <c r="R46" s="215"/>
      <c r="S46" s="252">
        <v>500</v>
      </c>
      <c r="T46" s="249">
        <v>3.2771233943852622</v>
      </c>
      <c r="U46" s="216"/>
      <c r="V46" s="216"/>
      <c r="W46" s="216"/>
      <c r="X46" s="216"/>
      <c r="Y46" s="216"/>
      <c r="Z46" s="216"/>
      <c r="AA46" s="216"/>
      <c r="AB46" s="216"/>
      <c r="AD46" s="216"/>
      <c r="AE46" s="261">
        <v>500</v>
      </c>
      <c r="AF46" s="228">
        <v>0.15459999999999999</v>
      </c>
      <c r="AG46" s="228">
        <v>0.1734</v>
      </c>
      <c r="AH46" s="228">
        <v>0.14479999999999901</v>
      </c>
      <c r="AI46" s="228">
        <v>0.16109999999999999</v>
      </c>
      <c r="AJ46" s="228">
        <v>0.18059999999999901</v>
      </c>
      <c r="AK46" s="233"/>
      <c r="AL46" s="233"/>
      <c r="AM46" s="233"/>
      <c r="AN46" s="233"/>
      <c r="AO46" s="248"/>
      <c r="AP46" s="233">
        <f t="shared" si="17"/>
        <v>0.1628999999999996</v>
      </c>
      <c r="AQ46" s="233">
        <f t="shared" si="18"/>
        <v>1.2831835410415774E-2</v>
      </c>
      <c r="AR46" s="226">
        <f t="shared" si="26"/>
        <v>7.8771242543988986</v>
      </c>
      <c r="AS46" s="233">
        <f>AP46-AP51</f>
        <v>0.13448888888888852</v>
      </c>
      <c r="AT46" s="249">
        <f>AS46*100/AS44</f>
        <v>8.5244239112062488</v>
      </c>
      <c r="AU46" s="215"/>
      <c r="AV46" s="252">
        <v>500</v>
      </c>
      <c r="AW46" s="249">
        <v>8.5244239112062488</v>
      </c>
      <c r="AX46" s="216"/>
      <c r="AY46" s="216"/>
      <c r="AZ46" s="216"/>
      <c r="BA46" s="216"/>
      <c r="BB46" s="216"/>
      <c r="BC46" s="216"/>
      <c r="BD46" s="216"/>
      <c r="BE46" s="216"/>
      <c r="BH46" s="216"/>
      <c r="BI46" s="261">
        <v>500</v>
      </c>
      <c r="BJ46" s="228">
        <v>5.3800000000000001E-2</v>
      </c>
      <c r="BK46" s="228"/>
      <c r="BL46" s="228">
        <v>4.9199999999999897E-2</v>
      </c>
      <c r="BM46" s="228">
        <v>4.8500000000000001E-2</v>
      </c>
      <c r="BN46" s="228">
        <v>4.8500000000000001E-2</v>
      </c>
      <c r="BO46" s="233"/>
      <c r="BP46" s="233"/>
      <c r="BQ46" s="233"/>
      <c r="BR46" s="233"/>
      <c r="BS46" s="248"/>
      <c r="BT46" s="233">
        <f t="shared" si="19"/>
        <v>4.9999999999999975E-2</v>
      </c>
      <c r="BU46" s="233">
        <f t="shared" si="20"/>
        <v>2.212464688983768E-3</v>
      </c>
      <c r="BV46" s="226">
        <f t="shared" si="27"/>
        <v>4.4249293779675378</v>
      </c>
      <c r="BW46" s="233">
        <f>BT46-BT51</f>
        <v>2.8212500000000036E-2</v>
      </c>
      <c r="BX46" s="249">
        <f>BW46*100/BW44</f>
        <v>1.8036924149020017</v>
      </c>
      <c r="BY46" s="215"/>
      <c r="BZ46" s="252">
        <v>500</v>
      </c>
      <c r="CA46" s="249">
        <v>1.8036924149020017</v>
      </c>
      <c r="CB46" s="216"/>
      <c r="CC46" s="216"/>
      <c r="CD46" s="216"/>
      <c r="CE46" s="216"/>
      <c r="CF46" s="216"/>
      <c r="CG46" s="216"/>
      <c r="CH46" s="216"/>
      <c r="CI46" s="216"/>
      <c r="CL46" s="216"/>
      <c r="CM46" s="261">
        <v>500</v>
      </c>
      <c r="CN46" s="228">
        <v>6.91999999999999E-2</v>
      </c>
      <c r="CO46" s="228">
        <v>5.96E-2</v>
      </c>
      <c r="CP46" s="228"/>
      <c r="CQ46" s="216"/>
      <c r="CR46" s="216"/>
      <c r="CS46" s="233"/>
      <c r="CT46" s="233"/>
      <c r="CU46" s="233"/>
      <c r="CV46" s="233"/>
      <c r="CW46" s="248"/>
      <c r="CX46" s="233">
        <f t="shared" si="21"/>
        <v>6.4399999999999957E-2</v>
      </c>
      <c r="CY46" s="233">
        <f t="shared" si="22"/>
        <v>4.7999999999999501E-3</v>
      </c>
      <c r="CZ46" s="226">
        <f t="shared" si="28"/>
        <v>7.45341614906825</v>
      </c>
      <c r="DA46" s="233">
        <f>CX46-CX51</f>
        <v>2.9759999999999988E-2</v>
      </c>
      <c r="DB46" s="249">
        <f>DA46*100/DA44</f>
        <v>1.9782235871255927</v>
      </c>
      <c r="DC46" s="215"/>
      <c r="DD46" s="252">
        <v>500</v>
      </c>
      <c r="DE46" s="249">
        <v>1.9782235871255927</v>
      </c>
      <c r="DF46" s="216"/>
      <c r="DG46" s="216"/>
      <c r="DH46" s="216"/>
      <c r="DI46" s="216"/>
      <c r="DJ46" s="216"/>
      <c r="DK46" s="216"/>
      <c r="DL46" s="216"/>
      <c r="DM46" s="216"/>
      <c r="DP46" s="216"/>
      <c r="DQ46" s="215"/>
      <c r="DR46" s="216"/>
      <c r="DS46" s="216"/>
      <c r="DT46" s="216"/>
      <c r="DU46" s="216"/>
      <c r="DV46" s="216"/>
      <c r="DW46" s="233"/>
      <c r="DX46" s="233"/>
      <c r="DY46" s="233"/>
      <c r="DZ46" s="233"/>
      <c r="EA46" s="233"/>
      <c r="EB46" s="233"/>
      <c r="EC46" s="233"/>
      <c r="ED46" s="226"/>
      <c r="EE46" s="233"/>
      <c r="EF46" s="249"/>
      <c r="EG46" s="215"/>
      <c r="EH46" s="252"/>
      <c r="EI46" s="249"/>
      <c r="EJ46" s="216"/>
      <c r="EK46" s="216"/>
      <c r="EL46" s="216"/>
      <c r="EM46" s="216"/>
      <c r="EN46" s="216"/>
      <c r="EO46" s="216"/>
      <c r="EP46" s="216"/>
      <c r="EQ46" s="216"/>
      <c r="ET46" s="216"/>
      <c r="EU46" s="261">
        <v>500</v>
      </c>
      <c r="EV46" s="228">
        <v>8.4599999999999995E-2</v>
      </c>
      <c r="EW46" s="228">
        <v>8.5899999999999893E-2</v>
      </c>
      <c r="EX46" s="228">
        <v>9.5399999999999999E-2</v>
      </c>
      <c r="EY46" s="228">
        <v>0.1042</v>
      </c>
      <c r="EZ46" s="216"/>
      <c r="FA46" s="233"/>
      <c r="FB46" s="233"/>
      <c r="FC46" s="233"/>
      <c r="FD46" s="233"/>
      <c r="FE46" s="248"/>
      <c r="FF46" s="233">
        <f t="shared" si="23"/>
        <v>9.2524999999999968E-2</v>
      </c>
      <c r="FG46" s="233">
        <f t="shared" si="24"/>
        <v>7.9257097473980458E-3</v>
      </c>
      <c r="FH46" s="226">
        <f t="shared" si="29"/>
        <v>8.5660197215866507</v>
      </c>
      <c r="FI46" s="233">
        <f>FF46-FF51</f>
        <v>7.0695000000000036E-2</v>
      </c>
      <c r="FJ46" s="249">
        <f>FI46*100/FI44</f>
        <v>4.3964825651900865</v>
      </c>
      <c r="FK46" s="215"/>
      <c r="FL46" s="252">
        <v>500</v>
      </c>
      <c r="FM46" s="249">
        <v>4.3964825651900865</v>
      </c>
      <c r="FN46" s="216"/>
      <c r="FO46" s="216"/>
      <c r="FP46" s="216"/>
      <c r="FQ46" s="216"/>
      <c r="FR46" s="216"/>
      <c r="FS46" s="216"/>
      <c r="FT46" s="216"/>
      <c r="FU46" s="216"/>
    </row>
    <row r="47" spans="1:177">
      <c r="A47" s="215"/>
      <c r="B47" s="261">
        <v>250</v>
      </c>
      <c r="C47" s="228">
        <v>0.57199999999999995</v>
      </c>
      <c r="D47" s="228">
        <v>0.52180000000000004</v>
      </c>
      <c r="E47" s="228">
        <v>0.54669999999999996</v>
      </c>
      <c r="F47" s="228">
        <v>0.51849999999999996</v>
      </c>
      <c r="G47" s="228">
        <v>0.62109999999999999</v>
      </c>
      <c r="H47" s="233"/>
      <c r="I47" s="233"/>
      <c r="J47" s="233"/>
      <c r="K47" s="233"/>
      <c r="L47" s="248"/>
      <c r="M47" s="233">
        <f t="shared" si="15"/>
        <v>0.55601999999999996</v>
      </c>
      <c r="N47" s="233">
        <f t="shared" si="16"/>
        <v>3.7832229646162799E-2</v>
      </c>
      <c r="O47" s="226">
        <f t="shared" si="25"/>
        <v>6.8041130977595774</v>
      </c>
      <c r="P47" s="233">
        <f>M47-M51</f>
        <v>0.53556999999999999</v>
      </c>
      <c r="Q47" s="249">
        <f>P47*100/P44</f>
        <v>31.369597432187891</v>
      </c>
      <c r="R47" s="215"/>
      <c r="S47" s="252">
        <v>250</v>
      </c>
      <c r="T47" s="249">
        <v>31.369597432187891</v>
      </c>
      <c r="U47" s="216"/>
      <c r="V47" s="216"/>
      <c r="W47" s="216"/>
      <c r="X47" s="216"/>
      <c r="Y47" s="216"/>
      <c r="Z47" s="216"/>
      <c r="AA47" s="216"/>
      <c r="AB47" s="216"/>
      <c r="AD47" s="215"/>
      <c r="AE47" s="261">
        <v>250</v>
      </c>
      <c r="AF47" s="228">
        <v>0.69850000000000001</v>
      </c>
      <c r="AG47" s="228">
        <v>0.73519999999999996</v>
      </c>
      <c r="AH47" s="228">
        <v>0.75070000000000003</v>
      </c>
      <c r="AI47" s="228">
        <v>0.74309999999999998</v>
      </c>
      <c r="AJ47" s="228">
        <v>0.71489999999999998</v>
      </c>
      <c r="AK47" s="233"/>
      <c r="AL47" s="233"/>
      <c r="AM47" s="233"/>
      <c r="AN47" s="233"/>
      <c r="AO47" s="248"/>
      <c r="AP47" s="233">
        <f t="shared" si="17"/>
        <v>0.72848000000000002</v>
      </c>
      <c r="AQ47" s="233">
        <f t="shared" si="18"/>
        <v>1.9161670073352167E-2</v>
      </c>
      <c r="AR47" s="226">
        <f t="shared" si="26"/>
        <v>2.6303632321206027</v>
      </c>
      <c r="AS47" s="233">
        <f>AP47-AP51</f>
        <v>0.70006888888888896</v>
      </c>
      <c r="AT47" s="249">
        <f>AS47*100/AS44</f>
        <v>44.373063271170238</v>
      </c>
      <c r="AU47" s="215"/>
      <c r="AV47" s="252">
        <v>250</v>
      </c>
      <c r="AW47" s="249">
        <v>44.373063271170238</v>
      </c>
      <c r="AX47" s="216"/>
      <c r="AY47" s="216"/>
      <c r="AZ47" s="216"/>
      <c r="BA47" s="216"/>
      <c r="BB47" s="216"/>
      <c r="BC47" s="216"/>
      <c r="BD47" s="216"/>
      <c r="BE47" s="216"/>
      <c r="BH47" s="215"/>
      <c r="BI47" s="261">
        <v>250</v>
      </c>
      <c r="BJ47" s="228">
        <v>7.8700000000000006E-2</v>
      </c>
      <c r="BK47" s="228"/>
      <c r="BL47" s="228"/>
      <c r="BM47" s="228">
        <v>6.6699999999999995E-2</v>
      </c>
      <c r="BN47" s="228">
        <v>7.0999999999999994E-2</v>
      </c>
      <c r="BO47" s="233"/>
      <c r="BP47" s="233"/>
      <c r="BQ47" s="233"/>
      <c r="BR47" s="233"/>
      <c r="BS47" s="248"/>
      <c r="BT47" s="233">
        <f t="shared" si="19"/>
        <v>7.2133333333333327E-2</v>
      </c>
      <c r="BU47" s="233">
        <f t="shared" si="20"/>
        <v>4.9640932930619134E-3</v>
      </c>
      <c r="BV47" s="226">
        <f t="shared" si="27"/>
        <v>6.8818298887179958</v>
      </c>
      <c r="BW47" s="233">
        <f>BT47-BT51</f>
        <v>5.0345833333333388E-2</v>
      </c>
      <c r="BX47" s="249">
        <f>BW47*100/BW44</f>
        <v>3.2187292053257841</v>
      </c>
      <c r="BY47" s="215"/>
      <c r="BZ47" s="252">
        <v>250</v>
      </c>
      <c r="CA47" s="249">
        <v>3.2187292053257841</v>
      </c>
      <c r="CB47" s="216"/>
      <c r="CC47" s="216"/>
      <c r="CD47" s="216"/>
      <c r="CE47" s="216"/>
      <c r="CF47" s="216"/>
      <c r="CG47" s="216"/>
      <c r="CH47" s="216"/>
      <c r="CI47" s="216"/>
      <c r="CL47" s="215"/>
      <c r="CM47" s="261">
        <v>250</v>
      </c>
      <c r="CN47" s="228">
        <v>0.34309999999999902</v>
      </c>
      <c r="CO47" s="228">
        <v>0.32540000000000002</v>
      </c>
      <c r="CP47" s="228"/>
      <c r="CQ47" s="216"/>
      <c r="CR47" s="216"/>
      <c r="CS47" s="233"/>
      <c r="CT47" s="233"/>
      <c r="CU47" s="233"/>
      <c r="CV47" s="233"/>
      <c r="CW47" s="248"/>
      <c r="CX47" s="233">
        <f t="shared" si="21"/>
        <v>0.33424999999999949</v>
      </c>
      <c r="CY47" s="233">
        <f t="shared" si="22"/>
        <v>8.8499999999994972E-3</v>
      </c>
      <c r="CZ47" s="226">
        <f t="shared" si="28"/>
        <v>2.6477187733730774</v>
      </c>
      <c r="DA47" s="233">
        <f>CX47-CX51</f>
        <v>0.29960999999999954</v>
      </c>
      <c r="DB47" s="249">
        <f>DA47*100/DA44</f>
        <v>19.915845730467009</v>
      </c>
      <c r="DC47" s="215"/>
      <c r="DD47" s="252">
        <v>250</v>
      </c>
      <c r="DE47" s="249">
        <v>19.915845730467009</v>
      </c>
      <c r="DF47" s="216"/>
      <c r="DG47" s="216"/>
      <c r="DH47" s="216"/>
      <c r="DI47" s="216"/>
      <c r="DJ47" s="216"/>
      <c r="DK47" s="216"/>
      <c r="DL47" s="216"/>
      <c r="DM47" s="216"/>
      <c r="DP47" s="215"/>
      <c r="DQ47" s="215"/>
      <c r="DR47" s="216"/>
      <c r="DS47" s="216"/>
      <c r="DT47" s="216"/>
      <c r="DU47" s="216"/>
      <c r="DV47" s="216"/>
      <c r="DW47" s="233"/>
      <c r="DX47" s="233"/>
      <c r="DY47" s="233"/>
      <c r="DZ47" s="233"/>
      <c r="EA47" s="233"/>
      <c r="EB47" s="233"/>
      <c r="EC47" s="233"/>
      <c r="ED47" s="226"/>
      <c r="EE47" s="233"/>
      <c r="EF47" s="249"/>
      <c r="EG47" s="215"/>
      <c r="EH47" s="252"/>
      <c r="EI47" s="249"/>
      <c r="EJ47" s="216"/>
      <c r="EK47" s="216"/>
      <c r="EL47" s="216"/>
      <c r="EM47" s="216"/>
      <c r="EN47" s="216"/>
      <c r="EO47" s="216"/>
      <c r="EP47" s="216"/>
      <c r="EQ47" s="216"/>
      <c r="ET47" s="215"/>
      <c r="EU47" s="261">
        <v>250</v>
      </c>
      <c r="EV47" s="228">
        <v>0.40869999999999901</v>
      </c>
      <c r="EW47" s="228">
        <v>0.40710000000000002</v>
      </c>
      <c r="EX47" s="228">
        <v>0.43179999999999902</v>
      </c>
      <c r="EY47" s="228">
        <v>0.45960000000000001</v>
      </c>
      <c r="EZ47" s="216"/>
      <c r="FA47" s="233"/>
      <c r="FB47" s="233"/>
      <c r="FC47" s="233"/>
      <c r="FD47" s="233"/>
      <c r="FE47" s="248"/>
      <c r="FF47" s="233">
        <f t="shared" si="23"/>
        <v>0.42679999999999951</v>
      </c>
      <c r="FG47" s="233">
        <f t="shared" si="24"/>
        <v>2.1310443449163757E-2</v>
      </c>
      <c r="FH47" s="226">
        <f t="shared" si="29"/>
        <v>4.9930748475079145</v>
      </c>
      <c r="FI47" s="233">
        <f>FF47-FF51</f>
        <v>0.40496999999999955</v>
      </c>
      <c r="FJ47" s="249">
        <f>FI47*100/FI44</f>
        <v>25.184858114789257</v>
      </c>
      <c r="FK47" s="215"/>
      <c r="FL47" s="252">
        <v>250</v>
      </c>
      <c r="FM47" s="249">
        <v>25.184858114789257</v>
      </c>
      <c r="FN47" s="216"/>
      <c r="FO47" s="216"/>
      <c r="FP47" s="216"/>
      <c r="FQ47" s="216"/>
      <c r="FR47" s="216"/>
      <c r="FS47" s="216"/>
      <c r="FT47" s="216"/>
      <c r="FU47" s="216"/>
    </row>
    <row r="48" spans="1:177">
      <c r="A48" s="216"/>
      <c r="B48" s="261">
        <v>125</v>
      </c>
      <c r="C48" s="228">
        <v>1.2089000000000001</v>
      </c>
      <c r="D48" s="228">
        <v>1.1264000000000001</v>
      </c>
      <c r="E48" s="228">
        <v>1.13469999999999</v>
      </c>
      <c r="F48" s="228">
        <v>1.1785999999999901</v>
      </c>
      <c r="G48" s="228">
        <v>1.2524</v>
      </c>
      <c r="H48" s="233"/>
      <c r="I48" s="233"/>
      <c r="J48" s="233"/>
      <c r="K48" s="233"/>
      <c r="L48" s="248"/>
      <c r="M48" s="233">
        <f t="shared" si="15"/>
        <v>1.1801999999999961</v>
      </c>
      <c r="N48" s="233">
        <f t="shared" si="16"/>
        <v>4.6912215893093197E-2</v>
      </c>
      <c r="O48" s="226">
        <f t="shared" si="25"/>
        <v>3.9749377980929803</v>
      </c>
      <c r="P48" s="233">
        <f>M48-M51</f>
        <v>1.1597499999999963</v>
      </c>
      <c r="Q48" s="249">
        <f>P48*100/P44</f>
        <v>67.929291450192864</v>
      </c>
      <c r="R48" s="215"/>
      <c r="S48" s="252">
        <v>125</v>
      </c>
      <c r="T48" s="249">
        <v>67.929291450192864</v>
      </c>
      <c r="U48" s="216"/>
      <c r="V48" s="216"/>
      <c r="W48" s="216"/>
      <c r="X48" s="216"/>
      <c r="Y48" s="216"/>
      <c r="Z48" s="216"/>
      <c r="AA48" s="216"/>
      <c r="AB48" s="216"/>
      <c r="AD48" s="216"/>
      <c r="AE48" s="261">
        <v>125</v>
      </c>
      <c r="AF48" s="228">
        <v>1.2865</v>
      </c>
      <c r="AG48" s="228">
        <v>1.3070999999999999</v>
      </c>
      <c r="AH48" s="228"/>
      <c r="AI48" s="228">
        <v>1.3461999999999901</v>
      </c>
      <c r="AJ48" s="228">
        <v>1.329</v>
      </c>
      <c r="AK48" s="233"/>
      <c r="AL48" s="233"/>
      <c r="AM48" s="233"/>
      <c r="AN48" s="233"/>
      <c r="AO48" s="248"/>
      <c r="AP48" s="233">
        <f t="shared" si="17"/>
        <v>1.3171999999999975</v>
      </c>
      <c r="AQ48" s="233">
        <f t="shared" si="18"/>
        <v>2.2498555509184507E-2</v>
      </c>
      <c r="AR48" s="226">
        <f t="shared" si="26"/>
        <v>1.7080591792578612</v>
      </c>
      <c r="AS48" s="233">
        <f>AP48-AP51</f>
        <v>1.2887888888888863</v>
      </c>
      <c r="AT48" s="249">
        <f>AS48*100/AS44</f>
        <v>81.688404980562183</v>
      </c>
      <c r="AU48" s="215"/>
      <c r="AV48" s="252">
        <v>125</v>
      </c>
      <c r="AW48" s="249">
        <v>81.688404980562183</v>
      </c>
      <c r="AX48" s="216"/>
      <c r="AY48" s="216"/>
      <c r="AZ48" s="216"/>
      <c r="BA48" s="216"/>
      <c r="BB48" s="216"/>
      <c r="BC48" s="216"/>
      <c r="BD48" s="216"/>
      <c r="BE48" s="216"/>
      <c r="BH48" s="216"/>
      <c r="BI48" s="261">
        <v>125</v>
      </c>
      <c r="BJ48" s="228">
        <v>0.54820000000000002</v>
      </c>
      <c r="BK48" s="228">
        <v>0.49690000000000001</v>
      </c>
      <c r="BL48" s="228">
        <v>0.52069999999999905</v>
      </c>
      <c r="BM48" s="228">
        <v>0.59129999999999905</v>
      </c>
      <c r="BN48" s="228">
        <v>0.54079999999999995</v>
      </c>
      <c r="BO48" s="233"/>
      <c r="BP48" s="233"/>
      <c r="BQ48" s="233"/>
      <c r="BR48" s="233"/>
      <c r="BS48" s="248"/>
      <c r="BT48" s="233">
        <f t="shared" si="19"/>
        <v>0.53957999999999962</v>
      </c>
      <c r="BU48" s="233">
        <f t="shared" si="20"/>
        <v>3.1396776904644007E-2</v>
      </c>
      <c r="BV48" s="226">
        <f t="shared" si="27"/>
        <v>5.8187436347981816</v>
      </c>
      <c r="BW48" s="233">
        <f>BT48-BT51</f>
        <v>0.51779249999999966</v>
      </c>
      <c r="BX48" s="249">
        <f>BW48*100/BW44</f>
        <v>33.103709516814988</v>
      </c>
      <c r="BY48" s="215"/>
      <c r="BZ48" s="252">
        <v>125</v>
      </c>
      <c r="CA48" s="249">
        <v>33.103709516814988</v>
      </c>
      <c r="CB48" s="216"/>
      <c r="CC48" s="216"/>
      <c r="CD48" s="216"/>
      <c r="CE48" s="216"/>
      <c r="CF48" s="216"/>
      <c r="CG48" s="216"/>
      <c r="CH48" s="216"/>
      <c r="CI48" s="216"/>
      <c r="CL48" s="216"/>
      <c r="CM48" s="261">
        <v>125</v>
      </c>
      <c r="CN48" s="228">
        <v>0.82469999999999999</v>
      </c>
      <c r="CO48" s="228">
        <v>0.82740000000000002</v>
      </c>
      <c r="CP48" s="228"/>
      <c r="CQ48" s="216"/>
      <c r="CR48" s="216"/>
      <c r="CS48" s="233"/>
      <c r="CT48" s="233"/>
      <c r="CU48" s="233"/>
      <c r="CV48" s="233"/>
      <c r="CW48" s="248"/>
      <c r="CX48" s="233">
        <f t="shared" si="21"/>
        <v>0.82604999999999995</v>
      </c>
      <c r="CY48" s="233">
        <f t="shared" si="22"/>
        <v>1.3500000000000179E-3</v>
      </c>
      <c r="CZ48" s="226">
        <f t="shared" si="28"/>
        <v>0.16342836390049245</v>
      </c>
      <c r="DA48" s="233">
        <f>CX48-CX51</f>
        <v>0.79140999999999995</v>
      </c>
      <c r="DB48" s="249">
        <f>DA48*100/DA44</f>
        <v>52.607054068785814</v>
      </c>
      <c r="DC48" s="215"/>
      <c r="DD48" s="252">
        <v>125</v>
      </c>
      <c r="DE48" s="249">
        <v>52.607054068785814</v>
      </c>
      <c r="DF48" s="216"/>
      <c r="DG48" s="216"/>
      <c r="DH48" s="216"/>
      <c r="DI48" s="216"/>
      <c r="DJ48" s="216"/>
      <c r="DK48" s="216"/>
      <c r="DL48" s="216"/>
      <c r="DM48" s="216"/>
      <c r="DP48" s="216"/>
      <c r="DQ48" s="215"/>
      <c r="DR48" s="216"/>
      <c r="DS48" s="216"/>
      <c r="DT48" s="216"/>
      <c r="DU48" s="216"/>
      <c r="DV48" s="216"/>
      <c r="DW48" s="233"/>
      <c r="DX48" s="233"/>
      <c r="DY48" s="233"/>
      <c r="DZ48" s="233"/>
      <c r="EA48" s="233"/>
      <c r="EB48" s="233"/>
      <c r="EC48" s="233"/>
      <c r="ED48" s="226"/>
      <c r="EE48" s="233"/>
      <c r="EF48" s="249"/>
      <c r="EG48" s="215"/>
      <c r="EH48" s="252"/>
      <c r="EI48" s="249"/>
      <c r="EJ48" s="216"/>
      <c r="EK48" s="216"/>
      <c r="EL48" s="216"/>
      <c r="EM48" s="216"/>
      <c r="EN48" s="216"/>
      <c r="EO48" s="216"/>
      <c r="EP48" s="216"/>
      <c r="EQ48" s="216"/>
      <c r="ET48" s="216"/>
      <c r="EU48" s="261">
        <v>125</v>
      </c>
      <c r="EV48" s="228">
        <v>0.96960000000000002</v>
      </c>
      <c r="EW48" s="228">
        <v>1.0255000000000001</v>
      </c>
      <c r="EX48" s="228">
        <v>1.0375000000000001</v>
      </c>
      <c r="EY48" s="228">
        <v>1.0498000000000001</v>
      </c>
      <c r="EZ48" s="216"/>
      <c r="FA48" s="233"/>
      <c r="FB48" s="233"/>
      <c r="FC48" s="233"/>
      <c r="FD48" s="233"/>
      <c r="FE48" s="248"/>
      <c r="FF48" s="233">
        <f t="shared" si="23"/>
        <v>1.0206000000000002</v>
      </c>
      <c r="FG48" s="233">
        <f t="shared" si="24"/>
        <v>3.0672707738313577E-2</v>
      </c>
      <c r="FH48" s="226">
        <f t="shared" si="29"/>
        <v>3.0053603506088158</v>
      </c>
      <c r="FI48" s="233">
        <f>FF48-FF51</f>
        <v>0.99877000000000027</v>
      </c>
      <c r="FJ48" s="249">
        <f>FI48*100/FI44</f>
        <v>62.112948463609897</v>
      </c>
      <c r="FK48" s="215"/>
      <c r="FL48" s="252">
        <v>125</v>
      </c>
      <c r="FM48" s="249">
        <v>62.112948463609897</v>
      </c>
      <c r="FN48" s="216"/>
      <c r="FO48" s="216"/>
      <c r="FP48" s="216"/>
      <c r="FQ48" s="216"/>
      <c r="FR48" s="216"/>
      <c r="FS48" s="216"/>
      <c r="FT48" s="216"/>
      <c r="FU48" s="216"/>
    </row>
    <row r="49" spans="1:177">
      <c r="A49" s="216"/>
      <c r="B49" s="261">
        <v>62.5</v>
      </c>
      <c r="C49" s="228">
        <v>1.5084</v>
      </c>
      <c r="D49" s="228">
        <v>1.4775</v>
      </c>
      <c r="E49" s="228">
        <v>1.5846</v>
      </c>
      <c r="F49" s="228">
        <v>1.4893999999999901</v>
      </c>
      <c r="G49" s="228">
        <v>1.5985</v>
      </c>
      <c r="H49" s="233"/>
      <c r="I49" s="233"/>
      <c r="J49" s="233"/>
      <c r="K49" s="233"/>
      <c r="L49" s="248"/>
      <c r="M49" s="233">
        <f t="shared" si="15"/>
        <v>1.5316799999999979</v>
      </c>
      <c r="N49" s="233">
        <f t="shared" si="16"/>
        <v>5.006089891322537E-2</v>
      </c>
      <c r="O49" s="226">
        <f t="shared" si="25"/>
        <v>3.2683653839722027</v>
      </c>
      <c r="P49" s="233">
        <f>M49-M51</f>
        <v>1.5112299999999981</v>
      </c>
      <c r="Q49" s="249">
        <f>P49*100/P44</f>
        <v>88.516303615671617</v>
      </c>
      <c r="R49" s="215"/>
      <c r="S49" s="254">
        <v>62.5</v>
      </c>
      <c r="T49" s="249">
        <v>88.516303615671617</v>
      </c>
      <c r="U49" s="216"/>
      <c r="V49" s="216"/>
      <c r="W49" s="216"/>
      <c r="X49" s="216"/>
      <c r="Y49" s="216"/>
      <c r="Z49" s="216"/>
      <c r="AA49" s="216"/>
      <c r="AB49" s="216"/>
      <c r="AD49" s="216"/>
      <c r="AE49" s="261">
        <v>62.5</v>
      </c>
      <c r="AF49" s="228">
        <v>1.5884</v>
      </c>
      <c r="AG49" s="228">
        <v>1.6944999999999999</v>
      </c>
      <c r="AH49" s="228">
        <v>1.6372</v>
      </c>
      <c r="AI49" s="228">
        <v>1.4932999999999901</v>
      </c>
      <c r="AJ49" s="228">
        <v>1.5940000000000001</v>
      </c>
      <c r="AK49" s="233"/>
      <c r="AL49" s="233"/>
      <c r="AM49" s="233"/>
      <c r="AN49" s="233"/>
      <c r="AO49" s="248"/>
      <c r="AP49" s="233">
        <f t="shared" si="17"/>
        <v>1.601479999999998</v>
      </c>
      <c r="AQ49" s="233">
        <f t="shared" si="18"/>
        <v>6.6118965509151945E-2</v>
      </c>
      <c r="AR49" s="226">
        <f t="shared" si="26"/>
        <v>4.1286163741758886</v>
      </c>
      <c r="AS49" s="233">
        <f>AP49-AP51</f>
        <v>1.5730688888888869</v>
      </c>
      <c r="AT49" s="249">
        <f>AS49*100/AS44</f>
        <v>99.70716660093521</v>
      </c>
      <c r="AU49" s="215"/>
      <c r="AV49" s="254">
        <v>62.5</v>
      </c>
      <c r="AW49" s="249">
        <v>99.70716660093521</v>
      </c>
      <c r="AX49" s="216"/>
      <c r="AY49" s="216"/>
      <c r="AZ49" s="216"/>
      <c r="BA49" s="216"/>
      <c r="BB49" s="216"/>
      <c r="BC49" s="216"/>
      <c r="BD49" s="216"/>
      <c r="BE49" s="216"/>
      <c r="BH49" s="216"/>
      <c r="BI49" s="261">
        <v>62.5</v>
      </c>
      <c r="BJ49" s="228">
        <v>1.2473000000000001</v>
      </c>
      <c r="BK49" s="228"/>
      <c r="BL49" s="228">
        <v>1.304</v>
      </c>
      <c r="BM49" s="228">
        <v>1.3428</v>
      </c>
      <c r="BN49" s="228">
        <v>1.0442</v>
      </c>
      <c r="BO49" s="233"/>
      <c r="BP49" s="233"/>
      <c r="BQ49" s="233"/>
      <c r="BR49" s="233"/>
      <c r="BS49" s="248"/>
      <c r="BT49" s="233">
        <f t="shared" si="19"/>
        <v>1.234575</v>
      </c>
      <c r="BU49" s="233">
        <f t="shared" si="20"/>
        <v>0.11504026197379767</v>
      </c>
      <c r="BV49" s="226">
        <f t="shared" si="27"/>
        <v>9.3182076401836813</v>
      </c>
      <c r="BW49" s="233">
        <f>BT49-BT51</f>
        <v>1.2127875000000001</v>
      </c>
      <c r="BX49" s="249">
        <f>BW49*100/BW44</f>
        <v>77.536397505997655</v>
      </c>
      <c r="BY49" s="215"/>
      <c r="BZ49" s="254">
        <v>62.5</v>
      </c>
      <c r="CA49" s="249">
        <v>77.536397505997655</v>
      </c>
      <c r="CB49" s="216"/>
      <c r="CC49" s="216"/>
      <c r="CD49" s="216"/>
      <c r="CE49" s="216"/>
      <c r="CF49" s="216"/>
      <c r="CG49" s="216"/>
      <c r="CH49" s="216"/>
      <c r="CI49" s="216"/>
      <c r="CL49" s="216"/>
      <c r="CM49" s="261">
        <v>62.5</v>
      </c>
      <c r="CN49" s="228">
        <v>1.3751</v>
      </c>
      <c r="CO49" s="228">
        <v>1.369</v>
      </c>
      <c r="CP49" s="228">
        <v>1.4877</v>
      </c>
      <c r="CQ49" s="216"/>
      <c r="CR49" s="216"/>
      <c r="CS49" s="233"/>
      <c r="CT49" s="233"/>
      <c r="CU49" s="233"/>
      <c r="CV49" s="233"/>
      <c r="CW49" s="248"/>
      <c r="CX49" s="233">
        <f t="shared" si="21"/>
        <v>1.4105999999999999</v>
      </c>
      <c r="CY49" s="233">
        <f t="shared" si="22"/>
        <v>5.457478050039842E-2</v>
      </c>
      <c r="CZ49" s="226">
        <f t="shared" si="28"/>
        <v>3.8689054657874964</v>
      </c>
      <c r="DA49" s="233">
        <f>CX49-CX51</f>
        <v>1.3759599999999998</v>
      </c>
      <c r="DB49" s="249">
        <f>DA49*100/DA44</f>
        <v>91.463592975179139</v>
      </c>
      <c r="DC49" s="215"/>
      <c r="DD49" s="254">
        <v>62.5</v>
      </c>
      <c r="DE49" s="249">
        <v>91.463592975179139</v>
      </c>
      <c r="DF49" s="216"/>
      <c r="DG49" s="216"/>
      <c r="DH49" s="216"/>
      <c r="DI49" s="216"/>
      <c r="DJ49" s="216"/>
      <c r="DK49" s="216"/>
      <c r="DL49" s="216"/>
      <c r="DM49" s="216"/>
      <c r="DP49" s="216"/>
      <c r="DQ49" s="215"/>
      <c r="DR49" s="216"/>
      <c r="DS49" s="216"/>
      <c r="DT49" s="216"/>
      <c r="DU49" s="216"/>
      <c r="DV49" s="216"/>
      <c r="DW49" s="233"/>
      <c r="DX49" s="233"/>
      <c r="DY49" s="233"/>
      <c r="DZ49" s="233"/>
      <c r="EA49" s="233"/>
      <c r="EB49" s="233"/>
      <c r="EC49" s="233"/>
      <c r="ED49" s="226"/>
      <c r="EE49" s="233"/>
      <c r="EF49" s="249"/>
      <c r="EG49" s="215"/>
      <c r="EH49" s="254"/>
      <c r="EI49" s="249"/>
      <c r="EJ49" s="216"/>
      <c r="EK49" s="216"/>
      <c r="EL49" s="216"/>
      <c r="EM49" s="216"/>
      <c r="EN49" s="216"/>
      <c r="EO49" s="216"/>
      <c r="EP49" s="216"/>
      <c r="EQ49" s="216"/>
      <c r="ET49" s="216"/>
      <c r="EU49" s="261">
        <v>62.5</v>
      </c>
      <c r="EV49" s="228">
        <v>1.613</v>
      </c>
      <c r="EW49" s="228">
        <v>1.5547</v>
      </c>
      <c r="EX49" s="228">
        <v>1.5194999999999901</v>
      </c>
      <c r="EY49" s="228">
        <v>1.6019999999999901</v>
      </c>
      <c r="EZ49" s="216"/>
      <c r="FA49" s="233"/>
      <c r="FB49" s="233"/>
      <c r="FC49" s="233"/>
      <c r="FD49" s="233"/>
      <c r="FE49" s="248"/>
      <c r="FF49" s="233">
        <f t="shared" si="23"/>
        <v>1.5722999999999949</v>
      </c>
      <c r="FG49" s="233">
        <f t="shared" si="24"/>
        <v>3.7537248167654948E-2</v>
      </c>
      <c r="FH49" s="226">
        <f t="shared" si="29"/>
        <v>2.3874100469156696</v>
      </c>
      <c r="FI49" s="233">
        <f>FF49-FF51</f>
        <v>1.5504699999999949</v>
      </c>
      <c r="FJ49" s="249">
        <f>FI49*100/FI44</f>
        <v>96.422863326264192</v>
      </c>
      <c r="FK49" s="215"/>
      <c r="FL49" s="254">
        <v>62.5</v>
      </c>
      <c r="FM49" s="249">
        <v>96.422863326264192</v>
      </c>
      <c r="FN49" s="216"/>
      <c r="FO49" s="216"/>
      <c r="FP49" s="216"/>
      <c r="FQ49" s="216"/>
      <c r="FR49" s="216"/>
      <c r="FS49" s="216"/>
      <c r="FT49" s="216"/>
      <c r="FU49" s="216"/>
    </row>
    <row r="50" spans="1:177">
      <c r="A50" s="216"/>
      <c r="B50" s="287"/>
      <c r="C50" s="216"/>
      <c r="D50" s="216"/>
      <c r="E50" s="216"/>
      <c r="F50" s="216"/>
      <c r="G50" s="216"/>
      <c r="H50" s="233"/>
      <c r="I50" s="233"/>
      <c r="J50" s="233"/>
      <c r="K50" s="233"/>
      <c r="L50" s="248"/>
      <c r="M50" s="233"/>
      <c r="N50" s="233"/>
      <c r="O50" s="226"/>
      <c r="P50" s="233"/>
      <c r="Q50" s="226"/>
      <c r="R50" s="215"/>
      <c r="S50" s="233"/>
      <c r="T50" s="226"/>
      <c r="U50" s="216"/>
      <c r="V50" s="216"/>
      <c r="W50" s="216"/>
      <c r="X50" s="216"/>
      <c r="Y50" s="216"/>
      <c r="Z50" s="216"/>
      <c r="AA50" s="216"/>
      <c r="AB50" s="216"/>
      <c r="AD50" s="216"/>
      <c r="AE50" s="287"/>
      <c r="AF50" s="216"/>
      <c r="AG50" s="216"/>
      <c r="AH50" s="216"/>
      <c r="AI50" s="216"/>
      <c r="AJ50" s="216"/>
      <c r="AK50" s="233"/>
      <c r="AL50" s="233"/>
      <c r="AM50" s="233"/>
      <c r="AN50" s="233"/>
      <c r="AO50" s="248"/>
      <c r="AP50" s="233"/>
      <c r="AQ50" s="233"/>
      <c r="AR50" s="226"/>
      <c r="AS50" s="233"/>
      <c r="AT50" s="226"/>
      <c r="AU50" s="215"/>
      <c r="AV50" s="233"/>
      <c r="AW50" s="226"/>
      <c r="AX50" s="216"/>
      <c r="AY50" s="216"/>
      <c r="AZ50" s="216"/>
      <c r="BA50" s="216"/>
      <c r="BB50" s="216"/>
      <c r="BC50" s="216"/>
      <c r="BD50" s="216"/>
      <c r="BE50" s="216"/>
      <c r="BH50" s="216"/>
      <c r="BI50" s="287"/>
      <c r="BJ50" s="216"/>
      <c r="BK50" s="216"/>
      <c r="BL50" s="216"/>
      <c r="BM50" s="216"/>
      <c r="BN50" s="216"/>
      <c r="BO50" s="233"/>
      <c r="BP50" s="233"/>
      <c r="BQ50" s="233"/>
      <c r="BR50" s="233"/>
      <c r="BS50" s="248"/>
      <c r="BT50" s="233"/>
      <c r="BU50" s="233"/>
      <c r="BV50" s="226"/>
      <c r="BW50" s="233"/>
      <c r="BX50" s="226"/>
      <c r="BY50" s="215"/>
      <c r="BZ50" s="233"/>
      <c r="CA50" s="226"/>
      <c r="CB50" s="216"/>
      <c r="CC50" s="216"/>
      <c r="CD50" s="216"/>
      <c r="CE50" s="216"/>
      <c r="CF50" s="216"/>
      <c r="CG50" s="216"/>
      <c r="CH50" s="216"/>
      <c r="CI50" s="216"/>
      <c r="CL50" s="216"/>
      <c r="CM50" s="287"/>
      <c r="CN50" s="216"/>
      <c r="CO50" s="216"/>
      <c r="CP50" s="216"/>
      <c r="CQ50" s="216"/>
      <c r="CR50" s="216"/>
      <c r="CS50" s="233"/>
      <c r="CT50" s="233"/>
      <c r="CU50" s="233"/>
      <c r="CV50" s="233"/>
      <c r="CW50" s="248"/>
      <c r="CX50" s="233"/>
      <c r="CY50" s="233"/>
      <c r="CZ50" s="226"/>
      <c r="DA50" s="233"/>
      <c r="DB50" s="226"/>
      <c r="DC50" s="215"/>
      <c r="DD50" s="233"/>
      <c r="DE50" s="226"/>
      <c r="DF50" s="216"/>
      <c r="DG50" s="216"/>
      <c r="DH50" s="216"/>
      <c r="DI50" s="216"/>
      <c r="DJ50" s="216"/>
      <c r="DK50" s="216"/>
      <c r="DL50" s="216"/>
      <c r="DM50" s="216"/>
      <c r="DP50" s="216"/>
      <c r="DQ50" s="216"/>
      <c r="DR50" s="216"/>
      <c r="DS50" s="216"/>
      <c r="DT50" s="216"/>
      <c r="DU50" s="216"/>
      <c r="DV50" s="216"/>
      <c r="DW50" s="233"/>
      <c r="DX50" s="233"/>
      <c r="DY50" s="233"/>
      <c r="DZ50" s="233"/>
      <c r="EA50" s="233"/>
      <c r="EB50" s="233"/>
      <c r="EC50" s="233"/>
      <c r="ED50" s="226"/>
      <c r="EE50" s="233"/>
      <c r="EF50" s="226"/>
      <c r="EG50" s="215"/>
      <c r="EH50" s="233"/>
      <c r="EI50" s="226"/>
      <c r="EJ50" s="216"/>
      <c r="EK50" s="216"/>
      <c r="EL50" s="216"/>
      <c r="EM50" s="216"/>
      <c r="EN50" s="216"/>
      <c r="EO50" s="216"/>
      <c r="EP50" s="216"/>
      <c r="EQ50" s="216"/>
      <c r="ET50" s="216"/>
      <c r="EU50" s="287"/>
      <c r="EV50" s="216"/>
      <c r="EW50" s="216"/>
      <c r="EX50" s="216"/>
      <c r="EY50" s="216"/>
      <c r="EZ50" s="216"/>
      <c r="FA50" s="233"/>
      <c r="FB50" s="233"/>
      <c r="FC50" s="233"/>
      <c r="FD50" s="233"/>
      <c r="FE50" s="248"/>
      <c r="FF50" s="233"/>
      <c r="FG50" s="233"/>
      <c r="FH50" s="226"/>
      <c r="FI50" s="233"/>
      <c r="FJ50" s="226"/>
      <c r="FK50" s="215"/>
      <c r="FL50" s="233"/>
      <c r="FM50" s="226"/>
      <c r="FN50" s="216"/>
      <c r="FO50" s="216"/>
      <c r="FP50" s="216"/>
      <c r="FQ50" s="216"/>
      <c r="FR50" s="216"/>
      <c r="FS50" s="216"/>
      <c r="FT50" s="216"/>
      <c r="FU50" s="216"/>
    </row>
    <row r="51" spans="1:177">
      <c r="A51" s="216"/>
      <c r="B51" s="269" t="s">
        <v>50</v>
      </c>
      <c r="C51" s="264">
        <f t="shared" ref="C51:L51" si="30">C18</f>
        <v>1.98999999999999E-2</v>
      </c>
      <c r="D51" s="264">
        <f t="shared" si="30"/>
        <v>1.58999999999999E-2</v>
      </c>
      <c r="E51" s="264">
        <f t="shared" si="30"/>
        <v>2.16999999999999E-2</v>
      </c>
      <c r="F51" s="264">
        <f t="shared" si="30"/>
        <v>2.28999999999999E-2</v>
      </c>
      <c r="G51" s="264">
        <f t="shared" si="30"/>
        <v>1.2999999999999901E-2</v>
      </c>
      <c r="H51" s="264">
        <f t="shared" si="30"/>
        <v>1.7600000000000001E-2</v>
      </c>
      <c r="I51" s="264">
        <f t="shared" si="30"/>
        <v>2.79999999999999E-2</v>
      </c>
      <c r="J51" s="264">
        <f t="shared" si="30"/>
        <v>2.3299999999999901E-2</v>
      </c>
      <c r="K51" s="264">
        <f t="shared" si="30"/>
        <v>2.45999999999999E-2</v>
      </c>
      <c r="L51" s="265">
        <f t="shared" si="30"/>
        <v>1.7600000000000001E-2</v>
      </c>
      <c r="M51" s="233">
        <f>AVERAGE(C51:L51)</f>
        <v>2.044999999999992E-2</v>
      </c>
      <c r="N51" s="233">
        <f>STDEVP(C51:L51)</f>
        <v>4.2739326152853516E-3</v>
      </c>
      <c r="O51" s="226">
        <f>N51*100/M51</f>
        <v>20.899425991615495</v>
      </c>
      <c r="P51" s="233"/>
      <c r="Q51" s="226"/>
      <c r="R51" s="215"/>
      <c r="S51" s="291" t="s">
        <v>119</v>
      </c>
      <c r="T51" s="292">
        <v>180</v>
      </c>
      <c r="U51" s="216"/>
      <c r="V51" s="216"/>
      <c r="W51" s="216"/>
      <c r="X51" s="216"/>
      <c r="Y51" s="216"/>
      <c r="Z51" s="216"/>
      <c r="AA51" s="216"/>
      <c r="AB51" s="216"/>
      <c r="AD51" s="216"/>
      <c r="AE51" s="269" t="s">
        <v>50</v>
      </c>
      <c r="AF51" s="264">
        <v>3.3000000000000002E-2</v>
      </c>
      <c r="AG51" s="264">
        <v>3.2599999999999997E-2</v>
      </c>
      <c r="AH51" s="264"/>
      <c r="AI51" s="264">
        <v>2.3400000000000001E-2</v>
      </c>
      <c r="AJ51" s="264">
        <v>2.7599999999999899E-2</v>
      </c>
      <c r="AK51" s="264">
        <v>2.2100000000000002E-2</v>
      </c>
      <c r="AL51" s="264">
        <v>2.6100000000000002E-2</v>
      </c>
      <c r="AM51" s="264">
        <v>2.2599999999999999E-2</v>
      </c>
      <c r="AN51" s="264">
        <v>3.5400000000000001E-2</v>
      </c>
      <c r="AO51" s="265">
        <v>3.2899999999999902E-2</v>
      </c>
      <c r="AP51" s="233">
        <f>AVERAGE(AF51:AO51)</f>
        <v>2.8411111111111092E-2</v>
      </c>
      <c r="AQ51" s="233">
        <f>STDEVP(AF51:AO51)</f>
        <v>4.8569410685337534E-3</v>
      </c>
      <c r="AR51" s="226">
        <f>AQ51*100/AP51</f>
        <v>17.095216901370282</v>
      </c>
      <c r="AS51" s="233"/>
      <c r="AT51" s="226"/>
      <c r="AU51" s="215"/>
      <c r="AV51" s="291" t="s">
        <v>119</v>
      </c>
      <c r="AW51" s="292">
        <v>220</v>
      </c>
      <c r="AX51" s="216"/>
      <c r="AY51" s="216"/>
      <c r="AZ51" s="216"/>
      <c r="BA51" s="216"/>
      <c r="BB51" s="216"/>
      <c r="BC51" s="216"/>
      <c r="BD51" s="216"/>
      <c r="BE51" s="216"/>
      <c r="BH51" s="216"/>
      <c r="BI51" s="269" t="s">
        <v>50</v>
      </c>
      <c r="BJ51" s="264">
        <v>2.3299999999999901E-2</v>
      </c>
      <c r="BK51" s="264">
        <v>1.8399999999999899E-2</v>
      </c>
      <c r="BL51" s="264">
        <v>2.3699999999999999E-2</v>
      </c>
      <c r="BM51" s="264">
        <v>2.5299999999999899E-2</v>
      </c>
      <c r="BN51" s="264">
        <v>2.52E-2</v>
      </c>
      <c r="BO51" s="264">
        <v>2.0999999999999901E-2</v>
      </c>
      <c r="BP51" s="264">
        <v>1.8499999999999898E-2</v>
      </c>
      <c r="BQ51" s="264">
        <v>1.89E-2</v>
      </c>
      <c r="BR51" s="264"/>
      <c r="BS51" s="265"/>
      <c r="BT51" s="233">
        <f>AVERAGE(BJ51:BS51)</f>
        <v>2.1787499999999939E-2</v>
      </c>
      <c r="BU51" s="233">
        <f>STDEVP(BJ51:BS51)</f>
        <v>2.7651570931865807E-3</v>
      </c>
      <c r="BV51" s="226">
        <f>BU51*100/BT51</f>
        <v>12.6914840765879</v>
      </c>
      <c r="BW51" s="233"/>
      <c r="BX51" s="226"/>
      <c r="BY51" s="215"/>
      <c r="BZ51" s="291" t="s">
        <v>119</v>
      </c>
      <c r="CA51" s="292">
        <v>95</v>
      </c>
      <c r="CB51" s="216"/>
      <c r="CC51" s="216"/>
      <c r="CD51" s="216"/>
      <c r="CE51" s="216"/>
      <c r="CF51" s="216"/>
      <c r="CG51" s="216"/>
      <c r="CH51" s="216"/>
      <c r="CI51" s="216"/>
      <c r="CL51" s="216"/>
      <c r="CM51" s="269" t="s">
        <v>50</v>
      </c>
      <c r="CN51" s="264">
        <v>2.5499999999999998E-2</v>
      </c>
      <c r="CO51" s="264">
        <v>2.4400000000000002E-2</v>
      </c>
      <c r="CP51" s="264">
        <v>2.8199999999999999E-2</v>
      </c>
      <c r="CQ51" s="264">
        <v>3.0599999999999902E-2</v>
      </c>
      <c r="CR51" s="264">
        <v>3.78E-2</v>
      </c>
      <c r="CS51" s="264">
        <v>2.5000000000000001E-2</v>
      </c>
      <c r="CT51" s="264">
        <v>4.1300000000000003E-2</v>
      </c>
      <c r="CU51" s="264">
        <v>4.4799999999999902E-2</v>
      </c>
      <c r="CV51" s="264">
        <v>4.0699999999999903E-2</v>
      </c>
      <c r="CW51" s="265">
        <v>4.8099999999999997E-2</v>
      </c>
      <c r="CX51" s="233">
        <f>AVERAGE(CN51:CW51)</f>
        <v>3.4639999999999969E-2</v>
      </c>
      <c r="CY51" s="233">
        <f>STDEVP(CN51:CW51)</f>
        <v>8.4533070451746715E-3</v>
      </c>
      <c r="CZ51" s="226">
        <f>CY51*100/CX51</f>
        <v>24.403311331335679</v>
      </c>
      <c r="DA51" s="233"/>
      <c r="DB51" s="226"/>
      <c r="DC51" s="215"/>
      <c r="DD51" s="291" t="s">
        <v>119</v>
      </c>
      <c r="DE51" s="292">
        <v>140</v>
      </c>
      <c r="DF51" s="216"/>
      <c r="DG51" s="216"/>
      <c r="DH51" s="216"/>
      <c r="DI51" s="216"/>
      <c r="DJ51" s="216"/>
      <c r="DK51" s="216"/>
      <c r="DL51" s="216"/>
      <c r="DM51" s="216"/>
      <c r="DP51" s="216"/>
      <c r="DQ51" s="216"/>
      <c r="DR51" s="216"/>
      <c r="DS51" s="216"/>
      <c r="DT51" s="216"/>
      <c r="DU51" s="216"/>
      <c r="DV51" s="216"/>
      <c r="DW51" s="216"/>
      <c r="DX51" s="216"/>
      <c r="DY51" s="216"/>
      <c r="DZ51" s="216"/>
      <c r="EA51" s="216"/>
      <c r="EB51" s="233"/>
      <c r="EC51" s="233"/>
      <c r="ED51" s="226"/>
      <c r="EE51" s="233"/>
      <c r="EF51" s="226"/>
      <c r="EG51" s="215"/>
      <c r="EH51" s="233"/>
      <c r="EI51" s="226"/>
      <c r="EJ51" s="216"/>
      <c r="EK51" s="216"/>
      <c r="EL51" s="216"/>
      <c r="EM51" s="216"/>
      <c r="EN51" s="216"/>
      <c r="EO51" s="216"/>
      <c r="EP51" s="216"/>
      <c r="EQ51" s="216"/>
      <c r="ET51" s="216"/>
      <c r="EU51" s="269" t="s">
        <v>50</v>
      </c>
      <c r="EV51" s="264">
        <v>1.58999999999999E-2</v>
      </c>
      <c r="EW51" s="264">
        <v>1.7000000000000001E-2</v>
      </c>
      <c r="EX51" s="264">
        <v>2.2399999999999899E-2</v>
      </c>
      <c r="EY51" s="264">
        <v>2.3900000000000001E-2</v>
      </c>
      <c r="EZ51" s="264">
        <v>2.76E-2</v>
      </c>
      <c r="FA51" s="264">
        <v>1.8699999999999901E-2</v>
      </c>
      <c r="FB51" s="264">
        <v>2.28999999999999E-2</v>
      </c>
      <c r="FC51" s="264">
        <v>2.4E-2</v>
      </c>
      <c r="FD51" s="264">
        <v>1.8399999999999899E-2</v>
      </c>
      <c r="FE51" s="265">
        <v>2.74999999999999E-2</v>
      </c>
      <c r="FF51" s="233">
        <f>AVERAGE(EV51:FE51)</f>
        <v>2.182999999999994E-2</v>
      </c>
      <c r="FG51" s="233">
        <f>STDEVP(EV51:FE51)</f>
        <v>3.9491897903240992E-3</v>
      </c>
      <c r="FH51" s="226">
        <f>FG51*100/FF51</f>
        <v>18.090654101347276</v>
      </c>
      <c r="FI51" s="233"/>
      <c r="FJ51" s="226"/>
      <c r="FK51" s="215"/>
      <c r="FL51" s="291" t="s">
        <v>119</v>
      </c>
      <c r="FM51" s="292">
        <v>160</v>
      </c>
      <c r="FN51" s="216"/>
      <c r="FO51" s="216"/>
      <c r="FP51" s="216"/>
      <c r="FQ51" s="216"/>
      <c r="FR51" s="216"/>
      <c r="FS51" s="216"/>
      <c r="FT51" s="216"/>
      <c r="FU51" s="216"/>
    </row>
    <row r="52" spans="1:177">
      <c r="A52" s="216"/>
      <c r="B52" s="216"/>
      <c r="C52" s="257"/>
      <c r="D52" s="257"/>
      <c r="E52" s="257"/>
      <c r="F52" s="258"/>
      <c r="G52" s="216"/>
      <c r="H52" s="233"/>
      <c r="I52" s="233"/>
      <c r="J52" s="233"/>
      <c r="K52" s="233"/>
      <c r="L52" s="233"/>
      <c r="M52" s="233"/>
      <c r="N52" s="233"/>
      <c r="O52" s="226"/>
      <c r="P52" s="233"/>
      <c r="Q52" s="226"/>
      <c r="R52" s="215"/>
      <c r="S52" s="233"/>
      <c r="T52" s="226"/>
      <c r="U52" s="216"/>
      <c r="V52" s="216"/>
      <c r="W52" s="216"/>
      <c r="X52" s="216"/>
      <c r="Y52" s="216"/>
      <c r="Z52" s="216"/>
      <c r="AA52" s="216"/>
      <c r="AB52" s="216"/>
      <c r="AD52" s="216"/>
      <c r="AE52" s="216"/>
      <c r="AF52" s="257"/>
      <c r="AG52" s="257"/>
      <c r="AH52" s="257"/>
      <c r="AI52" s="258"/>
      <c r="AJ52" s="216"/>
      <c r="AK52" s="233"/>
      <c r="AL52" s="233"/>
      <c r="AM52" s="233"/>
      <c r="AN52" s="233"/>
      <c r="AO52" s="233"/>
      <c r="AP52" s="233"/>
      <c r="AQ52" s="233"/>
      <c r="AR52" s="226"/>
      <c r="AS52" s="233"/>
      <c r="AT52" s="226"/>
      <c r="AU52" s="215"/>
      <c r="AV52" s="233"/>
      <c r="AW52" s="226"/>
      <c r="AX52" s="216"/>
      <c r="AY52" s="216"/>
      <c r="AZ52" s="216"/>
      <c r="BA52" s="216"/>
      <c r="BB52" s="216"/>
      <c r="BC52" s="216"/>
      <c r="BD52" s="216"/>
      <c r="BE52" s="216"/>
      <c r="BH52" s="216"/>
      <c r="BI52" s="216"/>
      <c r="BJ52" s="257"/>
      <c r="BK52" s="257"/>
      <c r="BL52" s="257"/>
      <c r="BM52" s="258"/>
      <c r="BN52" s="216"/>
      <c r="BO52" s="233"/>
      <c r="BP52" s="233"/>
      <c r="BQ52" s="233"/>
      <c r="BR52" s="233"/>
      <c r="BS52" s="233"/>
      <c r="BT52" s="233"/>
      <c r="BU52" s="233"/>
      <c r="BV52" s="226"/>
      <c r="BW52" s="233"/>
      <c r="BX52" s="226"/>
      <c r="BY52" s="215"/>
      <c r="BZ52" s="233"/>
      <c r="CA52" s="226"/>
      <c r="CB52" s="216"/>
      <c r="CC52" s="216"/>
      <c r="CD52" s="216"/>
      <c r="CE52" s="216"/>
      <c r="CF52" s="216"/>
      <c r="CG52" s="216"/>
      <c r="CH52" s="216"/>
      <c r="CI52" s="216"/>
      <c r="CL52" s="216"/>
      <c r="CM52" s="216"/>
      <c r="CN52" s="257"/>
      <c r="CO52" s="257"/>
      <c r="CP52" s="257"/>
      <c r="CQ52" s="258"/>
      <c r="CR52" s="216"/>
      <c r="CS52" s="233"/>
      <c r="CT52" s="233"/>
      <c r="CU52" s="233"/>
      <c r="CV52" s="233"/>
      <c r="CW52" s="233"/>
      <c r="CX52" s="233"/>
      <c r="CY52" s="233"/>
      <c r="CZ52" s="226"/>
      <c r="DA52" s="233"/>
      <c r="DB52" s="226"/>
      <c r="DC52" s="215"/>
      <c r="DD52" s="233"/>
      <c r="DE52" s="226"/>
      <c r="DF52" s="216"/>
      <c r="DG52" s="216"/>
      <c r="DH52" s="216"/>
      <c r="DI52" s="216"/>
      <c r="DJ52" s="216"/>
      <c r="DK52" s="216"/>
      <c r="DL52" s="216"/>
      <c r="DM52" s="216"/>
      <c r="DP52" s="216"/>
      <c r="DQ52" s="216"/>
      <c r="DR52" s="257"/>
      <c r="DS52" s="257"/>
      <c r="DT52" s="257"/>
      <c r="DU52" s="258"/>
      <c r="DV52" s="216"/>
      <c r="DW52" s="233"/>
      <c r="DX52" s="233"/>
      <c r="DY52" s="233"/>
      <c r="DZ52" s="233"/>
      <c r="EA52" s="233"/>
      <c r="EB52" s="233"/>
      <c r="EC52" s="233"/>
      <c r="ED52" s="226"/>
      <c r="EE52" s="233"/>
      <c r="EF52" s="226"/>
      <c r="EG52" s="215"/>
      <c r="EH52" s="233"/>
      <c r="EI52" s="226"/>
      <c r="EJ52" s="216"/>
      <c r="EK52" s="216"/>
      <c r="EL52" s="216"/>
      <c r="EM52" s="216"/>
      <c r="EN52" s="216"/>
      <c r="EO52" s="216"/>
      <c r="EP52" s="216"/>
      <c r="EQ52" s="216"/>
      <c r="ET52" s="216"/>
      <c r="EU52" s="216"/>
      <c r="EV52" s="257"/>
      <c r="EW52" s="257"/>
      <c r="EX52" s="257"/>
      <c r="EY52" s="258"/>
      <c r="EZ52" s="216"/>
      <c r="FA52" s="233"/>
      <c r="FB52" s="233"/>
      <c r="FC52" s="233"/>
      <c r="FD52" s="233"/>
      <c r="FE52" s="233"/>
      <c r="FF52" s="233"/>
      <c r="FG52" s="233"/>
      <c r="FH52" s="226"/>
      <c r="FI52" s="233"/>
      <c r="FJ52" s="226"/>
      <c r="FK52" s="215"/>
      <c r="FL52" s="233"/>
      <c r="FM52" s="226"/>
      <c r="FN52" s="216"/>
      <c r="FO52" s="216"/>
      <c r="FP52" s="216"/>
      <c r="FQ52" s="216"/>
      <c r="FR52" s="216"/>
      <c r="FS52" s="216"/>
      <c r="FT52" s="216"/>
      <c r="FU52" s="216"/>
    </row>
    <row r="53" spans="1:177">
      <c r="A53" s="216"/>
      <c r="B53" s="216"/>
      <c r="C53" s="257"/>
      <c r="D53" s="257"/>
      <c r="E53" s="257"/>
      <c r="F53" s="258"/>
      <c r="G53" s="216"/>
      <c r="H53" s="233"/>
      <c r="I53" s="233"/>
      <c r="J53" s="233"/>
      <c r="K53" s="233"/>
      <c r="L53" s="233"/>
      <c r="M53" s="233"/>
      <c r="N53" s="233"/>
      <c r="O53" s="226"/>
      <c r="P53" s="233"/>
      <c r="Q53" s="226"/>
      <c r="R53" s="215"/>
      <c r="S53" s="233"/>
      <c r="T53" s="226"/>
      <c r="U53" s="216"/>
      <c r="V53" s="216"/>
      <c r="W53" s="216"/>
      <c r="X53" s="216"/>
      <c r="Y53" s="216"/>
      <c r="Z53" s="216"/>
      <c r="AA53" s="216"/>
      <c r="AB53" s="216"/>
      <c r="AD53" s="216"/>
      <c r="AE53" s="216"/>
      <c r="AF53" s="257"/>
      <c r="AG53" s="257"/>
      <c r="AH53" s="257"/>
      <c r="AI53" s="258"/>
      <c r="AJ53" s="216"/>
      <c r="AK53" s="233"/>
      <c r="AL53" s="233"/>
      <c r="AM53" s="233"/>
      <c r="AN53" s="233"/>
      <c r="AO53" s="233"/>
      <c r="AP53" s="233"/>
      <c r="AQ53" s="233"/>
      <c r="AR53" s="226"/>
      <c r="AS53" s="233"/>
      <c r="AT53" s="226"/>
      <c r="AU53" s="215"/>
      <c r="AV53" s="233"/>
      <c r="AW53" s="226"/>
      <c r="AX53" s="216"/>
      <c r="AY53" s="216"/>
      <c r="AZ53" s="216"/>
      <c r="BA53" s="216"/>
      <c r="BB53" s="216"/>
      <c r="BC53" s="216"/>
      <c r="BD53" s="216"/>
      <c r="BE53" s="216"/>
      <c r="BH53" s="216"/>
      <c r="BI53" s="216"/>
      <c r="BJ53" s="257"/>
      <c r="BK53" s="257"/>
      <c r="BL53" s="257"/>
      <c r="BM53" s="258"/>
      <c r="BN53" s="216"/>
      <c r="BO53" s="233"/>
      <c r="BP53" s="233"/>
      <c r="BQ53" s="233"/>
      <c r="BR53" s="233"/>
      <c r="BS53" s="233"/>
      <c r="BT53" s="233"/>
      <c r="BU53" s="233"/>
      <c r="BV53" s="226"/>
      <c r="BW53" s="233"/>
      <c r="BX53" s="226"/>
      <c r="BY53" s="215"/>
      <c r="BZ53" s="233"/>
      <c r="CA53" s="226"/>
      <c r="CB53" s="216"/>
      <c r="CC53" s="216"/>
      <c r="CD53" s="216"/>
      <c r="CE53" s="216"/>
      <c r="CF53" s="216"/>
      <c r="CG53" s="216"/>
      <c r="CH53" s="216"/>
      <c r="CI53" s="216"/>
      <c r="CL53" s="216"/>
      <c r="CM53" s="216"/>
      <c r="CN53" s="257"/>
      <c r="CO53" s="257"/>
      <c r="CP53" s="257"/>
      <c r="CQ53" s="258"/>
      <c r="CR53" s="216"/>
      <c r="CS53" s="233"/>
      <c r="CT53" s="233"/>
      <c r="CU53" s="233"/>
      <c r="CV53" s="233"/>
      <c r="CW53" s="233"/>
      <c r="CX53" s="233"/>
      <c r="CY53" s="233"/>
      <c r="CZ53" s="226"/>
      <c r="DA53" s="233"/>
      <c r="DB53" s="226"/>
      <c r="DC53" s="215"/>
      <c r="DD53" s="233"/>
      <c r="DE53" s="226"/>
      <c r="DF53" s="216"/>
      <c r="DG53" s="216"/>
      <c r="DH53" s="216"/>
      <c r="DI53" s="216"/>
      <c r="DJ53" s="216"/>
      <c r="DK53" s="216"/>
      <c r="DL53" s="216"/>
      <c r="DM53" s="216"/>
      <c r="DP53" s="216"/>
      <c r="DQ53" s="216"/>
      <c r="DR53" s="257"/>
      <c r="DS53" s="257"/>
      <c r="DT53" s="257"/>
      <c r="DU53" s="258"/>
      <c r="DV53" s="216"/>
      <c r="DW53" s="233"/>
      <c r="DX53" s="233"/>
      <c r="DY53" s="233"/>
      <c r="DZ53" s="233"/>
      <c r="EA53" s="233"/>
      <c r="EB53" s="233"/>
      <c r="EC53" s="233"/>
      <c r="ED53" s="226"/>
      <c r="EE53" s="233"/>
      <c r="EF53" s="226"/>
      <c r="EG53" s="215"/>
      <c r="EH53" s="233"/>
      <c r="EI53" s="226"/>
      <c r="EJ53" s="216"/>
      <c r="EK53" s="216"/>
      <c r="EL53" s="216"/>
      <c r="EM53" s="216"/>
      <c r="EN53" s="216"/>
      <c r="EO53" s="216"/>
      <c r="EP53" s="216"/>
      <c r="EQ53" s="216"/>
      <c r="ET53" s="216"/>
      <c r="EU53" s="216"/>
      <c r="EV53" s="257"/>
      <c r="EW53" s="257"/>
      <c r="EX53" s="257"/>
      <c r="EY53" s="258"/>
      <c r="EZ53" s="216"/>
      <c r="FA53" s="233"/>
      <c r="FB53" s="233"/>
      <c r="FC53" s="233"/>
      <c r="FD53" s="233"/>
      <c r="FE53" s="233"/>
      <c r="FF53" s="233"/>
      <c r="FG53" s="233"/>
      <c r="FH53" s="226"/>
      <c r="FI53" s="233"/>
      <c r="FJ53" s="226"/>
      <c r="FK53" s="215"/>
      <c r="FL53" s="233"/>
      <c r="FM53" s="226"/>
      <c r="FN53" s="216"/>
      <c r="FO53" s="216"/>
      <c r="FP53" s="216"/>
      <c r="FQ53" s="216"/>
      <c r="FR53" s="216"/>
      <c r="FS53" s="216"/>
      <c r="FT53" s="216"/>
      <c r="FU53" s="216"/>
    </row>
    <row r="54" spans="1:177">
      <c r="A54" s="216"/>
      <c r="B54" s="216"/>
      <c r="C54" s="257"/>
      <c r="D54" s="257"/>
      <c r="E54" s="257"/>
      <c r="F54" s="258"/>
      <c r="G54" s="216"/>
      <c r="H54" s="233"/>
      <c r="I54" s="233"/>
      <c r="J54" s="233"/>
      <c r="K54" s="233"/>
      <c r="L54" s="233"/>
      <c r="M54" s="233"/>
      <c r="N54" s="233"/>
      <c r="O54" s="226"/>
      <c r="P54" s="233"/>
      <c r="Q54" s="226"/>
      <c r="R54" s="215"/>
      <c r="S54" s="233"/>
      <c r="T54" s="226"/>
      <c r="U54" s="216"/>
      <c r="V54" s="216"/>
      <c r="W54" s="216"/>
      <c r="X54" s="216"/>
      <c r="Y54" s="216"/>
      <c r="Z54" s="216"/>
      <c r="AA54" s="216"/>
      <c r="AB54" s="216"/>
      <c r="AD54" s="216"/>
      <c r="AE54" s="216"/>
      <c r="AF54" s="257"/>
      <c r="AG54" s="257"/>
      <c r="AH54" s="257"/>
      <c r="AI54" s="258"/>
      <c r="AJ54" s="216"/>
      <c r="AK54" s="233"/>
      <c r="AL54" s="233"/>
      <c r="AM54" s="233"/>
      <c r="AN54" s="233"/>
      <c r="AO54" s="233"/>
      <c r="AP54" s="233"/>
      <c r="AQ54" s="233"/>
      <c r="AR54" s="226"/>
      <c r="AS54" s="233"/>
      <c r="AT54" s="226"/>
      <c r="AU54" s="215"/>
      <c r="AV54" s="233"/>
      <c r="AW54" s="226"/>
      <c r="AX54" s="216"/>
      <c r="AY54" s="216"/>
      <c r="AZ54" s="216"/>
      <c r="BA54" s="216"/>
      <c r="BB54" s="216"/>
      <c r="BC54" s="216"/>
      <c r="BD54" s="216"/>
      <c r="BE54" s="216"/>
      <c r="BH54" s="216"/>
      <c r="BI54" s="216"/>
      <c r="BJ54" s="257"/>
      <c r="BK54" s="257"/>
      <c r="BL54" s="257"/>
      <c r="BM54" s="258"/>
      <c r="BN54" s="216"/>
      <c r="BO54" s="233"/>
      <c r="BP54" s="233"/>
      <c r="BQ54" s="233"/>
      <c r="BR54" s="233"/>
      <c r="BS54" s="233"/>
      <c r="BT54" s="233"/>
      <c r="BU54" s="233"/>
      <c r="BV54" s="226"/>
      <c r="BW54" s="233"/>
      <c r="BX54" s="226"/>
      <c r="BY54" s="215"/>
      <c r="BZ54" s="233"/>
      <c r="CA54" s="226"/>
      <c r="CB54" s="216"/>
      <c r="CC54" s="216"/>
      <c r="CD54" s="216"/>
      <c r="CE54" s="216"/>
      <c r="CF54" s="216"/>
      <c r="CG54" s="216"/>
      <c r="CH54" s="216"/>
      <c r="CI54" s="216"/>
      <c r="CL54" s="216"/>
      <c r="CM54" s="216"/>
      <c r="CN54" s="257"/>
      <c r="CO54" s="257"/>
      <c r="CP54" s="257"/>
      <c r="CQ54" s="258"/>
      <c r="CR54" s="216"/>
      <c r="CS54" s="233"/>
      <c r="CT54" s="233"/>
      <c r="CU54" s="233"/>
      <c r="CV54" s="233"/>
      <c r="CW54" s="233"/>
      <c r="CX54" s="233"/>
      <c r="CY54" s="233"/>
      <c r="CZ54" s="226"/>
      <c r="DA54" s="233"/>
      <c r="DB54" s="226"/>
      <c r="DC54" s="215"/>
      <c r="DD54" s="233"/>
      <c r="DE54" s="226"/>
      <c r="DF54" s="216"/>
      <c r="DG54" s="216"/>
      <c r="DH54" s="216"/>
      <c r="DI54" s="216"/>
      <c r="DJ54" s="216"/>
      <c r="DK54" s="216"/>
      <c r="DL54" s="216"/>
      <c r="DM54" s="216"/>
      <c r="DP54" s="216"/>
      <c r="DQ54" s="216"/>
      <c r="DR54" s="257"/>
      <c r="DS54" s="257"/>
      <c r="DT54" s="257"/>
      <c r="DU54" s="258"/>
      <c r="DV54" s="216"/>
      <c r="DW54" s="233"/>
      <c r="DX54" s="233"/>
      <c r="DY54" s="233"/>
      <c r="DZ54" s="233"/>
      <c r="EA54" s="233"/>
      <c r="EB54" s="233"/>
      <c r="EC54" s="233"/>
      <c r="ED54" s="226"/>
      <c r="EE54" s="233"/>
      <c r="EF54" s="226"/>
      <c r="EG54" s="215"/>
      <c r="EH54" s="233"/>
      <c r="EI54" s="226"/>
      <c r="EJ54" s="216"/>
      <c r="EK54" s="216"/>
      <c r="EL54" s="216"/>
      <c r="EM54" s="216"/>
      <c r="EN54" s="216"/>
      <c r="EO54" s="216"/>
      <c r="EP54" s="216"/>
      <c r="EQ54" s="216"/>
      <c r="ET54" s="216"/>
      <c r="EU54" s="216"/>
      <c r="EV54" s="257"/>
      <c r="EW54" s="257"/>
      <c r="EX54" s="257"/>
      <c r="EY54" s="258"/>
      <c r="EZ54" s="216"/>
      <c r="FA54" s="233"/>
      <c r="FB54" s="233"/>
      <c r="FC54" s="233"/>
      <c r="FD54" s="233"/>
      <c r="FE54" s="233"/>
      <c r="FF54" s="233"/>
      <c r="FG54" s="233"/>
      <c r="FH54" s="226"/>
      <c r="FI54" s="233"/>
      <c r="FJ54" s="226"/>
      <c r="FK54" s="215"/>
      <c r="FL54" s="233"/>
      <c r="FM54" s="226"/>
      <c r="FN54" s="216"/>
      <c r="FO54" s="216"/>
      <c r="FP54" s="216"/>
      <c r="FQ54" s="216"/>
      <c r="FR54" s="216"/>
      <c r="FS54" s="216"/>
      <c r="FT54" s="216"/>
      <c r="FU54" s="216"/>
    </row>
    <row r="55" spans="1:177">
      <c r="A55" s="216"/>
      <c r="B55" s="216"/>
      <c r="C55" s="271"/>
      <c r="D55" s="271"/>
      <c r="E55" s="271"/>
      <c r="F55" s="271"/>
      <c r="G55" s="271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26"/>
      <c r="U55" s="233"/>
      <c r="V55" s="226"/>
      <c r="W55" s="215"/>
      <c r="X55" s="249"/>
      <c r="Y55" s="226"/>
      <c r="Z55" s="216"/>
      <c r="AA55" s="216"/>
      <c r="AB55" s="216"/>
      <c r="AD55" s="216"/>
      <c r="AE55" s="216"/>
      <c r="AF55" s="271"/>
      <c r="AG55" s="271"/>
      <c r="AH55" s="271"/>
      <c r="AI55" s="271"/>
      <c r="AJ55" s="271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26"/>
      <c r="AX55" s="233"/>
      <c r="AY55" s="226"/>
      <c r="AZ55" s="215"/>
      <c r="BA55" s="249"/>
      <c r="BB55" s="226"/>
      <c r="BC55" s="216"/>
      <c r="BD55" s="216"/>
      <c r="BE55" s="216"/>
      <c r="BH55" s="216"/>
      <c r="BI55" s="216"/>
      <c r="BJ55" s="271"/>
      <c r="BK55" s="271"/>
      <c r="BL55" s="271"/>
      <c r="BM55" s="271"/>
      <c r="BN55" s="271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26"/>
      <c r="CB55" s="233"/>
      <c r="CC55" s="226"/>
      <c r="CD55" s="215"/>
      <c r="CE55" s="249"/>
      <c r="CF55" s="226"/>
      <c r="CG55" s="216"/>
      <c r="CH55" s="216"/>
      <c r="CI55" s="216"/>
      <c r="CL55" s="216"/>
      <c r="CM55" s="216"/>
      <c r="CN55" s="271"/>
      <c r="CO55" s="271"/>
      <c r="CP55" s="271"/>
      <c r="CQ55" s="271"/>
      <c r="CR55" s="271"/>
      <c r="CS55" s="233"/>
      <c r="CT55" s="233"/>
      <c r="CU55" s="233"/>
      <c r="CV55" s="233"/>
      <c r="CW55" s="233"/>
      <c r="CX55" s="233"/>
      <c r="CY55" s="233"/>
      <c r="CZ55" s="233"/>
      <c r="DA55" s="233"/>
      <c r="DB55" s="233"/>
      <c r="DC55" s="233"/>
      <c r="DD55" s="233"/>
      <c r="DE55" s="226"/>
      <c r="DF55" s="233"/>
      <c r="DG55" s="226"/>
      <c r="DH55" s="215"/>
      <c r="DI55" s="249"/>
      <c r="DJ55" s="226"/>
      <c r="DK55" s="216"/>
      <c r="DL55" s="216"/>
      <c r="DM55" s="216"/>
      <c r="DP55" s="216"/>
      <c r="DQ55" s="216"/>
      <c r="DR55" s="271"/>
      <c r="DS55" s="271"/>
      <c r="DT55" s="271"/>
      <c r="DU55" s="271"/>
      <c r="DV55" s="271"/>
      <c r="DW55" s="233"/>
      <c r="DX55" s="233"/>
      <c r="DY55" s="233"/>
      <c r="DZ55" s="233"/>
      <c r="EA55" s="233"/>
      <c r="EB55" s="233"/>
      <c r="EC55" s="233"/>
      <c r="ED55" s="233"/>
      <c r="EE55" s="233"/>
      <c r="EF55" s="233"/>
      <c r="EG55" s="233"/>
      <c r="EH55" s="233"/>
      <c r="EI55" s="226"/>
      <c r="EJ55" s="233"/>
      <c r="EK55" s="226"/>
      <c r="EL55" s="215"/>
      <c r="EM55" s="249"/>
      <c r="EN55" s="226"/>
      <c r="EO55" s="216"/>
      <c r="EP55" s="216"/>
      <c r="EQ55" s="216"/>
      <c r="ET55" s="216"/>
      <c r="EU55" s="216"/>
      <c r="EV55" s="271"/>
      <c r="EW55" s="271"/>
      <c r="EX55" s="271"/>
      <c r="EY55" s="271"/>
      <c r="EZ55" s="271"/>
      <c r="FA55" s="233"/>
      <c r="FB55" s="233"/>
      <c r="FC55" s="233"/>
      <c r="FD55" s="233"/>
      <c r="FE55" s="233"/>
      <c r="FF55" s="233"/>
      <c r="FG55" s="233"/>
      <c r="FH55" s="233"/>
      <c r="FI55" s="233"/>
      <c r="FJ55" s="233"/>
      <c r="FK55" s="233"/>
      <c r="FL55" s="233"/>
      <c r="FM55" s="226"/>
      <c r="FN55" s="233"/>
      <c r="FO55" s="226"/>
      <c r="FP55" s="215"/>
      <c r="FQ55" s="249"/>
      <c r="FR55" s="226"/>
      <c r="FS55" s="216"/>
      <c r="FT55" s="216"/>
      <c r="FU55" s="216"/>
    </row>
    <row r="56" spans="1:177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5"/>
      <c r="W56" s="215"/>
      <c r="X56" s="215"/>
      <c r="Y56" s="216"/>
      <c r="Z56" s="216"/>
      <c r="AA56" s="216"/>
      <c r="AB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5"/>
      <c r="AZ56" s="215"/>
      <c r="BA56" s="215"/>
      <c r="BB56" s="216"/>
      <c r="BC56" s="216"/>
      <c r="BD56" s="216"/>
      <c r="BE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5"/>
      <c r="CD56" s="215"/>
      <c r="CE56" s="215"/>
      <c r="CF56" s="216"/>
      <c r="CG56" s="216"/>
      <c r="CH56" s="216"/>
      <c r="CI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  <c r="DD56" s="216"/>
      <c r="DE56" s="216"/>
      <c r="DF56" s="216"/>
      <c r="DG56" s="215"/>
      <c r="DH56" s="215"/>
      <c r="DI56" s="215"/>
      <c r="DJ56" s="216"/>
      <c r="DK56" s="216"/>
      <c r="DL56" s="216"/>
      <c r="DM56" s="216"/>
      <c r="DP56" s="216"/>
      <c r="DQ56" s="216"/>
      <c r="DR56" s="216"/>
      <c r="DS56" s="216"/>
      <c r="DT56" s="216"/>
      <c r="DU56" s="216"/>
      <c r="DV56" s="216"/>
      <c r="DW56" s="216"/>
      <c r="DX56" s="216"/>
      <c r="DY56" s="216"/>
      <c r="DZ56" s="216"/>
      <c r="EA56" s="216"/>
      <c r="EB56" s="216"/>
      <c r="EC56" s="216"/>
      <c r="ED56" s="216"/>
      <c r="EE56" s="216"/>
      <c r="EF56" s="216"/>
      <c r="EG56" s="216"/>
      <c r="EH56" s="216"/>
      <c r="EI56" s="216"/>
      <c r="EJ56" s="216"/>
      <c r="EK56" s="215"/>
      <c r="EL56" s="215"/>
      <c r="EM56" s="215"/>
      <c r="EN56" s="216"/>
      <c r="EO56" s="216"/>
      <c r="EP56" s="216"/>
      <c r="EQ56" s="216"/>
      <c r="ET56" s="216"/>
      <c r="EU56" s="216"/>
      <c r="EV56" s="216"/>
      <c r="EW56" s="216"/>
      <c r="EX56" s="216"/>
      <c r="EY56" s="216"/>
      <c r="EZ56" s="216"/>
      <c r="FA56" s="216"/>
      <c r="FB56" s="216"/>
      <c r="FC56" s="216"/>
      <c r="FD56" s="216"/>
      <c r="FE56" s="216"/>
      <c r="FF56" s="216"/>
      <c r="FG56" s="216"/>
      <c r="FH56" s="216"/>
      <c r="FI56" s="216"/>
      <c r="FJ56" s="216"/>
      <c r="FK56" s="216"/>
      <c r="FL56" s="216"/>
      <c r="FM56" s="216"/>
      <c r="FN56" s="216"/>
      <c r="FO56" s="215"/>
      <c r="FP56" s="215"/>
      <c r="FQ56" s="215"/>
      <c r="FR56" s="216"/>
      <c r="FS56" s="216"/>
      <c r="FT56" s="216"/>
      <c r="FU56" s="216"/>
    </row>
    <row r="57" spans="1:177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  <c r="DK57" s="216"/>
      <c r="DL57" s="216"/>
      <c r="DM57" s="216"/>
      <c r="DP57" s="216"/>
      <c r="DQ57" s="216"/>
      <c r="DR57" s="216"/>
      <c r="DS57" s="216"/>
      <c r="DT57" s="216"/>
      <c r="DU57" s="216"/>
      <c r="DV57" s="216"/>
      <c r="DW57" s="216"/>
      <c r="DX57" s="216"/>
      <c r="DY57" s="216"/>
      <c r="DZ57" s="216"/>
      <c r="EA57" s="216"/>
      <c r="EB57" s="216"/>
      <c r="EC57" s="216"/>
      <c r="ED57" s="216"/>
      <c r="EE57" s="216"/>
      <c r="EF57" s="216"/>
      <c r="EG57" s="216"/>
      <c r="EH57" s="216"/>
      <c r="EI57" s="216"/>
      <c r="EJ57" s="216"/>
      <c r="EK57" s="216"/>
      <c r="EL57" s="216"/>
      <c r="EM57" s="216"/>
      <c r="EN57" s="216"/>
      <c r="EO57" s="216"/>
      <c r="EP57" s="216"/>
      <c r="EQ57" s="216"/>
      <c r="ET57" s="216"/>
      <c r="EU57" s="216"/>
      <c r="EV57" s="216"/>
      <c r="EW57" s="216"/>
      <c r="EX57" s="216"/>
      <c r="EY57" s="216"/>
      <c r="EZ57" s="216"/>
      <c r="FA57" s="216"/>
      <c r="FB57" s="216"/>
      <c r="FC57" s="216"/>
      <c r="FD57" s="216"/>
      <c r="FE57" s="216"/>
      <c r="FF57" s="216"/>
      <c r="FG57" s="216"/>
      <c r="FH57" s="216"/>
      <c r="FI57" s="216"/>
      <c r="FJ57" s="216"/>
      <c r="FK57" s="216"/>
      <c r="FL57" s="216"/>
      <c r="FM57" s="216"/>
      <c r="FN57" s="216"/>
      <c r="FO57" s="216"/>
      <c r="FP57" s="216"/>
      <c r="FQ57" s="216"/>
      <c r="FR57" s="216"/>
      <c r="FS57" s="216"/>
      <c r="FT57" s="216"/>
      <c r="FU57" s="216"/>
    </row>
    <row r="58" spans="1:177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  <c r="DK58" s="216"/>
      <c r="DL58" s="216"/>
      <c r="DM58" s="216"/>
      <c r="DP58" s="216"/>
      <c r="DQ58" s="216"/>
      <c r="DR58" s="216"/>
      <c r="DS58" s="216"/>
      <c r="DT58" s="216"/>
      <c r="DU58" s="216"/>
      <c r="DV58" s="216"/>
      <c r="DW58" s="216"/>
      <c r="DX58" s="216"/>
      <c r="DY58" s="216"/>
      <c r="DZ58" s="216"/>
      <c r="EA58" s="216"/>
      <c r="EB58" s="216"/>
      <c r="EC58" s="216"/>
      <c r="ED58" s="216"/>
      <c r="EE58" s="216"/>
      <c r="EF58" s="216"/>
      <c r="EG58" s="216"/>
      <c r="EH58" s="216"/>
      <c r="EI58" s="216"/>
      <c r="EJ58" s="216"/>
      <c r="EK58" s="216"/>
      <c r="EL58" s="216"/>
      <c r="EM58" s="216"/>
      <c r="EN58" s="216"/>
      <c r="EO58" s="216"/>
      <c r="EP58" s="216"/>
      <c r="EQ58" s="216"/>
      <c r="ET58" s="216"/>
      <c r="EU58" s="216"/>
      <c r="EV58" s="216"/>
      <c r="EW58" s="216"/>
      <c r="EX58" s="216"/>
      <c r="EY58" s="216"/>
      <c r="EZ58" s="216"/>
      <c r="FA58" s="216"/>
      <c r="FB58" s="216"/>
      <c r="FC58" s="216"/>
      <c r="FD58" s="216"/>
      <c r="FE58" s="216"/>
      <c r="FF58" s="216"/>
      <c r="FG58" s="216"/>
      <c r="FH58" s="216"/>
      <c r="FI58" s="216"/>
      <c r="FJ58" s="216"/>
      <c r="FK58" s="216"/>
      <c r="FL58" s="216"/>
      <c r="FM58" s="216"/>
      <c r="FN58" s="216"/>
      <c r="FO58" s="216"/>
      <c r="FP58" s="216"/>
      <c r="FQ58" s="216"/>
      <c r="FR58" s="216"/>
      <c r="FS58" s="216"/>
      <c r="FT58" s="216"/>
      <c r="FU58" s="216"/>
    </row>
    <row r="59" spans="1:177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33"/>
      <c r="N59" s="233"/>
      <c r="O59" s="233"/>
      <c r="P59" s="233"/>
      <c r="Q59" s="233"/>
      <c r="R59" s="233"/>
      <c r="S59" s="226"/>
      <c r="T59" s="233"/>
      <c r="U59" s="226"/>
      <c r="V59" s="215"/>
      <c r="W59" s="215"/>
      <c r="X59" s="215"/>
      <c r="Y59" s="216"/>
      <c r="Z59" s="216"/>
      <c r="AA59" s="216"/>
      <c r="AB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33"/>
      <c r="AQ59" s="233"/>
      <c r="AR59" s="233"/>
      <c r="AS59" s="233"/>
      <c r="AT59" s="233"/>
      <c r="AU59" s="233"/>
      <c r="AV59" s="226"/>
      <c r="AW59" s="233"/>
      <c r="AX59" s="226"/>
      <c r="AY59" s="215"/>
      <c r="AZ59" s="215"/>
      <c r="BA59" s="215"/>
      <c r="BB59" s="216"/>
      <c r="BC59" s="216"/>
      <c r="BD59" s="216"/>
      <c r="BE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33"/>
      <c r="BU59" s="233"/>
      <c r="BV59" s="233"/>
      <c r="BW59" s="233"/>
      <c r="BX59" s="233"/>
      <c r="BY59" s="233"/>
      <c r="BZ59" s="226"/>
      <c r="CA59" s="233"/>
      <c r="CB59" s="226"/>
      <c r="CC59" s="215"/>
      <c r="CD59" s="215"/>
      <c r="CE59" s="215"/>
      <c r="CF59" s="216"/>
      <c r="CG59" s="216"/>
      <c r="CH59" s="216"/>
      <c r="CI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33"/>
      <c r="CY59" s="233"/>
      <c r="CZ59" s="233"/>
      <c r="DA59" s="233"/>
      <c r="DB59" s="233"/>
      <c r="DC59" s="233"/>
      <c r="DD59" s="226"/>
      <c r="DE59" s="233"/>
      <c r="DF59" s="226"/>
      <c r="DG59" s="215"/>
      <c r="DH59" s="215"/>
      <c r="DI59" s="215"/>
      <c r="DJ59" s="216"/>
      <c r="DK59" s="216"/>
      <c r="DL59" s="216"/>
      <c r="DM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33"/>
      <c r="EC59" s="233"/>
      <c r="ED59" s="233"/>
      <c r="EE59" s="233"/>
      <c r="EF59" s="233"/>
      <c r="EG59" s="233"/>
      <c r="EH59" s="226"/>
      <c r="EI59" s="233"/>
      <c r="EJ59" s="226"/>
      <c r="EK59" s="215"/>
      <c r="EL59" s="215"/>
      <c r="EM59" s="215"/>
      <c r="EN59" s="216"/>
      <c r="EO59" s="216"/>
      <c r="EP59" s="216"/>
      <c r="EQ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33"/>
      <c r="FG59" s="233"/>
      <c r="FH59" s="233"/>
      <c r="FI59" s="233"/>
      <c r="FJ59" s="233"/>
      <c r="FK59" s="233"/>
      <c r="FL59" s="226"/>
      <c r="FM59" s="233"/>
      <c r="FN59" s="226"/>
      <c r="FO59" s="215"/>
      <c r="FP59" s="215"/>
      <c r="FQ59" s="215"/>
      <c r="FR59" s="216"/>
      <c r="FS59" s="216"/>
      <c r="FT59" s="216"/>
      <c r="FU59" s="216"/>
    </row>
    <row r="60" spans="1:177">
      <c r="A60" s="216"/>
      <c r="B60" s="216"/>
      <c r="C60" s="298" t="s">
        <v>20</v>
      </c>
      <c r="D60" s="298"/>
      <c r="E60" s="298"/>
      <c r="F60" s="298"/>
      <c r="G60" s="367" t="s">
        <v>120</v>
      </c>
      <c r="H60" s="367"/>
      <c r="I60" s="367"/>
      <c r="J60" s="368" t="s">
        <v>121</v>
      </c>
      <c r="K60" s="368"/>
      <c r="L60" s="368"/>
      <c r="M60" s="233"/>
      <c r="N60" s="233"/>
      <c r="O60" s="233"/>
      <c r="P60" s="233"/>
      <c r="Q60" s="233"/>
      <c r="R60" s="233"/>
      <c r="S60" s="226"/>
      <c r="T60" s="233"/>
      <c r="U60" s="226"/>
      <c r="V60" s="215"/>
      <c r="W60" s="215"/>
      <c r="X60" s="215"/>
      <c r="Y60" s="216"/>
      <c r="Z60" s="216"/>
      <c r="AA60" s="216"/>
      <c r="AB60" s="216"/>
      <c r="AD60" s="216"/>
      <c r="AE60" s="216"/>
      <c r="AF60" s="298" t="s">
        <v>20</v>
      </c>
      <c r="AG60" s="298"/>
      <c r="AH60" s="298"/>
      <c r="AI60" s="298"/>
      <c r="AJ60" s="367" t="s">
        <v>120</v>
      </c>
      <c r="AK60" s="367"/>
      <c r="AL60" s="367"/>
      <c r="AM60" s="368" t="s">
        <v>121</v>
      </c>
      <c r="AN60" s="368"/>
      <c r="AO60" s="368"/>
      <c r="AP60" s="233"/>
      <c r="AQ60" s="233"/>
      <c r="AR60" s="233"/>
      <c r="AS60" s="233"/>
      <c r="AT60" s="233"/>
      <c r="AU60" s="233"/>
      <c r="AV60" s="226"/>
      <c r="AW60" s="233"/>
      <c r="AX60" s="226"/>
      <c r="AY60" s="215"/>
      <c r="AZ60" s="215"/>
      <c r="BA60" s="215"/>
      <c r="BB60" s="216"/>
      <c r="BC60" s="216"/>
      <c r="BD60" s="216"/>
      <c r="BE60" s="216"/>
      <c r="BH60" s="216"/>
      <c r="BI60" s="216"/>
      <c r="BJ60" s="298" t="s">
        <v>20</v>
      </c>
      <c r="BK60" s="298"/>
      <c r="BL60" s="298"/>
      <c r="BM60" s="298"/>
      <c r="BN60" s="367" t="s">
        <v>120</v>
      </c>
      <c r="BO60" s="367"/>
      <c r="BP60" s="367"/>
      <c r="BQ60" s="368" t="s">
        <v>121</v>
      </c>
      <c r="BR60" s="368"/>
      <c r="BS60" s="368"/>
      <c r="BT60" s="233"/>
      <c r="BU60" s="233"/>
      <c r="BV60" s="233"/>
      <c r="BW60" s="233"/>
      <c r="BX60" s="233"/>
      <c r="BY60" s="233"/>
      <c r="BZ60" s="226"/>
      <c r="CA60" s="233"/>
      <c r="CB60" s="226"/>
      <c r="CC60" s="215"/>
      <c r="CD60" s="215"/>
      <c r="CE60" s="215"/>
      <c r="CF60" s="216"/>
      <c r="CG60" s="216"/>
      <c r="CH60" s="216"/>
      <c r="CI60" s="216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33"/>
      <c r="CY60" s="233"/>
      <c r="CZ60" s="233"/>
      <c r="DA60" s="233"/>
      <c r="DB60" s="233"/>
      <c r="DC60" s="233"/>
      <c r="DD60" s="226"/>
      <c r="DE60" s="233"/>
      <c r="DF60" s="226"/>
      <c r="DG60" s="215"/>
      <c r="DH60" s="215"/>
      <c r="DI60" s="215"/>
      <c r="DJ60" s="216"/>
      <c r="DK60" s="216"/>
      <c r="DL60" s="216"/>
      <c r="DM60" s="216"/>
      <c r="DP60" s="216"/>
      <c r="DQ60" s="216"/>
      <c r="DR60" s="216"/>
      <c r="DS60" s="216"/>
      <c r="DT60" s="216"/>
      <c r="DU60" s="216"/>
      <c r="DV60" s="216"/>
      <c r="DW60" s="216"/>
      <c r="DX60" s="216"/>
      <c r="DY60" s="216"/>
      <c r="DZ60" s="216"/>
      <c r="EA60" s="216"/>
      <c r="EB60" s="233"/>
      <c r="EC60" s="233"/>
      <c r="ED60" s="233"/>
      <c r="EE60" s="233"/>
      <c r="EF60" s="233"/>
      <c r="EG60" s="233"/>
      <c r="EH60" s="226"/>
      <c r="EI60" s="233"/>
      <c r="EJ60" s="226"/>
      <c r="EK60" s="215"/>
      <c r="EL60" s="215"/>
      <c r="EM60" s="215"/>
      <c r="EN60" s="216"/>
      <c r="EO60" s="216"/>
      <c r="EP60" s="216"/>
      <c r="EQ60" s="216"/>
      <c r="ET60" s="216"/>
      <c r="EU60" s="216"/>
      <c r="EV60" s="369" t="s">
        <v>108</v>
      </c>
      <c r="EW60" s="369"/>
      <c r="EX60" s="369"/>
      <c r="EY60" s="369"/>
      <c r="EZ60" s="298" t="s">
        <v>20</v>
      </c>
      <c r="FA60" s="298"/>
      <c r="FB60" s="298"/>
      <c r="FC60" s="368" t="s">
        <v>121</v>
      </c>
      <c r="FD60" s="368"/>
      <c r="FE60" s="368"/>
      <c r="FF60" s="233"/>
      <c r="FG60" s="233"/>
      <c r="FH60" s="233"/>
      <c r="FI60" s="233"/>
      <c r="FJ60" s="233"/>
      <c r="FK60" s="233"/>
      <c r="FL60" s="226"/>
      <c r="FM60" s="233"/>
      <c r="FN60" s="226"/>
      <c r="FO60" s="215"/>
      <c r="FP60" s="215"/>
      <c r="FQ60" s="215"/>
      <c r="FR60" s="216"/>
      <c r="FS60" s="216"/>
      <c r="FT60" s="216"/>
      <c r="FU60" s="216"/>
    </row>
    <row r="61" spans="1:177">
      <c r="A61" s="216"/>
      <c r="B61" s="221" t="s">
        <v>50</v>
      </c>
      <c r="C61" s="222">
        <v>2.35E-2</v>
      </c>
      <c r="D61" s="222">
        <v>2.5600000000000001E-2</v>
      </c>
      <c r="E61" s="222">
        <v>2.4799999999999999E-2</v>
      </c>
      <c r="F61" s="222">
        <v>2.86E-2</v>
      </c>
      <c r="G61" s="222">
        <v>2.4400000000000002E-2</v>
      </c>
      <c r="H61" s="222">
        <v>1.84E-2</v>
      </c>
      <c r="I61" s="222">
        <v>1.9199999999999998E-2</v>
      </c>
      <c r="J61" s="222">
        <v>2.1299999999999899E-2</v>
      </c>
      <c r="K61" s="222">
        <v>2.1999999999999999E-2</v>
      </c>
      <c r="L61" s="222">
        <v>2.81E-2</v>
      </c>
      <c r="M61" s="233"/>
      <c r="N61" s="233"/>
      <c r="O61" s="233"/>
      <c r="P61" s="233"/>
      <c r="Q61" s="233"/>
      <c r="R61" s="233"/>
      <c r="S61" s="226"/>
      <c r="T61" s="233"/>
      <c r="U61" s="226"/>
      <c r="V61" s="215"/>
      <c r="W61" s="215"/>
      <c r="X61" s="215"/>
      <c r="Y61" s="216"/>
      <c r="Z61" s="216"/>
      <c r="AA61" s="216"/>
      <c r="AB61" s="216"/>
      <c r="AD61" s="216"/>
      <c r="AE61" s="221" t="s">
        <v>50</v>
      </c>
      <c r="AF61" s="222">
        <v>2.6599999999999902E-2</v>
      </c>
      <c r="AG61" s="222">
        <v>2.1399999999999999E-2</v>
      </c>
      <c r="AH61" s="222">
        <v>3.2099999999999997E-2</v>
      </c>
      <c r="AI61" s="222">
        <v>3.1299999999999897E-2</v>
      </c>
      <c r="AJ61" s="222">
        <v>2.7799999999999901E-2</v>
      </c>
      <c r="AK61" s="222">
        <v>1.9199999999999901E-2</v>
      </c>
      <c r="AL61" s="222">
        <v>2.1899999999999999E-2</v>
      </c>
      <c r="AM61" s="222">
        <v>1.9099999999999898E-2</v>
      </c>
      <c r="AN61" s="222">
        <v>2.6200000000000001E-2</v>
      </c>
      <c r="AO61" s="222">
        <v>3.2199999999999999E-2</v>
      </c>
      <c r="AP61" s="233"/>
      <c r="AQ61" s="233"/>
      <c r="AR61" s="233"/>
      <c r="AS61" s="233"/>
      <c r="AT61" s="233"/>
      <c r="AU61" s="233"/>
      <c r="AV61" s="226"/>
      <c r="AW61" s="233"/>
      <c r="AX61" s="226"/>
      <c r="AY61" s="215"/>
      <c r="AZ61" s="215"/>
      <c r="BA61" s="215"/>
      <c r="BB61" s="216"/>
      <c r="BC61" s="216"/>
      <c r="BD61" s="216"/>
      <c r="BE61" s="216"/>
      <c r="BH61" s="216"/>
      <c r="BI61" s="221" t="s">
        <v>50</v>
      </c>
      <c r="BJ61" s="222">
        <v>2.29E-2</v>
      </c>
      <c r="BK61" s="222">
        <v>2.2100000000000002E-2</v>
      </c>
      <c r="BL61" s="222">
        <v>2.5700000000000001E-2</v>
      </c>
      <c r="BM61" s="222">
        <v>3.02999999999999E-2</v>
      </c>
      <c r="BN61" s="222">
        <v>2.21999999999999E-2</v>
      </c>
      <c r="BO61" s="222">
        <v>1.52999999999999E-2</v>
      </c>
      <c r="BP61" s="222">
        <v>2.4E-2</v>
      </c>
      <c r="BQ61" s="222">
        <v>2.4899999999999901E-2</v>
      </c>
      <c r="BR61" s="222">
        <v>2.52E-2</v>
      </c>
      <c r="BS61" s="222">
        <v>1.89E-2</v>
      </c>
      <c r="BT61" s="233"/>
      <c r="BU61" s="233"/>
      <c r="BV61" s="233"/>
      <c r="BW61" s="233"/>
      <c r="BX61" s="233"/>
      <c r="BY61" s="233"/>
      <c r="BZ61" s="226"/>
      <c r="CA61" s="233"/>
      <c r="CB61" s="226"/>
      <c r="CC61" s="215"/>
      <c r="CD61" s="215"/>
      <c r="CE61" s="215"/>
      <c r="CF61" s="216"/>
      <c r="CG61" s="216"/>
      <c r="CH61" s="216"/>
      <c r="CI61" s="216"/>
      <c r="CL61" s="216"/>
      <c r="CM61" s="215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33"/>
      <c r="CY61" s="233"/>
      <c r="CZ61" s="233"/>
      <c r="DA61" s="233"/>
      <c r="DB61" s="233"/>
      <c r="DC61" s="233"/>
      <c r="DD61" s="226"/>
      <c r="DE61" s="233"/>
      <c r="DF61" s="226"/>
      <c r="DG61" s="215"/>
      <c r="DH61" s="215"/>
      <c r="DI61" s="215"/>
      <c r="DJ61" s="216"/>
      <c r="DK61" s="216"/>
      <c r="DL61" s="216"/>
      <c r="DM61" s="216"/>
      <c r="DP61" s="216"/>
      <c r="DQ61" s="215"/>
      <c r="DR61" s="216"/>
      <c r="DS61" s="216"/>
      <c r="DT61" s="216"/>
      <c r="DU61" s="216"/>
      <c r="DV61" s="216"/>
      <c r="DW61" s="216"/>
      <c r="DX61" s="216"/>
      <c r="DY61" s="216"/>
      <c r="DZ61" s="216"/>
      <c r="EA61" s="216"/>
      <c r="EB61" s="233"/>
      <c r="EC61" s="233"/>
      <c r="ED61" s="233"/>
      <c r="EE61" s="233"/>
      <c r="EF61" s="233"/>
      <c r="EG61" s="233"/>
      <c r="EH61" s="226"/>
      <c r="EI61" s="233"/>
      <c r="EJ61" s="226"/>
      <c r="EK61" s="215"/>
      <c r="EL61" s="215"/>
      <c r="EM61" s="215"/>
      <c r="EN61" s="216"/>
      <c r="EO61" s="216"/>
      <c r="EP61" s="216"/>
      <c r="EQ61" s="216"/>
      <c r="ET61" s="216"/>
      <c r="EU61" s="221" t="s">
        <v>50</v>
      </c>
      <c r="EV61" s="222">
        <v>1.58999999999999E-2</v>
      </c>
      <c r="EW61" s="222">
        <v>1.7000000000000001E-2</v>
      </c>
      <c r="EX61" s="222">
        <v>2.2399999999999899E-2</v>
      </c>
      <c r="EY61" s="222">
        <v>2.3900000000000001E-2</v>
      </c>
      <c r="EZ61" s="222">
        <v>2.76E-2</v>
      </c>
      <c r="FA61" s="222">
        <v>1.8699999999999901E-2</v>
      </c>
      <c r="FB61" s="222">
        <v>2.28999999999999E-2</v>
      </c>
      <c r="FC61" s="222">
        <v>2.4E-2</v>
      </c>
      <c r="FD61" s="222">
        <v>1.8399999999999899E-2</v>
      </c>
      <c r="FE61" s="222">
        <v>2.74999999999999E-2</v>
      </c>
      <c r="FF61" s="233"/>
      <c r="FG61" s="233"/>
      <c r="FH61" s="233"/>
      <c r="FI61" s="233"/>
      <c r="FJ61" s="233"/>
      <c r="FK61" s="233"/>
      <c r="FL61" s="226"/>
      <c r="FM61" s="233"/>
      <c r="FN61" s="226"/>
      <c r="FO61" s="215"/>
      <c r="FP61" s="215"/>
      <c r="FQ61" s="215"/>
      <c r="FR61" s="216"/>
      <c r="FS61" s="216"/>
      <c r="FT61" s="216"/>
      <c r="FU61" s="216"/>
    </row>
    <row r="62" spans="1:177">
      <c r="A62" s="216"/>
      <c r="B62" s="224" t="s">
        <v>92</v>
      </c>
      <c r="C62" s="225">
        <v>1.6743999999999899</v>
      </c>
      <c r="D62" s="225">
        <v>1.5833999999999999</v>
      </c>
      <c r="E62" s="225">
        <v>1.6037999999999999</v>
      </c>
      <c r="F62" s="225">
        <v>1.6361000000000001</v>
      </c>
      <c r="G62" s="225">
        <v>1.6838</v>
      </c>
      <c r="H62" s="225">
        <v>1.5997999999999899</v>
      </c>
      <c r="I62" s="225">
        <v>1.6072</v>
      </c>
      <c r="J62" s="225">
        <v>1.6151</v>
      </c>
      <c r="K62" s="225">
        <v>1.659</v>
      </c>
      <c r="L62" s="225">
        <v>1.73769999999999</v>
      </c>
      <c r="M62" s="233"/>
      <c r="N62" s="233"/>
      <c r="O62" s="233"/>
      <c r="P62" s="233"/>
      <c r="Q62" s="233"/>
      <c r="R62" s="233"/>
      <c r="S62" s="226"/>
      <c r="T62" s="233"/>
      <c r="U62" s="226"/>
      <c r="V62" s="215"/>
      <c r="W62" s="215"/>
      <c r="X62" s="215"/>
      <c r="Y62" s="216"/>
      <c r="Z62" s="216"/>
      <c r="AA62" s="216"/>
      <c r="AB62" s="216"/>
      <c r="AD62" s="216"/>
      <c r="AE62" s="224" t="s">
        <v>92</v>
      </c>
      <c r="AF62" s="225">
        <v>1.3873</v>
      </c>
      <c r="AG62" s="225">
        <v>1.5397999999999901</v>
      </c>
      <c r="AH62" s="225">
        <v>1.4521999999999999</v>
      </c>
      <c r="AI62" s="225">
        <v>1.4182999999999999</v>
      </c>
      <c r="AJ62" s="225">
        <v>1.3815999999999999</v>
      </c>
      <c r="AK62" s="225">
        <v>1.4412</v>
      </c>
      <c r="AL62" s="225">
        <v>1.2783</v>
      </c>
      <c r="AM62" s="225">
        <v>1.4197</v>
      </c>
      <c r="AN62" s="225">
        <v>1.4865999999999999</v>
      </c>
      <c r="AO62" s="225">
        <v>1.5331999999999999</v>
      </c>
      <c r="AP62" s="233"/>
      <c r="AQ62" s="233"/>
      <c r="AR62" s="233"/>
      <c r="AS62" s="233"/>
      <c r="AT62" s="233"/>
      <c r="AU62" s="233"/>
      <c r="AV62" s="226"/>
      <c r="AW62" s="233"/>
      <c r="AX62" s="226"/>
      <c r="AY62" s="215"/>
      <c r="AZ62" s="215"/>
      <c r="BA62" s="215"/>
      <c r="BB62" s="216"/>
      <c r="BC62" s="216"/>
      <c r="BD62" s="216"/>
      <c r="BE62" s="216"/>
      <c r="BH62" s="216"/>
      <c r="BI62" s="224" t="s">
        <v>92</v>
      </c>
      <c r="BJ62" s="225">
        <v>1.4074</v>
      </c>
      <c r="BK62" s="225">
        <v>1.4701</v>
      </c>
      <c r="BL62" s="225">
        <v>1.38879999999999</v>
      </c>
      <c r="BM62" s="225">
        <v>1.3551</v>
      </c>
      <c r="BN62" s="225">
        <v>1.3833</v>
      </c>
      <c r="BO62" s="225">
        <v>1.3492999999999999</v>
      </c>
      <c r="BP62" s="225">
        <v>1.3934</v>
      </c>
      <c r="BQ62" s="225">
        <v>1.3734999999999999</v>
      </c>
      <c r="BR62" s="225">
        <v>1.4247999999999901</v>
      </c>
      <c r="BS62" s="225">
        <v>1.3757999999999999</v>
      </c>
      <c r="BT62" s="233"/>
      <c r="BU62" s="233"/>
      <c r="BV62" s="233"/>
      <c r="BW62" s="233"/>
      <c r="BX62" s="233"/>
      <c r="BY62" s="233"/>
      <c r="BZ62" s="226"/>
      <c r="CA62" s="233"/>
      <c r="CB62" s="226"/>
      <c r="CC62" s="215"/>
      <c r="CD62" s="215"/>
      <c r="CE62" s="215"/>
      <c r="CF62" s="216"/>
      <c r="CG62" s="216"/>
      <c r="CH62" s="216"/>
      <c r="CI62" s="216"/>
      <c r="CL62" s="216"/>
      <c r="CM62" s="215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33"/>
      <c r="CY62" s="233"/>
      <c r="CZ62" s="233"/>
      <c r="DA62" s="233"/>
      <c r="DB62" s="233"/>
      <c r="DC62" s="233"/>
      <c r="DD62" s="226"/>
      <c r="DE62" s="233"/>
      <c r="DF62" s="226"/>
      <c r="DG62" s="215"/>
      <c r="DH62" s="215"/>
      <c r="DI62" s="215"/>
      <c r="DJ62" s="216"/>
      <c r="DK62" s="216"/>
      <c r="DL62" s="216"/>
      <c r="DM62" s="216"/>
      <c r="DP62" s="216"/>
      <c r="DQ62" s="215"/>
      <c r="DR62" s="216"/>
      <c r="DS62" s="216"/>
      <c r="DT62" s="216"/>
      <c r="DU62" s="216"/>
      <c r="DV62" s="216"/>
      <c r="DW62" s="216"/>
      <c r="DX62" s="216"/>
      <c r="DY62" s="216"/>
      <c r="DZ62" s="216"/>
      <c r="EA62" s="216"/>
      <c r="EB62" s="233"/>
      <c r="EC62" s="233"/>
      <c r="ED62" s="233"/>
      <c r="EE62" s="233"/>
      <c r="EF62" s="233"/>
      <c r="EG62" s="233"/>
      <c r="EH62" s="226"/>
      <c r="EI62" s="233"/>
      <c r="EJ62" s="226"/>
      <c r="EK62" s="215"/>
      <c r="EL62" s="215"/>
      <c r="EM62" s="215"/>
      <c r="EN62" s="216"/>
      <c r="EO62" s="216"/>
      <c r="EP62" s="216"/>
      <c r="EQ62" s="216"/>
      <c r="ET62" s="216"/>
      <c r="EU62" s="224" t="s">
        <v>92</v>
      </c>
      <c r="EV62" s="225">
        <v>1.6082000000000001</v>
      </c>
      <c r="EW62" s="225">
        <v>1.6208</v>
      </c>
      <c r="EX62" s="225">
        <v>1.6397999999999999</v>
      </c>
      <c r="EY62" s="225">
        <v>1.6294</v>
      </c>
      <c r="EZ62" s="225">
        <v>1.5902000000000001</v>
      </c>
      <c r="FA62" s="225">
        <v>1.5722</v>
      </c>
      <c r="FB62" s="225">
        <v>1.6312</v>
      </c>
      <c r="FC62" s="225">
        <v>1.6278999999999999</v>
      </c>
      <c r="FD62" s="225">
        <v>1.6607999999999901</v>
      </c>
      <c r="FE62" s="225">
        <v>1.7177</v>
      </c>
      <c r="FF62" s="233"/>
      <c r="FG62" s="233"/>
      <c r="FH62" s="233"/>
      <c r="FI62" s="233"/>
      <c r="FJ62" s="233"/>
      <c r="FK62" s="233"/>
      <c r="FL62" s="226"/>
      <c r="FM62" s="233"/>
      <c r="FN62" s="226"/>
      <c r="FO62" s="215"/>
      <c r="FP62" s="215"/>
      <c r="FQ62" s="215"/>
      <c r="FR62" s="216"/>
      <c r="FS62" s="216"/>
      <c r="FT62" s="216"/>
      <c r="FU62" s="216"/>
    </row>
    <row r="63" spans="1:177">
      <c r="A63" s="216"/>
      <c r="B63" s="215">
        <v>1000</v>
      </c>
      <c r="C63" s="304">
        <v>0.13499999999999901</v>
      </c>
      <c r="D63" s="304">
        <v>0.15310000000000001</v>
      </c>
      <c r="E63" s="304">
        <v>0.21440000000000001</v>
      </c>
      <c r="F63" s="304">
        <v>0.2888</v>
      </c>
      <c r="G63" s="370">
        <v>1.4612000000000001</v>
      </c>
      <c r="H63" s="370">
        <v>1.3346</v>
      </c>
      <c r="I63" s="370">
        <v>1.4036999999999999</v>
      </c>
      <c r="J63" s="305">
        <v>5.3999999999999902E-2</v>
      </c>
      <c r="K63" s="305">
        <v>5.9200000000000003E-2</v>
      </c>
      <c r="L63" s="305">
        <v>5.7700000000000001E-2</v>
      </c>
      <c r="M63" s="233"/>
      <c r="N63" s="233"/>
      <c r="O63" s="233"/>
      <c r="P63" s="233"/>
      <c r="Q63" s="233"/>
      <c r="R63" s="233"/>
      <c r="S63" s="226"/>
      <c r="T63" s="233"/>
      <c r="U63" s="226"/>
      <c r="V63" s="215"/>
      <c r="W63" s="215"/>
      <c r="X63" s="215"/>
      <c r="Y63" s="216"/>
      <c r="Z63" s="216"/>
      <c r="AA63" s="216"/>
      <c r="AB63" s="216"/>
      <c r="AD63" s="216"/>
      <c r="AE63" s="215">
        <v>1000</v>
      </c>
      <c r="AF63" s="304">
        <v>0.74419999999999997</v>
      </c>
      <c r="AG63" s="304">
        <v>0.84660000000000002</v>
      </c>
      <c r="AH63" s="304">
        <v>0.79359999999999997</v>
      </c>
      <c r="AI63" s="304">
        <v>0.74419999999999997</v>
      </c>
      <c r="AJ63" s="370">
        <v>1.3089999999999999</v>
      </c>
      <c r="AK63" s="370">
        <v>1.3666</v>
      </c>
      <c r="AL63" s="370">
        <v>1.2418</v>
      </c>
      <c r="AM63" s="305">
        <v>7.51E-2</v>
      </c>
      <c r="AN63" s="305">
        <v>9.7299999999999998E-2</v>
      </c>
      <c r="AO63" s="305">
        <v>9.6799999999999997E-2</v>
      </c>
      <c r="AP63" s="233"/>
      <c r="AQ63" s="233"/>
      <c r="AR63" s="233"/>
      <c r="AS63" s="233"/>
      <c r="AT63" s="233"/>
      <c r="AU63" s="233"/>
      <c r="AV63" s="226"/>
      <c r="AW63" s="233"/>
      <c r="AX63" s="226"/>
      <c r="AY63" s="215"/>
      <c r="AZ63" s="215"/>
      <c r="BA63" s="215"/>
      <c r="BB63" s="216"/>
      <c r="BC63" s="216"/>
      <c r="BD63" s="216"/>
      <c r="BE63" s="216"/>
      <c r="BH63" s="216"/>
      <c r="BI63" s="215">
        <v>1000</v>
      </c>
      <c r="BJ63" s="304">
        <v>0.6845</v>
      </c>
      <c r="BK63" s="304">
        <v>0.84689999999999999</v>
      </c>
      <c r="BL63" s="304">
        <v>0.78089999999999904</v>
      </c>
      <c r="BM63" s="304">
        <v>0.68759999999999999</v>
      </c>
      <c r="BN63" s="370">
        <v>1.286</v>
      </c>
      <c r="BO63" s="370">
        <v>1.2689999999999999</v>
      </c>
      <c r="BP63" s="370">
        <v>1.2453000000000001</v>
      </c>
      <c r="BQ63" s="305">
        <v>3.6099999999999903E-2</v>
      </c>
      <c r="BR63" s="305">
        <v>4.8499999999999897E-2</v>
      </c>
      <c r="BS63" s="305">
        <v>3.95E-2</v>
      </c>
      <c r="BT63" s="233"/>
      <c r="BU63" s="233"/>
      <c r="BV63" s="233"/>
      <c r="BW63" s="233"/>
      <c r="BX63" s="233"/>
      <c r="BY63" s="233"/>
      <c r="BZ63" s="226"/>
      <c r="CA63" s="233"/>
      <c r="CB63" s="226"/>
      <c r="CC63" s="215"/>
      <c r="CD63" s="215"/>
      <c r="CE63" s="215"/>
      <c r="CF63" s="216"/>
      <c r="CG63" s="216"/>
      <c r="CH63" s="216"/>
      <c r="CI63" s="216"/>
      <c r="CL63" s="216"/>
      <c r="CM63" s="215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33"/>
      <c r="CY63" s="233"/>
      <c r="CZ63" s="233"/>
      <c r="DA63" s="233"/>
      <c r="DB63" s="233"/>
      <c r="DC63" s="233"/>
      <c r="DD63" s="226"/>
      <c r="DE63" s="233"/>
      <c r="DF63" s="226"/>
      <c r="DG63" s="215"/>
      <c r="DH63" s="215"/>
      <c r="DI63" s="215"/>
      <c r="DJ63" s="216"/>
      <c r="DK63" s="216"/>
      <c r="DL63" s="216"/>
      <c r="DM63" s="216"/>
      <c r="DP63" s="216"/>
      <c r="DQ63" s="215"/>
      <c r="DR63" s="216"/>
      <c r="DS63" s="216"/>
      <c r="DT63" s="216"/>
      <c r="DU63" s="216"/>
      <c r="DV63" s="216"/>
      <c r="DW63" s="216"/>
      <c r="DX63" s="216"/>
      <c r="DY63" s="216"/>
      <c r="DZ63" s="216"/>
      <c r="EA63" s="216"/>
      <c r="EB63" s="233"/>
      <c r="EC63" s="233"/>
      <c r="ED63" s="233"/>
      <c r="EE63" s="233"/>
      <c r="EF63" s="233"/>
      <c r="EG63" s="233"/>
      <c r="EH63" s="226"/>
      <c r="EI63" s="233"/>
      <c r="EJ63" s="226"/>
      <c r="EK63" s="215"/>
      <c r="EL63" s="215"/>
      <c r="EM63" s="215"/>
      <c r="EN63" s="216"/>
      <c r="EO63" s="216"/>
      <c r="EP63" s="216"/>
      <c r="EQ63" s="216"/>
      <c r="ET63" s="216"/>
      <c r="EU63" s="215">
        <v>1000</v>
      </c>
      <c r="EV63" s="228">
        <v>4.6199999999999901E-2</v>
      </c>
      <c r="EW63" s="228">
        <v>4.68999999999999E-2</v>
      </c>
      <c r="EX63" s="228">
        <v>4.8099999999999997E-2</v>
      </c>
      <c r="EY63" s="228">
        <v>4.6699999999999998E-2</v>
      </c>
      <c r="EZ63" s="304">
        <v>0.751</v>
      </c>
      <c r="FA63" s="304">
        <v>0.80299999999999905</v>
      </c>
      <c r="FB63" s="304">
        <v>0.76900000000000002</v>
      </c>
      <c r="FC63" s="305">
        <v>5.43999999999999E-2</v>
      </c>
      <c r="FD63" s="305">
        <v>6.3200000000000006E-2</v>
      </c>
      <c r="FE63" s="305">
        <v>6.1799999999999897E-2</v>
      </c>
      <c r="FF63" s="233"/>
      <c r="FG63" s="233"/>
      <c r="FH63" s="233"/>
      <c r="FI63" s="233"/>
      <c r="FJ63" s="233"/>
      <c r="FK63" s="233"/>
      <c r="FL63" s="226"/>
      <c r="FM63" s="233"/>
      <c r="FN63" s="226"/>
      <c r="FO63" s="215"/>
      <c r="FP63" s="215"/>
      <c r="FQ63" s="215"/>
      <c r="FR63" s="216"/>
      <c r="FS63" s="216"/>
      <c r="FT63" s="216"/>
      <c r="FU63" s="216"/>
    </row>
    <row r="64" spans="1:177">
      <c r="A64" s="215"/>
      <c r="B64" s="215">
        <v>500</v>
      </c>
      <c r="C64" s="304">
        <v>0.40179999999999999</v>
      </c>
      <c r="D64" s="304">
        <v>0.21679999999999999</v>
      </c>
      <c r="E64" s="304">
        <v>0.308</v>
      </c>
      <c r="F64" s="304">
        <v>0.54779999999999995</v>
      </c>
      <c r="G64" s="370">
        <v>1.512</v>
      </c>
      <c r="H64" s="370">
        <v>1.5034000000000001</v>
      </c>
      <c r="I64" s="370">
        <v>1.5557000000000001</v>
      </c>
      <c r="J64" s="305">
        <v>0.39639999999999997</v>
      </c>
      <c r="K64" s="305">
        <v>0.44569999999999999</v>
      </c>
      <c r="L64" s="305">
        <v>0.33789999999999998</v>
      </c>
      <c r="M64" s="233"/>
      <c r="N64" s="233"/>
      <c r="O64" s="233"/>
      <c r="P64" s="233"/>
      <c r="Q64" s="233"/>
      <c r="R64" s="233"/>
      <c r="S64" s="226"/>
      <c r="T64" s="233"/>
      <c r="U64" s="226"/>
      <c r="V64" s="215"/>
      <c r="W64" s="215"/>
      <c r="X64" s="215"/>
      <c r="Y64" s="216"/>
      <c r="Z64" s="216"/>
      <c r="AA64" s="216"/>
      <c r="AB64" s="216"/>
      <c r="AD64" s="215"/>
      <c r="AE64" s="215">
        <v>500</v>
      </c>
      <c r="AF64" s="304">
        <v>0.96779999999999999</v>
      </c>
      <c r="AG64" s="304">
        <v>1.0640000000000001</v>
      </c>
      <c r="AH64" s="304">
        <v>1.0293999999999901</v>
      </c>
      <c r="AI64" s="304">
        <v>1.0528</v>
      </c>
      <c r="AJ64" s="370">
        <v>1.3828</v>
      </c>
      <c r="AK64" s="370">
        <v>1.3976999999999999</v>
      </c>
      <c r="AL64" s="370">
        <v>1.2703</v>
      </c>
      <c r="AM64" s="305">
        <v>0.60529999999999995</v>
      </c>
      <c r="AN64" s="305">
        <v>0.59699999999999998</v>
      </c>
      <c r="AO64" s="305">
        <v>0.62490000000000001</v>
      </c>
      <c r="AP64" s="233"/>
      <c r="AQ64" s="233"/>
      <c r="AR64" s="233"/>
      <c r="AS64" s="233"/>
      <c r="AT64" s="233"/>
      <c r="AU64" s="233"/>
      <c r="AV64" s="226"/>
      <c r="AW64" s="233"/>
      <c r="AX64" s="226"/>
      <c r="AY64" s="215"/>
      <c r="AZ64" s="215"/>
      <c r="BA64" s="215"/>
      <c r="BB64" s="216"/>
      <c r="BC64" s="216"/>
      <c r="BD64" s="216"/>
      <c r="BE64" s="216"/>
      <c r="BH64" s="215"/>
      <c r="BI64" s="215">
        <v>500</v>
      </c>
      <c r="BJ64" s="304">
        <v>1.0403</v>
      </c>
      <c r="BK64" s="304">
        <v>1.0746</v>
      </c>
      <c r="BL64" s="304">
        <v>1.0637999999999901</v>
      </c>
      <c r="BM64" s="304">
        <v>0.95669999999999999</v>
      </c>
      <c r="BN64" s="370">
        <v>1.3591</v>
      </c>
      <c r="BO64" s="370">
        <v>1.3248</v>
      </c>
      <c r="BP64" s="370">
        <v>1.3682999999999901</v>
      </c>
      <c r="BQ64" s="305">
        <v>7.9500000000000001E-2</v>
      </c>
      <c r="BR64" s="305">
        <v>9.4599999999999906E-2</v>
      </c>
      <c r="BS64" s="305">
        <v>7.6899999999999996E-2</v>
      </c>
      <c r="BT64" s="233"/>
      <c r="BU64" s="233"/>
      <c r="BV64" s="233"/>
      <c r="BW64" s="233"/>
      <c r="BX64" s="233"/>
      <c r="BY64" s="233"/>
      <c r="BZ64" s="226"/>
      <c r="CA64" s="233"/>
      <c r="CB64" s="226"/>
      <c r="CC64" s="215"/>
      <c r="CD64" s="215"/>
      <c r="CE64" s="215"/>
      <c r="CF64" s="216"/>
      <c r="CG64" s="216"/>
      <c r="CH64" s="216"/>
      <c r="CI64" s="216"/>
      <c r="CL64" s="215"/>
      <c r="CM64" s="215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33"/>
      <c r="CY64" s="233"/>
      <c r="CZ64" s="233"/>
      <c r="DA64" s="233"/>
      <c r="DB64" s="233"/>
      <c r="DC64" s="233"/>
      <c r="DD64" s="226"/>
      <c r="DE64" s="233"/>
      <c r="DF64" s="226"/>
      <c r="DG64" s="215"/>
      <c r="DH64" s="215"/>
      <c r="DI64" s="215"/>
      <c r="DJ64" s="216"/>
      <c r="DK64" s="216"/>
      <c r="DL64" s="216"/>
      <c r="DM64" s="216"/>
      <c r="DP64" s="215"/>
      <c r="DQ64" s="215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33"/>
      <c r="EC64" s="233"/>
      <c r="ED64" s="233"/>
      <c r="EE64" s="233"/>
      <c r="EF64" s="233"/>
      <c r="EG64" s="233"/>
      <c r="EH64" s="226"/>
      <c r="EI64" s="233"/>
      <c r="EJ64" s="226"/>
      <c r="EK64" s="215"/>
      <c r="EL64" s="215"/>
      <c r="EM64" s="215"/>
      <c r="EN64" s="216"/>
      <c r="EO64" s="216"/>
      <c r="EP64" s="216"/>
      <c r="EQ64" s="216"/>
      <c r="ET64" s="215"/>
      <c r="EU64" s="215">
        <v>500</v>
      </c>
      <c r="EV64" s="228">
        <v>8.4599999999999995E-2</v>
      </c>
      <c r="EW64" s="228">
        <v>8.5899999999999893E-2</v>
      </c>
      <c r="EX64" s="228">
        <v>9.5399999999999999E-2</v>
      </c>
      <c r="EY64" s="228">
        <v>0.1042</v>
      </c>
      <c r="EZ64" s="304">
        <v>1.1724999999999901</v>
      </c>
      <c r="FA64" s="304">
        <v>1.06</v>
      </c>
      <c r="FB64" s="304">
        <v>1.1449</v>
      </c>
      <c r="FC64" s="305">
        <v>0.52779999999999905</v>
      </c>
      <c r="FD64" s="305">
        <v>0.57279999999999998</v>
      </c>
      <c r="FE64" s="305">
        <v>0.54079999999999995</v>
      </c>
      <c r="FF64" s="233"/>
      <c r="FG64" s="233"/>
      <c r="FH64" s="233"/>
      <c r="FI64" s="233"/>
      <c r="FJ64" s="233"/>
      <c r="FK64" s="233"/>
      <c r="FL64" s="226"/>
      <c r="FM64" s="233"/>
      <c r="FN64" s="226"/>
      <c r="FO64" s="215"/>
      <c r="FP64" s="215"/>
      <c r="FQ64" s="215"/>
      <c r="FR64" s="216"/>
      <c r="FS64" s="216"/>
      <c r="FT64" s="216"/>
      <c r="FU64" s="216"/>
    </row>
    <row r="65" spans="1:177">
      <c r="A65" s="215"/>
      <c r="B65" s="215">
        <v>250</v>
      </c>
      <c r="C65" s="304">
        <v>1.3047</v>
      </c>
      <c r="D65" s="304">
        <v>1.1493</v>
      </c>
      <c r="E65" s="304">
        <v>0.97030000000000005</v>
      </c>
      <c r="F65" s="304">
        <v>1.2755000000000001</v>
      </c>
      <c r="G65" s="370">
        <v>1.5613999999999999</v>
      </c>
      <c r="H65" s="370">
        <v>1.4981</v>
      </c>
      <c r="I65" s="370">
        <v>1.5128999999999999</v>
      </c>
      <c r="J65" s="305">
        <v>1.0813999999999999</v>
      </c>
      <c r="K65" s="305">
        <v>1.1004</v>
      </c>
      <c r="L65" s="305">
        <v>1.0975999999999999</v>
      </c>
      <c r="M65" s="233"/>
      <c r="N65" s="233"/>
      <c r="O65" s="233"/>
      <c r="P65" s="233"/>
      <c r="Q65" s="233"/>
      <c r="R65" s="233"/>
      <c r="S65" s="226"/>
      <c r="T65" s="233"/>
      <c r="U65" s="226"/>
      <c r="V65" s="215"/>
      <c r="W65" s="215"/>
      <c r="X65" s="215"/>
      <c r="Y65" s="216"/>
      <c r="Z65" s="216"/>
      <c r="AA65" s="216"/>
      <c r="AB65" s="216"/>
      <c r="AD65" s="215"/>
      <c r="AE65" s="215">
        <v>250</v>
      </c>
      <c r="AF65" s="304">
        <v>1.2744</v>
      </c>
      <c r="AG65" s="304">
        <v>1.3158000000000001</v>
      </c>
      <c r="AH65" s="304">
        <v>1.2667999999999999</v>
      </c>
      <c r="AI65" s="304">
        <v>1.2509999999999999</v>
      </c>
      <c r="AJ65" s="370">
        <v>1.3609</v>
      </c>
      <c r="AK65" s="370">
        <v>1.3615999999999999</v>
      </c>
      <c r="AL65" s="370">
        <v>1.3039000000000001</v>
      </c>
      <c r="AM65" s="305">
        <v>1.0051000000000001</v>
      </c>
      <c r="AN65" s="305">
        <v>1.0569</v>
      </c>
      <c r="AO65" s="305">
        <v>1.0943000000000001</v>
      </c>
      <c r="AP65" s="233"/>
      <c r="AQ65" s="233"/>
      <c r="AR65" s="233"/>
      <c r="AS65" s="233"/>
      <c r="AT65" s="233"/>
      <c r="AU65" s="233"/>
      <c r="AV65" s="226"/>
      <c r="AW65" s="233"/>
      <c r="AX65" s="226"/>
      <c r="AY65" s="215"/>
      <c r="AZ65" s="215"/>
      <c r="BA65" s="215"/>
      <c r="BB65" s="216"/>
      <c r="BC65" s="216"/>
      <c r="BD65" s="216"/>
      <c r="BE65" s="216"/>
      <c r="BH65" s="215"/>
      <c r="BI65" s="215">
        <v>250</v>
      </c>
      <c r="BJ65" s="304">
        <v>1.3096000000000001</v>
      </c>
      <c r="BK65" s="304">
        <v>1.3633999999999999</v>
      </c>
      <c r="BL65" s="304">
        <v>1.3353999999999999</v>
      </c>
      <c r="BM65" s="304">
        <v>1.2393999999999901</v>
      </c>
      <c r="BN65" s="370">
        <v>1.3748</v>
      </c>
      <c r="BO65" s="370">
        <v>1.3369</v>
      </c>
      <c r="BP65" s="370">
        <v>1.4362999999999999</v>
      </c>
      <c r="BQ65" s="305">
        <v>0.67469999999999997</v>
      </c>
      <c r="BR65" s="305">
        <v>0.65459999999999996</v>
      </c>
      <c r="BS65" s="305">
        <v>0.57079999999999997</v>
      </c>
      <c r="BT65" s="233"/>
      <c r="BU65" s="233"/>
      <c r="BV65" s="233"/>
      <c r="BW65" s="233"/>
      <c r="BX65" s="233"/>
      <c r="BY65" s="233"/>
      <c r="BZ65" s="226"/>
      <c r="CA65" s="233"/>
      <c r="CB65" s="226"/>
      <c r="CC65" s="215"/>
      <c r="CD65" s="215"/>
      <c r="CE65" s="215"/>
      <c r="CF65" s="216"/>
      <c r="CG65" s="216"/>
      <c r="CH65" s="216"/>
      <c r="CI65" s="216"/>
      <c r="CL65" s="215"/>
      <c r="CM65" s="215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33"/>
      <c r="CY65" s="233"/>
      <c r="CZ65" s="233"/>
      <c r="DA65" s="233"/>
      <c r="DB65" s="233"/>
      <c r="DC65" s="233"/>
      <c r="DD65" s="226"/>
      <c r="DE65" s="233"/>
      <c r="DF65" s="226"/>
      <c r="DG65" s="215"/>
      <c r="DH65" s="215"/>
      <c r="DI65" s="215"/>
      <c r="DJ65" s="216"/>
      <c r="DK65" s="216"/>
      <c r="DL65" s="216"/>
      <c r="DM65" s="216"/>
      <c r="DP65" s="215"/>
      <c r="DQ65" s="215"/>
      <c r="DR65" s="216"/>
      <c r="DS65" s="216"/>
      <c r="DT65" s="216"/>
      <c r="DU65" s="216"/>
      <c r="DV65" s="216"/>
      <c r="DW65" s="216"/>
      <c r="DX65" s="216"/>
      <c r="DY65" s="216"/>
      <c r="DZ65" s="216"/>
      <c r="EA65" s="216"/>
      <c r="EB65" s="233"/>
      <c r="EC65" s="233"/>
      <c r="ED65" s="233"/>
      <c r="EE65" s="233"/>
      <c r="EF65" s="233"/>
      <c r="EG65" s="233"/>
      <c r="EH65" s="226"/>
      <c r="EI65" s="233"/>
      <c r="EJ65" s="226"/>
      <c r="EK65" s="215"/>
      <c r="EL65" s="215"/>
      <c r="EM65" s="215"/>
      <c r="EN65" s="216"/>
      <c r="EO65" s="216"/>
      <c r="EP65" s="216"/>
      <c r="EQ65" s="216"/>
      <c r="ET65" s="215"/>
      <c r="EU65" s="215">
        <v>250</v>
      </c>
      <c r="EV65" s="228">
        <v>0.40869999999999901</v>
      </c>
      <c r="EW65" s="228">
        <v>0.40710000000000002</v>
      </c>
      <c r="EX65" s="228">
        <v>0.43179999999999902</v>
      </c>
      <c r="EY65" s="228">
        <v>0.45960000000000001</v>
      </c>
      <c r="EZ65" s="304">
        <v>1.3134999999999999</v>
      </c>
      <c r="FA65" s="304">
        <v>1.2576000000000001</v>
      </c>
      <c r="FB65" s="304">
        <v>1.3126</v>
      </c>
      <c r="FC65" s="305">
        <v>1.1022000000000001</v>
      </c>
      <c r="FD65" s="305">
        <v>1.1833</v>
      </c>
      <c r="FE65" s="305">
        <v>1.2554000000000001</v>
      </c>
      <c r="FF65" s="233"/>
      <c r="FG65" s="233"/>
      <c r="FH65" s="233"/>
      <c r="FI65" s="233"/>
      <c r="FJ65" s="233"/>
      <c r="FK65" s="233"/>
      <c r="FL65" s="226"/>
      <c r="FM65" s="233"/>
      <c r="FN65" s="226"/>
      <c r="FO65" s="215"/>
      <c r="FP65" s="215"/>
      <c r="FQ65" s="215"/>
      <c r="FR65" s="216"/>
      <c r="FS65" s="216"/>
      <c r="FT65" s="216"/>
      <c r="FU65" s="216"/>
    </row>
    <row r="66" spans="1:177">
      <c r="A66" s="215"/>
      <c r="B66" s="215">
        <v>125</v>
      </c>
      <c r="C66" s="304">
        <v>1.6171</v>
      </c>
      <c r="D66" s="304">
        <v>1.5698000000000001</v>
      </c>
      <c r="E66" s="304">
        <v>1.4688000000000001</v>
      </c>
      <c r="F66" s="304">
        <v>1.4608999999999901</v>
      </c>
      <c r="G66" s="370">
        <v>1.5089999999999999</v>
      </c>
      <c r="H66" s="370">
        <v>1.5023</v>
      </c>
      <c r="I66" s="370">
        <v>1.5524</v>
      </c>
      <c r="J66" s="305">
        <v>1.3115000000000001</v>
      </c>
      <c r="K66" s="305">
        <v>1.393</v>
      </c>
      <c r="L66" s="305">
        <v>1.4163999999999899</v>
      </c>
      <c r="M66" s="233"/>
      <c r="N66" s="233"/>
      <c r="O66" s="233"/>
      <c r="P66" s="233"/>
      <c r="Q66" s="233"/>
      <c r="R66" s="233"/>
      <c r="S66" s="226"/>
      <c r="T66" s="233"/>
      <c r="U66" s="226"/>
      <c r="V66" s="215"/>
      <c r="W66" s="215"/>
      <c r="X66" s="215"/>
      <c r="Y66" s="216"/>
      <c r="Z66" s="216"/>
      <c r="AA66" s="216"/>
      <c r="AB66" s="216"/>
      <c r="AD66" s="215"/>
      <c r="AE66" s="215">
        <v>125</v>
      </c>
      <c r="AF66" s="304">
        <v>1.5074999999999901</v>
      </c>
      <c r="AG66" s="304">
        <v>1.5019</v>
      </c>
      <c r="AH66" s="304">
        <v>1.4519</v>
      </c>
      <c r="AI66" s="304">
        <v>1.43319999999999</v>
      </c>
      <c r="AJ66" s="370">
        <v>1.4123999999999901</v>
      </c>
      <c r="AK66" s="370">
        <v>1.4439</v>
      </c>
      <c r="AL66" s="370">
        <v>1.3425</v>
      </c>
      <c r="AM66" s="305">
        <v>1.2042999999999999</v>
      </c>
      <c r="AN66" s="305">
        <v>1.2298</v>
      </c>
      <c r="AO66" s="305">
        <v>1.2985</v>
      </c>
      <c r="AP66" s="233"/>
      <c r="AQ66" s="233"/>
      <c r="AR66" s="233"/>
      <c r="AS66" s="233"/>
      <c r="AT66" s="233"/>
      <c r="AU66" s="233"/>
      <c r="AV66" s="226"/>
      <c r="AW66" s="233"/>
      <c r="AX66" s="226"/>
      <c r="AY66" s="215"/>
      <c r="AZ66" s="215"/>
      <c r="BA66" s="215"/>
      <c r="BB66" s="216"/>
      <c r="BC66" s="216"/>
      <c r="BD66" s="216"/>
      <c r="BE66" s="216"/>
      <c r="BH66" s="215"/>
      <c r="BI66" s="215">
        <v>125</v>
      </c>
      <c r="BJ66" s="304">
        <v>1.3726</v>
      </c>
      <c r="BK66" s="304">
        <v>1.3920999999999999</v>
      </c>
      <c r="BL66" s="304">
        <v>1.3478999999999901</v>
      </c>
      <c r="BM66" s="304">
        <v>1.2499</v>
      </c>
      <c r="BN66" s="370">
        <v>1.3452</v>
      </c>
      <c r="BO66" s="370">
        <v>1.4317</v>
      </c>
      <c r="BP66" s="370">
        <v>1.4756</v>
      </c>
      <c r="BQ66" s="305">
        <v>1.1713</v>
      </c>
      <c r="BR66" s="305">
        <v>1.1980999999999999</v>
      </c>
      <c r="BS66" s="305">
        <v>1.1817</v>
      </c>
      <c r="BT66" s="233"/>
      <c r="BU66" s="233"/>
      <c r="BV66" s="233"/>
      <c r="BW66" s="233"/>
      <c r="BX66" s="233"/>
      <c r="BY66" s="233"/>
      <c r="BZ66" s="226"/>
      <c r="CA66" s="233"/>
      <c r="CB66" s="226"/>
      <c r="CC66" s="215"/>
      <c r="CD66" s="215"/>
      <c r="CE66" s="215"/>
      <c r="CF66" s="216"/>
      <c r="CG66" s="216"/>
      <c r="CH66" s="216"/>
      <c r="CI66" s="216"/>
      <c r="CL66" s="215"/>
      <c r="CM66" s="215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33"/>
      <c r="CY66" s="233"/>
      <c r="CZ66" s="233"/>
      <c r="DA66" s="233"/>
      <c r="DB66" s="233"/>
      <c r="DC66" s="233"/>
      <c r="DD66" s="226"/>
      <c r="DE66" s="233"/>
      <c r="DF66" s="226"/>
      <c r="DG66" s="215"/>
      <c r="DH66" s="215"/>
      <c r="DI66" s="215"/>
      <c r="DJ66" s="216"/>
      <c r="DK66" s="216"/>
      <c r="DL66" s="216"/>
      <c r="DM66" s="216"/>
      <c r="DP66" s="215"/>
      <c r="DQ66" s="215"/>
      <c r="DR66" s="216"/>
      <c r="DS66" s="216"/>
      <c r="DT66" s="216"/>
      <c r="DU66" s="216"/>
      <c r="DV66" s="216"/>
      <c r="DW66" s="216"/>
      <c r="DX66" s="216"/>
      <c r="DY66" s="216"/>
      <c r="DZ66" s="216"/>
      <c r="EA66" s="216"/>
      <c r="EB66" s="233"/>
      <c r="EC66" s="233"/>
      <c r="ED66" s="233"/>
      <c r="EE66" s="233"/>
      <c r="EF66" s="233"/>
      <c r="EG66" s="233"/>
      <c r="EH66" s="226"/>
      <c r="EI66" s="233"/>
      <c r="EJ66" s="226"/>
      <c r="EK66" s="215"/>
      <c r="EL66" s="215"/>
      <c r="EM66" s="215"/>
      <c r="EN66" s="216"/>
      <c r="EO66" s="216"/>
      <c r="EP66" s="216"/>
      <c r="EQ66" s="216"/>
      <c r="ET66" s="215"/>
      <c r="EU66" s="215">
        <v>125</v>
      </c>
      <c r="EV66" s="228">
        <v>0.96960000000000002</v>
      </c>
      <c r="EW66" s="228">
        <v>1.0255000000000001</v>
      </c>
      <c r="EX66" s="228">
        <v>1.0375000000000001</v>
      </c>
      <c r="EY66" s="228">
        <v>1.0498000000000001</v>
      </c>
      <c r="EZ66" s="304">
        <v>1.5831</v>
      </c>
      <c r="FA66" s="304">
        <v>1.4933000000000001</v>
      </c>
      <c r="FB66" s="304">
        <v>1.5173999999999901</v>
      </c>
      <c r="FC66" s="305">
        <v>1.2399</v>
      </c>
      <c r="FD66" s="305">
        <v>1.4324999999999899</v>
      </c>
      <c r="FE66" s="305">
        <v>1.4887999999999999</v>
      </c>
      <c r="FF66" s="233"/>
      <c r="FG66" s="233"/>
      <c r="FH66" s="233"/>
      <c r="FI66" s="233"/>
      <c r="FJ66" s="233"/>
      <c r="FK66" s="233"/>
      <c r="FL66" s="226"/>
      <c r="FM66" s="233"/>
      <c r="FN66" s="226"/>
      <c r="FO66" s="215"/>
      <c r="FP66" s="215"/>
      <c r="FQ66" s="215"/>
      <c r="FR66" s="216"/>
      <c r="FS66" s="216"/>
      <c r="FT66" s="216"/>
      <c r="FU66" s="216"/>
    </row>
    <row r="67" spans="1:177">
      <c r="A67" s="215"/>
      <c r="B67" s="215">
        <v>62.5</v>
      </c>
      <c r="C67" s="304">
        <v>1.6380999999999999</v>
      </c>
      <c r="D67" s="304">
        <v>1.5730999999999999</v>
      </c>
      <c r="E67" s="304">
        <v>1.5519000000000001</v>
      </c>
      <c r="F67" s="304">
        <v>1.4379</v>
      </c>
      <c r="G67" s="370">
        <v>1.5724</v>
      </c>
      <c r="H67" s="370">
        <v>1.5336999999999901</v>
      </c>
      <c r="I67" s="370">
        <v>1.6028</v>
      </c>
      <c r="J67" s="305">
        <v>1.4377</v>
      </c>
      <c r="K67" s="305">
        <v>1.4757</v>
      </c>
      <c r="L67" s="305">
        <v>1.5328999999999999</v>
      </c>
      <c r="M67" s="233"/>
      <c r="N67" s="233"/>
      <c r="O67" s="233"/>
      <c r="P67" s="233"/>
      <c r="Q67" s="233"/>
      <c r="R67" s="233"/>
      <c r="S67" s="226"/>
      <c r="T67" s="233"/>
      <c r="U67" s="226"/>
      <c r="V67" s="215"/>
      <c r="W67" s="215"/>
      <c r="X67" s="215"/>
      <c r="Y67" s="216"/>
      <c r="Z67" s="216"/>
      <c r="AA67" s="216"/>
      <c r="AB67" s="216"/>
      <c r="AD67" s="215"/>
      <c r="AE67" s="215">
        <v>62.5</v>
      </c>
      <c r="AF67" s="304">
        <v>1.5471999999999999</v>
      </c>
      <c r="AG67" s="304">
        <v>1.5113999999999901</v>
      </c>
      <c r="AH67" s="304">
        <v>1.4699</v>
      </c>
      <c r="AI67" s="304">
        <v>1.4402999999999999</v>
      </c>
      <c r="AJ67" s="370">
        <v>1.4185000000000001</v>
      </c>
      <c r="AK67" s="370">
        <v>1.5161</v>
      </c>
      <c r="AL67" s="370">
        <v>1.3685</v>
      </c>
      <c r="AM67" s="305">
        <v>1.2904</v>
      </c>
      <c r="AN67" s="305">
        <v>1.2816000000000001</v>
      </c>
      <c r="AO67" s="305">
        <v>1.3822000000000001</v>
      </c>
      <c r="AP67" s="233"/>
      <c r="AQ67" s="233"/>
      <c r="AR67" s="233"/>
      <c r="AS67" s="233"/>
      <c r="AT67" s="233"/>
      <c r="AU67" s="233"/>
      <c r="AV67" s="226"/>
      <c r="AW67" s="233"/>
      <c r="AX67" s="226"/>
      <c r="AY67" s="215"/>
      <c r="AZ67" s="215"/>
      <c r="BA67" s="215"/>
      <c r="BB67" s="216"/>
      <c r="BC67" s="216"/>
      <c r="BD67" s="216"/>
      <c r="BE67" s="216"/>
      <c r="BH67" s="215"/>
      <c r="BI67" s="215">
        <v>62.5</v>
      </c>
      <c r="BJ67" s="304">
        <v>1.3667</v>
      </c>
      <c r="BK67" s="304">
        <v>1.4</v>
      </c>
      <c r="BL67" s="304">
        <v>1.3674999999999999</v>
      </c>
      <c r="BM67" s="304">
        <v>1.2553999999999901</v>
      </c>
      <c r="BN67" s="370">
        <v>1.2662</v>
      </c>
      <c r="BO67" s="370">
        <v>1.3977999999999999</v>
      </c>
      <c r="BP67" s="370">
        <v>1.4382999999999999</v>
      </c>
      <c r="BQ67" s="305">
        <v>1.2664</v>
      </c>
      <c r="BR67" s="305">
        <v>1.3458000000000001</v>
      </c>
      <c r="BS67" s="305">
        <v>1.276</v>
      </c>
      <c r="BT67" s="233"/>
      <c r="BU67" s="233"/>
      <c r="BV67" s="233"/>
      <c r="BW67" s="233"/>
      <c r="BX67" s="233"/>
      <c r="BY67" s="233"/>
      <c r="BZ67" s="226"/>
      <c r="CA67" s="233"/>
      <c r="CB67" s="226"/>
      <c r="CC67" s="215"/>
      <c r="CD67" s="215"/>
      <c r="CE67" s="215"/>
      <c r="CF67" s="216"/>
      <c r="CG67" s="216"/>
      <c r="CH67" s="216"/>
      <c r="CI67" s="216"/>
      <c r="CL67" s="215"/>
      <c r="CM67" s="215"/>
      <c r="CN67" s="216"/>
      <c r="CO67" s="216"/>
      <c r="CP67" s="216"/>
      <c r="CQ67" s="216"/>
      <c r="CR67" s="216"/>
      <c r="CS67" s="216"/>
      <c r="CT67" s="216"/>
      <c r="CU67" s="216"/>
      <c r="CV67" s="216"/>
      <c r="CW67" s="216"/>
      <c r="CX67" s="233"/>
      <c r="CY67" s="233"/>
      <c r="CZ67" s="233"/>
      <c r="DA67" s="233"/>
      <c r="DB67" s="233"/>
      <c r="DC67" s="233"/>
      <c r="DD67" s="226"/>
      <c r="DE67" s="233"/>
      <c r="DF67" s="226"/>
      <c r="DG67" s="215"/>
      <c r="DH67" s="215"/>
      <c r="DI67" s="215"/>
      <c r="DJ67" s="216"/>
      <c r="DK67" s="216"/>
      <c r="DL67" s="216"/>
      <c r="DM67" s="216"/>
      <c r="DP67" s="215"/>
      <c r="DQ67" s="215"/>
      <c r="DR67" s="216"/>
      <c r="DS67" s="216"/>
      <c r="DT67" s="216"/>
      <c r="DU67" s="216"/>
      <c r="DV67" s="216"/>
      <c r="DW67" s="216"/>
      <c r="DX67" s="216"/>
      <c r="DY67" s="216"/>
      <c r="DZ67" s="216"/>
      <c r="EA67" s="216"/>
      <c r="EB67" s="233"/>
      <c r="EC67" s="233"/>
      <c r="ED67" s="233"/>
      <c r="EE67" s="233"/>
      <c r="EF67" s="233"/>
      <c r="EG67" s="233"/>
      <c r="EH67" s="226"/>
      <c r="EI67" s="233"/>
      <c r="EJ67" s="226"/>
      <c r="EK67" s="215"/>
      <c r="EL67" s="215"/>
      <c r="EM67" s="215"/>
      <c r="EN67" s="216"/>
      <c r="EO67" s="216"/>
      <c r="EP67" s="216"/>
      <c r="EQ67" s="216"/>
      <c r="ET67" s="215"/>
      <c r="EU67" s="215">
        <v>62.5</v>
      </c>
      <c r="EV67" s="228">
        <v>1.613</v>
      </c>
      <c r="EW67" s="228">
        <v>1.5547</v>
      </c>
      <c r="EX67" s="228">
        <v>1.5194999999999901</v>
      </c>
      <c r="EY67" s="228">
        <v>1.6019999999999901</v>
      </c>
      <c r="EZ67" s="304">
        <v>1.5958000000000001</v>
      </c>
      <c r="FA67" s="304">
        <v>1.5425</v>
      </c>
      <c r="FB67" s="304">
        <v>1.5785</v>
      </c>
      <c r="FC67" s="305">
        <v>1.10869999999999</v>
      </c>
      <c r="FD67" s="305">
        <v>1.5051000000000001</v>
      </c>
      <c r="FE67" s="305">
        <v>1.6174999999999999</v>
      </c>
      <c r="FF67" s="233"/>
      <c r="FG67" s="233"/>
      <c r="FH67" s="233"/>
      <c r="FI67" s="233"/>
      <c r="FJ67" s="233"/>
      <c r="FK67" s="233"/>
      <c r="FL67" s="226"/>
      <c r="FM67" s="233"/>
      <c r="FN67" s="226"/>
      <c r="FO67" s="215"/>
      <c r="FP67" s="215"/>
      <c r="FQ67" s="215"/>
      <c r="FR67" s="216"/>
      <c r="FS67" s="216"/>
      <c r="FT67" s="216"/>
      <c r="FU67" s="216"/>
    </row>
    <row r="68" spans="1:177">
      <c r="A68" s="215"/>
      <c r="B68" s="233"/>
      <c r="C68" s="233"/>
      <c r="D68" s="233"/>
      <c r="E68" s="233"/>
      <c r="F68" s="215"/>
      <c r="G68" s="215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26"/>
      <c r="T68" s="233"/>
      <c r="U68" s="226"/>
      <c r="V68" s="215"/>
      <c r="W68" s="215"/>
      <c r="X68" s="215"/>
      <c r="Y68" s="216"/>
      <c r="Z68" s="216"/>
      <c r="AA68" s="216"/>
      <c r="AB68" s="216"/>
      <c r="AD68" s="215"/>
      <c r="AE68" s="233"/>
      <c r="AF68" s="233"/>
      <c r="AG68" s="233"/>
      <c r="AH68" s="233"/>
      <c r="AI68" s="215"/>
      <c r="AJ68" s="215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26"/>
      <c r="AW68" s="233"/>
      <c r="AX68" s="226"/>
      <c r="AY68" s="215"/>
      <c r="AZ68" s="215"/>
      <c r="BA68" s="215"/>
      <c r="BB68" s="216"/>
      <c r="BC68" s="216"/>
      <c r="BD68" s="216"/>
      <c r="BE68" s="216"/>
      <c r="BH68" s="215"/>
      <c r="BI68" s="233"/>
      <c r="BJ68" s="233"/>
      <c r="BK68" s="233"/>
      <c r="BL68" s="233"/>
      <c r="BM68" s="215"/>
      <c r="BN68" s="215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26"/>
      <c r="CA68" s="233"/>
      <c r="CB68" s="226"/>
      <c r="CC68" s="215"/>
      <c r="CD68" s="215"/>
      <c r="CE68" s="215"/>
      <c r="CF68" s="216"/>
      <c r="CG68" s="216"/>
      <c r="CH68" s="216"/>
      <c r="CI68" s="216"/>
      <c r="CL68" s="215"/>
      <c r="CM68" s="233"/>
      <c r="CN68" s="233"/>
      <c r="CO68" s="233"/>
      <c r="CP68" s="233"/>
      <c r="CQ68" s="215"/>
      <c r="CR68" s="215"/>
      <c r="CS68" s="233"/>
      <c r="CT68" s="233"/>
      <c r="CU68" s="233"/>
      <c r="CV68" s="233"/>
      <c r="CW68" s="233"/>
      <c r="CX68" s="233"/>
      <c r="CY68" s="233"/>
      <c r="CZ68" s="233"/>
      <c r="DA68" s="233"/>
      <c r="DB68" s="233"/>
      <c r="DC68" s="233"/>
      <c r="DD68" s="226"/>
      <c r="DE68" s="233"/>
      <c r="DF68" s="226"/>
      <c r="DG68" s="215"/>
      <c r="DH68" s="215"/>
      <c r="DI68" s="215"/>
      <c r="DJ68" s="216"/>
      <c r="DK68" s="216"/>
      <c r="DL68" s="216"/>
      <c r="DM68" s="216"/>
      <c r="DP68" s="215"/>
      <c r="DQ68" s="233"/>
      <c r="DR68" s="233"/>
      <c r="DS68" s="233"/>
      <c r="DT68" s="233"/>
      <c r="DU68" s="215"/>
      <c r="DV68" s="215"/>
      <c r="DW68" s="233"/>
      <c r="DX68" s="233"/>
      <c r="DY68" s="233"/>
      <c r="DZ68" s="233"/>
      <c r="EA68" s="233"/>
      <c r="EB68" s="233"/>
      <c r="EC68" s="233"/>
      <c r="ED68" s="233"/>
      <c r="EE68" s="233"/>
      <c r="EF68" s="233"/>
      <c r="EG68" s="233"/>
      <c r="EH68" s="226"/>
      <c r="EI68" s="233"/>
      <c r="EJ68" s="226"/>
      <c r="EK68" s="215"/>
      <c r="EL68" s="215"/>
      <c r="EM68" s="215"/>
      <c r="EN68" s="216"/>
      <c r="EO68" s="216"/>
      <c r="EP68" s="216"/>
      <c r="EQ68" s="216"/>
      <c r="ET68" s="215"/>
      <c r="EU68" s="233"/>
      <c r="EV68" s="233"/>
      <c r="EW68" s="233"/>
      <c r="EX68" s="233"/>
      <c r="EY68" s="215"/>
      <c r="EZ68" s="215"/>
      <c r="FA68" s="233"/>
      <c r="FB68" s="233"/>
      <c r="FC68" s="233"/>
      <c r="FD68" s="233"/>
      <c r="FE68" s="233"/>
      <c r="FF68" s="233"/>
      <c r="FG68" s="233"/>
      <c r="FH68" s="233"/>
      <c r="FI68" s="233"/>
      <c r="FJ68" s="233"/>
      <c r="FK68" s="233"/>
      <c r="FL68" s="226"/>
      <c r="FM68" s="233"/>
      <c r="FN68" s="226"/>
      <c r="FO68" s="215"/>
      <c r="FP68" s="215"/>
      <c r="FQ68" s="215"/>
      <c r="FR68" s="216"/>
      <c r="FS68" s="216"/>
      <c r="FT68" s="216"/>
      <c r="FU68" s="216"/>
    </row>
    <row r="69" spans="1:177">
      <c r="A69" s="216"/>
      <c r="B69" s="216"/>
      <c r="C69" s="216"/>
      <c r="D69" s="259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5"/>
      <c r="W69" s="215"/>
      <c r="X69" s="215"/>
      <c r="Y69" s="216"/>
      <c r="Z69" s="216"/>
      <c r="AA69" s="216"/>
      <c r="AB69" s="216"/>
      <c r="AD69" s="216"/>
      <c r="AE69" s="216"/>
      <c r="AF69" s="216"/>
      <c r="AG69" s="259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5"/>
      <c r="AZ69" s="215"/>
      <c r="BA69" s="215"/>
      <c r="BB69" s="216"/>
      <c r="BC69" s="216"/>
      <c r="BD69" s="216"/>
      <c r="BE69" s="216"/>
      <c r="BH69" s="216"/>
      <c r="BI69" s="216"/>
      <c r="BJ69" s="216"/>
      <c r="BK69" s="259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5"/>
      <c r="CD69" s="215"/>
      <c r="CE69" s="215"/>
      <c r="CF69" s="216"/>
      <c r="CG69" s="216"/>
      <c r="CH69" s="216"/>
      <c r="CI69" s="216"/>
      <c r="CL69" s="216"/>
      <c r="CM69" s="216"/>
      <c r="CN69" s="216"/>
      <c r="CO69" s="259"/>
      <c r="CP69" s="216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  <c r="DD69" s="216"/>
      <c r="DE69" s="216"/>
      <c r="DF69" s="216"/>
      <c r="DG69" s="215"/>
      <c r="DH69" s="215"/>
      <c r="DI69" s="215"/>
      <c r="DJ69" s="216"/>
      <c r="DK69" s="216"/>
      <c r="DL69" s="216"/>
      <c r="DM69" s="216"/>
      <c r="DP69" s="216"/>
      <c r="DQ69" s="216"/>
      <c r="DR69" s="216"/>
      <c r="DS69" s="259"/>
      <c r="DT69" s="216"/>
      <c r="DU69" s="216"/>
      <c r="DV69" s="216"/>
      <c r="DW69" s="216"/>
      <c r="DX69" s="216"/>
      <c r="DY69" s="216"/>
      <c r="DZ69" s="216"/>
      <c r="EA69" s="216"/>
      <c r="EB69" s="216"/>
      <c r="EC69" s="216"/>
      <c r="ED69" s="216"/>
      <c r="EE69" s="216"/>
      <c r="EF69" s="216"/>
      <c r="EG69" s="216"/>
      <c r="EH69" s="216"/>
      <c r="EI69" s="216"/>
      <c r="EJ69" s="216"/>
      <c r="EK69" s="215"/>
      <c r="EL69" s="215"/>
      <c r="EM69" s="215"/>
      <c r="EN69" s="216"/>
      <c r="EO69" s="216"/>
      <c r="EP69" s="216"/>
      <c r="EQ69" s="216"/>
      <c r="ET69" s="216"/>
      <c r="EU69" s="216"/>
      <c r="EV69" s="216"/>
      <c r="EW69" s="259"/>
      <c r="EX69" s="216"/>
      <c r="EY69" s="216"/>
      <c r="EZ69" s="216"/>
      <c r="FA69" s="216"/>
      <c r="FB69" s="216"/>
      <c r="FC69" s="216"/>
      <c r="FD69" s="216"/>
      <c r="FE69" s="216"/>
      <c r="FF69" s="216"/>
      <c r="FG69" s="216"/>
      <c r="FH69" s="216"/>
      <c r="FI69" s="216"/>
      <c r="FJ69" s="216"/>
      <c r="FK69" s="216"/>
      <c r="FL69" s="216"/>
      <c r="FM69" s="216"/>
      <c r="FN69" s="216"/>
      <c r="FO69" s="215"/>
      <c r="FP69" s="215"/>
      <c r="FQ69" s="215"/>
      <c r="FR69" s="216"/>
      <c r="FS69" s="216"/>
      <c r="FT69" s="216"/>
      <c r="FU69" s="216"/>
    </row>
    <row r="70" spans="1:177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5"/>
      <c r="W70" s="215"/>
      <c r="X70" s="215"/>
      <c r="Y70" s="215"/>
      <c r="Z70" s="216"/>
      <c r="AA70" s="216"/>
      <c r="AB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5"/>
      <c r="AZ70" s="215"/>
      <c r="BA70" s="215"/>
      <c r="BB70" s="215"/>
      <c r="BC70" s="216"/>
      <c r="BD70" s="216"/>
      <c r="BE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5"/>
      <c r="CD70" s="215"/>
      <c r="CE70" s="215"/>
      <c r="CF70" s="215"/>
      <c r="CG70" s="216"/>
      <c r="CH70" s="216"/>
      <c r="CI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  <c r="DD70" s="216"/>
      <c r="DE70" s="216"/>
      <c r="DF70" s="216"/>
      <c r="DG70" s="215"/>
      <c r="DH70" s="215"/>
      <c r="DI70" s="215"/>
      <c r="DJ70" s="215"/>
      <c r="DK70" s="216"/>
      <c r="DL70" s="216"/>
      <c r="DM70" s="216"/>
      <c r="DP70" s="216"/>
      <c r="DQ70" s="216"/>
      <c r="DR70" s="216"/>
      <c r="DS70" s="216"/>
      <c r="DT70" s="216"/>
      <c r="DU70" s="216"/>
      <c r="DV70" s="216"/>
      <c r="DW70" s="216"/>
      <c r="DX70" s="216"/>
      <c r="DY70" s="216"/>
      <c r="DZ70" s="216"/>
      <c r="EA70" s="216"/>
      <c r="EB70" s="216"/>
      <c r="EC70" s="216"/>
      <c r="ED70" s="216"/>
      <c r="EE70" s="216"/>
      <c r="EF70" s="216"/>
      <c r="EG70" s="216"/>
      <c r="EH70" s="216"/>
      <c r="EI70" s="216"/>
      <c r="EJ70" s="216"/>
      <c r="EK70" s="215"/>
      <c r="EL70" s="215"/>
      <c r="EM70" s="215"/>
      <c r="EN70" s="215"/>
      <c r="EO70" s="216"/>
      <c r="EP70" s="216"/>
      <c r="EQ70" s="216"/>
      <c r="ET70" s="216"/>
      <c r="EU70" s="216"/>
      <c r="EV70" s="216"/>
      <c r="EW70" s="216"/>
      <c r="EX70" s="216"/>
      <c r="EY70" s="216"/>
      <c r="EZ70" s="216"/>
      <c r="FA70" s="216"/>
      <c r="FB70" s="216"/>
      <c r="FC70" s="216"/>
      <c r="FD70" s="216"/>
      <c r="FE70" s="216"/>
      <c r="FF70" s="216"/>
      <c r="FG70" s="216"/>
      <c r="FH70" s="216"/>
      <c r="FI70" s="216"/>
      <c r="FJ70" s="216"/>
      <c r="FK70" s="216"/>
      <c r="FL70" s="216"/>
      <c r="FM70" s="216"/>
      <c r="FN70" s="216"/>
      <c r="FO70" s="215"/>
      <c r="FP70" s="215"/>
      <c r="FQ70" s="215"/>
      <c r="FR70" s="215"/>
      <c r="FS70" s="216"/>
      <c r="FT70" s="216"/>
      <c r="FU70" s="216"/>
    </row>
    <row r="71" spans="1:177">
      <c r="A71" s="216"/>
      <c r="B71" s="371" t="s">
        <v>20</v>
      </c>
      <c r="C71" s="235" t="s">
        <v>137</v>
      </c>
      <c r="D71" s="231"/>
      <c r="E71" s="231"/>
      <c r="F71" s="231"/>
      <c r="G71" s="231"/>
      <c r="H71" s="231"/>
      <c r="I71" s="231"/>
      <c r="J71" s="231"/>
      <c r="K71" s="231"/>
      <c r="L71" s="232"/>
      <c r="M71" s="233" t="s">
        <v>1</v>
      </c>
      <c r="N71" s="233" t="s">
        <v>113</v>
      </c>
      <c r="O71" s="226" t="s">
        <v>114</v>
      </c>
      <c r="P71" s="233" t="s">
        <v>115</v>
      </c>
      <c r="Q71" s="226" t="s">
        <v>116</v>
      </c>
      <c r="R71" s="215"/>
      <c r="S71" s="233" t="s">
        <v>20</v>
      </c>
      <c r="T71" s="215" t="s">
        <v>116</v>
      </c>
      <c r="U71" s="216"/>
      <c r="V71" s="216"/>
      <c r="W71" s="216"/>
      <c r="X71" s="216"/>
      <c r="Y71" s="215"/>
      <c r="Z71" s="216"/>
      <c r="AA71" s="216"/>
      <c r="AB71" s="216"/>
      <c r="AD71" s="216"/>
      <c r="AE71" s="371" t="s">
        <v>20</v>
      </c>
      <c r="AF71" s="235" t="s">
        <v>137</v>
      </c>
      <c r="AG71" s="231"/>
      <c r="AH71" s="231"/>
      <c r="AI71" s="231"/>
      <c r="AJ71" s="231"/>
      <c r="AK71" s="231"/>
      <c r="AL71" s="231"/>
      <c r="AM71" s="231"/>
      <c r="AN71" s="231"/>
      <c r="AO71" s="232"/>
      <c r="AP71" s="233" t="s">
        <v>1</v>
      </c>
      <c r="AQ71" s="233" t="s">
        <v>113</v>
      </c>
      <c r="AR71" s="226" t="s">
        <v>114</v>
      </c>
      <c r="AS71" s="233" t="s">
        <v>115</v>
      </c>
      <c r="AT71" s="226" t="s">
        <v>116</v>
      </c>
      <c r="AU71" s="215"/>
      <c r="AV71" s="233" t="s">
        <v>20</v>
      </c>
      <c r="AW71" s="215" t="s">
        <v>116</v>
      </c>
      <c r="AX71" s="216"/>
      <c r="AY71" s="216"/>
      <c r="AZ71" s="216"/>
      <c r="BA71" s="216"/>
      <c r="BB71" s="215"/>
      <c r="BC71" s="216"/>
      <c r="BD71" s="216"/>
      <c r="BE71" s="216"/>
      <c r="BH71" s="216"/>
      <c r="BI71" s="371" t="s">
        <v>20</v>
      </c>
      <c r="BJ71" s="235" t="s">
        <v>137</v>
      </c>
      <c r="BK71" s="231"/>
      <c r="BL71" s="231"/>
      <c r="BM71" s="231"/>
      <c r="BN71" s="231"/>
      <c r="BO71" s="231"/>
      <c r="BP71" s="231"/>
      <c r="BQ71" s="231"/>
      <c r="BR71" s="231"/>
      <c r="BS71" s="232"/>
      <c r="BT71" s="233" t="s">
        <v>1</v>
      </c>
      <c r="BU71" s="233" t="s">
        <v>113</v>
      </c>
      <c r="BV71" s="226" t="s">
        <v>114</v>
      </c>
      <c r="BW71" s="233" t="s">
        <v>115</v>
      </c>
      <c r="BX71" s="226" t="s">
        <v>116</v>
      </c>
      <c r="BY71" s="215"/>
      <c r="BZ71" s="233" t="s">
        <v>20</v>
      </c>
      <c r="CA71" s="215" t="s">
        <v>116</v>
      </c>
      <c r="CB71" s="216"/>
      <c r="CC71" s="216"/>
      <c r="CD71" s="216"/>
      <c r="CE71" s="216"/>
      <c r="CF71" s="215"/>
      <c r="CG71" s="216"/>
      <c r="CH71" s="216"/>
      <c r="CI71" s="216"/>
      <c r="CL71" s="216"/>
      <c r="CM71" s="371" t="s">
        <v>20</v>
      </c>
      <c r="CN71" s="235" t="s">
        <v>137</v>
      </c>
      <c r="CO71" s="231"/>
      <c r="CP71" s="231"/>
      <c r="CQ71" s="231"/>
      <c r="CR71" s="231"/>
      <c r="CS71" s="231"/>
      <c r="CT71" s="231"/>
      <c r="CU71" s="231"/>
      <c r="CV71" s="231"/>
      <c r="CW71" s="232"/>
      <c r="CX71" s="233" t="s">
        <v>1</v>
      </c>
      <c r="CY71" s="233" t="s">
        <v>113</v>
      </c>
      <c r="CZ71" s="226" t="s">
        <v>114</v>
      </c>
      <c r="DA71" s="233" t="s">
        <v>115</v>
      </c>
      <c r="DB71" s="226" t="s">
        <v>116</v>
      </c>
      <c r="DC71" s="215"/>
      <c r="DD71" s="233" t="s">
        <v>20</v>
      </c>
      <c r="DE71" s="215" t="s">
        <v>116</v>
      </c>
      <c r="DF71" s="216"/>
      <c r="DG71" s="216"/>
      <c r="DH71" s="216"/>
      <c r="DI71" s="216"/>
      <c r="DJ71" s="215"/>
      <c r="DK71" s="216"/>
      <c r="DL71" s="216"/>
      <c r="DM71" s="216"/>
      <c r="DP71" s="216"/>
      <c r="DQ71" s="371" t="s">
        <v>20</v>
      </c>
      <c r="DR71" s="235" t="s">
        <v>137</v>
      </c>
      <c r="DS71" s="231"/>
      <c r="DT71" s="231"/>
      <c r="DU71" s="231"/>
      <c r="DV71" s="231"/>
      <c r="DW71" s="231"/>
      <c r="DX71" s="231"/>
      <c r="DY71" s="231"/>
      <c r="DZ71" s="231"/>
      <c r="EA71" s="232"/>
      <c r="EB71" s="233" t="s">
        <v>1</v>
      </c>
      <c r="EC71" s="233" t="s">
        <v>113</v>
      </c>
      <c r="ED71" s="226" t="s">
        <v>114</v>
      </c>
      <c r="EE71" s="233" t="s">
        <v>115</v>
      </c>
      <c r="EF71" s="226" t="s">
        <v>116</v>
      </c>
      <c r="EG71" s="215"/>
      <c r="EH71" s="233" t="s">
        <v>20</v>
      </c>
      <c r="EI71" s="215" t="s">
        <v>116</v>
      </c>
      <c r="EJ71" s="216"/>
      <c r="EK71" s="216"/>
      <c r="EL71" s="216"/>
      <c r="EM71" s="216"/>
      <c r="EN71" s="215"/>
      <c r="EO71" s="216"/>
      <c r="EP71" s="216"/>
      <c r="EQ71" s="216"/>
      <c r="ET71" s="216"/>
      <c r="EU71" s="371" t="s">
        <v>20</v>
      </c>
      <c r="EV71" s="235" t="s">
        <v>137</v>
      </c>
      <c r="EW71" s="231"/>
      <c r="EX71" s="231"/>
      <c r="EY71" s="231"/>
      <c r="EZ71" s="231"/>
      <c r="FA71" s="231"/>
      <c r="FB71" s="231"/>
      <c r="FC71" s="231"/>
      <c r="FD71" s="231"/>
      <c r="FE71" s="232"/>
      <c r="FF71" s="233" t="s">
        <v>1</v>
      </c>
      <c r="FG71" s="233" t="s">
        <v>113</v>
      </c>
      <c r="FH71" s="226" t="s">
        <v>114</v>
      </c>
      <c r="FI71" s="233" t="s">
        <v>115</v>
      </c>
      <c r="FJ71" s="226" t="s">
        <v>116</v>
      </c>
      <c r="FK71" s="215"/>
      <c r="FL71" s="233" t="s">
        <v>20</v>
      </c>
      <c r="FM71" s="215" t="s">
        <v>116</v>
      </c>
      <c r="FN71" s="216"/>
      <c r="FO71" s="216"/>
      <c r="FP71" s="216"/>
      <c r="FQ71" s="216"/>
      <c r="FR71" s="215"/>
      <c r="FS71" s="216"/>
      <c r="FT71" s="216"/>
      <c r="FU71" s="216"/>
    </row>
    <row r="72" spans="1:177">
      <c r="A72" s="216"/>
      <c r="B72" s="243" t="s">
        <v>92</v>
      </c>
      <c r="C72" s="225">
        <f t="shared" ref="C72:L72" si="31">C62</f>
        <v>1.6743999999999899</v>
      </c>
      <c r="D72" s="225">
        <f t="shared" si="31"/>
        <v>1.5833999999999999</v>
      </c>
      <c r="E72" s="225">
        <f t="shared" si="31"/>
        <v>1.6037999999999999</v>
      </c>
      <c r="F72" s="225">
        <f t="shared" si="31"/>
        <v>1.6361000000000001</v>
      </c>
      <c r="G72" s="225">
        <f t="shared" si="31"/>
        <v>1.6838</v>
      </c>
      <c r="H72" s="225">
        <f t="shared" si="31"/>
        <v>1.5997999999999899</v>
      </c>
      <c r="I72" s="225">
        <f t="shared" si="31"/>
        <v>1.6072</v>
      </c>
      <c r="J72" s="225">
        <f t="shared" si="31"/>
        <v>1.6151</v>
      </c>
      <c r="K72" s="225">
        <f t="shared" si="31"/>
        <v>1.659</v>
      </c>
      <c r="L72" s="245">
        <f t="shared" si="31"/>
        <v>1.73769999999999</v>
      </c>
      <c r="M72" s="233">
        <f>AVERAGE(C72:L72)</f>
        <v>1.640029999999997</v>
      </c>
      <c r="N72" s="233">
        <f t="shared" ref="N72:N77" si="32">STDEVP(C72:L72)</f>
        <v>4.5660903407617977E-2</v>
      </c>
      <c r="O72" s="226">
        <f>N72*100/M72</f>
        <v>2.7841504977115088</v>
      </c>
      <c r="P72" s="233">
        <f>M72-M79</f>
        <v>1.616439999999997</v>
      </c>
      <c r="Q72" s="226">
        <f>P72*100/P72</f>
        <v>100</v>
      </c>
      <c r="R72" s="215"/>
      <c r="S72" s="215" t="s">
        <v>118</v>
      </c>
      <c r="T72" s="226"/>
      <c r="U72" s="216"/>
      <c r="V72" s="216"/>
      <c r="W72" s="216"/>
      <c r="X72" s="216"/>
      <c r="Y72" s="215"/>
      <c r="Z72" s="216"/>
      <c r="AA72" s="216"/>
      <c r="AB72" s="216"/>
      <c r="AD72" s="216"/>
      <c r="AE72" s="243" t="s">
        <v>92</v>
      </c>
      <c r="AF72" s="225">
        <v>1.3873</v>
      </c>
      <c r="AG72" s="225">
        <v>1.5397999999999901</v>
      </c>
      <c r="AH72" s="225">
        <v>1.4521999999999999</v>
      </c>
      <c r="AI72" s="225">
        <v>1.4182999999999999</v>
      </c>
      <c r="AJ72" s="225">
        <v>1.3815999999999999</v>
      </c>
      <c r="AK72" s="225">
        <v>1.4412</v>
      </c>
      <c r="AL72" s="225">
        <v>1.2783</v>
      </c>
      <c r="AM72" s="225">
        <v>1.4197</v>
      </c>
      <c r="AN72" s="225">
        <v>1.4865999999999999</v>
      </c>
      <c r="AO72" s="245">
        <v>1.5331999999999999</v>
      </c>
      <c r="AP72" s="233">
        <f>AVERAGE(AF72:AO72)</f>
        <v>1.433819999999999</v>
      </c>
      <c r="AQ72" s="233">
        <f t="shared" ref="AQ72:AQ77" si="33">STDEVP(AF72:AO72)</f>
        <v>7.3351152683511306E-2</v>
      </c>
      <c r="AR72" s="226">
        <f>AQ72*100/AP72</f>
        <v>5.1157852926804868</v>
      </c>
      <c r="AS72" s="233">
        <f>AP72-AP79</f>
        <v>1.4080399999999991</v>
      </c>
      <c r="AT72" s="226">
        <f>AS72*100/AS72</f>
        <v>100</v>
      </c>
      <c r="AU72" s="215"/>
      <c r="AV72" s="215" t="s">
        <v>118</v>
      </c>
      <c r="AW72" s="226"/>
      <c r="AX72" s="216"/>
      <c r="AY72" s="216"/>
      <c r="AZ72" s="216"/>
      <c r="BA72" s="216"/>
      <c r="BB72" s="215"/>
      <c r="BC72" s="216"/>
      <c r="BD72" s="216"/>
      <c r="BE72" s="216"/>
      <c r="BH72" s="216"/>
      <c r="BI72" s="243" t="s">
        <v>92</v>
      </c>
      <c r="BJ72" s="225">
        <v>1.4074</v>
      </c>
      <c r="BK72" s="225">
        <v>1.4701</v>
      </c>
      <c r="BL72" s="225">
        <v>1.38879999999999</v>
      </c>
      <c r="BM72" s="225">
        <v>1.3551</v>
      </c>
      <c r="BN72" s="225">
        <v>1.3833</v>
      </c>
      <c r="BO72" s="225">
        <v>1.3492999999999999</v>
      </c>
      <c r="BP72" s="225">
        <v>1.3934</v>
      </c>
      <c r="BQ72" s="225">
        <v>1.3734999999999999</v>
      </c>
      <c r="BR72" s="225">
        <v>1.4247999999999901</v>
      </c>
      <c r="BS72" s="245">
        <v>1.3757999999999999</v>
      </c>
      <c r="BT72" s="233">
        <f>AVERAGE(BJ72:BS72)</f>
        <v>1.392149999999998</v>
      </c>
      <c r="BU72" s="233">
        <f t="shared" ref="BU72:BU77" si="34">STDEVP(BJ72:BS72)</f>
        <v>3.3600394342923154E-2</v>
      </c>
      <c r="BV72" s="226">
        <f>BU72*100/BT72</f>
        <v>2.4135613506391698</v>
      </c>
      <c r="BW72" s="233">
        <f>BT72-BT79</f>
        <v>1.367487499999998</v>
      </c>
      <c r="BX72" s="226">
        <f>BW72*100/BW72</f>
        <v>100</v>
      </c>
      <c r="BY72" s="215"/>
      <c r="BZ72" s="215" t="s">
        <v>118</v>
      </c>
      <c r="CA72" s="226"/>
      <c r="CB72" s="216"/>
      <c r="CC72" s="216"/>
      <c r="CD72" s="216"/>
      <c r="CE72" s="216"/>
      <c r="CF72" s="215"/>
      <c r="CG72" s="216"/>
      <c r="CH72" s="216"/>
      <c r="CI72" s="216"/>
      <c r="CL72" s="216"/>
      <c r="CM72" s="243" t="s">
        <v>92</v>
      </c>
      <c r="CN72" s="225">
        <v>1.5283</v>
      </c>
      <c r="CO72" s="225">
        <v>1.5767</v>
      </c>
      <c r="CP72" s="225">
        <v>1.5004</v>
      </c>
      <c r="CQ72" s="225">
        <v>1.5229999999999999</v>
      </c>
      <c r="CR72" s="225">
        <v>1.4944999999999999</v>
      </c>
      <c r="CS72" s="225">
        <v>1.4644999999999999</v>
      </c>
      <c r="CT72" s="225">
        <v>1.5845</v>
      </c>
      <c r="CU72" s="225">
        <v>1.5519000000000001</v>
      </c>
      <c r="CV72" s="225">
        <v>1.6175999999999999</v>
      </c>
      <c r="CW72" s="245">
        <v>1.5488</v>
      </c>
      <c r="CX72" s="233">
        <f>AVERAGE(CN72:CW72)</f>
        <v>1.5390199999999998</v>
      </c>
      <c r="CY72" s="233">
        <f t="shared" ref="CY72:CY77" si="35">STDEVP(CN72:CW72)</f>
        <v>4.3957816142297164E-2</v>
      </c>
      <c r="CZ72" s="226">
        <f>CY72*100/CX72</f>
        <v>2.8562212409388552</v>
      </c>
      <c r="DA72" s="233">
        <f>CX72-CX79</f>
        <v>1.5043799999999998</v>
      </c>
      <c r="DB72" s="226">
        <f>DA72*100/DA72</f>
        <v>100</v>
      </c>
      <c r="DC72" s="215"/>
      <c r="DD72" s="215" t="s">
        <v>118</v>
      </c>
      <c r="DE72" s="226"/>
      <c r="DF72" s="216"/>
      <c r="DG72" s="216"/>
      <c r="DH72" s="216"/>
      <c r="DI72" s="216"/>
      <c r="DJ72" s="215"/>
      <c r="DK72" s="216"/>
      <c r="DL72" s="216"/>
      <c r="DM72" s="216"/>
      <c r="DP72" s="216"/>
      <c r="DQ72" s="243" t="s">
        <v>92</v>
      </c>
      <c r="DR72" s="225">
        <v>1.6989000000000001</v>
      </c>
      <c r="DS72" s="225">
        <v>1.6247</v>
      </c>
      <c r="DT72" s="225">
        <v>1.5867</v>
      </c>
      <c r="DU72" s="225">
        <v>1.60849999999999</v>
      </c>
      <c r="DV72" s="225">
        <v>1.58239999999999</v>
      </c>
      <c r="DW72" s="225">
        <v>1.5875999999999999</v>
      </c>
      <c r="DX72" s="225">
        <v>1.6031</v>
      </c>
      <c r="DY72" s="225">
        <v>1.6269</v>
      </c>
      <c r="DZ72" s="225">
        <v>1.6962999999999999</v>
      </c>
      <c r="EA72" s="245">
        <v>1.7559</v>
      </c>
      <c r="EB72" s="233">
        <f>AVERAGE(DR72:EA72)</f>
        <v>1.637099999999998</v>
      </c>
      <c r="EC72" s="233">
        <f t="shared" ref="EC72:EC77" si="36">STDEVP(DR72:EA72)</f>
        <v>5.625973693504234E-2</v>
      </c>
      <c r="ED72" s="226">
        <f>EC72*100/EB72</f>
        <v>3.4365485880546336</v>
      </c>
      <c r="EE72" s="233">
        <f>EB72-EB79</f>
        <v>1.6063099999999981</v>
      </c>
      <c r="EF72" s="226">
        <f>EE72*100/EE72</f>
        <v>99.999999999999986</v>
      </c>
      <c r="EG72" s="215"/>
      <c r="EH72" s="215" t="s">
        <v>118</v>
      </c>
      <c r="EI72" s="226"/>
      <c r="EJ72" s="216"/>
      <c r="EK72" s="216"/>
      <c r="EL72" s="216"/>
      <c r="EM72" s="216"/>
      <c r="EN72" s="215"/>
      <c r="EO72" s="216"/>
      <c r="EP72" s="216"/>
      <c r="EQ72" s="216"/>
      <c r="ET72" s="216"/>
      <c r="EU72" s="243" t="s">
        <v>92</v>
      </c>
      <c r="EV72" s="225">
        <v>1.6082000000000001</v>
      </c>
      <c r="EW72" s="225">
        <v>1.6208</v>
      </c>
      <c r="EX72" s="225">
        <v>1.6397999999999999</v>
      </c>
      <c r="EY72" s="225">
        <v>1.6294</v>
      </c>
      <c r="EZ72" s="225">
        <v>1.5902000000000001</v>
      </c>
      <c r="FA72" s="225">
        <v>1.5722</v>
      </c>
      <c r="FB72" s="225">
        <v>1.6312</v>
      </c>
      <c r="FC72" s="225">
        <v>1.6278999999999999</v>
      </c>
      <c r="FD72" s="225">
        <v>1.6607999999999901</v>
      </c>
      <c r="FE72" s="245">
        <v>1.7177</v>
      </c>
      <c r="FF72" s="233">
        <f>AVERAGE(EV72:FE72)</f>
        <v>1.6298199999999992</v>
      </c>
      <c r="FG72" s="233">
        <f t="shared" ref="FG72:FG77" si="37">STDEVP(EV72:FE72)</f>
        <v>3.7718186594797171E-2</v>
      </c>
      <c r="FH72" s="226">
        <f>FG72*100/FF72</f>
        <v>2.31425473946799</v>
      </c>
      <c r="FI72" s="233">
        <f>FF72-FF79</f>
        <v>1.6079899999999991</v>
      </c>
      <c r="FJ72" s="226">
        <f>FI72*100/FI72</f>
        <v>100</v>
      </c>
      <c r="FK72" s="215"/>
      <c r="FL72" s="215" t="s">
        <v>118</v>
      </c>
      <c r="FM72" s="226"/>
      <c r="FN72" s="216"/>
      <c r="FO72" s="216"/>
      <c r="FP72" s="216"/>
      <c r="FQ72" s="216"/>
      <c r="FR72" s="215"/>
      <c r="FS72" s="216"/>
      <c r="FT72" s="216"/>
      <c r="FU72" s="216"/>
    </row>
    <row r="73" spans="1:177">
      <c r="A73" s="216"/>
      <c r="B73" s="287">
        <v>1000</v>
      </c>
      <c r="C73" s="304">
        <v>0.13499999999999901</v>
      </c>
      <c r="D73" s="304">
        <v>0.15310000000000001</v>
      </c>
      <c r="E73" s="304">
        <v>0.21440000000000001</v>
      </c>
      <c r="F73" s="304"/>
      <c r="G73" s="216"/>
      <c r="H73" s="233"/>
      <c r="I73" s="233"/>
      <c r="J73" s="233"/>
      <c r="K73" s="233"/>
      <c r="L73" s="248"/>
      <c r="M73" s="233">
        <f t="shared" ref="M73:M77" si="38">AVERAGE(C73:L73)</f>
        <v>0.16749999999999968</v>
      </c>
      <c r="N73" s="233">
        <f t="shared" si="32"/>
        <v>3.3976560547923147E-2</v>
      </c>
      <c r="O73" s="226">
        <f t="shared" ref="O73:O77" si="39">N73*100/M73</f>
        <v>20.284513759954155</v>
      </c>
      <c r="P73" s="233">
        <f>M73-M79</f>
        <v>0.14390999999999968</v>
      </c>
      <c r="Q73" s="226">
        <f>P73*100/P72</f>
        <v>8.9028977258667155</v>
      </c>
      <c r="R73" s="215"/>
      <c r="S73" s="301">
        <v>1000</v>
      </c>
      <c r="T73" s="249">
        <v>8.9028977258667155</v>
      </c>
      <c r="U73" s="216"/>
      <c r="V73" s="216"/>
      <c r="W73" s="216"/>
      <c r="X73" s="216"/>
      <c r="Y73" s="215"/>
      <c r="Z73" s="216"/>
      <c r="AA73" s="216"/>
      <c r="AB73" s="216"/>
      <c r="AD73" s="216"/>
      <c r="AE73" s="287">
        <v>1000</v>
      </c>
      <c r="AF73" s="304">
        <v>0.74419999999999997</v>
      </c>
      <c r="AG73" s="304">
        <v>0.84660000000000002</v>
      </c>
      <c r="AH73" s="304">
        <v>0.79359999999999997</v>
      </c>
      <c r="AI73" s="304">
        <v>0.74419999999999997</v>
      </c>
      <c r="AJ73" s="216"/>
      <c r="AK73" s="233"/>
      <c r="AL73" s="233"/>
      <c r="AM73" s="233"/>
      <c r="AN73" s="233"/>
      <c r="AO73" s="248"/>
      <c r="AP73" s="233">
        <f t="shared" ref="AP73:AP77" si="40">AVERAGE(AF73:AO73)</f>
        <v>0.7821499999999999</v>
      </c>
      <c r="AQ73" s="233">
        <f t="shared" si="33"/>
        <v>4.232407707204023E-2</v>
      </c>
      <c r="AR73" s="226">
        <f t="shared" ref="AR73:AR77" si="41">AQ73*100/AP73</f>
        <v>5.4112481074014234</v>
      </c>
      <c r="AS73" s="233">
        <f>AP73-AP79</f>
        <v>0.75636999999999999</v>
      </c>
      <c r="AT73" s="226">
        <f>AS73*100/AS72</f>
        <v>53.717934149598058</v>
      </c>
      <c r="AU73" s="215"/>
      <c r="AV73" s="301">
        <v>1000</v>
      </c>
      <c r="AW73" s="249">
        <v>53.717934149598058</v>
      </c>
      <c r="AX73" s="216"/>
      <c r="AY73" s="216"/>
      <c r="AZ73" s="216"/>
      <c r="BA73" s="216"/>
      <c r="BB73" s="215"/>
      <c r="BC73" s="216"/>
      <c r="BD73" s="216"/>
      <c r="BE73" s="216"/>
      <c r="BH73" s="216"/>
      <c r="BI73" s="287">
        <v>1000</v>
      </c>
      <c r="BJ73" s="304">
        <v>0.6845</v>
      </c>
      <c r="BK73" s="304">
        <v>0.84689999999999999</v>
      </c>
      <c r="BL73" s="304">
        <v>0.78089999999999904</v>
      </c>
      <c r="BM73" s="304">
        <v>0.68759999999999999</v>
      </c>
      <c r="BN73" s="216"/>
      <c r="BO73" s="233"/>
      <c r="BP73" s="233"/>
      <c r="BQ73" s="233"/>
      <c r="BR73" s="233"/>
      <c r="BS73" s="248"/>
      <c r="BT73" s="233">
        <f t="shared" ref="BT73:BT77" si="42">AVERAGE(BJ73:BS73)</f>
        <v>0.74997499999999984</v>
      </c>
      <c r="BU73" s="233">
        <f t="shared" si="34"/>
        <v>6.8059583270836915E-2</v>
      </c>
      <c r="BV73" s="226">
        <f t="shared" ref="BV73:BV77" si="43">BU73*100/BT73</f>
        <v>9.0749135998982542</v>
      </c>
      <c r="BW73" s="233">
        <f>BT73-BT79</f>
        <v>0.72531249999999992</v>
      </c>
      <c r="BX73" s="249">
        <f>BW73*100/BW72</f>
        <v>53.039790126052409</v>
      </c>
      <c r="BY73" s="215"/>
      <c r="BZ73" s="301">
        <v>1000</v>
      </c>
      <c r="CA73" s="249">
        <v>53.039790126052409</v>
      </c>
      <c r="CB73" s="216"/>
      <c r="CC73" s="216"/>
      <c r="CD73" s="216"/>
      <c r="CE73" s="216"/>
      <c r="CF73" s="215"/>
      <c r="CG73" s="216"/>
      <c r="CH73" s="216"/>
      <c r="CI73" s="216"/>
      <c r="CL73" s="216"/>
      <c r="CM73" s="287">
        <v>1000</v>
      </c>
      <c r="CN73" s="304">
        <v>0.60529999999999995</v>
      </c>
      <c r="CO73" s="304">
        <v>0.5796</v>
      </c>
      <c r="CP73" s="304">
        <v>0.60219999999999996</v>
      </c>
      <c r="CQ73" s="216"/>
      <c r="CR73" s="216"/>
      <c r="CS73" s="233"/>
      <c r="CT73" s="233"/>
      <c r="CU73" s="233"/>
      <c r="CV73" s="233"/>
      <c r="CW73" s="248"/>
      <c r="CX73" s="233">
        <f t="shared" ref="CX73:CX77" si="44">AVERAGE(CN73:CW73)</f>
        <v>0.5956999999999999</v>
      </c>
      <c r="CY73" s="233">
        <f t="shared" si="35"/>
        <v>1.1454547859547583E-2</v>
      </c>
      <c r="CZ73" s="226">
        <f t="shared" ref="CZ73:CZ77" si="45">CY73*100/CX73</f>
        <v>1.9228718918159453</v>
      </c>
      <c r="DA73" s="233">
        <f>CX73-CX79</f>
        <v>0.56105999999999989</v>
      </c>
      <c r="DB73" s="249">
        <f>DA73*100/DA72</f>
        <v>37.29509831292625</v>
      </c>
      <c r="DC73" s="215"/>
      <c r="DD73" s="301">
        <v>1000</v>
      </c>
      <c r="DE73" s="249">
        <v>37.29509831292625</v>
      </c>
      <c r="DF73" s="216"/>
      <c r="DG73" s="216"/>
      <c r="DH73" s="216"/>
      <c r="DI73" s="216"/>
      <c r="DJ73" s="215"/>
      <c r="DK73" s="216"/>
      <c r="DL73" s="216"/>
      <c r="DM73" s="216"/>
      <c r="DP73" s="216"/>
      <c r="DQ73" s="287">
        <v>1000</v>
      </c>
      <c r="DR73" s="304">
        <v>0.72</v>
      </c>
      <c r="DS73" s="304">
        <v>0.71419999999999995</v>
      </c>
      <c r="DT73" s="304">
        <v>0.73399999999999999</v>
      </c>
      <c r="DU73" s="216"/>
      <c r="DV73" s="216"/>
      <c r="DW73" s="233"/>
      <c r="DX73" s="233"/>
      <c r="DY73" s="233"/>
      <c r="DZ73" s="233"/>
      <c r="EA73" s="248"/>
      <c r="EB73" s="233">
        <f t="shared" ref="EB73:EB77" si="46">AVERAGE(DR73:EA73)</f>
        <v>0.72273333333333323</v>
      </c>
      <c r="EC73" s="233">
        <f t="shared" si="36"/>
        <v>8.3111705286052096E-3</v>
      </c>
      <c r="ED73" s="226">
        <f t="shared" ref="ED73:ED77" si="47">EC73*100/EB73</f>
        <v>1.1499636373865709</v>
      </c>
      <c r="EE73" s="233">
        <f>EB73-EB79</f>
        <v>0.69194333333333324</v>
      </c>
      <c r="EF73" s="249">
        <f>EE73*100/EE72</f>
        <v>43.076575090320922</v>
      </c>
      <c r="EG73" s="215"/>
      <c r="EH73" s="301">
        <v>1000</v>
      </c>
      <c r="EI73" s="249">
        <v>43.076575090320922</v>
      </c>
      <c r="EJ73" s="216"/>
      <c r="EK73" s="216"/>
      <c r="EL73" s="216"/>
      <c r="EM73" s="216"/>
      <c r="EN73" s="215"/>
      <c r="EO73" s="216"/>
      <c r="EP73" s="216"/>
      <c r="EQ73" s="216"/>
      <c r="ET73" s="216"/>
      <c r="EU73" s="287">
        <v>1000</v>
      </c>
      <c r="EV73" s="304">
        <v>0.751</v>
      </c>
      <c r="EW73" s="304">
        <v>0.80299999999999905</v>
      </c>
      <c r="EX73" s="304">
        <v>0.76900000000000002</v>
      </c>
      <c r="EY73" s="216"/>
      <c r="EZ73" s="216"/>
      <c r="FA73" s="233"/>
      <c r="FB73" s="233"/>
      <c r="FC73" s="233"/>
      <c r="FD73" s="233"/>
      <c r="FE73" s="248"/>
      <c r="FF73" s="233">
        <f t="shared" ref="FF73:FF77" si="48">AVERAGE(EV73:FE73)</f>
        <v>0.77433333333333298</v>
      </c>
      <c r="FG73" s="233">
        <f t="shared" si="37"/>
        <v>2.1561282171727883E-2</v>
      </c>
      <c r="FH73" s="226">
        <f t="shared" ref="FH73:FH77" si="49">FG73*100/FF73</f>
        <v>2.7844961909248251</v>
      </c>
      <c r="FI73" s="233">
        <f>FF73-FF79</f>
        <v>0.75250333333333308</v>
      </c>
      <c r="FJ73" s="249">
        <f>FI73*100/FI72</f>
        <v>46.797762009299397</v>
      </c>
      <c r="FK73" s="215"/>
      <c r="FL73" s="301">
        <v>1000</v>
      </c>
      <c r="FM73" s="249">
        <v>46.797762009299397</v>
      </c>
      <c r="FN73" s="216"/>
      <c r="FO73" s="216"/>
      <c r="FP73" s="216"/>
      <c r="FQ73" s="216"/>
      <c r="FR73" s="215"/>
      <c r="FS73" s="216"/>
      <c r="FT73" s="216"/>
      <c r="FU73" s="216"/>
    </row>
    <row r="74" spans="1:177">
      <c r="A74" s="216"/>
      <c r="B74" s="287">
        <v>500</v>
      </c>
      <c r="C74" s="304">
        <v>0.40179999999999999</v>
      </c>
      <c r="D74" s="304"/>
      <c r="E74" s="304">
        <v>0.308</v>
      </c>
      <c r="F74" s="304">
        <v>0.54779999999999995</v>
      </c>
      <c r="G74" s="216"/>
      <c r="H74" s="233"/>
      <c r="I74" s="233"/>
      <c r="J74" s="233"/>
      <c r="K74" s="233"/>
      <c r="L74" s="248"/>
      <c r="M74" s="233">
        <f t="shared" si="38"/>
        <v>0.41920000000000002</v>
      </c>
      <c r="N74" s="233">
        <f t="shared" si="32"/>
        <v>9.8668063053181682E-2</v>
      </c>
      <c r="O74" s="226">
        <f t="shared" si="39"/>
        <v>23.537228781770438</v>
      </c>
      <c r="P74" s="233">
        <f>M74-M79</f>
        <v>0.39561000000000002</v>
      </c>
      <c r="Q74" s="226">
        <f>P74*100/P72</f>
        <v>24.47415307713251</v>
      </c>
      <c r="R74" s="215"/>
      <c r="S74" s="302">
        <v>500</v>
      </c>
      <c r="T74" s="249">
        <v>24.47415307713251</v>
      </c>
      <c r="U74" s="216"/>
      <c r="V74" s="216"/>
      <c r="W74" s="216"/>
      <c r="X74" s="216"/>
      <c r="Y74" s="215"/>
      <c r="Z74" s="216"/>
      <c r="AA74" s="216"/>
      <c r="AB74" s="216"/>
      <c r="AD74" s="216"/>
      <c r="AE74" s="287">
        <v>500</v>
      </c>
      <c r="AF74" s="304">
        <v>0.96779999999999999</v>
      </c>
      <c r="AG74" s="304">
        <v>1.0640000000000001</v>
      </c>
      <c r="AH74" s="304">
        <v>1.0293999999999901</v>
      </c>
      <c r="AI74" s="304">
        <v>1.0528</v>
      </c>
      <c r="AJ74" s="216"/>
      <c r="AK74" s="233"/>
      <c r="AL74" s="233"/>
      <c r="AM74" s="233"/>
      <c r="AN74" s="233"/>
      <c r="AO74" s="248"/>
      <c r="AP74" s="233">
        <f t="shared" si="40"/>
        <v>1.0284999999999975</v>
      </c>
      <c r="AQ74" s="233">
        <f t="shared" si="33"/>
        <v>3.720228487606636E-2</v>
      </c>
      <c r="AR74" s="226">
        <f t="shared" si="41"/>
        <v>3.6171399976729655</v>
      </c>
      <c r="AS74" s="233">
        <f>AP74-AP79</f>
        <v>1.0027199999999976</v>
      </c>
      <c r="AT74" s="226">
        <f>AS74*100/AS72</f>
        <v>71.213885969148478</v>
      </c>
      <c r="AU74" s="215"/>
      <c r="AV74" s="302">
        <v>500</v>
      </c>
      <c r="AW74" s="249">
        <v>71.213885969148478</v>
      </c>
      <c r="AX74" s="216"/>
      <c r="AY74" s="216"/>
      <c r="AZ74" s="216"/>
      <c r="BA74" s="216"/>
      <c r="BB74" s="215"/>
      <c r="BC74" s="216"/>
      <c r="BD74" s="216"/>
      <c r="BE74" s="216"/>
      <c r="BH74" s="216"/>
      <c r="BI74" s="287">
        <v>500</v>
      </c>
      <c r="BJ74" s="304">
        <v>1.0403</v>
      </c>
      <c r="BK74" s="304">
        <v>1.0746</v>
      </c>
      <c r="BL74" s="304">
        <v>1.0637999999999901</v>
      </c>
      <c r="BM74" s="304">
        <v>0.95669999999999999</v>
      </c>
      <c r="BN74" s="216"/>
      <c r="BO74" s="233"/>
      <c r="BP74" s="233"/>
      <c r="BQ74" s="233"/>
      <c r="BR74" s="233"/>
      <c r="BS74" s="248"/>
      <c r="BT74" s="233">
        <f t="shared" si="42"/>
        <v>1.0338499999999975</v>
      </c>
      <c r="BU74" s="233">
        <f t="shared" si="34"/>
        <v>4.6236592651274069E-2</v>
      </c>
      <c r="BV74" s="226">
        <f t="shared" si="43"/>
        <v>4.4722728298374212</v>
      </c>
      <c r="BW74" s="233">
        <f>BT74-BT79</f>
        <v>1.0091874999999975</v>
      </c>
      <c r="BX74" s="249">
        <f>BW74*100/BW72</f>
        <v>73.798663607528326</v>
      </c>
      <c r="BY74" s="215"/>
      <c r="BZ74" s="302">
        <v>500</v>
      </c>
      <c r="CA74" s="249">
        <v>73.798663607528326</v>
      </c>
      <c r="CB74" s="216"/>
      <c r="CC74" s="216"/>
      <c r="CD74" s="216"/>
      <c r="CE74" s="216"/>
      <c r="CF74" s="215"/>
      <c r="CG74" s="216"/>
      <c r="CH74" s="216"/>
      <c r="CI74" s="216"/>
      <c r="CL74" s="216"/>
      <c r="CM74" s="287">
        <v>500</v>
      </c>
      <c r="CN74" s="304">
        <v>0.96560000000000001</v>
      </c>
      <c r="CO74" s="304">
        <v>0.98479999999999901</v>
      </c>
      <c r="CP74" s="304">
        <v>0.95679999999999998</v>
      </c>
      <c r="CQ74" s="216"/>
      <c r="CR74" s="216"/>
      <c r="CS74" s="233"/>
      <c r="CT74" s="233"/>
      <c r="CU74" s="233"/>
      <c r="CV74" s="233"/>
      <c r="CW74" s="248"/>
      <c r="CX74" s="233">
        <f t="shared" si="44"/>
        <v>0.96906666666666641</v>
      </c>
      <c r="CY74" s="233">
        <f t="shared" si="35"/>
        <v>1.1690832115617146E-2</v>
      </c>
      <c r="CZ74" s="226">
        <f t="shared" si="45"/>
        <v>1.2064012227177852</v>
      </c>
      <c r="DA74" s="233">
        <f>CX74-CX79</f>
        <v>0.93442666666666641</v>
      </c>
      <c r="DB74" s="249">
        <f>DA74*100/DA72</f>
        <v>62.113738993250806</v>
      </c>
      <c r="DC74" s="215"/>
      <c r="DD74" s="302">
        <v>500</v>
      </c>
      <c r="DE74" s="249">
        <v>62.113738993250806</v>
      </c>
      <c r="DF74" s="216"/>
      <c r="DG74" s="216"/>
      <c r="DH74" s="216"/>
      <c r="DI74" s="216"/>
      <c r="DJ74" s="215"/>
      <c r="DK74" s="216"/>
      <c r="DL74" s="216"/>
      <c r="DM74" s="216"/>
      <c r="DP74" s="216"/>
      <c r="DQ74" s="287">
        <v>500</v>
      </c>
      <c r="DR74" s="304">
        <v>1.0931999999999999</v>
      </c>
      <c r="DS74" s="304">
        <v>1.1073</v>
      </c>
      <c r="DT74" s="304">
        <v>1.0238</v>
      </c>
      <c r="DU74" s="216"/>
      <c r="DV74" s="216"/>
      <c r="DW74" s="233"/>
      <c r="DX74" s="233"/>
      <c r="DY74" s="233"/>
      <c r="DZ74" s="233"/>
      <c r="EA74" s="248"/>
      <c r="EB74" s="233">
        <f t="shared" si="46"/>
        <v>1.0747666666666666</v>
      </c>
      <c r="EC74" s="233">
        <f t="shared" si="36"/>
        <v>3.6495692287659816E-2</v>
      </c>
      <c r="ED74" s="226">
        <f t="shared" si="47"/>
        <v>3.395685167725691</v>
      </c>
      <c r="EE74" s="233">
        <f>EB74-EB79</f>
        <v>1.0439766666666668</v>
      </c>
      <c r="EF74" s="249">
        <f>EE74*100/EE72</f>
        <v>64.992228565262494</v>
      </c>
      <c r="EG74" s="215"/>
      <c r="EH74" s="302">
        <v>500</v>
      </c>
      <c r="EI74" s="249">
        <v>64.992228565262494</v>
      </c>
      <c r="EJ74" s="216"/>
      <c r="EK74" s="216"/>
      <c r="EL74" s="216"/>
      <c r="EM74" s="216"/>
      <c r="EN74" s="215"/>
      <c r="EO74" s="216"/>
      <c r="EP74" s="216"/>
      <c r="EQ74" s="216"/>
      <c r="ET74" s="216"/>
      <c r="EU74" s="287">
        <v>500</v>
      </c>
      <c r="EV74" s="304">
        <v>1.1724999999999901</v>
      </c>
      <c r="EW74" s="304">
        <v>1.06</v>
      </c>
      <c r="EX74" s="304">
        <v>1.1449</v>
      </c>
      <c r="EY74" s="216"/>
      <c r="EZ74" s="216"/>
      <c r="FA74" s="233"/>
      <c r="FB74" s="233"/>
      <c r="FC74" s="233"/>
      <c r="FD74" s="233"/>
      <c r="FE74" s="248"/>
      <c r="FF74" s="233">
        <f t="shared" si="48"/>
        <v>1.1257999999999966</v>
      </c>
      <c r="FG74" s="233">
        <f t="shared" si="37"/>
        <v>4.7872539101239349E-2</v>
      </c>
      <c r="FH74" s="226">
        <f t="shared" si="49"/>
        <v>4.2523129420180759</v>
      </c>
      <c r="FI74" s="233">
        <f>FF74-FF79</f>
        <v>1.1039699999999966</v>
      </c>
      <c r="FJ74" s="249">
        <f>FI74*100/FI72</f>
        <v>68.655277706950727</v>
      </c>
      <c r="FK74" s="215"/>
      <c r="FL74" s="302">
        <v>500</v>
      </c>
      <c r="FM74" s="249">
        <v>68.655277706950727</v>
      </c>
      <c r="FN74" s="216"/>
      <c r="FO74" s="216"/>
      <c r="FP74" s="216"/>
      <c r="FQ74" s="216"/>
      <c r="FR74" s="215"/>
      <c r="FS74" s="216"/>
      <c r="FT74" s="216"/>
      <c r="FU74" s="216"/>
    </row>
    <row r="75" spans="1:177">
      <c r="A75" s="216"/>
      <c r="B75" s="287">
        <v>250</v>
      </c>
      <c r="C75" s="304">
        <v>1.3047</v>
      </c>
      <c r="D75" s="304">
        <v>1.1493</v>
      </c>
      <c r="E75" s="304"/>
      <c r="F75" s="304">
        <v>1.2755000000000001</v>
      </c>
      <c r="G75" s="216"/>
      <c r="H75" s="233"/>
      <c r="I75" s="233"/>
      <c r="J75" s="233"/>
      <c r="K75" s="233"/>
      <c r="L75" s="248"/>
      <c r="M75" s="233">
        <f t="shared" si="38"/>
        <v>1.2431666666666665</v>
      </c>
      <c r="N75" s="233">
        <f t="shared" si="32"/>
        <v>6.743576367345612E-2</v>
      </c>
      <c r="O75" s="226">
        <f t="shared" si="39"/>
        <v>5.4245151098101188</v>
      </c>
      <c r="P75" s="233">
        <f>M75-M79</f>
        <v>1.2195766666666665</v>
      </c>
      <c r="Q75" s="226">
        <f>P75*100/P72</f>
        <v>75.448310278554658</v>
      </c>
      <c r="R75" s="215"/>
      <c r="S75" s="302">
        <v>250</v>
      </c>
      <c r="T75" s="249">
        <v>75.448310278554658</v>
      </c>
      <c r="U75" s="216"/>
      <c r="V75" s="216"/>
      <c r="W75" s="216"/>
      <c r="X75" s="216"/>
      <c r="Y75" s="215"/>
      <c r="Z75" s="216"/>
      <c r="AA75" s="216"/>
      <c r="AB75" s="216"/>
      <c r="AD75" s="216"/>
      <c r="AE75" s="287">
        <v>250</v>
      </c>
      <c r="AF75" s="304">
        <v>1.2744</v>
      </c>
      <c r="AG75" s="304">
        <v>1.3158000000000001</v>
      </c>
      <c r="AH75" s="304">
        <v>1.2667999999999999</v>
      </c>
      <c r="AI75" s="304">
        <v>1.2509999999999999</v>
      </c>
      <c r="AJ75" s="216"/>
      <c r="AK75" s="233"/>
      <c r="AL75" s="233"/>
      <c r="AM75" s="233"/>
      <c r="AN75" s="233"/>
      <c r="AO75" s="248"/>
      <c r="AP75" s="233">
        <f t="shared" si="40"/>
        <v>1.2770000000000001</v>
      </c>
      <c r="AQ75" s="233">
        <f t="shared" si="33"/>
        <v>2.3938671642344807E-2</v>
      </c>
      <c r="AR75" s="226">
        <f t="shared" si="41"/>
        <v>1.8746023212486145</v>
      </c>
      <c r="AS75" s="233">
        <f>AP75-AP79</f>
        <v>1.2512200000000002</v>
      </c>
      <c r="AT75" s="226">
        <f>AS75*100/AS72</f>
        <v>88.862532314422964</v>
      </c>
      <c r="AU75" s="215"/>
      <c r="AV75" s="302">
        <v>250</v>
      </c>
      <c r="AW75" s="249">
        <v>88.862532314422964</v>
      </c>
      <c r="AX75" s="216"/>
      <c r="AY75" s="216"/>
      <c r="AZ75" s="216"/>
      <c r="BA75" s="216"/>
      <c r="BB75" s="215"/>
      <c r="BC75" s="216"/>
      <c r="BD75" s="216"/>
      <c r="BE75" s="216"/>
      <c r="BH75" s="216"/>
      <c r="BI75" s="287">
        <v>250</v>
      </c>
      <c r="BJ75" s="304">
        <v>1.3096000000000001</v>
      </c>
      <c r="BK75" s="304">
        <v>1.3633999999999999</v>
      </c>
      <c r="BL75" s="304">
        <v>1.3353999999999999</v>
      </c>
      <c r="BM75" s="304">
        <v>1.2393999999999901</v>
      </c>
      <c r="BN75" s="216"/>
      <c r="BO75" s="233"/>
      <c r="BP75" s="233"/>
      <c r="BQ75" s="233"/>
      <c r="BR75" s="233"/>
      <c r="BS75" s="248"/>
      <c r="BT75" s="233">
        <f t="shared" si="42"/>
        <v>1.3119499999999975</v>
      </c>
      <c r="BU75" s="233">
        <f t="shared" si="34"/>
        <v>4.6005515973634704E-2</v>
      </c>
      <c r="BV75" s="226">
        <f t="shared" si="43"/>
        <v>3.5066516234334228</v>
      </c>
      <c r="BW75" s="233">
        <f>BT75-BT79</f>
        <v>1.2872874999999975</v>
      </c>
      <c r="BX75" s="249">
        <f>BW75*100/BW72</f>
        <v>94.135229755299349</v>
      </c>
      <c r="BY75" s="215"/>
      <c r="BZ75" s="302">
        <v>250</v>
      </c>
      <c r="CA75" s="249">
        <v>94.135229755299349</v>
      </c>
      <c r="CB75" s="216"/>
      <c r="CC75" s="216"/>
      <c r="CD75" s="216"/>
      <c r="CE75" s="216"/>
      <c r="CF75" s="215"/>
      <c r="CG75" s="216"/>
      <c r="CH75" s="216"/>
      <c r="CI75" s="216"/>
      <c r="CL75" s="216"/>
      <c r="CM75" s="287">
        <v>250</v>
      </c>
      <c r="CN75" s="304">
        <v>1.2418</v>
      </c>
      <c r="CO75" s="304">
        <v>1.2137</v>
      </c>
      <c r="CP75" s="304">
        <v>1.228</v>
      </c>
      <c r="CQ75" s="216"/>
      <c r="CR75" s="216"/>
      <c r="CS75" s="233"/>
      <c r="CT75" s="233"/>
      <c r="CU75" s="233"/>
      <c r="CV75" s="233"/>
      <c r="CW75" s="248"/>
      <c r="CX75" s="233">
        <f t="shared" si="44"/>
        <v>1.2278333333333331</v>
      </c>
      <c r="CY75" s="233">
        <f t="shared" si="35"/>
        <v>1.147238229643502E-2</v>
      </c>
      <c r="CZ75" s="226">
        <f t="shared" si="45"/>
        <v>0.93435989926170937</v>
      </c>
      <c r="DA75" s="233">
        <f>CX75-CX79</f>
        <v>1.1931933333333331</v>
      </c>
      <c r="DB75" s="249">
        <f>DA75*100/DA72</f>
        <v>79.314623521539318</v>
      </c>
      <c r="DC75" s="215"/>
      <c r="DD75" s="302">
        <v>250</v>
      </c>
      <c r="DE75" s="249">
        <v>79.314623521539318</v>
      </c>
      <c r="DF75" s="216"/>
      <c r="DG75" s="216"/>
      <c r="DH75" s="216"/>
      <c r="DI75" s="216"/>
      <c r="DJ75" s="215"/>
      <c r="DK75" s="216"/>
      <c r="DL75" s="216"/>
      <c r="DM75" s="216"/>
      <c r="DP75" s="216"/>
      <c r="DQ75" s="287">
        <v>250</v>
      </c>
      <c r="DR75" s="304">
        <v>1.24</v>
      </c>
      <c r="DS75" s="304">
        <v>1.3299000000000001</v>
      </c>
      <c r="DT75" s="304">
        <v>1.2395</v>
      </c>
      <c r="DU75" s="216"/>
      <c r="DV75" s="216"/>
      <c r="DW75" s="233"/>
      <c r="DX75" s="233"/>
      <c r="DY75" s="233"/>
      <c r="DZ75" s="233"/>
      <c r="EA75" s="248"/>
      <c r="EB75" s="233">
        <f t="shared" si="46"/>
        <v>1.2698</v>
      </c>
      <c r="EC75" s="233">
        <f t="shared" si="36"/>
        <v>4.2497607775810971E-2</v>
      </c>
      <c r="ED75" s="226">
        <f t="shared" si="47"/>
        <v>3.3467953831950679</v>
      </c>
      <c r="EE75" s="233">
        <f>EB75-EB79</f>
        <v>1.2390100000000002</v>
      </c>
      <c r="EF75" s="249">
        <f>EE75*100/EE72</f>
        <v>77.133928071169422</v>
      </c>
      <c r="EG75" s="215"/>
      <c r="EH75" s="302">
        <v>250</v>
      </c>
      <c r="EI75" s="249">
        <v>77.133928071169422</v>
      </c>
      <c r="EJ75" s="216"/>
      <c r="EK75" s="216"/>
      <c r="EL75" s="216"/>
      <c r="EM75" s="216"/>
      <c r="EN75" s="215"/>
      <c r="EO75" s="216"/>
      <c r="EP75" s="216"/>
      <c r="EQ75" s="216"/>
      <c r="ET75" s="216"/>
      <c r="EU75" s="287">
        <v>250</v>
      </c>
      <c r="EV75" s="304">
        <v>1.3134999999999999</v>
      </c>
      <c r="EW75" s="304">
        <v>1.2576000000000001</v>
      </c>
      <c r="EX75" s="304">
        <v>1.3126</v>
      </c>
      <c r="EY75" s="216"/>
      <c r="EZ75" s="216"/>
      <c r="FA75" s="233"/>
      <c r="FB75" s="233"/>
      <c r="FC75" s="233"/>
      <c r="FD75" s="233"/>
      <c r="FE75" s="248"/>
      <c r="FF75" s="233">
        <f t="shared" si="48"/>
        <v>1.2945666666666666</v>
      </c>
      <c r="FG75" s="233">
        <f t="shared" si="37"/>
        <v>2.6141962860929541E-2</v>
      </c>
      <c r="FH75" s="226">
        <f t="shared" si="49"/>
        <v>2.019360109761017</v>
      </c>
      <c r="FI75" s="233">
        <f>FF75-FF79</f>
        <v>1.2727366666666666</v>
      </c>
      <c r="FJ75" s="249">
        <f>FI75*100/FI72</f>
        <v>79.150782446822888</v>
      </c>
      <c r="FK75" s="215"/>
      <c r="FL75" s="302">
        <v>250</v>
      </c>
      <c r="FM75" s="249">
        <v>79.150782446822888</v>
      </c>
      <c r="FN75" s="216"/>
      <c r="FO75" s="216"/>
      <c r="FP75" s="216"/>
      <c r="FQ75" s="216"/>
      <c r="FR75" s="215"/>
      <c r="FS75" s="216"/>
      <c r="FT75" s="216"/>
      <c r="FU75" s="216"/>
    </row>
    <row r="76" spans="1:177">
      <c r="A76" s="216"/>
      <c r="B76" s="287">
        <v>125</v>
      </c>
      <c r="C76" s="304">
        <v>1.6171</v>
      </c>
      <c r="D76" s="304">
        <v>1.5698000000000001</v>
      </c>
      <c r="E76" s="304">
        <v>1.4688000000000001</v>
      </c>
      <c r="F76" s="304">
        <v>1.4608999999999901</v>
      </c>
      <c r="G76" s="216"/>
      <c r="H76" s="233"/>
      <c r="I76" s="233"/>
      <c r="J76" s="233"/>
      <c r="K76" s="233"/>
      <c r="L76" s="248"/>
      <c r="M76" s="233">
        <f t="shared" si="38"/>
        <v>1.5291499999999976</v>
      </c>
      <c r="N76" s="233">
        <f t="shared" si="32"/>
        <v>6.6497763120275985E-2</v>
      </c>
      <c r="O76" s="226">
        <f t="shared" si="39"/>
        <v>4.3486749580012489</v>
      </c>
      <c r="P76" s="233">
        <f>M76-M79</f>
        <v>1.5055599999999976</v>
      </c>
      <c r="Q76" s="226">
        <f>P76*100/P72</f>
        <v>93.140481552052677</v>
      </c>
      <c r="R76" s="215"/>
      <c r="S76" s="302">
        <v>125</v>
      </c>
      <c r="T76" s="249">
        <v>93.140481552052677</v>
      </c>
      <c r="U76" s="216"/>
      <c r="V76" s="216"/>
      <c r="W76" s="216"/>
      <c r="X76" s="216"/>
      <c r="Y76" s="215"/>
      <c r="Z76" s="216"/>
      <c r="AA76" s="216"/>
      <c r="AB76" s="216"/>
      <c r="AD76" s="216"/>
      <c r="AE76" s="287">
        <v>125</v>
      </c>
      <c r="AF76" s="304">
        <v>1.5074999999999901</v>
      </c>
      <c r="AG76" s="304">
        <v>1.5019</v>
      </c>
      <c r="AH76" s="304">
        <v>1.4519</v>
      </c>
      <c r="AI76" s="304">
        <v>1.43319999999999</v>
      </c>
      <c r="AJ76" s="216"/>
      <c r="AK76" s="233"/>
      <c r="AL76" s="233"/>
      <c r="AM76" s="233"/>
      <c r="AN76" s="233"/>
      <c r="AO76" s="248"/>
      <c r="AP76" s="233">
        <f t="shared" si="40"/>
        <v>1.4736249999999949</v>
      </c>
      <c r="AQ76" s="233">
        <f t="shared" si="33"/>
        <v>3.1832167299761946E-2</v>
      </c>
      <c r="AR76" s="226">
        <f t="shared" si="41"/>
        <v>2.1601267147179271</v>
      </c>
      <c r="AS76" s="233">
        <f>AP76-AP79</f>
        <v>1.4478449999999949</v>
      </c>
      <c r="AT76" s="226">
        <f>AS76*100/AS72</f>
        <v>102.82697934717734</v>
      </c>
      <c r="AU76" s="215"/>
      <c r="AV76" s="302">
        <v>125</v>
      </c>
      <c r="AW76" s="249">
        <v>102.82697934717734</v>
      </c>
      <c r="AX76" s="216"/>
      <c r="AY76" s="216"/>
      <c r="AZ76" s="216"/>
      <c r="BA76" s="216"/>
      <c r="BB76" s="215"/>
      <c r="BC76" s="216"/>
      <c r="BD76" s="216"/>
      <c r="BE76" s="216"/>
      <c r="BH76" s="216"/>
      <c r="BI76" s="287">
        <v>125</v>
      </c>
      <c r="BJ76" s="304">
        <v>1.3726</v>
      </c>
      <c r="BK76" s="304">
        <v>1.3920999999999999</v>
      </c>
      <c r="BL76" s="304">
        <v>1.3478999999999901</v>
      </c>
      <c r="BM76" s="304">
        <v>1.2499</v>
      </c>
      <c r="BN76" s="216"/>
      <c r="BO76" s="233"/>
      <c r="BP76" s="233"/>
      <c r="BQ76" s="233"/>
      <c r="BR76" s="233"/>
      <c r="BS76" s="248"/>
      <c r="BT76" s="233">
        <f t="shared" si="42"/>
        <v>1.3406249999999975</v>
      </c>
      <c r="BU76" s="233">
        <f t="shared" si="34"/>
        <v>5.4671810606563606E-2</v>
      </c>
      <c r="BV76" s="226">
        <f t="shared" si="43"/>
        <v>4.078083774848575</v>
      </c>
      <c r="BW76" s="233">
        <f>BT76-BT79</f>
        <v>1.3159624999999975</v>
      </c>
      <c r="BX76" s="249">
        <f>BW76*100/BW72</f>
        <v>96.232141061618435</v>
      </c>
      <c r="BY76" s="215"/>
      <c r="BZ76" s="302">
        <v>125</v>
      </c>
      <c r="CA76" s="249">
        <v>96.232141061618435</v>
      </c>
      <c r="CB76" s="216"/>
      <c r="CC76" s="216"/>
      <c r="CD76" s="216"/>
      <c r="CE76" s="216"/>
      <c r="CF76" s="215"/>
      <c r="CG76" s="216"/>
      <c r="CH76" s="216"/>
      <c r="CI76" s="216"/>
      <c r="CL76" s="216"/>
      <c r="CM76" s="287">
        <v>125</v>
      </c>
      <c r="CN76" s="304">
        <v>1.4186000000000001</v>
      </c>
      <c r="CO76" s="304">
        <v>1.4757</v>
      </c>
      <c r="CP76" s="304">
        <v>1.5048999999999999</v>
      </c>
      <c r="CQ76" s="216"/>
      <c r="CR76" s="216"/>
      <c r="CS76" s="233"/>
      <c r="CT76" s="233"/>
      <c r="CU76" s="233"/>
      <c r="CV76" s="233"/>
      <c r="CW76" s="248"/>
      <c r="CX76" s="233">
        <f t="shared" si="44"/>
        <v>1.4664000000000001</v>
      </c>
      <c r="CY76" s="233">
        <f t="shared" si="35"/>
        <v>3.5840293897604431E-2</v>
      </c>
      <c r="CZ76" s="226">
        <f t="shared" si="45"/>
        <v>2.444100784070133</v>
      </c>
      <c r="DA76" s="233">
        <f>CX76-CX79</f>
        <v>1.4317600000000001</v>
      </c>
      <c r="DB76" s="249">
        <f>DA76*100/DA72</f>
        <v>95.172762201039646</v>
      </c>
      <c r="DC76" s="215"/>
      <c r="DD76" s="302">
        <v>125</v>
      </c>
      <c r="DE76" s="249">
        <v>95.172762201039646</v>
      </c>
      <c r="DF76" s="216"/>
      <c r="DG76" s="216"/>
      <c r="DH76" s="216"/>
      <c r="DI76" s="216"/>
      <c r="DJ76" s="215"/>
      <c r="DK76" s="216"/>
      <c r="DL76" s="216"/>
      <c r="DM76" s="216"/>
      <c r="DP76" s="216"/>
      <c r="DQ76" s="287">
        <v>125</v>
      </c>
      <c r="DR76" s="304">
        <v>1.4662999999999999</v>
      </c>
      <c r="DS76" s="304">
        <v>1.5278</v>
      </c>
      <c r="DT76" s="304">
        <v>1.5151999999999901</v>
      </c>
      <c r="DU76" s="216"/>
      <c r="DV76" s="216"/>
      <c r="DW76" s="233"/>
      <c r="DX76" s="233"/>
      <c r="DY76" s="233"/>
      <c r="DZ76" s="233"/>
      <c r="EA76" s="248"/>
      <c r="EB76" s="233">
        <f t="shared" si="46"/>
        <v>1.5030999999999965</v>
      </c>
      <c r="EC76" s="233">
        <f t="shared" si="36"/>
        <v>2.6525082469238858E-2</v>
      </c>
      <c r="ED76" s="226">
        <f t="shared" si="47"/>
        <v>1.764691801559372</v>
      </c>
      <c r="EE76" s="233">
        <f>EB76-EB79</f>
        <v>1.4723099999999967</v>
      </c>
      <c r="EF76" s="249">
        <f>EE76*100/EE72</f>
        <v>91.657899160186901</v>
      </c>
      <c r="EG76" s="215"/>
      <c r="EH76" s="302">
        <v>125</v>
      </c>
      <c r="EI76" s="249">
        <v>91.657899160186901</v>
      </c>
      <c r="EJ76" s="216"/>
      <c r="EK76" s="216"/>
      <c r="EL76" s="216"/>
      <c r="EM76" s="216"/>
      <c r="EN76" s="215"/>
      <c r="EO76" s="216"/>
      <c r="EP76" s="216"/>
      <c r="EQ76" s="216"/>
      <c r="ET76" s="216"/>
      <c r="EU76" s="287">
        <v>125</v>
      </c>
      <c r="EV76" s="304">
        <v>1.5831</v>
      </c>
      <c r="EW76" s="304">
        <v>1.4933000000000001</v>
      </c>
      <c r="EX76" s="304">
        <v>1.5173999999999901</v>
      </c>
      <c r="EY76" s="216"/>
      <c r="EZ76" s="216"/>
      <c r="FA76" s="233"/>
      <c r="FB76" s="233"/>
      <c r="FC76" s="233"/>
      <c r="FD76" s="233"/>
      <c r="FE76" s="248"/>
      <c r="FF76" s="233">
        <f t="shared" si="48"/>
        <v>1.5312666666666634</v>
      </c>
      <c r="FG76" s="233">
        <f t="shared" si="37"/>
        <v>3.7949293654677904E-2</v>
      </c>
      <c r="FH76" s="226">
        <f t="shared" si="49"/>
        <v>2.4782942436334614</v>
      </c>
      <c r="FI76" s="233">
        <f>FF76-FF79</f>
        <v>1.5094366666666634</v>
      </c>
      <c r="FJ76" s="249">
        <f>FI76*100/FI72</f>
        <v>93.87102324434008</v>
      </c>
      <c r="FK76" s="215"/>
      <c r="FL76" s="302">
        <v>125</v>
      </c>
      <c r="FM76" s="249">
        <v>93.87102324434008</v>
      </c>
      <c r="FN76" s="216"/>
      <c r="FO76" s="216"/>
      <c r="FP76" s="216"/>
      <c r="FQ76" s="216"/>
      <c r="FR76" s="215"/>
      <c r="FS76" s="216"/>
      <c r="FT76" s="216"/>
      <c r="FU76" s="216"/>
    </row>
    <row r="77" spans="1:177">
      <c r="A77" s="216"/>
      <c r="B77" s="287">
        <v>62.5</v>
      </c>
      <c r="C77" s="304">
        <v>1.6380999999999999</v>
      </c>
      <c r="D77" s="304">
        <v>1.5730999999999999</v>
      </c>
      <c r="E77" s="304">
        <v>1.5519000000000001</v>
      </c>
      <c r="F77" s="304">
        <v>1.4379</v>
      </c>
      <c r="G77" s="216"/>
      <c r="H77" s="233"/>
      <c r="I77" s="233"/>
      <c r="J77" s="233"/>
      <c r="K77" s="233"/>
      <c r="L77" s="248"/>
      <c r="M77" s="233">
        <f t="shared" si="38"/>
        <v>1.5502499999999999</v>
      </c>
      <c r="N77" s="233">
        <f t="shared" si="32"/>
        <v>7.2223593790395085E-2</v>
      </c>
      <c r="O77" s="226">
        <f t="shared" si="39"/>
        <v>4.6588352711107941</v>
      </c>
      <c r="P77" s="233">
        <f>M77-M79</f>
        <v>1.5266599999999999</v>
      </c>
      <c r="Q77" s="226">
        <f>P77*100/P72</f>
        <v>94.445819207641662</v>
      </c>
      <c r="R77" s="215"/>
      <c r="S77" s="303">
        <v>62.5</v>
      </c>
      <c r="T77" s="249">
        <v>94.445819207641662</v>
      </c>
      <c r="U77" s="216"/>
      <c r="V77" s="216"/>
      <c r="W77" s="216"/>
      <c r="X77" s="216"/>
      <c r="Y77" s="215"/>
      <c r="Z77" s="216"/>
      <c r="AA77" s="216"/>
      <c r="AB77" s="216"/>
      <c r="AD77" s="216"/>
      <c r="AE77" s="287">
        <v>62.5</v>
      </c>
      <c r="AF77" s="304">
        <v>1.5471999999999999</v>
      </c>
      <c r="AG77" s="304">
        <v>1.5113999999999901</v>
      </c>
      <c r="AH77" s="304">
        <v>1.4699</v>
      </c>
      <c r="AI77" s="304">
        <v>1.4402999999999999</v>
      </c>
      <c r="AJ77" s="216"/>
      <c r="AK77" s="233"/>
      <c r="AL77" s="233"/>
      <c r="AM77" s="233"/>
      <c r="AN77" s="233"/>
      <c r="AO77" s="248"/>
      <c r="AP77" s="233">
        <f t="shared" si="40"/>
        <v>1.4921999999999975</v>
      </c>
      <c r="AQ77" s="233">
        <f t="shared" si="33"/>
        <v>4.057258926911006E-2</v>
      </c>
      <c r="AR77" s="226">
        <f t="shared" si="41"/>
        <v>2.7189779700516099</v>
      </c>
      <c r="AS77" s="233">
        <f>AP77-AP79</f>
        <v>1.4664199999999976</v>
      </c>
      <c r="AT77" s="226">
        <f>AS77*100/AS72</f>
        <v>104.14618902872068</v>
      </c>
      <c r="AU77" s="215"/>
      <c r="AV77" s="303">
        <v>62.5</v>
      </c>
      <c r="AW77" s="249">
        <v>104.14618902872068</v>
      </c>
      <c r="AX77" s="216"/>
      <c r="AY77" s="216"/>
      <c r="AZ77" s="216"/>
      <c r="BA77" s="216"/>
      <c r="BB77" s="215"/>
      <c r="BC77" s="216"/>
      <c r="BD77" s="216"/>
      <c r="BE77" s="216"/>
      <c r="BH77" s="216"/>
      <c r="BI77" s="287">
        <v>62.5</v>
      </c>
      <c r="BJ77" s="304">
        <v>1.3667</v>
      </c>
      <c r="BK77" s="304">
        <v>1.4</v>
      </c>
      <c r="BL77" s="304">
        <v>1.3674999999999999</v>
      </c>
      <c r="BM77" s="304">
        <v>1.2553999999999901</v>
      </c>
      <c r="BN77" s="216"/>
      <c r="BO77" s="233"/>
      <c r="BP77" s="233"/>
      <c r="BQ77" s="233"/>
      <c r="BR77" s="233"/>
      <c r="BS77" s="248"/>
      <c r="BT77" s="233">
        <f t="shared" si="42"/>
        <v>1.3473999999999975</v>
      </c>
      <c r="BU77" s="233">
        <f t="shared" si="34"/>
        <v>5.4788821852641195E-2</v>
      </c>
      <c r="BV77" s="226">
        <f t="shared" si="43"/>
        <v>4.0662625688467635</v>
      </c>
      <c r="BW77" s="233">
        <f>BT77-BT79</f>
        <v>1.3227374999999975</v>
      </c>
      <c r="BX77" s="249">
        <f>BW77*100/BW72</f>
        <v>96.727575206354686</v>
      </c>
      <c r="BY77" s="215"/>
      <c r="BZ77" s="303">
        <v>62.5</v>
      </c>
      <c r="CA77" s="249">
        <v>96.727575206354686</v>
      </c>
      <c r="CB77" s="216"/>
      <c r="CC77" s="216"/>
      <c r="CD77" s="216"/>
      <c r="CE77" s="216"/>
      <c r="CF77" s="215"/>
      <c r="CG77" s="216"/>
      <c r="CH77" s="216"/>
      <c r="CI77" s="216"/>
      <c r="CL77" s="216"/>
      <c r="CM77" s="287">
        <v>62.5</v>
      </c>
      <c r="CN77" s="304">
        <v>1.5029999999999999</v>
      </c>
      <c r="CO77" s="304">
        <v>1.5325</v>
      </c>
      <c r="CP77" s="304">
        <v>1.5579000000000001</v>
      </c>
      <c r="CQ77" s="216"/>
      <c r="CR77" s="216"/>
      <c r="CS77" s="233"/>
      <c r="CT77" s="233"/>
      <c r="CU77" s="233"/>
      <c r="CV77" s="233"/>
      <c r="CW77" s="248"/>
      <c r="CX77" s="233">
        <f t="shared" si="44"/>
        <v>1.5311333333333332</v>
      </c>
      <c r="CY77" s="233">
        <f t="shared" si="35"/>
        <v>2.2433655272578564E-2</v>
      </c>
      <c r="CZ77" s="226">
        <f t="shared" si="45"/>
        <v>1.4651666699554946</v>
      </c>
      <c r="DA77" s="233">
        <f>CX77-CX79</f>
        <v>1.4964933333333332</v>
      </c>
      <c r="DB77" s="249">
        <f>DA77*100/DA72</f>
        <v>99.475753023393906</v>
      </c>
      <c r="DC77" s="215"/>
      <c r="DD77" s="303">
        <v>62.5</v>
      </c>
      <c r="DE77" s="249">
        <v>99.475753023393906</v>
      </c>
      <c r="DF77" s="216"/>
      <c r="DG77" s="216"/>
      <c r="DH77" s="216"/>
      <c r="DI77" s="216"/>
      <c r="DJ77" s="215"/>
      <c r="DK77" s="216"/>
      <c r="DL77" s="216"/>
      <c r="DM77" s="216"/>
      <c r="DP77" s="216"/>
      <c r="DQ77" s="287">
        <v>62.5</v>
      </c>
      <c r="DR77" s="304">
        <v>1.5862000000000001</v>
      </c>
      <c r="DS77" s="304">
        <v>1.6336999999999999</v>
      </c>
      <c r="DT77" s="304">
        <v>1.5979000000000001</v>
      </c>
      <c r="DU77" s="216"/>
      <c r="DV77" s="216"/>
      <c r="DW77" s="233"/>
      <c r="DX77" s="233"/>
      <c r="DY77" s="233"/>
      <c r="DZ77" s="233"/>
      <c r="EA77" s="248"/>
      <c r="EB77" s="233">
        <f t="shared" si="46"/>
        <v>1.6059333333333334</v>
      </c>
      <c r="EC77" s="233">
        <f t="shared" si="36"/>
        <v>2.0206654569445343E-2</v>
      </c>
      <c r="ED77" s="226">
        <f t="shared" si="47"/>
        <v>1.2582499005424888</v>
      </c>
      <c r="EE77" s="233">
        <f>EB77-EB79</f>
        <v>1.5751433333333336</v>
      </c>
      <c r="EF77" s="249">
        <f>EE77*100/EE72</f>
        <v>98.059735252431679</v>
      </c>
      <c r="EG77" s="215"/>
      <c r="EH77" s="303">
        <v>62.5</v>
      </c>
      <c r="EI77" s="249">
        <v>98.059735252431679</v>
      </c>
      <c r="EJ77" s="216"/>
      <c r="EK77" s="216"/>
      <c r="EL77" s="216"/>
      <c r="EM77" s="216"/>
      <c r="EN77" s="215"/>
      <c r="EO77" s="216"/>
      <c r="EP77" s="216"/>
      <c r="EQ77" s="216"/>
      <c r="ET77" s="216"/>
      <c r="EU77" s="287">
        <v>62.5</v>
      </c>
      <c r="EV77" s="304">
        <v>1.5958000000000001</v>
      </c>
      <c r="EW77" s="304">
        <v>1.5425</v>
      </c>
      <c r="EX77" s="304">
        <v>1.5785</v>
      </c>
      <c r="EY77" s="216"/>
      <c r="EZ77" s="216"/>
      <c r="FA77" s="233"/>
      <c r="FB77" s="233"/>
      <c r="FC77" s="233"/>
      <c r="FD77" s="233"/>
      <c r="FE77" s="248"/>
      <c r="FF77" s="233">
        <f t="shared" si="48"/>
        <v>1.5722666666666667</v>
      </c>
      <c r="FG77" s="233">
        <f t="shared" si="37"/>
        <v>2.2201551497336644E-2</v>
      </c>
      <c r="FH77" s="226">
        <f t="shared" si="49"/>
        <v>1.4120728988299256</v>
      </c>
      <c r="FI77" s="233">
        <f>FF77-FF79</f>
        <v>1.5504366666666667</v>
      </c>
      <c r="FJ77" s="249">
        <f>FI77*100/FI72</f>
        <v>96.420790344881965</v>
      </c>
      <c r="FK77" s="215"/>
      <c r="FL77" s="303">
        <v>62.5</v>
      </c>
      <c r="FM77" s="249">
        <v>96.420790344881965</v>
      </c>
      <c r="FN77" s="216"/>
      <c r="FO77" s="216"/>
      <c r="FP77" s="216"/>
      <c r="FQ77" s="216"/>
      <c r="FR77" s="215"/>
      <c r="FS77" s="216"/>
      <c r="FT77" s="216"/>
      <c r="FU77" s="216"/>
    </row>
    <row r="78" spans="1:177">
      <c r="A78" s="216"/>
      <c r="B78" s="287"/>
      <c r="C78" s="257"/>
      <c r="D78" s="257"/>
      <c r="E78" s="257"/>
      <c r="F78" s="258"/>
      <c r="G78" s="216"/>
      <c r="H78" s="233"/>
      <c r="I78" s="233"/>
      <c r="J78" s="233"/>
      <c r="K78" s="233"/>
      <c r="L78" s="248"/>
      <c r="M78" s="233"/>
      <c r="N78" s="233"/>
      <c r="O78" s="226"/>
      <c r="P78" s="233"/>
      <c r="Q78" s="226"/>
      <c r="R78" s="215"/>
      <c r="S78" s="233"/>
      <c r="T78" s="226"/>
      <c r="U78" s="216"/>
      <c r="V78" s="216"/>
      <c r="W78" s="216"/>
      <c r="X78" s="216"/>
      <c r="Y78" s="215"/>
      <c r="Z78" s="216"/>
      <c r="AA78" s="216"/>
      <c r="AB78" s="216"/>
      <c r="AD78" s="216"/>
      <c r="AE78" s="287"/>
      <c r="AF78" s="257"/>
      <c r="AG78" s="257"/>
      <c r="AH78" s="257"/>
      <c r="AI78" s="258"/>
      <c r="AJ78" s="216"/>
      <c r="AK78" s="233"/>
      <c r="AL78" s="233"/>
      <c r="AM78" s="233"/>
      <c r="AN78" s="233"/>
      <c r="AO78" s="248"/>
      <c r="AP78" s="233"/>
      <c r="AQ78" s="233"/>
      <c r="AR78" s="226"/>
      <c r="AS78" s="233"/>
      <c r="AT78" s="226"/>
      <c r="AU78" s="215"/>
      <c r="AV78" s="233"/>
      <c r="AW78" s="226"/>
      <c r="AX78" s="216"/>
      <c r="AY78" s="216"/>
      <c r="AZ78" s="216"/>
      <c r="BA78" s="216"/>
      <c r="BB78" s="215"/>
      <c r="BC78" s="216"/>
      <c r="BD78" s="216"/>
      <c r="BE78" s="216"/>
      <c r="BH78" s="216"/>
      <c r="BI78" s="287"/>
      <c r="BJ78" s="257"/>
      <c r="BK78" s="257"/>
      <c r="BL78" s="257"/>
      <c r="BM78" s="258"/>
      <c r="BN78" s="216"/>
      <c r="BO78" s="233"/>
      <c r="BP78" s="233"/>
      <c r="BQ78" s="233"/>
      <c r="BR78" s="233"/>
      <c r="BS78" s="248"/>
      <c r="BT78" s="233"/>
      <c r="BU78" s="233"/>
      <c r="BV78" s="226"/>
      <c r="BW78" s="233"/>
      <c r="BX78" s="226"/>
      <c r="BY78" s="215"/>
      <c r="BZ78" s="233"/>
      <c r="CA78" s="226"/>
      <c r="CB78" s="216"/>
      <c r="CC78" s="216"/>
      <c r="CD78" s="216"/>
      <c r="CE78" s="216"/>
      <c r="CF78" s="215"/>
      <c r="CG78" s="216"/>
      <c r="CH78" s="216"/>
      <c r="CI78" s="216"/>
      <c r="CL78" s="216"/>
      <c r="CM78" s="287"/>
      <c r="CN78" s="257"/>
      <c r="CO78" s="257"/>
      <c r="CP78" s="257"/>
      <c r="CQ78" s="258"/>
      <c r="CR78" s="216"/>
      <c r="CS78" s="233"/>
      <c r="CT78" s="233"/>
      <c r="CU78" s="233"/>
      <c r="CV78" s="233"/>
      <c r="CW78" s="248"/>
      <c r="CX78" s="233"/>
      <c r="CY78" s="233"/>
      <c r="CZ78" s="226"/>
      <c r="DA78" s="233"/>
      <c r="DB78" s="226"/>
      <c r="DC78" s="215"/>
      <c r="DD78" s="233"/>
      <c r="DE78" s="226"/>
      <c r="DF78" s="216"/>
      <c r="DG78" s="216"/>
      <c r="DH78" s="216"/>
      <c r="DI78" s="216"/>
      <c r="DJ78" s="215"/>
      <c r="DK78" s="216"/>
      <c r="DL78" s="216"/>
      <c r="DM78" s="216"/>
      <c r="DP78" s="216"/>
      <c r="DQ78" s="287"/>
      <c r="DR78" s="257"/>
      <c r="DS78" s="257"/>
      <c r="DT78" s="257"/>
      <c r="DU78" s="258"/>
      <c r="DV78" s="216"/>
      <c r="DW78" s="233"/>
      <c r="DX78" s="233"/>
      <c r="DY78" s="233"/>
      <c r="DZ78" s="233"/>
      <c r="EA78" s="248"/>
      <c r="EB78" s="233"/>
      <c r="EC78" s="233"/>
      <c r="ED78" s="226"/>
      <c r="EE78" s="233"/>
      <c r="EF78" s="226"/>
      <c r="EG78" s="215"/>
      <c r="EH78" s="233"/>
      <c r="EI78" s="226"/>
      <c r="EJ78" s="216"/>
      <c r="EK78" s="216"/>
      <c r="EL78" s="216"/>
      <c r="EM78" s="216"/>
      <c r="EN78" s="215"/>
      <c r="EO78" s="216"/>
      <c r="EP78" s="216"/>
      <c r="EQ78" s="216"/>
      <c r="ET78" s="216"/>
      <c r="EU78" s="287"/>
      <c r="EV78" s="257"/>
      <c r="EW78" s="257"/>
      <c r="EX78" s="257"/>
      <c r="EY78" s="258"/>
      <c r="EZ78" s="216"/>
      <c r="FA78" s="233"/>
      <c r="FB78" s="233"/>
      <c r="FC78" s="233"/>
      <c r="FD78" s="233"/>
      <c r="FE78" s="248"/>
      <c r="FF78" s="233"/>
      <c r="FG78" s="233"/>
      <c r="FH78" s="226"/>
      <c r="FI78" s="233"/>
      <c r="FJ78" s="226"/>
      <c r="FK78" s="215"/>
      <c r="FL78" s="233"/>
      <c r="FM78" s="226"/>
      <c r="FN78" s="216"/>
      <c r="FO78" s="216"/>
      <c r="FP78" s="216"/>
      <c r="FQ78" s="216"/>
      <c r="FR78" s="215"/>
      <c r="FS78" s="216"/>
      <c r="FT78" s="216"/>
      <c r="FU78" s="216"/>
    </row>
    <row r="79" spans="1:177">
      <c r="A79" s="216"/>
      <c r="B79" s="269" t="s">
        <v>50</v>
      </c>
      <c r="C79" s="289">
        <f t="shared" ref="C79:L79" si="50">C61</f>
        <v>2.35E-2</v>
      </c>
      <c r="D79" s="289">
        <f t="shared" si="50"/>
        <v>2.5600000000000001E-2</v>
      </c>
      <c r="E79" s="289">
        <f t="shared" si="50"/>
        <v>2.4799999999999999E-2</v>
      </c>
      <c r="F79" s="289">
        <f t="shared" si="50"/>
        <v>2.86E-2</v>
      </c>
      <c r="G79" s="289">
        <f t="shared" si="50"/>
        <v>2.4400000000000002E-2</v>
      </c>
      <c r="H79" s="289">
        <f t="shared" si="50"/>
        <v>1.84E-2</v>
      </c>
      <c r="I79" s="289">
        <f t="shared" si="50"/>
        <v>1.9199999999999998E-2</v>
      </c>
      <c r="J79" s="289">
        <f t="shared" si="50"/>
        <v>2.1299999999999899E-2</v>
      </c>
      <c r="K79" s="289">
        <f t="shared" si="50"/>
        <v>2.1999999999999999E-2</v>
      </c>
      <c r="L79" s="290">
        <f t="shared" si="50"/>
        <v>2.81E-2</v>
      </c>
      <c r="M79" s="233">
        <f>AVERAGE(C79:L79)</f>
        <v>2.3589999999999989E-2</v>
      </c>
      <c r="N79" s="233">
        <f>STDEVP(C79:L79)</f>
        <v>3.2494461066464924E-3</v>
      </c>
      <c r="O79" s="226">
        <f>N79*100/M79</f>
        <v>13.774676162130113</v>
      </c>
      <c r="P79" s="233"/>
      <c r="Q79" s="226"/>
      <c r="R79" s="215"/>
      <c r="S79" s="291" t="s">
        <v>119</v>
      </c>
      <c r="T79" s="292">
        <v>360</v>
      </c>
      <c r="U79" s="216"/>
      <c r="V79" s="216"/>
      <c r="W79" s="216"/>
      <c r="X79" s="216"/>
      <c r="Y79" s="215"/>
      <c r="Z79" s="216"/>
      <c r="AA79" s="216"/>
      <c r="AB79" s="216"/>
      <c r="AD79" s="216"/>
      <c r="AE79" s="269" t="s">
        <v>50</v>
      </c>
      <c r="AF79" s="289">
        <v>2.6599999999999902E-2</v>
      </c>
      <c r="AG79" s="289">
        <v>2.1399999999999999E-2</v>
      </c>
      <c r="AH79" s="289">
        <v>3.2099999999999997E-2</v>
      </c>
      <c r="AI79" s="289">
        <v>3.1299999999999897E-2</v>
      </c>
      <c r="AJ79" s="289">
        <v>2.7799999999999901E-2</v>
      </c>
      <c r="AK79" s="289">
        <v>1.9199999999999901E-2</v>
      </c>
      <c r="AL79" s="289">
        <v>2.1899999999999999E-2</v>
      </c>
      <c r="AM79" s="289">
        <v>1.9099999999999898E-2</v>
      </c>
      <c r="AN79" s="289">
        <v>2.6200000000000001E-2</v>
      </c>
      <c r="AO79" s="290">
        <v>3.2199999999999999E-2</v>
      </c>
      <c r="AP79" s="233">
        <f>AVERAGE(AF79:AO79)</f>
        <v>2.5779999999999949E-2</v>
      </c>
      <c r="AQ79" s="233">
        <f>STDEVP(AF79:AO79)</f>
        <v>4.8858571407686584E-3</v>
      </c>
      <c r="AR79" s="226">
        <f>AQ79*100/AP79</f>
        <v>18.952122345883119</v>
      </c>
      <c r="AS79" s="233"/>
      <c r="AT79" s="226"/>
      <c r="AU79" s="215"/>
      <c r="AV79" s="291" t="s">
        <v>119</v>
      </c>
      <c r="AW79" s="292"/>
      <c r="AX79" s="216"/>
      <c r="AY79" s="216"/>
      <c r="AZ79" s="216"/>
      <c r="BA79" s="216"/>
      <c r="BB79" s="215"/>
      <c r="BC79" s="216"/>
      <c r="BD79" s="216"/>
      <c r="BE79" s="216"/>
      <c r="BH79" s="216"/>
      <c r="BI79" s="269" t="s">
        <v>50</v>
      </c>
      <c r="BJ79" s="289">
        <v>2.29E-2</v>
      </c>
      <c r="BK79" s="289">
        <v>2.2100000000000002E-2</v>
      </c>
      <c r="BL79" s="289">
        <v>2.5700000000000001E-2</v>
      </c>
      <c r="BM79" s="289">
        <v>3.02999999999999E-2</v>
      </c>
      <c r="BN79" s="289">
        <v>2.21999999999999E-2</v>
      </c>
      <c r="BO79" s="289"/>
      <c r="BP79" s="289">
        <v>2.4E-2</v>
      </c>
      <c r="BQ79" s="289">
        <v>2.4899999999999901E-2</v>
      </c>
      <c r="BR79" s="289">
        <v>2.52E-2</v>
      </c>
      <c r="BS79" s="290"/>
      <c r="BT79" s="233">
        <f>AVERAGE(BJ79:BS79)</f>
        <v>2.4662499999999962E-2</v>
      </c>
      <c r="BU79" s="233">
        <f>STDEVP(BJ79:BS79)</f>
        <v>2.4844202039912477E-3</v>
      </c>
      <c r="BV79" s="226">
        <f>BU79*100/BT79</f>
        <v>10.07367543432844</v>
      </c>
      <c r="BW79" s="233"/>
      <c r="BX79" s="226"/>
      <c r="BY79" s="215"/>
      <c r="BZ79" s="291" t="s">
        <v>119</v>
      </c>
      <c r="CA79" s="292"/>
      <c r="CB79" s="216"/>
      <c r="CC79" s="216"/>
      <c r="CD79" s="216"/>
      <c r="CE79" s="216"/>
      <c r="CF79" s="215"/>
      <c r="CG79" s="216"/>
      <c r="CH79" s="216"/>
      <c r="CI79" s="216"/>
      <c r="CL79" s="216"/>
      <c r="CM79" s="269" t="s">
        <v>50</v>
      </c>
      <c r="CN79" s="289">
        <v>2.5499999999999998E-2</v>
      </c>
      <c r="CO79" s="289">
        <v>2.4400000000000002E-2</v>
      </c>
      <c r="CP79" s="289">
        <v>2.8199999999999999E-2</v>
      </c>
      <c r="CQ79" s="289">
        <v>3.0599999999999902E-2</v>
      </c>
      <c r="CR79" s="289">
        <v>3.78E-2</v>
      </c>
      <c r="CS79" s="289">
        <v>2.5000000000000001E-2</v>
      </c>
      <c r="CT79" s="289">
        <v>4.1300000000000003E-2</v>
      </c>
      <c r="CU79" s="289">
        <v>4.4799999999999902E-2</v>
      </c>
      <c r="CV79" s="289">
        <v>4.0699999999999903E-2</v>
      </c>
      <c r="CW79" s="290">
        <v>4.8099999999999997E-2</v>
      </c>
      <c r="CX79" s="233">
        <f>AVERAGE(CN79:CW79)</f>
        <v>3.4639999999999969E-2</v>
      </c>
      <c r="CY79" s="233">
        <f>STDEVP(CN79:CW79)</f>
        <v>8.4533070451746715E-3</v>
      </c>
      <c r="CZ79" s="226">
        <f>CY79*100/CX79</f>
        <v>24.403311331335679</v>
      </c>
      <c r="DA79" s="233"/>
      <c r="DB79" s="226"/>
      <c r="DC79" s="215"/>
      <c r="DD79" s="291" t="s">
        <v>119</v>
      </c>
      <c r="DE79" s="292">
        <v>700</v>
      </c>
      <c r="DF79" s="216"/>
      <c r="DG79" s="216"/>
      <c r="DH79" s="216"/>
      <c r="DI79" s="216"/>
      <c r="DJ79" s="215"/>
      <c r="DK79" s="216"/>
      <c r="DL79" s="216"/>
      <c r="DM79" s="216"/>
      <c r="DP79" s="216"/>
      <c r="DQ79" s="269" t="s">
        <v>50</v>
      </c>
      <c r="DR79" s="289">
        <v>2.7E-2</v>
      </c>
      <c r="DS79" s="289">
        <v>3.08999999999999E-2</v>
      </c>
      <c r="DT79" s="289">
        <v>3.1199999999999999E-2</v>
      </c>
      <c r="DU79" s="289">
        <v>3.7499999999999999E-2</v>
      </c>
      <c r="DV79" s="289">
        <v>3.2099999999999997E-2</v>
      </c>
      <c r="DW79" s="289">
        <v>2.1199999999999899E-2</v>
      </c>
      <c r="DX79" s="289">
        <v>3.2399999999999901E-2</v>
      </c>
      <c r="DY79" s="289">
        <v>2.9999999999999898E-2</v>
      </c>
      <c r="DZ79" s="289">
        <v>3.5000000000000003E-2</v>
      </c>
      <c r="EA79" s="290">
        <v>3.0599999999999999E-2</v>
      </c>
      <c r="EB79" s="233">
        <f>AVERAGE(DR79:EA79)</f>
        <v>3.0789999999999956E-2</v>
      </c>
      <c r="EC79" s="233">
        <f>STDEVP(DR79:EA79)</f>
        <v>4.1740747477734723E-3</v>
      </c>
      <c r="ED79" s="226">
        <f>EC79*100/EB79</f>
        <v>13.556592230508212</v>
      </c>
      <c r="EE79" s="233"/>
      <c r="EF79" s="226"/>
      <c r="EG79" s="215"/>
      <c r="EH79" s="291" t="s">
        <v>119</v>
      </c>
      <c r="EI79" s="292">
        <v>790</v>
      </c>
      <c r="EJ79" s="216"/>
      <c r="EK79" s="216"/>
      <c r="EL79" s="216"/>
      <c r="EM79" s="216"/>
      <c r="EN79" s="215"/>
      <c r="EO79" s="216"/>
      <c r="EP79" s="216"/>
      <c r="EQ79" s="216"/>
      <c r="ET79" s="216"/>
      <c r="EU79" s="269" t="s">
        <v>50</v>
      </c>
      <c r="EV79" s="289">
        <v>1.58999999999999E-2</v>
      </c>
      <c r="EW79" s="289">
        <v>1.7000000000000001E-2</v>
      </c>
      <c r="EX79" s="289">
        <v>2.2399999999999899E-2</v>
      </c>
      <c r="EY79" s="289">
        <v>2.3900000000000001E-2</v>
      </c>
      <c r="EZ79" s="289">
        <v>2.76E-2</v>
      </c>
      <c r="FA79" s="289">
        <v>1.8699999999999901E-2</v>
      </c>
      <c r="FB79" s="289">
        <v>2.28999999999999E-2</v>
      </c>
      <c r="FC79" s="289">
        <v>2.4E-2</v>
      </c>
      <c r="FD79" s="289">
        <v>1.8399999999999899E-2</v>
      </c>
      <c r="FE79" s="290">
        <v>2.74999999999999E-2</v>
      </c>
      <c r="FF79" s="233">
        <f>AVERAGE(EV79:FE79)</f>
        <v>2.182999999999994E-2</v>
      </c>
      <c r="FG79" s="233">
        <f>STDEVP(EV79:FE79)</f>
        <v>3.9491897903240992E-3</v>
      </c>
      <c r="FH79" s="226">
        <f>FG79*100/FF79</f>
        <v>18.090654101347276</v>
      </c>
      <c r="FI79" s="233"/>
      <c r="FJ79" s="226"/>
      <c r="FK79" s="215"/>
      <c r="FL79" s="291" t="s">
        <v>119</v>
      </c>
      <c r="FM79" s="292">
        <v>880</v>
      </c>
      <c r="FN79" s="216"/>
      <c r="FO79" s="216"/>
      <c r="FP79" s="216"/>
      <c r="FQ79" s="216"/>
      <c r="FR79" s="215"/>
      <c r="FS79" s="216"/>
      <c r="FT79" s="216"/>
      <c r="FU79" s="216"/>
    </row>
    <row r="80" spans="1:177">
      <c r="A80" s="216"/>
      <c r="B80" s="216"/>
      <c r="C80" s="257"/>
      <c r="D80" s="257"/>
      <c r="E80" s="257"/>
      <c r="F80" s="258"/>
      <c r="G80" s="216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26"/>
      <c r="T80" s="233"/>
      <c r="U80" s="226"/>
      <c r="V80" s="215"/>
      <c r="W80" s="233"/>
      <c r="X80" s="226"/>
      <c r="Y80" s="215"/>
      <c r="Z80" s="216"/>
      <c r="AA80" s="216"/>
      <c r="AB80" s="216"/>
      <c r="AD80" s="216"/>
      <c r="AE80" s="216"/>
      <c r="AF80" s="257"/>
      <c r="AG80" s="257"/>
      <c r="AH80" s="257"/>
      <c r="AI80" s="258"/>
      <c r="AJ80" s="216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26"/>
      <c r="AW80" s="233"/>
      <c r="AX80" s="226"/>
      <c r="AY80" s="215"/>
      <c r="AZ80" s="233"/>
      <c r="BA80" s="226"/>
      <c r="BB80" s="215"/>
      <c r="BC80" s="216"/>
      <c r="BD80" s="216"/>
      <c r="BE80" s="216"/>
      <c r="BH80" s="216"/>
      <c r="BI80" s="216"/>
      <c r="BJ80" s="257"/>
      <c r="BK80" s="257"/>
      <c r="BL80" s="257"/>
      <c r="BM80" s="258"/>
      <c r="BN80" s="216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26"/>
      <c r="CA80" s="233"/>
      <c r="CB80" s="226"/>
      <c r="CC80" s="215"/>
      <c r="CD80" s="233"/>
      <c r="CE80" s="226"/>
      <c r="CF80" s="215"/>
      <c r="CG80" s="216"/>
      <c r="CH80" s="216"/>
      <c r="CI80" s="216"/>
      <c r="CL80" s="216"/>
      <c r="CM80" s="216"/>
      <c r="CN80" s="257"/>
      <c r="CO80" s="257"/>
      <c r="CP80" s="257"/>
      <c r="CQ80" s="258"/>
      <c r="CR80" s="216"/>
      <c r="CS80" s="233"/>
      <c r="CT80" s="233"/>
      <c r="CU80" s="233"/>
      <c r="CV80" s="233"/>
      <c r="CW80" s="233"/>
      <c r="CX80" s="233"/>
      <c r="CY80" s="233"/>
      <c r="CZ80" s="233"/>
      <c r="DA80" s="233"/>
      <c r="DB80" s="233"/>
      <c r="DC80" s="233"/>
      <c r="DD80" s="226"/>
      <c r="DE80" s="233"/>
      <c r="DF80" s="226"/>
      <c r="DG80" s="215"/>
      <c r="DH80" s="233"/>
      <c r="DI80" s="226"/>
      <c r="DJ80" s="215"/>
      <c r="DK80" s="216"/>
      <c r="DL80" s="216"/>
      <c r="DM80" s="216"/>
      <c r="DP80" s="216"/>
      <c r="DQ80" s="216"/>
      <c r="DR80" s="257"/>
      <c r="DS80" s="257"/>
      <c r="DT80" s="257"/>
      <c r="DU80" s="258"/>
      <c r="DV80" s="216"/>
      <c r="DW80" s="233"/>
      <c r="DX80" s="233"/>
      <c r="DY80" s="233"/>
      <c r="DZ80" s="233"/>
      <c r="EA80" s="233"/>
      <c r="EB80" s="233"/>
      <c r="EC80" s="233"/>
      <c r="ED80" s="233"/>
      <c r="EE80" s="233"/>
      <c r="EF80" s="233"/>
      <c r="EG80" s="233"/>
      <c r="EH80" s="226"/>
      <c r="EI80" s="233"/>
      <c r="EJ80" s="226"/>
      <c r="EK80" s="215"/>
      <c r="EL80" s="233"/>
      <c r="EM80" s="226"/>
      <c r="EN80" s="215"/>
      <c r="EO80" s="216"/>
      <c r="EP80" s="216"/>
      <c r="EQ80" s="216"/>
      <c r="ET80" s="216"/>
      <c r="EU80" s="216"/>
      <c r="EV80" s="257"/>
      <c r="EW80" s="257"/>
      <c r="EX80" s="257"/>
      <c r="EY80" s="258"/>
      <c r="EZ80" s="216"/>
      <c r="FA80" s="233"/>
      <c r="FB80" s="233"/>
      <c r="FC80" s="233"/>
      <c r="FD80" s="233"/>
      <c r="FE80" s="233"/>
      <c r="FF80" s="233"/>
      <c r="FG80" s="233"/>
      <c r="FH80" s="233"/>
      <c r="FI80" s="233"/>
      <c r="FJ80" s="233"/>
      <c r="FK80" s="233"/>
      <c r="FL80" s="226"/>
      <c r="FM80" s="233"/>
      <c r="FN80" s="226"/>
      <c r="FO80" s="215"/>
      <c r="FP80" s="233"/>
      <c r="FQ80" s="226"/>
      <c r="FR80" s="215"/>
      <c r="FS80" s="216"/>
      <c r="FT80" s="216"/>
      <c r="FU80" s="216"/>
    </row>
    <row r="81" spans="1:177">
      <c r="A81" s="216"/>
      <c r="B81" s="216"/>
      <c r="C81" s="257"/>
      <c r="D81" s="257"/>
      <c r="E81" s="257"/>
      <c r="F81" s="258"/>
      <c r="G81" s="216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26"/>
      <c r="T81" s="233"/>
      <c r="U81" s="226"/>
      <c r="V81" s="215"/>
      <c r="W81" s="233"/>
      <c r="X81" s="226"/>
      <c r="Y81" s="215"/>
      <c r="Z81" s="216"/>
      <c r="AA81" s="216"/>
      <c r="AB81" s="216"/>
      <c r="AD81" s="216"/>
      <c r="AE81" s="216"/>
      <c r="AF81" s="257"/>
      <c r="AG81" s="257"/>
      <c r="AH81" s="257"/>
      <c r="AI81" s="258"/>
      <c r="AJ81" s="216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26"/>
      <c r="AW81" s="233"/>
      <c r="AX81" s="226"/>
      <c r="AY81" s="215"/>
      <c r="AZ81" s="233"/>
      <c r="BA81" s="226"/>
      <c r="BB81" s="215"/>
      <c r="BC81" s="216"/>
      <c r="BD81" s="216"/>
      <c r="BE81" s="216"/>
      <c r="BH81" s="216"/>
      <c r="BI81" s="216"/>
      <c r="BJ81" s="257"/>
      <c r="BK81" s="257"/>
      <c r="BL81" s="257"/>
      <c r="BM81" s="258"/>
      <c r="BN81" s="216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26"/>
      <c r="CA81" s="233"/>
      <c r="CB81" s="226"/>
      <c r="CC81" s="215"/>
      <c r="CD81" s="233"/>
      <c r="CE81" s="226"/>
      <c r="CF81" s="215"/>
      <c r="CG81" s="216"/>
      <c r="CH81" s="216"/>
      <c r="CI81" s="216"/>
      <c r="CL81" s="216"/>
      <c r="CM81" s="216"/>
      <c r="CN81" s="257"/>
      <c r="CO81" s="257"/>
      <c r="CP81" s="257"/>
      <c r="CQ81" s="258"/>
      <c r="CR81" s="216"/>
      <c r="CS81" s="233"/>
      <c r="CT81" s="233"/>
      <c r="CU81" s="233"/>
      <c r="CV81" s="233"/>
      <c r="CW81" s="233"/>
      <c r="CX81" s="233"/>
      <c r="CY81" s="233"/>
      <c r="CZ81" s="233"/>
      <c r="DA81" s="233"/>
      <c r="DB81" s="233"/>
      <c r="DC81" s="233"/>
      <c r="DD81" s="226"/>
      <c r="DE81" s="233"/>
      <c r="DF81" s="226"/>
      <c r="DG81" s="215"/>
      <c r="DH81" s="233"/>
      <c r="DI81" s="226"/>
      <c r="DJ81" s="215"/>
      <c r="DK81" s="216"/>
      <c r="DL81" s="216"/>
      <c r="DM81" s="216"/>
      <c r="DP81" s="216"/>
      <c r="DQ81" s="216"/>
      <c r="DR81" s="257"/>
      <c r="DS81" s="257"/>
      <c r="DT81" s="257"/>
      <c r="DU81" s="258"/>
      <c r="DV81" s="216"/>
      <c r="DW81" s="233"/>
      <c r="DX81" s="233"/>
      <c r="DY81" s="233"/>
      <c r="DZ81" s="233"/>
      <c r="EA81" s="233"/>
      <c r="EB81" s="233"/>
      <c r="EC81" s="233"/>
      <c r="ED81" s="233"/>
      <c r="EE81" s="233"/>
      <c r="EF81" s="233"/>
      <c r="EG81" s="233"/>
      <c r="EH81" s="226"/>
      <c r="EI81" s="233"/>
      <c r="EJ81" s="226"/>
      <c r="EK81" s="215"/>
      <c r="EL81" s="233"/>
      <c r="EM81" s="226"/>
      <c r="EN81" s="215"/>
      <c r="EO81" s="216"/>
      <c r="EP81" s="216"/>
      <c r="EQ81" s="216"/>
      <c r="ET81" s="216"/>
      <c r="EU81" s="216"/>
      <c r="EV81" s="257"/>
      <c r="EW81" s="257"/>
      <c r="EX81" s="257"/>
      <c r="EY81" s="258"/>
      <c r="EZ81" s="216"/>
      <c r="FA81" s="233"/>
      <c r="FB81" s="233"/>
      <c r="FC81" s="233"/>
      <c r="FD81" s="233"/>
      <c r="FE81" s="233"/>
      <c r="FF81" s="233"/>
      <c r="FG81" s="233"/>
      <c r="FH81" s="233"/>
      <c r="FI81" s="233"/>
      <c r="FJ81" s="233"/>
      <c r="FK81" s="233"/>
      <c r="FL81" s="226"/>
      <c r="FM81" s="233"/>
      <c r="FN81" s="226"/>
      <c r="FO81" s="215"/>
      <c r="FP81" s="233"/>
      <c r="FQ81" s="226"/>
      <c r="FR81" s="215"/>
      <c r="FS81" s="216"/>
      <c r="FT81" s="216"/>
      <c r="FU81" s="216"/>
    </row>
    <row r="82" spans="1:177">
      <c r="A82" s="216"/>
      <c r="B82" s="216"/>
      <c r="C82" s="257"/>
      <c r="D82" s="257"/>
      <c r="E82" s="257"/>
      <c r="F82" s="258"/>
      <c r="G82" s="216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26"/>
      <c r="T82" s="233"/>
      <c r="U82" s="226"/>
      <c r="V82" s="215"/>
      <c r="W82" s="233"/>
      <c r="X82" s="226"/>
      <c r="Y82" s="216"/>
      <c r="Z82" s="216"/>
      <c r="AA82" s="216"/>
      <c r="AB82" s="216"/>
      <c r="AD82" s="216"/>
      <c r="AE82" s="216"/>
      <c r="AF82" s="257"/>
      <c r="AG82" s="257"/>
      <c r="AH82" s="257"/>
      <c r="AI82" s="258"/>
      <c r="AJ82" s="216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26"/>
      <c r="AW82" s="233"/>
      <c r="AX82" s="226"/>
      <c r="AY82" s="215"/>
      <c r="AZ82" s="233"/>
      <c r="BA82" s="226"/>
      <c r="BB82" s="216"/>
      <c r="BC82" s="216"/>
      <c r="BD82" s="216"/>
      <c r="BE82" s="216"/>
      <c r="BH82" s="216"/>
      <c r="BI82" s="216"/>
      <c r="BJ82" s="257"/>
      <c r="BK82" s="257"/>
      <c r="BL82" s="257"/>
      <c r="BM82" s="258"/>
      <c r="BN82" s="216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26"/>
      <c r="CA82" s="233"/>
      <c r="CB82" s="226"/>
      <c r="CC82" s="215"/>
      <c r="CD82" s="233"/>
      <c r="CE82" s="226"/>
      <c r="CF82" s="216"/>
      <c r="CG82" s="216"/>
      <c r="CH82" s="216"/>
      <c r="CI82" s="216"/>
      <c r="CL82" s="216"/>
      <c r="CM82" s="216"/>
      <c r="CN82" s="257"/>
      <c r="CO82" s="257"/>
      <c r="CP82" s="257"/>
      <c r="CQ82" s="258"/>
      <c r="CR82" s="216"/>
      <c r="CS82" s="233"/>
      <c r="CT82" s="233"/>
      <c r="CU82" s="233"/>
      <c r="CV82" s="233"/>
      <c r="CW82" s="233"/>
      <c r="CX82" s="233"/>
      <c r="CY82" s="233"/>
      <c r="CZ82" s="233"/>
      <c r="DA82" s="233"/>
      <c r="DB82" s="233"/>
      <c r="DC82" s="233"/>
      <c r="DD82" s="226"/>
      <c r="DE82" s="233"/>
      <c r="DF82" s="226"/>
      <c r="DG82" s="215"/>
      <c r="DH82" s="233"/>
      <c r="DI82" s="226"/>
      <c r="DJ82" s="216"/>
      <c r="DK82" s="216"/>
      <c r="DL82" s="216"/>
      <c r="DM82" s="216"/>
      <c r="DP82" s="216"/>
      <c r="DQ82" s="216"/>
      <c r="DR82" s="257"/>
      <c r="DS82" s="257"/>
      <c r="DT82" s="257"/>
      <c r="DU82" s="258"/>
      <c r="DV82" s="216"/>
      <c r="DW82" s="233"/>
      <c r="DX82" s="233"/>
      <c r="DY82" s="233"/>
      <c r="DZ82" s="233"/>
      <c r="EA82" s="233"/>
      <c r="EB82" s="233"/>
      <c r="EC82" s="233"/>
      <c r="ED82" s="233"/>
      <c r="EE82" s="233"/>
      <c r="EF82" s="233"/>
      <c r="EG82" s="233"/>
      <c r="EH82" s="226"/>
      <c r="EI82" s="233"/>
      <c r="EJ82" s="226"/>
      <c r="EK82" s="215"/>
      <c r="EL82" s="233"/>
      <c r="EM82" s="226"/>
      <c r="EN82" s="216"/>
      <c r="EO82" s="216"/>
      <c r="EP82" s="216"/>
      <c r="EQ82" s="216"/>
      <c r="ET82" s="216"/>
      <c r="EU82" s="216"/>
      <c r="EV82" s="257"/>
      <c r="EW82" s="257"/>
      <c r="EX82" s="257"/>
      <c r="EY82" s="258"/>
      <c r="EZ82" s="216"/>
      <c r="FA82" s="233"/>
      <c r="FB82" s="233"/>
      <c r="FC82" s="233"/>
      <c r="FD82" s="233"/>
      <c r="FE82" s="233"/>
      <c r="FF82" s="233"/>
      <c r="FG82" s="233"/>
      <c r="FH82" s="233"/>
      <c r="FI82" s="233"/>
      <c r="FJ82" s="233"/>
      <c r="FK82" s="233"/>
      <c r="FL82" s="226"/>
      <c r="FM82" s="233"/>
      <c r="FN82" s="226"/>
      <c r="FO82" s="215"/>
      <c r="FP82" s="233"/>
      <c r="FQ82" s="226"/>
      <c r="FR82" s="216"/>
      <c r="FS82" s="216"/>
      <c r="FT82" s="216"/>
      <c r="FU82" s="216"/>
    </row>
    <row r="83" spans="1:177">
      <c r="A83" s="216"/>
      <c r="B83" s="216"/>
      <c r="C83" s="271"/>
      <c r="D83" s="271"/>
      <c r="E83" s="271"/>
      <c r="F83" s="271"/>
      <c r="G83" s="271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26"/>
      <c r="T83" s="233"/>
      <c r="U83" s="226"/>
      <c r="V83" s="215"/>
      <c r="W83" s="249"/>
      <c r="X83" s="226"/>
      <c r="Y83" s="216"/>
      <c r="Z83" s="216"/>
      <c r="AA83" s="216"/>
      <c r="AB83" s="216"/>
      <c r="AD83" s="216"/>
      <c r="AE83" s="216"/>
      <c r="AF83" s="271"/>
      <c r="AG83" s="271"/>
      <c r="AH83" s="271"/>
      <c r="AI83" s="271"/>
      <c r="AJ83" s="271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26"/>
      <c r="AW83" s="233"/>
      <c r="AX83" s="226"/>
      <c r="AY83" s="215"/>
      <c r="AZ83" s="249"/>
      <c r="BA83" s="226"/>
      <c r="BB83" s="216"/>
      <c r="BC83" s="216"/>
      <c r="BD83" s="216"/>
      <c r="BE83" s="216"/>
      <c r="BH83" s="216"/>
      <c r="BI83" s="216"/>
      <c r="BJ83" s="271"/>
      <c r="BK83" s="271"/>
      <c r="BL83" s="271"/>
      <c r="BM83" s="271"/>
      <c r="BN83" s="271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26"/>
      <c r="CA83" s="249"/>
      <c r="CB83" s="226"/>
      <c r="CC83" s="215"/>
      <c r="CD83" s="249"/>
      <c r="CE83" s="226"/>
      <c r="CF83" s="216"/>
      <c r="CG83" s="216"/>
      <c r="CH83" s="216"/>
      <c r="CI83" s="216"/>
      <c r="CL83" s="216"/>
      <c r="CM83" s="216"/>
      <c r="CN83" s="271"/>
      <c r="CO83" s="271"/>
      <c r="CP83" s="271"/>
      <c r="CQ83" s="271"/>
      <c r="CR83" s="271"/>
      <c r="CS83" s="233"/>
      <c r="CT83" s="233"/>
      <c r="CU83" s="233"/>
      <c r="CV83" s="233"/>
      <c r="CW83" s="233"/>
      <c r="CX83" s="233"/>
      <c r="CY83" s="233"/>
      <c r="CZ83" s="233"/>
      <c r="DA83" s="233"/>
      <c r="DB83" s="233"/>
      <c r="DC83" s="233"/>
      <c r="DD83" s="226"/>
      <c r="DE83" s="249"/>
      <c r="DF83" s="226"/>
      <c r="DG83" s="215"/>
      <c r="DH83" s="249"/>
      <c r="DI83" s="226"/>
      <c r="DJ83" s="216"/>
      <c r="DK83" s="216"/>
      <c r="DL83" s="216"/>
      <c r="DM83" s="216"/>
      <c r="DP83" s="216"/>
      <c r="DQ83" s="216"/>
      <c r="DR83" s="271"/>
      <c r="DS83" s="271"/>
      <c r="DT83" s="271"/>
      <c r="DU83" s="271"/>
      <c r="DV83" s="271"/>
      <c r="DW83" s="233"/>
      <c r="DX83" s="233"/>
      <c r="DY83" s="233"/>
      <c r="DZ83" s="233"/>
      <c r="EA83" s="233"/>
      <c r="EB83" s="233"/>
      <c r="EC83" s="233"/>
      <c r="ED83" s="233"/>
      <c r="EE83" s="233"/>
      <c r="EF83" s="233"/>
      <c r="EG83" s="233"/>
      <c r="EH83" s="226"/>
      <c r="EI83" s="249"/>
      <c r="EJ83" s="226"/>
      <c r="EK83" s="215"/>
      <c r="EL83" s="249"/>
      <c r="EM83" s="226"/>
      <c r="EN83" s="216"/>
      <c r="EO83" s="216"/>
      <c r="EP83" s="216"/>
      <c r="EQ83" s="216"/>
      <c r="ET83" s="216"/>
      <c r="EU83" s="216"/>
      <c r="EV83" s="271"/>
      <c r="EW83" s="271"/>
      <c r="EX83" s="271"/>
      <c r="EY83" s="271"/>
      <c r="EZ83" s="271"/>
      <c r="FA83" s="233"/>
      <c r="FB83" s="233"/>
      <c r="FC83" s="233"/>
      <c r="FD83" s="233"/>
      <c r="FE83" s="233"/>
      <c r="FF83" s="233"/>
      <c r="FG83" s="233"/>
      <c r="FH83" s="233"/>
      <c r="FI83" s="233"/>
      <c r="FJ83" s="233"/>
      <c r="FK83" s="233"/>
      <c r="FL83" s="226"/>
      <c r="FM83" s="249"/>
      <c r="FN83" s="226"/>
      <c r="FO83" s="215"/>
      <c r="FP83" s="249"/>
      <c r="FQ83" s="226"/>
      <c r="FR83" s="216"/>
      <c r="FS83" s="216"/>
      <c r="FT83" s="216"/>
      <c r="FU83" s="216"/>
    </row>
    <row r="84" spans="1:177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  <c r="DE84" s="216"/>
      <c r="DF84" s="216"/>
      <c r="DG84" s="216"/>
      <c r="DH84" s="216"/>
      <c r="DI84" s="216"/>
      <c r="DJ84" s="216"/>
      <c r="DK84" s="216"/>
      <c r="DL84" s="216"/>
      <c r="DM84" s="216"/>
      <c r="DP84" s="216"/>
      <c r="DQ84" s="216"/>
      <c r="DR84" s="216"/>
      <c r="DS84" s="216"/>
      <c r="DT84" s="216"/>
      <c r="DU84" s="216"/>
      <c r="DV84" s="216"/>
      <c r="DW84" s="216"/>
      <c r="DX84" s="216"/>
      <c r="DY84" s="216"/>
      <c r="DZ84" s="216"/>
      <c r="EA84" s="216"/>
      <c r="EB84" s="216"/>
      <c r="EC84" s="216"/>
      <c r="ED84" s="216"/>
      <c r="EE84" s="216"/>
      <c r="EF84" s="216"/>
      <c r="EG84" s="216"/>
      <c r="EH84" s="216"/>
      <c r="EI84" s="216"/>
      <c r="EJ84" s="216"/>
      <c r="EK84" s="216"/>
      <c r="EL84" s="216"/>
      <c r="EM84" s="216"/>
      <c r="EN84" s="216"/>
      <c r="EO84" s="216"/>
      <c r="EP84" s="216"/>
      <c r="EQ84" s="216"/>
      <c r="ET84" s="216"/>
      <c r="EU84" s="216"/>
      <c r="EV84" s="216"/>
      <c r="EW84" s="216"/>
      <c r="EX84" s="216"/>
      <c r="EY84" s="216"/>
      <c r="EZ84" s="216"/>
      <c r="FA84" s="216"/>
      <c r="FB84" s="216"/>
      <c r="FC84" s="216"/>
      <c r="FD84" s="216"/>
      <c r="FE84" s="216"/>
      <c r="FF84" s="216"/>
      <c r="FG84" s="216"/>
      <c r="FH84" s="216"/>
      <c r="FI84" s="216"/>
      <c r="FJ84" s="216"/>
      <c r="FK84" s="216"/>
      <c r="FL84" s="216"/>
      <c r="FM84" s="216"/>
      <c r="FN84" s="216"/>
      <c r="FO84" s="216"/>
      <c r="FP84" s="216"/>
      <c r="FQ84" s="216"/>
      <c r="FR84" s="216"/>
      <c r="FS84" s="216"/>
      <c r="FT84" s="216"/>
      <c r="FU84" s="216"/>
    </row>
    <row r="85" spans="1:177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6"/>
      <c r="FM85" s="216"/>
      <c r="FN85" s="216"/>
      <c r="FO85" s="216"/>
      <c r="FP85" s="216"/>
      <c r="FQ85" s="216"/>
      <c r="FR85" s="216"/>
      <c r="FS85" s="216"/>
      <c r="FT85" s="216"/>
      <c r="FU85" s="216"/>
    </row>
    <row r="86" spans="1:177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P86" s="216"/>
      <c r="DQ86" s="216"/>
      <c r="DR86" s="216"/>
      <c r="DS86" s="216"/>
      <c r="DT86" s="216"/>
      <c r="DU86" s="216"/>
      <c r="DV86" s="216"/>
      <c r="DW86" s="216"/>
      <c r="DX86" s="216"/>
      <c r="DY86" s="216"/>
      <c r="DZ86" s="216"/>
      <c r="EA86" s="216"/>
      <c r="EB86" s="216"/>
      <c r="EC86" s="216"/>
      <c r="ED86" s="216"/>
      <c r="EE86" s="216"/>
      <c r="EF86" s="216"/>
      <c r="EG86" s="216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T86" s="216"/>
      <c r="EU86" s="216"/>
      <c r="EV86" s="216"/>
      <c r="EW86" s="216"/>
      <c r="EX86" s="216"/>
      <c r="EY86" s="216"/>
      <c r="EZ86" s="216"/>
      <c r="FA86" s="216"/>
      <c r="FB86" s="216"/>
      <c r="FC86" s="216"/>
      <c r="FD86" s="216"/>
      <c r="FE86" s="216"/>
      <c r="FF86" s="216"/>
      <c r="FG86" s="216"/>
      <c r="FH86" s="216"/>
      <c r="FI86" s="216"/>
      <c r="FJ86" s="216"/>
      <c r="FK86" s="216"/>
      <c r="FL86" s="216"/>
      <c r="FM86" s="216"/>
      <c r="FN86" s="216"/>
      <c r="FO86" s="216"/>
      <c r="FP86" s="216"/>
      <c r="FQ86" s="216"/>
      <c r="FR86" s="216"/>
      <c r="FS86" s="216"/>
      <c r="FT86" s="216"/>
      <c r="FU86" s="216"/>
    </row>
    <row r="87" spans="1:177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P87" s="216"/>
      <c r="DQ87" s="216"/>
      <c r="DR87" s="216"/>
      <c r="DS87" s="216"/>
      <c r="DT87" s="216"/>
      <c r="DU87" s="216"/>
      <c r="DV87" s="216"/>
      <c r="DW87" s="216"/>
      <c r="DX87" s="216"/>
      <c r="DY87" s="216"/>
      <c r="DZ87" s="216"/>
      <c r="EA87" s="216"/>
      <c r="EB87" s="216"/>
      <c r="EC87" s="216"/>
      <c r="ED87" s="216"/>
      <c r="EE87" s="216"/>
      <c r="EF87" s="216"/>
      <c r="EG87" s="216"/>
      <c r="EH87" s="216"/>
      <c r="EI87" s="216"/>
      <c r="EJ87" s="216"/>
      <c r="EK87" s="216"/>
      <c r="EL87" s="216"/>
      <c r="EM87" s="216"/>
      <c r="EN87" s="216"/>
      <c r="EO87" s="216"/>
      <c r="EP87" s="216"/>
      <c r="EQ87" s="216"/>
      <c r="ET87" s="216"/>
      <c r="EU87" s="216"/>
      <c r="EV87" s="216"/>
      <c r="EW87" s="216"/>
      <c r="EX87" s="216"/>
      <c r="EY87" s="216"/>
      <c r="EZ87" s="216"/>
      <c r="FA87" s="216"/>
      <c r="FB87" s="216"/>
      <c r="FC87" s="216"/>
      <c r="FD87" s="216"/>
      <c r="FE87" s="216"/>
      <c r="FF87" s="216"/>
      <c r="FG87" s="216"/>
      <c r="FH87" s="216"/>
      <c r="FI87" s="216"/>
      <c r="FJ87" s="216"/>
      <c r="FK87" s="216"/>
      <c r="FL87" s="216"/>
      <c r="FM87" s="216"/>
      <c r="FN87" s="216"/>
      <c r="FO87" s="216"/>
      <c r="FP87" s="216"/>
      <c r="FQ87" s="216"/>
      <c r="FR87" s="216"/>
      <c r="FS87" s="216"/>
      <c r="FT87" s="216"/>
      <c r="FU87" s="216"/>
    </row>
    <row r="88" spans="1:177">
      <c r="A88" s="216"/>
      <c r="B88" s="372" t="s">
        <v>120</v>
      </c>
      <c r="C88" s="231" t="s">
        <v>137</v>
      </c>
      <c r="D88" s="231"/>
      <c r="E88" s="231"/>
      <c r="F88" s="231"/>
      <c r="G88" s="231"/>
      <c r="H88" s="231"/>
      <c r="I88" s="231"/>
      <c r="J88" s="231"/>
      <c r="K88" s="231"/>
      <c r="L88" s="232"/>
      <c r="M88" s="233" t="s">
        <v>1</v>
      </c>
      <c r="N88" s="233" t="s">
        <v>113</v>
      </c>
      <c r="O88" s="226" t="s">
        <v>114</v>
      </c>
      <c r="P88" s="233" t="s">
        <v>115</v>
      </c>
      <c r="Q88" s="226" t="s">
        <v>116</v>
      </c>
      <c r="R88" s="215"/>
      <c r="S88" s="233" t="s">
        <v>120</v>
      </c>
      <c r="T88" s="215" t="s">
        <v>116</v>
      </c>
      <c r="U88" s="216"/>
      <c r="V88" s="216"/>
      <c r="W88" s="216"/>
      <c r="X88" s="216"/>
      <c r="Y88" s="216"/>
      <c r="Z88" s="216"/>
      <c r="AA88" s="216"/>
      <c r="AB88" s="216"/>
      <c r="AD88" s="216"/>
      <c r="AE88" s="372" t="s">
        <v>120</v>
      </c>
      <c r="AF88" s="231" t="s">
        <v>137</v>
      </c>
      <c r="AG88" s="231"/>
      <c r="AH88" s="231"/>
      <c r="AI88" s="231"/>
      <c r="AJ88" s="231"/>
      <c r="AK88" s="231"/>
      <c r="AL88" s="231"/>
      <c r="AM88" s="231"/>
      <c r="AN88" s="231"/>
      <c r="AO88" s="232"/>
      <c r="AP88" s="233" t="s">
        <v>1</v>
      </c>
      <c r="AQ88" s="233" t="s">
        <v>113</v>
      </c>
      <c r="AR88" s="226" t="s">
        <v>114</v>
      </c>
      <c r="AS88" s="233" t="s">
        <v>115</v>
      </c>
      <c r="AT88" s="226" t="s">
        <v>116</v>
      </c>
      <c r="AU88" s="215"/>
      <c r="AV88" s="233" t="s">
        <v>120</v>
      </c>
      <c r="AW88" s="215" t="s">
        <v>116</v>
      </c>
      <c r="AX88" s="216"/>
      <c r="AY88" s="216"/>
      <c r="AZ88" s="216"/>
      <c r="BA88" s="216"/>
      <c r="BB88" s="216"/>
      <c r="BC88" s="216"/>
      <c r="BD88" s="216"/>
      <c r="BE88" s="216"/>
      <c r="BH88" s="216"/>
      <c r="BI88" s="372" t="s">
        <v>120</v>
      </c>
      <c r="BJ88" s="231" t="s">
        <v>137</v>
      </c>
      <c r="BK88" s="231"/>
      <c r="BL88" s="231"/>
      <c r="BM88" s="231"/>
      <c r="BN88" s="231"/>
      <c r="BO88" s="231"/>
      <c r="BP88" s="231"/>
      <c r="BQ88" s="231"/>
      <c r="BR88" s="231"/>
      <c r="BS88" s="232"/>
      <c r="BT88" s="233" t="s">
        <v>1</v>
      </c>
      <c r="BU88" s="233" t="s">
        <v>113</v>
      </c>
      <c r="BV88" s="226" t="s">
        <v>114</v>
      </c>
      <c r="BW88" s="233" t="s">
        <v>115</v>
      </c>
      <c r="BX88" s="226" t="s">
        <v>116</v>
      </c>
      <c r="BY88" s="215"/>
      <c r="BZ88" s="233" t="s">
        <v>120</v>
      </c>
      <c r="CA88" s="215" t="s">
        <v>116</v>
      </c>
      <c r="CB88" s="216"/>
      <c r="CC88" s="216"/>
      <c r="CD88" s="216"/>
      <c r="CE88" s="216"/>
      <c r="CF88" s="216"/>
      <c r="CG88" s="216"/>
      <c r="CH88" s="216"/>
      <c r="CI88" s="216"/>
      <c r="CL88" s="216"/>
      <c r="CM88" s="218"/>
      <c r="CN88" s="354"/>
      <c r="CO88" s="354"/>
      <c r="CP88" s="354"/>
      <c r="CQ88" s="354"/>
      <c r="CR88" s="354"/>
      <c r="CS88" s="354"/>
      <c r="CT88" s="354"/>
      <c r="CU88" s="354"/>
      <c r="CV88" s="354"/>
      <c r="CW88" s="354"/>
      <c r="CX88" s="233"/>
      <c r="CY88" s="233"/>
      <c r="CZ88" s="226"/>
      <c r="DA88" s="233"/>
      <c r="DB88" s="226"/>
      <c r="DC88" s="215"/>
      <c r="DD88" s="233"/>
      <c r="DE88" s="215"/>
      <c r="DF88" s="216"/>
      <c r="DG88" s="216"/>
      <c r="DH88" s="216"/>
      <c r="DI88" s="216"/>
      <c r="DJ88" s="216"/>
      <c r="DK88" s="216"/>
      <c r="DL88" s="216"/>
      <c r="DM88" s="216"/>
      <c r="DP88" s="216"/>
      <c r="DQ88" s="218"/>
      <c r="DR88" s="354"/>
      <c r="DS88" s="354"/>
      <c r="DT88" s="354"/>
      <c r="DU88" s="354"/>
      <c r="DV88" s="354"/>
      <c r="DW88" s="354"/>
      <c r="DX88" s="354"/>
      <c r="DY88" s="354"/>
      <c r="DZ88" s="354"/>
      <c r="EA88" s="354"/>
      <c r="EB88" s="233"/>
      <c r="EC88" s="233"/>
      <c r="ED88" s="226"/>
      <c r="EE88" s="233"/>
      <c r="EF88" s="226"/>
      <c r="EG88" s="215"/>
      <c r="EH88" s="233"/>
      <c r="EI88" s="215"/>
      <c r="EJ88" s="216"/>
      <c r="EK88" s="216"/>
      <c r="EL88" s="216"/>
      <c r="EM88" s="216"/>
      <c r="EN88" s="216"/>
      <c r="EO88" s="216"/>
      <c r="EP88" s="216"/>
      <c r="EQ88" s="216"/>
      <c r="ET88" s="216"/>
      <c r="EU88" s="218"/>
      <c r="EV88" s="354"/>
      <c r="EW88" s="354"/>
      <c r="EX88" s="354"/>
      <c r="EY88" s="354"/>
      <c r="EZ88" s="354"/>
      <c r="FA88" s="354"/>
      <c r="FB88" s="354"/>
      <c r="FC88" s="354"/>
      <c r="FD88" s="354"/>
      <c r="FE88" s="354"/>
      <c r="FF88" s="233"/>
      <c r="FG88" s="233"/>
      <c r="FH88" s="226"/>
      <c r="FI88" s="233"/>
      <c r="FJ88" s="226"/>
      <c r="FK88" s="215"/>
      <c r="FL88" s="233"/>
      <c r="FM88" s="215"/>
      <c r="FN88" s="216"/>
      <c r="FO88" s="216"/>
      <c r="FP88" s="216"/>
      <c r="FQ88" s="216"/>
      <c r="FR88" s="216"/>
      <c r="FS88" s="216"/>
      <c r="FT88" s="216"/>
      <c r="FU88" s="216"/>
    </row>
    <row r="89" spans="1:177">
      <c r="A89" s="216"/>
      <c r="B89" s="287" t="s">
        <v>92</v>
      </c>
      <c r="C89" s="225">
        <f t="shared" ref="C89:L89" si="51">C62</f>
        <v>1.6743999999999899</v>
      </c>
      <c r="D89" s="225">
        <f t="shared" si="51"/>
        <v>1.5833999999999999</v>
      </c>
      <c r="E89" s="225">
        <f t="shared" si="51"/>
        <v>1.6037999999999999</v>
      </c>
      <c r="F89" s="225">
        <f t="shared" si="51"/>
        <v>1.6361000000000001</v>
      </c>
      <c r="G89" s="225">
        <f t="shared" si="51"/>
        <v>1.6838</v>
      </c>
      <c r="H89" s="225">
        <f t="shared" si="51"/>
        <v>1.5997999999999899</v>
      </c>
      <c r="I89" s="225">
        <f t="shared" si="51"/>
        <v>1.6072</v>
      </c>
      <c r="J89" s="225">
        <f t="shared" si="51"/>
        <v>1.6151</v>
      </c>
      <c r="K89" s="225">
        <f t="shared" si="51"/>
        <v>1.659</v>
      </c>
      <c r="L89" s="245">
        <f t="shared" si="51"/>
        <v>1.73769999999999</v>
      </c>
      <c r="M89" s="233">
        <f t="shared" ref="M89:M94" si="52">AVERAGE(C89:L89)</f>
        <v>1.640029999999997</v>
      </c>
      <c r="N89" s="233">
        <f t="shared" ref="N89:N94" si="53">STDEVP(C89:L89)</f>
        <v>4.5660903407617977E-2</v>
      </c>
      <c r="O89" s="226">
        <f t="shared" ref="O89:O94" si="54">N89*100/M89</f>
        <v>2.7841504977115088</v>
      </c>
      <c r="P89" s="233">
        <f>M89-M96</f>
        <v>1.616439999999997</v>
      </c>
      <c r="Q89" s="226">
        <f>P89*100/P89</f>
        <v>100</v>
      </c>
      <c r="R89" s="215"/>
      <c r="S89" s="215" t="s">
        <v>118</v>
      </c>
      <c r="T89" s="226"/>
      <c r="U89" s="216"/>
      <c r="V89" s="216"/>
      <c r="W89" s="216"/>
      <c r="X89" s="216"/>
      <c r="Y89" s="216"/>
      <c r="Z89" s="216"/>
      <c r="AA89" s="216"/>
      <c r="AB89" s="216"/>
      <c r="AD89" s="216"/>
      <c r="AE89" s="287" t="s">
        <v>92</v>
      </c>
      <c r="AF89" s="225">
        <v>1.3873</v>
      </c>
      <c r="AG89" s="225">
        <v>1.5397999999999901</v>
      </c>
      <c r="AH89" s="225">
        <v>1.4521999999999999</v>
      </c>
      <c r="AI89" s="225">
        <v>1.4182999999999999</v>
      </c>
      <c r="AJ89" s="225">
        <v>1.3815999999999999</v>
      </c>
      <c r="AK89" s="225">
        <v>1.4412</v>
      </c>
      <c r="AL89" s="225">
        <v>1.2783</v>
      </c>
      <c r="AM89" s="225">
        <v>1.4197</v>
      </c>
      <c r="AN89" s="225">
        <v>1.4865999999999999</v>
      </c>
      <c r="AO89" s="245">
        <v>1.5331999999999999</v>
      </c>
      <c r="AP89" s="233">
        <f t="shared" ref="AP89:AP94" si="55">AVERAGE(AF89:AO89)</f>
        <v>1.433819999999999</v>
      </c>
      <c r="AQ89" s="233">
        <f t="shared" ref="AQ89:AQ94" si="56">STDEVP(AF89:AO89)</f>
        <v>7.3351152683511306E-2</v>
      </c>
      <c r="AR89" s="226">
        <f t="shared" ref="AR89:AR94" si="57">AQ89*100/AP89</f>
        <v>5.1157852926804868</v>
      </c>
      <c r="AS89" s="233">
        <f>AP89-AP96</f>
        <v>1.4080399999999991</v>
      </c>
      <c r="AT89" s="226">
        <f>AS89*100/AS89</f>
        <v>100</v>
      </c>
      <c r="AU89" s="215"/>
      <c r="AV89" s="215" t="s">
        <v>118</v>
      </c>
      <c r="AW89" s="226"/>
      <c r="AX89" s="216"/>
      <c r="AY89" s="216"/>
      <c r="AZ89" s="216"/>
      <c r="BA89" s="216"/>
      <c r="BB89" s="216"/>
      <c r="BC89" s="216"/>
      <c r="BD89" s="216"/>
      <c r="BE89" s="216"/>
      <c r="BH89" s="216"/>
      <c r="BI89" s="287" t="s">
        <v>92</v>
      </c>
      <c r="BJ89" s="225">
        <v>1.4074</v>
      </c>
      <c r="BK89" s="225">
        <v>1.4701</v>
      </c>
      <c r="BL89" s="225">
        <v>1.38879999999999</v>
      </c>
      <c r="BM89" s="225">
        <v>1.3551</v>
      </c>
      <c r="BN89" s="225">
        <v>1.3833</v>
      </c>
      <c r="BO89" s="225">
        <v>1.3492999999999999</v>
      </c>
      <c r="BP89" s="225">
        <v>1.3934</v>
      </c>
      <c r="BQ89" s="225">
        <v>1.3734999999999999</v>
      </c>
      <c r="BR89" s="225">
        <v>1.4247999999999901</v>
      </c>
      <c r="BS89" s="245">
        <v>1.3757999999999999</v>
      </c>
      <c r="BT89" s="233">
        <f t="shared" ref="BT89:BT94" si="58">AVERAGE(BJ89:BS89)</f>
        <v>1.392149999999998</v>
      </c>
      <c r="BU89" s="233">
        <f t="shared" ref="BU89:BU94" si="59">STDEVP(BJ89:BS89)</f>
        <v>3.3600394342923154E-2</v>
      </c>
      <c r="BV89" s="226">
        <f t="shared" ref="BV89:BV94" si="60">BU89*100/BT89</f>
        <v>2.4135613506391698</v>
      </c>
      <c r="BW89" s="233">
        <f>BT89-BT96</f>
        <v>1.367487499999998</v>
      </c>
      <c r="BX89" s="226">
        <f>BW89*100/BW89</f>
        <v>100</v>
      </c>
      <c r="BY89" s="215"/>
      <c r="BZ89" s="215" t="s">
        <v>118</v>
      </c>
      <c r="CA89" s="226"/>
      <c r="CB89" s="216"/>
      <c r="CC89" s="216"/>
      <c r="CD89" s="216"/>
      <c r="CE89" s="216"/>
      <c r="CF89" s="216"/>
      <c r="CG89" s="216"/>
      <c r="CH89" s="216"/>
      <c r="CI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33"/>
      <c r="CY89" s="233"/>
      <c r="CZ89" s="226"/>
      <c r="DA89" s="233"/>
      <c r="DB89" s="226"/>
      <c r="DC89" s="215"/>
      <c r="DD89" s="215"/>
      <c r="DE89" s="226"/>
      <c r="DF89" s="216"/>
      <c r="DG89" s="216"/>
      <c r="DH89" s="216"/>
      <c r="DI89" s="216"/>
      <c r="DJ89" s="216"/>
      <c r="DK89" s="216"/>
      <c r="DL89" s="216"/>
      <c r="DM89" s="216"/>
      <c r="DP89" s="216"/>
      <c r="DQ89" s="216"/>
      <c r="DR89" s="216"/>
      <c r="DS89" s="216"/>
      <c r="DT89" s="216"/>
      <c r="DU89" s="216"/>
      <c r="DV89" s="216"/>
      <c r="DW89" s="216"/>
      <c r="DX89" s="216"/>
      <c r="DY89" s="216"/>
      <c r="DZ89" s="216"/>
      <c r="EA89" s="216"/>
      <c r="EB89" s="233"/>
      <c r="EC89" s="233"/>
      <c r="ED89" s="226"/>
      <c r="EE89" s="233"/>
      <c r="EF89" s="226"/>
      <c r="EG89" s="215"/>
      <c r="EH89" s="215"/>
      <c r="EI89" s="226"/>
      <c r="EJ89" s="216"/>
      <c r="EK89" s="216"/>
      <c r="EL89" s="216"/>
      <c r="EM89" s="216"/>
      <c r="EN89" s="216"/>
      <c r="EO89" s="216"/>
      <c r="EP89" s="216"/>
      <c r="EQ89" s="216"/>
      <c r="ET89" s="216"/>
      <c r="EU89" s="216"/>
      <c r="EV89" s="216"/>
      <c r="EW89" s="216"/>
      <c r="EX89" s="216"/>
      <c r="EY89" s="216"/>
      <c r="EZ89" s="216"/>
      <c r="FA89" s="216"/>
      <c r="FB89" s="216"/>
      <c r="FC89" s="216"/>
      <c r="FD89" s="216"/>
      <c r="FE89" s="216"/>
      <c r="FF89" s="233"/>
      <c r="FG89" s="233"/>
      <c r="FH89" s="226"/>
      <c r="FI89" s="233"/>
      <c r="FJ89" s="226"/>
      <c r="FK89" s="215"/>
      <c r="FL89" s="215"/>
      <c r="FM89" s="226"/>
      <c r="FN89" s="216"/>
      <c r="FO89" s="216"/>
      <c r="FP89" s="216"/>
      <c r="FQ89" s="216"/>
      <c r="FR89" s="216"/>
      <c r="FS89" s="216"/>
      <c r="FT89" s="216"/>
      <c r="FU89" s="216"/>
    </row>
    <row r="90" spans="1:177">
      <c r="A90" s="216"/>
      <c r="B90" s="287">
        <v>1000</v>
      </c>
      <c r="C90" s="370">
        <v>1.4612000000000001</v>
      </c>
      <c r="D90" s="370">
        <v>1.3346</v>
      </c>
      <c r="E90" s="370">
        <v>1.4036999999999999</v>
      </c>
      <c r="F90" s="216"/>
      <c r="G90" s="216"/>
      <c r="H90" s="233"/>
      <c r="I90" s="233"/>
      <c r="J90" s="233"/>
      <c r="K90" s="233"/>
      <c r="L90" s="248"/>
      <c r="M90" s="233">
        <f t="shared" si="52"/>
        <v>1.3998333333333333</v>
      </c>
      <c r="N90" s="233">
        <f t="shared" si="53"/>
        <v>5.1756502543695487E-2</v>
      </c>
      <c r="O90" s="226">
        <f t="shared" si="54"/>
        <v>3.6973331975493862</v>
      </c>
      <c r="P90" s="233">
        <f>M90-M96</f>
        <v>1.3762433333333333</v>
      </c>
      <c r="Q90" s="249">
        <f>P90*100/P89</f>
        <v>85.140390817681819</v>
      </c>
      <c r="R90" s="215"/>
      <c r="S90" s="250">
        <v>1000</v>
      </c>
      <c r="T90" s="249">
        <v>85.140390817681819</v>
      </c>
      <c r="U90" s="216"/>
      <c r="V90" s="216"/>
      <c r="W90" s="216"/>
      <c r="X90" s="216"/>
      <c r="Y90" s="216"/>
      <c r="Z90" s="216"/>
      <c r="AA90" s="216"/>
      <c r="AB90" s="216"/>
      <c r="AD90" s="216"/>
      <c r="AE90" s="287">
        <v>1000</v>
      </c>
      <c r="AF90" s="370">
        <v>1.3089999999999999</v>
      </c>
      <c r="AG90" s="370">
        <v>1.3666</v>
      </c>
      <c r="AH90" s="370">
        <v>1.2418</v>
      </c>
      <c r="AI90" s="216"/>
      <c r="AJ90" s="216"/>
      <c r="AK90" s="233"/>
      <c r="AL90" s="233"/>
      <c r="AM90" s="233"/>
      <c r="AN90" s="233"/>
      <c r="AO90" s="248"/>
      <c r="AP90" s="233">
        <f t="shared" si="55"/>
        <v>1.3058000000000001</v>
      </c>
      <c r="AQ90" s="233">
        <f t="shared" si="56"/>
        <v>5.0999607841629532E-2</v>
      </c>
      <c r="AR90" s="226">
        <f t="shared" si="57"/>
        <v>3.9056216757259561</v>
      </c>
      <c r="AS90" s="233">
        <f>AP90-AP96</f>
        <v>1.2800200000000002</v>
      </c>
      <c r="AT90" s="249">
        <f>AS90*100/AS89</f>
        <v>90.907928752024162</v>
      </c>
      <c r="AU90" s="215"/>
      <c r="AV90" s="250">
        <v>1000</v>
      </c>
      <c r="AW90" s="249">
        <v>90.907928752024162</v>
      </c>
      <c r="AX90" s="216"/>
      <c r="AY90" s="216"/>
      <c r="AZ90" s="216"/>
      <c r="BA90" s="216"/>
      <c r="BB90" s="216"/>
      <c r="BC90" s="216"/>
      <c r="BD90" s="216"/>
      <c r="BE90" s="216"/>
      <c r="BH90" s="216"/>
      <c r="BI90" s="287">
        <v>1000</v>
      </c>
      <c r="BJ90" s="370">
        <v>1.3089999999999999</v>
      </c>
      <c r="BK90" s="370">
        <v>1.3666</v>
      </c>
      <c r="BL90" s="370">
        <v>1.2418</v>
      </c>
      <c r="BM90" s="216"/>
      <c r="BN90" s="216"/>
      <c r="BO90" s="233"/>
      <c r="BP90" s="233"/>
      <c r="BQ90" s="233"/>
      <c r="BR90" s="233"/>
      <c r="BS90" s="248"/>
      <c r="BT90" s="233">
        <f t="shared" si="58"/>
        <v>1.3058000000000001</v>
      </c>
      <c r="BU90" s="233">
        <f t="shared" si="59"/>
        <v>5.0999607841629532E-2</v>
      </c>
      <c r="BV90" s="226">
        <f t="shared" si="60"/>
        <v>3.9056216757259561</v>
      </c>
      <c r="BW90" s="233">
        <f>BT90-BT96</f>
        <v>1.2811375</v>
      </c>
      <c r="BX90" s="249">
        <f>BW90*100/BW89</f>
        <v>93.685499867457807</v>
      </c>
      <c r="BY90" s="215"/>
      <c r="BZ90" s="250">
        <v>1000</v>
      </c>
      <c r="CA90" s="249">
        <v>93.685499867457807</v>
      </c>
      <c r="CB90" s="216"/>
      <c r="CC90" s="216"/>
      <c r="CD90" s="216"/>
      <c r="CE90" s="216"/>
      <c r="CF90" s="216"/>
      <c r="CG90" s="216"/>
      <c r="CH90" s="216"/>
      <c r="CI90" s="216"/>
      <c r="CL90" s="216"/>
      <c r="CM90" s="216"/>
      <c r="CN90" s="216"/>
      <c r="CO90" s="216"/>
      <c r="CP90" s="216"/>
      <c r="CQ90" s="216"/>
      <c r="CR90" s="216"/>
      <c r="CS90" s="233"/>
      <c r="CT90" s="233"/>
      <c r="CU90" s="233"/>
      <c r="CV90" s="233"/>
      <c r="CW90" s="233"/>
      <c r="CX90" s="233"/>
      <c r="CY90" s="233"/>
      <c r="CZ90" s="226"/>
      <c r="DA90" s="233"/>
      <c r="DB90" s="249"/>
      <c r="DC90" s="215"/>
      <c r="DD90" s="250"/>
      <c r="DE90" s="249"/>
      <c r="DF90" s="216"/>
      <c r="DG90" s="216"/>
      <c r="DH90" s="216"/>
      <c r="DI90" s="216"/>
      <c r="DJ90" s="216"/>
      <c r="DK90" s="216"/>
      <c r="DL90" s="216"/>
      <c r="DM90" s="216"/>
      <c r="DP90" s="216"/>
      <c r="DQ90" s="216"/>
      <c r="DR90" s="216"/>
      <c r="DS90" s="216"/>
      <c r="DT90" s="216"/>
      <c r="DU90" s="216"/>
      <c r="DV90" s="216"/>
      <c r="DW90" s="233"/>
      <c r="DX90" s="233"/>
      <c r="DY90" s="233"/>
      <c r="DZ90" s="233"/>
      <c r="EA90" s="233"/>
      <c r="EB90" s="233"/>
      <c r="EC90" s="233"/>
      <c r="ED90" s="226"/>
      <c r="EE90" s="233"/>
      <c r="EF90" s="249"/>
      <c r="EG90" s="215"/>
      <c r="EH90" s="250"/>
      <c r="EI90" s="249"/>
      <c r="EJ90" s="216"/>
      <c r="EK90" s="216"/>
      <c r="EL90" s="216"/>
      <c r="EM90" s="216"/>
      <c r="EN90" s="216"/>
      <c r="EO90" s="216"/>
      <c r="EP90" s="216"/>
      <c r="EQ90" s="216"/>
      <c r="ET90" s="216"/>
      <c r="EU90" s="216"/>
      <c r="EV90" s="216"/>
      <c r="EW90" s="216"/>
      <c r="EX90" s="216"/>
      <c r="EY90" s="216"/>
      <c r="EZ90" s="216"/>
      <c r="FA90" s="233"/>
      <c r="FB90" s="233"/>
      <c r="FC90" s="233"/>
      <c r="FD90" s="233"/>
      <c r="FE90" s="233"/>
      <c r="FF90" s="233"/>
      <c r="FG90" s="233"/>
      <c r="FH90" s="226"/>
      <c r="FI90" s="233"/>
      <c r="FJ90" s="249"/>
      <c r="FK90" s="215"/>
      <c r="FL90" s="250"/>
      <c r="FM90" s="249"/>
      <c r="FN90" s="216"/>
      <c r="FO90" s="216"/>
      <c r="FP90" s="216"/>
      <c r="FQ90" s="216"/>
      <c r="FR90" s="216"/>
      <c r="FS90" s="216"/>
      <c r="FT90" s="216"/>
      <c r="FU90" s="216"/>
    </row>
    <row r="91" spans="1:177">
      <c r="A91" s="216"/>
      <c r="B91" s="287">
        <v>500</v>
      </c>
      <c r="C91" s="370">
        <v>1.512</v>
      </c>
      <c r="D91" s="370">
        <v>1.5034000000000001</v>
      </c>
      <c r="E91" s="370">
        <v>1.5557000000000001</v>
      </c>
      <c r="F91" s="216"/>
      <c r="G91" s="216"/>
      <c r="H91" s="233"/>
      <c r="I91" s="233"/>
      <c r="J91" s="233"/>
      <c r="K91" s="233"/>
      <c r="L91" s="248"/>
      <c r="M91" s="233">
        <f t="shared" si="52"/>
        <v>1.5237000000000001</v>
      </c>
      <c r="N91" s="233">
        <f t="shared" si="53"/>
        <v>2.2898180422615842E-2</v>
      </c>
      <c r="O91" s="226">
        <f t="shared" si="54"/>
        <v>1.5028011040635192</v>
      </c>
      <c r="P91" s="233">
        <f>M91-M96</f>
        <v>1.5001100000000001</v>
      </c>
      <c r="Q91" s="249">
        <f>P91*100/P89</f>
        <v>92.803320877978933</v>
      </c>
      <c r="R91" s="215"/>
      <c r="S91" s="252">
        <v>500</v>
      </c>
      <c r="T91" s="249">
        <v>92.803320877978933</v>
      </c>
      <c r="U91" s="216"/>
      <c r="V91" s="216"/>
      <c r="W91" s="216"/>
      <c r="X91" s="216"/>
      <c r="Y91" s="216"/>
      <c r="Z91" s="216"/>
      <c r="AA91" s="216"/>
      <c r="AB91" s="216"/>
      <c r="AD91" s="216"/>
      <c r="AE91" s="287">
        <v>500</v>
      </c>
      <c r="AF91" s="370">
        <v>1.3828</v>
      </c>
      <c r="AG91" s="370">
        <v>1.3976999999999999</v>
      </c>
      <c r="AH91" s="370">
        <v>1.2703</v>
      </c>
      <c r="AI91" s="216"/>
      <c r="AJ91" s="216"/>
      <c r="AK91" s="233"/>
      <c r="AL91" s="233"/>
      <c r="AM91" s="233"/>
      <c r="AN91" s="233"/>
      <c r="AO91" s="248"/>
      <c r="AP91" s="233">
        <f t="shared" si="55"/>
        <v>1.3502666666666665</v>
      </c>
      <c r="AQ91" s="233">
        <f t="shared" si="56"/>
        <v>5.6871219044043318E-2</v>
      </c>
      <c r="AR91" s="226">
        <f t="shared" si="57"/>
        <v>4.211850921598943</v>
      </c>
      <c r="AS91" s="233">
        <f>AP91-AP96</f>
        <v>1.3244866666666666</v>
      </c>
      <c r="AT91" s="249">
        <f>AS91*100/AS89</f>
        <v>94.065982973968602</v>
      </c>
      <c r="AU91" s="215"/>
      <c r="AV91" s="252">
        <v>500</v>
      </c>
      <c r="AW91" s="249">
        <v>94.065982973968602</v>
      </c>
      <c r="AX91" s="216"/>
      <c r="AY91" s="216"/>
      <c r="AZ91" s="216"/>
      <c r="BA91" s="216"/>
      <c r="BB91" s="216"/>
      <c r="BC91" s="216"/>
      <c r="BD91" s="216"/>
      <c r="BE91" s="216"/>
      <c r="BH91" s="216"/>
      <c r="BI91" s="287">
        <v>500</v>
      </c>
      <c r="BJ91" s="370">
        <v>1.3828</v>
      </c>
      <c r="BK91" s="370">
        <v>1.3976999999999999</v>
      </c>
      <c r="BL91" s="370">
        <v>1.2703</v>
      </c>
      <c r="BM91" s="216"/>
      <c r="BN91" s="216"/>
      <c r="BO91" s="233"/>
      <c r="BP91" s="233"/>
      <c r="BQ91" s="233"/>
      <c r="BR91" s="233"/>
      <c r="BS91" s="248"/>
      <c r="BT91" s="233">
        <f t="shared" si="58"/>
        <v>1.3502666666666665</v>
      </c>
      <c r="BU91" s="233">
        <f t="shared" si="59"/>
        <v>5.6871219044043318E-2</v>
      </c>
      <c r="BV91" s="226">
        <f t="shared" si="60"/>
        <v>4.211850921598943</v>
      </c>
      <c r="BW91" s="233">
        <f>BT91-BT96</f>
        <v>1.3256041666666665</v>
      </c>
      <c r="BX91" s="249">
        <f>BW91*100/BW89</f>
        <v>96.937205397977564</v>
      </c>
      <c r="BY91" s="215"/>
      <c r="BZ91" s="252">
        <v>500</v>
      </c>
      <c r="CA91" s="249">
        <v>96.937205397977564</v>
      </c>
      <c r="CB91" s="216"/>
      <c r="CC91" s="216"/>
      <c r="CD91" s="216"/>
      <c r="CE91" s="216"/>
      <c r="CF91" s="216"/>
      <c r="CG91" s="216"/>
      <c r="CH91" s="216"/>
      <c r="CI91" s="216"/>
      <c r="CL91" s="216"/>
      <c r="CM91" s="216"/>
      <c r="CN91" s="216"/>
      <c r="CO91" s="216"/>
      <c r="CP91" s="216"/>
      <c r="CQ91" s="216"/>
      <c r="CR91" s="216"/>
      <c r="CS91" s="233"/>
      <c r="CT91" s="233"/>
      <c r="CU91" s="233"/>
      <c r="CV91" s="233"/>
      <c r="CW91" s="233"/>
      <c r="CX91" s="233"/>
      <c r="CY91" s="233"/>
      <c r="CZ91" s="226"/>
      <c r="DA91" s="233"/>
      <c r="DB91" s="249"/>
      <c r="DC91" s="215"/>
      <c r="DD91" s="252"/>
      <c r="DE91" s="249"/>
      <c r="DF91" s="216"/>
      <c r="DG91" s="216"/>
      <c r="DH91" s="216"/>
      <c r="DI91" s="216"/>
      <c r="DJ91" s="216"/>
      <c r="DK91" s="216"/>
      <c r="DL91" s="216"/>
      <c r="DM91" s="216"/>
      <c r="DP91" s="216"/>
      <c r="DQ91" s="216"/>
      <c r="DR91" s="216"/>
      <c r="DS91" s="216"/>
      <c r="DT91" s="216"/>
      <c r="DU91" s="216"/>
      <c r="DV91" s="216"/>
      <c r="DW91" s="233"/>
      <c r="DX91" s="233"/>
      <c r="DY91" s="233"/>
      <c r="DZ91" s="233"/>
      <c r="EA91" s="233"/>
      <c r="EB91" s="233"/>
      <c r="EC91" s="233"/>
      <c r="ED91" s="226"/>
      <c r="EE91" s="233"/>
      <c r="EF91" s="249"/>
      <c r="EG91" s="215"/>
      <c r="EH91" s="252"/>
      <c r="EI91" s="249"/>
      <c r="EJ91" s="216"/>
      <c r="EK91" s="216"/>
      <c r="EL91" s="216"/>
      <c r="EM91" s="216"/>
      <c r="EN91" s="216"/>
      <c r="EO91" s="216"/>
      <c r="EP91" s="216"/>
      <c r="EQ91" s="216"/>
      <c r="ET91" s="216"/>
      <c r="EU91" s="216"/>
      <c r="EV91" s="216"/>
      <c r="EW91" s="216"/>
      <c r="EX91" s="216"/>
      <c r="EY91" s="216"/>
      <c r="EZ91" s="216"/>
      <c r="FA91" s="233"/>
      <c r="FB91" s="233"/>
      <c r="FC91" s="233"/>
      <c r="FD91" s="233"/>
      <c r="FE91" s="233"/>
      <c r="FF91" s="233"/>
      <c r="FG91" s="233"/>
      <c r="FH91" s="226"/>
      <c r="FI91" s="233"/>
      <c r="FJ91" s="249"/>
      <c r="FK91" s="215"/>
      <c r="FL91" s="252"/>
      <c r="FM91" s="249"/>
      <c r="FN91" s="216"/>
      <c r="FO91" s="216"/>
      <c r="FP91" s="216"/>
      <c r="FQ91" s="216"/>
      <c r="FR91" s="216"/>
      <c r="FS91" s="216"/>
      <c r="FT91" s="216"/>
      <c r="FU91" s="216"/>
    </row>
    <row r="92" spans="1:177">
      <c r="A92" s="216"/>
      <c r="B92" s="287">
        <v>250</v>
      </c>
      <c r="C92" s="370">
        <v>1.5613999999999999</v>
      </c>
      <c r="D92" s="370">
        <v>1.4981</v>
      </c>
      <c r="E92" s="370">
        <v>1.5128999999999999</v>
      </c>
      <c r="F92" s="216"/>
      <c r="G92" s="216"/>
      <c r="H92" s="233"/>
      <c r="I92" s="233"/>
      <c r="J92" s="233"/>
      <c r="K92" s="233"/>
      <c r="L92" s="248"/>
      <c r="M92" s="233">
        <f t="shared" si="52"/>
        <v>1.5241333333333333</v>
      </c>
      <c r="N92" s="233">
        <f t="shared" si="53"/>
        <v>2.7035326683598392E-2</v>
      </c>
      <c r="O92" s="226">
        <f t="shared" si="54"/>
        <v>1.7738163776308977</v>
      </c>
      <c r="P92" s="233">
        <f>M92-M96</f>
        <v>1.5005433333333333</v>
      </c>
      <c r="Q92" s="249">
        <f>P92*100/P89</f>
        <v>92.830128760321216</v>
      </c>
      <c r="R92" s="215"/>
      <c r="S92" s="252">
        <v>250</v>
      </c>
      <c r="T92" s="249">
        <v>92.830128760321216</v>
      </c>
      <c r="U92" s="216"/>
      <c r="V92" s="216"/>
      <c r="W92" s="216"/>
      <c r="X92" s="216"/>
      <c r="Y92" s="216"/>
      <c r="Z92" s="216"/>
      <c r="AA92" s="216"/>
      <c r="AB92" s="216"/>
      <c r="AD92" s="216"/>
      <c r="AE92" s="287">
        <v>250</v>
      </c>
      <c r="AF92" s="370">
        <v>1.3609</v>
      </c>
      <c r="AG92" s="370">
        <v>1.3615999999999999</v>
      </c>
      <c r="AH92" s="370">
        <v>1.3039000000000001</v>
      </c>
      <c r="AI92" s="216"/>
      <c r="AJ92" s="216"/>
      <c r="AK92" s="233"/>
      <c r="AL92" s="233"/>
      <c r="AM92" s="233"/>
      <c r="AN92" s="233"/>
      <c r="AO92" s="248"/>
      <c r="AP92" s="233">
        <f t="shared" si="55"/>
        <v>1.3421333333333336</v>
      </c>
      <c r="AQ92" s="233">
        <f t="shared" si="56"/>
        <v>2.703655961019362E-2</v>
      </c>
      <c r="AR92" s="226">
        <f t="shared" si="57"/>
        <v>2.0144466230523754</v>
      </c>
      <c r="AS92" s="233">
        <f>AP92-AP96</f>
        <v>1.3163533333333337</v>
      </c>
      <c r="AT92" s="249">
        <f>AS92*100/AS89</f>
        <v>93.488347868905322</v>
      </c>
      <c r="AU92" s="215"/>
      <c r="AV92" s="252">
        <v>250</v>
      </c>
      <c r="AW92" s="249">
        <v>93.488347868905322</v>
      </c>
      <c r="AX92" s="216"/>
      <c r="AY92" s="216"/>
      <c r="AZ92" s="216"/>
      <c r="BA92" s="216"/>
      <c r="BB92" s="216"/>
      <c r="BC92" s="216"/>
      <c r="BD92" s="216"/>
      <c r="BE92" s="216"/>
      <c r="BH92" s="216"/>
      <c r="BI92" s="287">
        <v>250</v>
      </c>
      <c r="BJ92" s="370">
        <v>1.3609</v>
      </c>
      <c r="BK92" s="370">
        <v>1.3615999999999999</v>
      </c>
      <c r="BL92" s="370">
        <v>1.3039000000000001</v>
      </c>
      <c r="BM92" s="216"/>
      <c r="BN92" s="216"/>
      <c r="BO92" s="233"/>
      <c r="BP92" s="233"/>
      <c r="BQ92" s="233"/>
      <c r="BR92" s="233"/>
      <c r="BS92" s="248"/>
      <c r="BT92" s="233">
        <f t="shared" si="58"/>
        <v>1.3421333333333336</v>
      </c>
      <c r="BU92" s="233">
        <f t="shared" si="59"/>
        <v>2.703655961019362E-2</v>
      </c>
      <c r="BV92" s="226">
        <f t="shared" si="60"/>
        <v>2.0144466230523754</v>
      </c>
      <c r="BW92" s="233">
        <f>BT92-BT96</f>
        <v>1.3174708333333336</v>
      </c>
      <c r="BX92" s="249">
        <f>BW92*100/BW89</f>
        <v>96.342440668257339</v>
      </c>
      <c r="BY92" s="215"/>
      <c r="BZ92" s="252">
        <v>250</v>
      </c>
      <c r="CA92" s="249">
        <v>96.342440668257339</v>
      </c>
      <c r="CB92" s="216"/>
      <c r="CC92" s="216"/>
      <c r="CD92" s="216"/>
      <c r="CE92" s="216"/>
      <c r="CF92" s="216"/>
      <c r="CG92" s="216"/>
      <c r="CH92" s="216"/>
      <c r="CI92" s="216"/>
      <c r="CL92" s="216"/>
      <c r="CM92" s="216"/>
      <c r="CN92" s="216"/>
      <c r="CO92" s="216"/>
      <c r="CP92" s="216"/>
      <c r="CQ92" s="216"/>
      <c r="CR92" s="216"/>
      <c r="CS92" s="233"/>
      <c r="CT92" s="233"/>
      <c r="CU92" s="233"/>
      <c r="CV92" s="233"/>
      <c r="CW92" s="233"/>
      <c r="CX92" s="233"/>
      <c r="CY92" s="233"/>
      <c r="CZ92" s="226"/>
      <c r="DA92" s="233"/>
      <c r="DB92" s="249"/>
      <c r="DC92" s="215"/>
      <c r="DD92" s="252"/>
      <c r="DE92" s="249"/>
      <c r="DF92" s="216"/>
      <c r="DG92" s="216"/>
      <c r="DH92" s="216"/>
      <c r="DI92" s="216"/>
      <c r="DJ92" s="216"/>
      <c r="DK92" s="216"/>
      <c r="DL92" s="216"/>
      <c r="DM92" s="216"/>
      <c r="DP92" s="216"/>
      <c r="DQ92" s="216"/>
      <c r="DR92" s="216"/>
      <c r="DS92" s="216"/>
      <c r="DT92" s="216"/>
      <c r="DU92" s="216"/>
      <c r="DV92" s="216"/>
      <c r="DW92" s="233"/>
      <c r="DX92" s="233"/>
      <c r="DY92" s="233"/>
      <c r="DZ92" s="233"/>
      <c r="EA92" s="233"/>
      <c r="EB92" s="233"/>
      <c r="EC92" s="233"/>
      <c r="ED92" s="226"/>
      <c r="EE92" s="233"/>
      <c r="EF92" s="249"/>
      <c r="EG92" s="215"/>
      <c r="EH92" s="252"/>
      <c r="EI92" s="249"/>
      <c r="EJ92" s="216"/>
      <c r="EK92" s="216"/>
      <c r="EL92" s="216"/>
      <c r="EM92" s="216"/>
      <c r="EN92" s="216"/>
      <c r="EO92" s="216"/>
      <c r="EP92" s="216"/>
      <c r="EQ92" s="216"/>
      <c r="ET92" s="216"/>
      <c r="EU92" s="216"/>
      <c r="EV92" s="216"/>
      <c r="EW92" s="216"/>
      <c r="EX92" s="216"/>
      <c r="EY92" s="216"/>
      <c r="EZ92" s="216"/>
      <c r="FA92" s="233"/>
      <c r="FB92" s="233"/>
      <c r="FC92" s="233"/>
      <c r="FD92" s="233"/>
      <c r="FE92" s="233"/>
      <c r="FF92" s="233"/>
      <c r="FG92" s="233"/>
      <c r="FH92" s="226"/>
      <c r="FI92" s="233"/>
      <c r="FJ92" s="249"/>
      <c r="FK92" s="215"/>
      <c r="FL92" s="252"/>
      <c r="FM92" s="249"/>
      <c r="FN92" s="216"/>
      <c r="FO92" s="216"/>
      <c r="FP92" s="216"/>
      <c r="FQ92" s="216"/>
      <c r="FR92" s="216"/>
      <c r="FS92" s="216"/>
      <c r="FT92" s="216"/>
      <c r="FU92" s="216"/>
    </row>
    <row r="93" spans="1:177">
      <c r="A93" s="216"/>
      <c r="B93" s="287">
        <v>125</v>
      </c>
      <c r="C93" s="370">
        <v>1.5089999999999999</v>
      </c>
      <c r="D93" s="370">
        <v>1.5023</v>
      </c>
      <c r="E93" s="370">
        <v>1.5524</v>
      </c>
      <c r="F93" s="216"/>
      <c r="G93" s="216"/>
      <c r="H93" s="233"/>
      <c r="I93" s="233"/>
      <c r="J93" s="233"/>
      <c r="K93" s="233"/>
      <c r="L93" s="248"/>
      <c r="M93" s="233">
        <f t="shared" si="52"/>
        <v>1.5212333333333332</v>
      </c>
      <c r="N93" s="233">
        <f t="shared" si="53"/>
        <v>2.2207256071433576E-2</v>
      </c>
      <c r="O93" s="226">
        <f t="shared" si="54"/>
        <v>1.4598191865000052</v>
      </c>
      <c r="P93" s="233">
        <f>M93-M96</f>
        <v>1.4976433333333332</v>
      </c>
      <c r="Q93" s="249">
        <f>P93*100/P89</f>
        <v>92.650722163107574</v>
      </c>
      <c r="R93" s="215"/>
      <c r="S93" s="252">
        <v>125</v>
      </c>
      <c r="T93" s="249">
        <v>92.650722163107574</v>
      </c>
      <c r="U93" s="216"/>
      <c r="V93" s="216"/>
      <c r="W93" s="216"/>
      <c r="X93" s="216"/>
      <c r="Y93" s="216"/>
      <c r="Z93" s="216"/>
      <c r="AA93" s="216"/>
      <c r="AB93" s="216"/>
      <c r="AD93" s="216"/>
      <c r="AE93" s="287">
        <v>125</v>
      </c>
      <c r="AF93" s="370">
        <v>1.4123999999999901</v>
      </c>
      <c r="AG93" s="370">
        <v>1.4439</v>
      </c>
      <c r="AH93" s="370">
        <v>1.3425</v>
      </c>
      <c r="AI93" s="216"/>
      <c r="AJ93" s="216"/>
      <c r="AK93" s="233"/>
      <c r="AL93" s="233"/>
      <c r="AM93" s="233"/>
      <c r="AN93" s="233"/>
      <c r="AO93" s="248"/>
      <c r="AP93" s="233">
        <f t="shared" si="55"/>
        <v>1.3995999999999968</v>
      </c>
      <c r="AQ93" s="233">
        <f t="shared" si="56"/>
        <v>4.2374284654727964E-2</v>
      </c>
      <c r="AR93" s="226">
        <f t="shared" si="57"/>
        <v>3.0275996466653377</v>
      </c>
      <c r="AS93" s="233">
        <f>AP93-AP96</f>
        <v>1.3738199999999969</v>
      </c>
      <c r="AT93" s="249">
        <f>AS93*100/AS89</f>
        <v>97.569671316155635</v>
      </c>
      <c r="AU93" s="215"/>
      <c r="AV93" s="252">
        <v>125</v>
      </c>
      <c r="AW93" s="249">
        <v>97.569671316155635</v>
      </c>
      <c r="AX93" s="216"/>
      <c r="AY93" s="216"/>
      <c r="AZ93" s="216"/>
      <c r="BA93" s="216"/>
      <c r="BB93" s="216"/>
      <c r="BC93" s="216"/>
      <c r="BD93" s="216"/>
      <c r="BE93" s="216"/>
      <c r="BH93" s="216"/>
      <c r="BI93" s="287">
        <v>125</v>
      </c>
      <c r="BJ93" s="370">
        <v>1.4123999999999901</v>
      </c>
      <c r="BK93" s="370">
        <v>1.4439</v>
      </c>
      <c r="BL93" s="370">
        <v>1.3425</v>
      </c>
      <c r="BM93" s="216"/>
      <c r="BN93" s="216"/>
      <c r="BO93" s="233"/>
      <c r="BP93" s="233"/>
      <c r="BQ93" s="233"/>
      <c r="BR93" s="233"/>
      <c r="BS93" s="248"/>
      <c r="BT93" s="233">
        <f t="shared" si="58"/>
        <v>1.3995999999999968</v>
      </c>
      <c r="BU93" s="233">
        <f t="shared" si="59"/>
        <v>4.2374284654727964E-2</v>
      </c>
      <c r="BV93" s="226">
        <f t="shared" si="60"/>
        <v>3.0275996466653377</v>
      </c>
      <c r="BW93" s="233">
        <f>BT93-BT96</f>
        <v>1.3749374999999968</v>
      </c>
      <c r="BX93" s="249">
        <f>BW93*100/BW89</f>
        <v>100.54479474218221</v>
      </c>
      <c r="BY93" s="215"/>
      <c r="BZ93" s="252">
        <v>125</v>
      </c>
      <c r="CA93" s="249">
        <v>100.54479474218221</v>
      </c>
      <c r="CB93" s="216"/>
      <c r="CC93" s="216"/>
      <c r="CD93" s="216"/>
      <c r="CE93" s="216"/>
      <c r="CF93" s="216"/>
      <c r="CG93" s="216"/>
      <c r="CH93" s="216"/>
      <c r="CI93" s="216"/>
      <c r="CL93" s="216"/>
      <c r="CM93" s="216"/>
      <c r="CN93" s="216"/>
      <c r="CO93" s="216"/>
      <c r="CP93" s="216"/>
      <c r="CQ93" s="216"/>
      <c r="CR93" s="216"/>
      <c r="CS93" s="233"/>
      <c r="CT93" s="233"/>
      <c r="CU93" s="233"/>
      <c r="CV93" s="233"/>
      <c r="CW93" s="233"/>
      <c r="CX93" s="233"/>
      <c r="CY93" s="233"/>
      <c r="CZ93" s="226"/>
      <c r="DA93" s="233"/>
      <c r="DB93" s="249"/>
      <c r="DC93" s="215"/>
      <c r="DD93" s="252"/>
      <c r="DE93" s="249"/>
      <c r="DF93" s="216"/>
      <c r="DG93" s="216"/>
      <c r="DH93" s="216"/>
      <c r="DI93" s="216"/>
      <c r="DJ93" s="216"/>
      <c r="DK93" s="216"/>
      <c r="DL93" s="216"/>
      <c r="DM93" s="216"/>
      <c r="DP93" s="216"/>
      <c r="DQ93" s="216"/>
      <c r="DR93" s="216"/>
      <c r="DS93" s="216"/>
      <c r="DT93" s="216"/>
      <c r="DU93" s="216"/>
      <c r="DV93" s="216"/>
      <c r="DW93" s="233"/>
      <c r="DX93" s="233"/>
      <c r="DY93" s="233"/>
      <c r="DZ93" s="233"/>
      <c r="EA93" s="233"/>
      <c r="EB93" s="233"/>
      <c r="EC93" s="233"/>
      <c r="ED93" s="226"/>
      <c r="EE93" s="233"/>
      <c r="EF93" s="249"/>
      <c r="EG93" s="215"/>
      <c r="EH93" s="252"/>
      <c r="EI93" s="249"/>
      <c r="EJ93" s="216"/>
      <c r="EK93" s="216"/>
      <c r="EL93" s="216"/>
      <c r="EM93" s="216"/>
      <c r="EN93" s="216"/>
      <c r="EO93" s="216"/>
      <c r="EP93" s="216"/>
      <c r="EQ93" s="216"/>
      <c r="ET93" s="216"/>
      <c r="EU93" s="216"/>
      <c r="EV93" s="216"/>
      <c r="EW93" s="216"/>
      <c r="EX93" s="216"/>
      <c r="EY93" s="216"/>
      <c r="EZ93" s="216"/>
      <c r="FA93" s="233"/>
      <c r="FB93" s="233"/>
      <c r="FC93" s="233"/>
      <c r="FD93" s="233"/>
      <c r="FE93" s="233"/>
      <c r="FF93" s="233"/>
      <c r="FG93" s="233"/>
      <c r="FH93" s="226"/>
      <c r="FI93" s="233"/>
      <c r="FJ93" s="249"/>
      <c r="FK93" s="215"/>
      <c r="FL93" s="252"/>
      <c r="FM93" s="249"/>
      <c r="FN93" s="216"/>
      <c r="FO93" s="216"/>
      <c r="FP93" s="216"/>
      <c r="FQ93" s="216"/>
      <c r="FR93" s="216"/>
      <c r="FS93" s="216"/>
      <c r="FT93" s="216"/>
      <c r="FU93" s="216"/>
    </row>
    <row r="94" spans="1:177">
      <c r="A94" s="216"/>
      <c r="B94" s="287">
        <v>62.5</v>
      </c>
      <c r="C94" s="370">
        <v>1.5724</v>
      </c>
      <c r="D94" s="370">
        <v>1.5336999999999901</v>
      </c>
      <c r="E94" s="370">
        <v>1.6028</v>
      </c>
      <c r="F94" s="216"/>
      <c r="G94" s="216"/>
      <c r="H94" s="233"/>
      <c r="I94" s="233"/>
      <c r="J94" s="233"/>
      <c r="K94" s="233"/>
      <c r="L94" s="248"/>
      <c r="M94" s="233">
        <f t="shared" si="52"/>
        <v>1.5696333333333301</v>
      </c>
      <c r="N94" s="233">
        <f t="shared" si="53"/>
        <v>2.8277710106886782E-2</v>
      </c>
      <c r="O94" s="226">
        <f t="shared" si="54"/>
        <v>1.8015487761613227</v>
      </c>
      <c r="P94" s="233">
        <f>M94-M96</f>
        <v>1.5460433333333301</v>
      </c>
      <c r="Q94" s="249">
        <f>P94*100/P89</f>
        <v>95.644956406258999</v>
      </c>
      <c r="R94" s="215"/>
      <c r="S94" s="254">
        <v>62.5</v>
      </c>
      <c r="T94" s="249">
        <v>95.644956406258999</v>
      </c>
      <c r="U94" s="216"/>
      <c r="V94" s="216"/>
      <c r="W94" s="216"/>
      <c r="X94" s="216"/>
      <c r="Y94" s="216"/>
      <c r="Z94" s="216"/>
      <c r="AA94" s="216"/>
      <c r="AB94" s="216"/>
      <c r="AD94" s="216"/>
      <c r="AE94" s="287">
        <v>62.5</v>
      </c>
      <c r="AF94" s="370">
        <v>1.4185000000000001</v>
      </c>
      <c r="AG94" s="370">
        <v>1.5161</v>
      </c>
      <c r="AH94" s="370">
        <v>1.3685</v>
      </c>
      <c r="AI94" s="216"/>
      <c r="AJ94" s="216"/>
      <c r="AK94" s="233"/>
      <c r="AL94" s="233"/>
      <c r="AM94" s="233"/>
      <c r="AN94" s="233"/>
      <c r="AO94" s="248"/>
      <c r="AP94" s="233">
        <f t="shared" si="55"/>
        <v>1.4343666666666668</v>
      </c>
      <c r="AQ94" s="233">
        <f t="shared" si="56"/>
        <v>6.1293030236361727E-2</v>
      </c>
      <c r="AR94" s="226">
        <f t="shared" si="57"/>
        <v>4.2731772607907121</v>
      </c>
      <c r="AS94" s="233">
        <f>AP94-AP96</f>
        <v>1.4085866666666669</v>
      </c>
      <c r="AT94" s="249">
        <f>AS94*100/AS89</f>
        <v>100.03882465460271</v>
      </c>
      <c r="AU94" s="215"/>
      <c r="AV94" s="254">
        <v>62.5</v>
      </c>
      <c r="AW94" s="249">
        <v>100.03882465460271</v>
      </c>
      <c r="AX94" s="216"/>
      <c r="AY94" s="216"/>
      <c r="AZ94" s="216"/>
      <c r="BA94" s="216"/>
      <c r="BB94" s="216"/>
      <c r="BC94" s="216"/>
      <c r="BD94" s="216"/>
      <c r="BE94" s="216"/>
      <c r="BH94" s="216"/>
      <c r="BI94" s="287">
        <v>62.5</v>
      </c>
      <c r="BJ94" s="370">
        <v>1.4185000000000001</v>
      </c>
      <c r="BK94" s="370">
        <v>1.5161</v>
      </c>
      <c r="BL94" s="370">
        <v>1.3685</v>
      </c>
      <c r="BM94" s="216"/>
      <c r="BN94" s="216"/>
      <c r="BO94" s="233"/>
      <c r="BP94" s="233"/>
      <c r="BQ94" s="233"/>
      <c r="BR94" s="233"/>
      <c r="BS94" s="248"/>
      <c r="BT94" s="233">
        <f t="shared" si="58"/>
        <v>1.4343666666666668</v>
      </c>
      <c r="BU94" s="233">
        <f t="shared" si="59"/>
        <v>6.1293030236361727E-2</v>
      </c>
      <c r="BV94" s="226">
        <f t="shared" si="60"/>
        <v>4.2731772607907121</v>
      </c>
      <c r="BW94" s="233">
        <f>BT94-BT96</f>
        <v>1.4097041666666668</v>
      </c>
      <c r="BX94" s="249">
        <f>BW94*100/BW89</f>
        <v>103.08717020569978</v>
      </c>
      <c r="BY94" s="215"/>
      <c r="BZ94" s="254">
        <v>62.5</v>
      </c>
      <c r="CA94" s="249">
        <v>103.08717020569978</v>
      </c>
      <c r="CB94" s="216"/>
      <c r="CC94" s="216"/>
      <c r="CD94" s="216"/>
      <c r="CE94" s="216"/>
      <c r="CF94" s="216"/>
      <c r="CG94" s="216"/>
      <c r="CH94" s="216"/>
      <c r="CI94" s="216"/>
      <c r="CL94" s="216"/>
      <c r="CM94" s="216"/>
      <c r="CN94" s="216"/>
      <c r="CO94" s="216"/>
      <c r="CP94" s="216"/>
      <c r="CQ94" s="216"/>
      <c r="CR94" s="216"/>
      <c r="CS94" s="233"/>
      <c r="CT94" s="233"/>
      <c r="CU94" s="233"/>
      <c r="CV94" s="233"/>
      <c r="CW94" s="233"/>
      <c r="CX94" s="233"/>
      <c r="CY94" s="233"/>
      <c r="CZ94" s="226"/>
      <c r="DA94" s="233"/>
      <c r="DB94" s="249"/>
      <c r="DC94" s="215"/>
      <c r="DD94" s="254"/>
      <c r="DE94" s="249"/>
      <c r="DF94" s="216"/>
      <c r="DG94" s="216"/>
      <c r="DH94" s="216"/>
      <c r="DI94" s="216"/>
      <c r="DJ94" s="216"/>
      <c r="DK94" s="216"/>
      <c r="DL94" s="216"/>
      <c r="DM94" s="216"/>
      <c r="DP94" s="216"/>
      <c r="DQ94" s="216"/>
      <c r="DR94" s="216"/>
      <c r="DS94" s="216"/>
      <c r="DT94" s="216"/>
      <c r="DU94" s="216"/>
      <c r="DV94" s="216"/>
      <c r="DW94" s="233"/>
      <c r="DX94" s="233"/>
      <c r="DY94" s="233"/>
      <c r="DZ94" s="233"/>
      <c r="EA94" s="233"/>
      <c r="EB94" s="233"/>
      <c r="EC94" s="233"/>
      <c r="ED94" s="226"/>
      <c r="EE94" s="233"/>
      <c r="EF94" s="249"/>
      <c r="EG94" s="215"/>
      <c r="EH94" s="254"/>
      <c r="EI94" s="249"/>
      <c r="EJ94" s="216"/>
      <c r="EK94" s="216"/>
      <c r="EL94" s="216"/>
      <c r="EM94" s="216"/>
      <c r="EN94" s="216"/>
      <c r="EO94" s="216"/>
      <c r="EP94" s="216"/>
      <c r="EQ94" s="216"/>
      <c r="ET94" s="216"/>
      <c r="EU94" s="216"/>
      <c r="EV94" s="216"/>
      <c r="EW94" s="216"/>
      <c r="EX94" s="216"/>
      <c r="EY94" s="216"/>
      <c r="EZ94" s="216"/>
      <c r="FA94" s="233"/>
      <c r="FB94" s="233"/>
      <c r="FC94" s="233"/>
      <c r="FD94" s="233"/>
      <c r="FE94" s="233"/>
      <c r="FF94" s="233"/>
      <c r="FG94" s="233"/>
      <c r="FH94" s="226"/>
      <c r="FI94" s="233"/>
      <c r="FJ94" s="249"/>
      <c r="FK94" s="215"/>
      <c r="FL94" s="254"/>
      <c r="FM94" s="249"/>
      <c r="FN94" s="216"/>
      <c r="FO94" s="216"/>
      <c r="FP94" s="216"/>
      <c r="FQ94" s="216"/>
      <c r="FR94" s="216"/>
      <c r="FS94" s="216"/>
      <c r="FT94" s="216"/>
      <c r="FU94" s="216"/>
    </row>
    <row r="95" spans="1:177">
      <c r="A95" s="216"/>
      <c r="B95" s="287"/>
      <c r="C95" s="257"/>
      <c r="D95" s="257"/>
      <c r="E95" s="257"/>
      <c r="F95" s="258"/>
      <c r="G95" s="216"/>
      <c r="H95" s="233"/>
      <c r="I95" s="233"/>
      <c r="J95" s="233"/>
      <c r="K95" s="233"/>
      <c r="L95" s="248"/>
      <c r="M95" s="233"/>
      <c r="N95" s="233"/>
      <c r="O95" s="226"/>
      <c r="P95" s="233"/>
      <c r="Q95" s="226"/>
      <c r="R95" s="215"/>
      <c r="S95" s="233"/>
      <c r="T95" s="226"/>
      <c r="U95" s="216"/>
      <c r="V95" s="216"/>
      <c r="W95" s="216"/>
      <c r="X95" s="216"/>
      <c r="Y95" s="216"/>
      <c r="Z95" s="216"/>
      <c r="AA95" s="216"/>
      <c r="AB95" s="216"/>
      <c r="AD95" s="216"/>
      <c r="AE95" s="287"/>
      <c r="AF95" s="257"/>
      <c r="AG95" s="257"/>
      <c r="AH95" s="257"/>
      <c r="AI95" s="258"/>
      <c r="AJ95" s="216"/>
      <c r="AK95" s="233"/>
      <c r="AL95" s="233"/>
      <c r="AM95" s="233"/>
      <c r="AN95" s="233"/>
      <c r="AO95" s="248"/>
      <c r="AP95" s="233"/>
      <c r="AQ95" s="233"/>
      <c r="AR95" s="226"/>
      <c r="AS95" s="233"/>
      <c r="AT95" s="226"/>
      <c r="AU95" s="215"/>
      <c r="AV95" s="233"/>
      <c r="AW95" s="226"/>
      <c r="AX95" s="216"/>
      <c r="AY95" s="216"/>
      <c r="AZ95" s="216"/>
      <c r="BA95" s="216"/>
      <c r="BB95" s="216"/>
      <c r="BC95" s="216"/>
      <c r="BD95" s="216"/>
      <c r="BE95" s="216"/>
      <c r="BH95" s="216"/>
      <c r="BI95" s="287"/>
      <c r="BJ95" s="257"/>
      <c r="BK95" s="257"/>
      <c r="BL95" s="257"/>
      <c r="BM95" s="258"/>
      <c r="BN95" s="216"/>
      <c r="BO95" s="233"/>
      <c r="BP95" s="233"/>
      <c r="BQ95" s="233"/>
      <c r="BR95" s="233"/>
      <c r="BS95" s="248"/>
      <c r="BT95" s="233"/>
      <c r="BU95" s="233"/>
      <c r="BV95" s="226"/>
      <c r="BW95" s="233"/>
      <c r="BX95" s="226"/>
      <c r="BY95" s="215"/>
      <c r="BZ95" s="233"/>
      <c r="CA95" s="226"/>
      <c r="CB95" s="216"/>
      <c r="CC95" s="216"/>
      <c r="CD95" s="216"/>
      <c r="CE95" s="216"/>
      <c r="CF95" s="216"/>
      <c r="CG95" s="216"/>
      <c r="CH95" s="216"/>
      <c r="CI95" s="216"/>
      <c r="CL95" s="216"/>
      <c r="CM95" s="216"/>
      <c r="CN95" s="257"/>
      <c r="CO95" s="257"/>
      <c r="CP95" s="257"/>
      <c r="CQ95" s="258"/>
      <c r="CR95" s="216"/>
      <c r="CS95" s="233"/>
      <c r="CT95" s="233"/>
      <c r="CU95" s="233"/>
      <c r="CV95" s="233"/>
      <c r="CW95" s="233"/>
      <c r="CX95" s="233"/>
      <c r="CY95" s="233"/>
      <c r="CZ95" s="226"/>
      <c r="DA95" s="233"/>
      <c r="DB95" s="226"/>
      <c r="DC95" s="215"/>
      <c r="DD95" s="233"/>
      <c r="DE95" s="226"/>
      <c r="DF95" s="216"/>
      <c r="DG95" s="216"/>
      <c r="DH95" s="216"/>
      <c r="DI95" s="216"/>
      <c r="DJ95" s="216"/>
      <c r="DK95" s="216"/>
      <c r="DL95" s="216"/>
      <c r="DM95" s="216"/>
      <c r="DP95" s="216"/>
      <c r="DQ95" s="216"/>
      <c r="DR95" s="257"/>
      <c r="DS95" s="257"/>
      <c r="DT95" s="257"/>
      <c r="DU95" s="258"/>
      <c r="DV95" s="216"/>
      <c r="DW95" s="233"/>
      <c r="DX95" s="233"/>
      <c r="DY95" s="233"/>
      <c r="DZ95" s="233"/>
      <c r="EA95" s="233"/>
      <c r="EB95" s="233"/>
      <c r="EC95" s="233"/>
      <c r="ED95" s="226"/>
      <c r="EE95" s="233"/>
      <c r="EF95" s="226"/>
      <c r="EG95" s="215"/>
      <c r="EH95" s="233"/>
      <c r="EI95" s="226"/>
      <c r="EJ95" s="216"/>
      <c r="EK95" s="216"/>
      <c r="EL95" s="216"/>
      <c r="EM95" s="216"/>
      <c r="EN95" s="216"/>
      <c r="EO95" s="216"/>
      <c r="EP95" s="216"/>
      <c r="EQ95" s="216"/>
      <c r="ET95" s="216"/>
      <c r="EU95" s="216"/>
      <c r="EV95" s="257"/>
      <c r="EW95" s="257"/>
      <c r="EX95" s="257"/>
      <c r="EY95" s="258"/>
      <c r="EZ95" s="216"/>
      <c r="FA95" s="233"/>
      <c r="FB95" s="233"/>
      <c r="FC95" s="233"/>
      <c r="FD95" s="233"/>
      <c r="FE95" s="233"/>
      <c r="FF95" s="233"/>
      <c r="FG95" s="233"/>
      <c r="FH95" s="226"/>
      <c r="FI95" s="233"/>
      <c r="FJ95" s="226"/>
      <c r="FK95" s="215"/>
      <c r="FL95" s="233"/>
      <c r="FM95" s="226"/>
      <c r="FN95" s="216"/>
      <c r="FO95" s="216"/>
      <c r="FP95" s="216"/>
      <c r="FQ95" s="216"/>
      <c r="FR95" s="216"/>
      <c r="FS95" s="216"/>
      <c r="FT95" s="216"/>
      <c r="FU95" s="216"/>
    </row>
    <row r="96" spans="1:177">
      <c r="A96" s="216"/>
      <c r="B96" s="269" t="s">
        <v>50</v>
      </c>
      <c r="C96" s="289">
        <f t="shared" ref="C96:L96" si="61">C61</f>
        <v>2.35E-2</v>
      </c>
      <c r="D96" s="289">
        <f t="shared" si="61"/>
        <v>2.5600000000000001E-2</v>
      </c>
      <c r="E96" s="289">
        <f t="shared" si="61"/>
        <v>2.4799999999999999E-2</v>
      </c>
      <c r="F96" s="289">
        <f t="shared" si="61"/>
        <v>2.86E-2</v>
      </c>
      <c r="G96" s="289">
        <f t="shared" si="61"/>
        <v>2.4400000000000002E-2</v>
      </c>
      <c r="H96" s="289">
        <f t="shared" si="61"/>
        <v>1.84E-2</v>
      </c>
      <c r="I96" s="289">
        <f t="shared" si="61"/>
        <v>1.9199999999999998E-2</v>
      </c>
      <c r="J96" s="289">
        <f t="shared" si="61"/>
        <v>2.1299999999999899E-2</v>
      </c>
      <c r="K96" s="289">
        <f t="shared" si="61"/>
        <v>2.1999999999999999E-2</v>
      </c>
      <c r="L96" s="290">
        <f t="shared" si="61"/>
        <v>2.81E-2</v>
      </c>
      <c r="M96" s="233">
        <f>AVERAGE(C96:L96)</f>
        <v>2.3589999999999989E-2</v>
      </c>
      <c r="N96" s="233">
        <f>STDEVP(C96:L96)</f>
        <v>3.2494461066464924E-3</v>
      </c>
      <c r="O96" s="226">
        <f>N96*100/M96</f>
        <v>13.774676162130113</v>
      </c>
      <c r="P96" s="233"/>
      <c r="Q96" s="226"/>
      <c r="R96" s="215"/>
      <c r="S96" s="233"/>
      <c r="T96" s="226"/>
      <c r="U96" s="216"/>
      <c r="V96" s="216"/>
      <c r="W96" s="216"/>
      <c r="X96" s="216"/>
      <c r="Y96" s="216"/>
      <c r="Z96" s="216"/>
      <c r="AA96" s="216"/>
      <c r="AB96" s="216"/>
      <c r="AD96" s="216"/>
      <c r="AE96" s="269" t="s">
        <v>50</v>
      </c>
      <c r="AF96" s="289">
        <v>2.6599999999999902E-2</v>
      </c>
      <c r="AG96" s="289">
        <v>2.1399999999999999E-2</v>
      </c>
      <c r="AH96" s="289">
        <v>3.2099999999999997E-2</v>
      </c>
      <c r="AI96" s="289">
        <v>3.1299999999999897E-2</v>
      </c>
      <c r="AJ96" s="289">
        <v>2.7799999999999901E-2</v>
      </c>
      <c r="AK96" s="289">
        <v>1.9199999999999901E-2</v>
      </c>
      <c r="AL96" s="289">
        <v>2.1899999999999999E-2</v>
      </c>
      <c r="AM96" s="289">
        <v>1.9099999999999898E-2</v>
      </c>
      <c r="AN96" s="289">
        <v>2.6200000000000001E-2</v>
      </c>
      <c r="AO96" s="290">
        <v>3.2199999999999999E-2</v>
      </c>
      <c r="AP96" s="233">
        <f>AVERAGE(AF96:AO96)</f>
        <v>2.5779999999999949E-2</v>
      </c>
      <c r="AQ96" s="233">
        <f>STDEVP(AF96:AO96)</f>
        <v>4.8858571407686584E-3</v>
      </c>
      <c r="AR96" s="226">
        <f>AQ96*100/AP96</f>
        <v>18.952122345883119</v>
      </c>
      <c r="AS96" s="233"/>
      <c r="AT96" s="226"/>
      <c r="AU96" s="215"/>
      <c r="AV96" s="233"/>
      <c r="AW96" s="226"/>
      <c r="AX96" s="216"/>
      <c r="AY96" s="216"/>
      <c r="AZ96" s="216"/>
      <c r="BA96" s="216"/>
      <c r="BB96" s="216"/>
      <c r="BC96" s="216"/>
      <c r="BD96" s="216"/>
      <c r="BE96" s="216"/>
      <c r="BH96" s="216"/>
      <c r="BI96" s="269" t="s">
        <v>50</v>
      </c>
      <c r="BJ96" s="289">
        <v>2.29E-2</v>
      </c>
      <c r="BK96" s="289">
        <v>2.2100000000000002E-2</v>
      </c>
      <c r="BL96" s="289">
        <v>2.5700000000000001E-2</v>
      </c>
      <c r="BM96" s="289">
        <v>3.02999999999999E-2</v>
      </c>
      <c r="BN96" s="289">
        <v>2.21999999999999E-2</v>
      </c>
      <c r="BO96" s="289"/>
      <c r="BP96" s="289">
        <v>2.4E-2</v>
      </c>
      <c r="BQ96" s="289">
        <v>2.4899999999999901E-2</v>
      </c>
      <c r="BR96" s="289">
        <v>2.52E-2</v>
      </c>
      <c r="BS96" s="290"/>
      <c r="BT96" s="233">
        <f>AVERAGE(BJ96:BS96)</f>
        <v>2.4662499999999962E-2</v>
      </c>
      <c r="BU96" s="233">
        <f>STDEVP(BJ96:BS96)</f>
        <v>2.4844202039912477E-3</v>
      </c>
      <c r="BV96" s="226">
        <f>BU96*100/BT96</f>
        <v>10.07367543432844</v>
      </c>
      <c r="BW96" s="233"/>
      <c r="BX96" s="226"/>
      <c r="BY96" s="215"/>
      <c r="BZ96" s="233"/>
      <c r="CA96" s="226"/>
      <c r="CB96" s="216"/>
      <c r="CC96" s="216"/>
      <c r="CD96" s="216"/>
      <c r="CE96" s="216"/>
      <c r="CF96" s="216"/>
      <c r="CG96" s="216"/>
      <c r="CH96" s="216"/>
      <c r="CI96" s="216"/>
      <c r="CL96" s="216"/>
      <c r="CM96" s="216"/>
      <c r="CN96" s="373"/>
      <c r="CO96" s="373"/>
      <c r="CP96" s="373"/>
      <c r="CQ96" s="373"/>
      <c r="CR96" s="373"/>
      <c r="CS96" s="373"/>
      <c r="CT96" s="373"/>
      <c r="CU96" s="373"/>
      <c r="CV96" s="373"/>
      <c r="CW96" s="373"/>
      <c r="CX96" s="233"/>
      <c r="CY96" s="233"/>
      <c r="CZ96" s="226"/>
      <c r="DA96" s="233"/>
      <c r="DB96" s="226"/>
      <c r="DC96" s="215"/>
      <c r="DD96" s="233"/>
      <c r="DE96" s="226"/>
      <c r="DF96" s="216"/>
      <c r="DG96" s="216"/>
      <c r="DH96" s="216"/>
      <c r="DI96" s="216"/>
      <c r="DJ96" s="216"/>
      <c r="DK96" s="216"/>
      <c r="DL96" s="216"/>
      <c r="DM96" s="216"/>
      <c r="DP96" s="216"/>
      <c r="DQ96" s="216"/>
      <c r="DR96" s="373"/>
      <c r="DS96" s="373"/>
      <c r="DT96" s="373"/>
      <c r="DU96" s="373"/>
      <c r="DV96" s="373"/>
      <c r="DW96" s="373"/>
      <c r="DX96" s="373"/>
      <c r="DY96" s="373"/>
      <c r="DZ96" s="373"/>
      <c r="EA96" s="373"/>
      <c r="EB96" s="233"/>
      <c r="EC96" s="233"/>
      <c r="ED96" s="226"/>
      <c r="EE96" s="233"/>
      <c r="EF96" s="226"/>
      <c r="EG96" s="215"/>
      <c r="EH96" s="233"/>
      <c r="EI96" s="226"/>
      <c r="EJ96" s="216"/>
      <c r="EK96" s="216"/>
      <c r="EL96" s="216"/>
      <c r="EM96" s="216"/>
      <c r="EN96" s="216"/>
      <c r="EO96" s="216"/>
      <c r="EP96" s="216"/>
      <c r="EQ96" s="216"/>
      <c r="ET96" s="216"/>
      <c r="EU96" s="216"/>
      <c r="EV96" s="373"/>
      <c r="EW96" s="373"/>
      <c r="EX96" s="373"/>
      <c r="EY96" s="373"/>
      <c r="EZ96" s="373"/>
      <c r="FA96" s="373"/>
      <c r="FB96" s="373"/>
      <c r="FC96" s="373"/>
      <c r="FD96" s="373"/>
      <c r="FE96" s="373"/>
      <c r="FF96" s="233"/>
      <c r="FG96" s="233"/>
      <c r="FH96" s="226"/>
      <c r="FI96" s="233"/>
      <c r="FJ96" s="226"/>
      <c r="FK96" s="215"/>
      <c r="FL96" s="233"/>
      <c r="FM96" s="226"/>
      <c r="FN96" s="216"/>
      <c r="FO96" s="216"/>
      <c r="FP96" s="216"/>
      <c r="FQ96" s="216"/>
      <c r="FR96" s="216"/>
      <c r="FS96" s="216"/>
      <c r="FT96" s="216"/>
      <c r="FU96" s="216"/>
    </row>
    <row r="97" spans="1:177">
      <c r="A97" s="216"/>
      <c r="B97" s="216"/>
      <c r="C97" s="233"/>
      <c r="D97" s="233"/>
      <c r="E97" s="233"/>
      <c r="F97" s="233"/>
      <c r="G97" s="215"/>
      <c r="H97" s="215"/>
      <c r="I97" s="233"/>
      <c r="J97" s="233"/>
      <c r="K97" s="233"/>
      <c r="L97" s="233"/>
      <c r="M97" s="233"/>
      <c r="N97" s="233"/>
      <c r="O97" s="226"/>
      <c r="P97" s="233"/>
      <c r="Q97" s="226"/>
      <c r="R97" s="215"/>
      <c r="S97" s="233"/>
      <c r="T97" s="226"/>
      <c r="U97" s="216"/>
      <c r="V97" s="216"/>
      <c r="W97" s="216"/>
      <c r="X97" s="216"/>
      <c r="Y97" s="216"/>
      <c r="Z97" s="216"/>
      <c r="AA97" s="216"/>
      <c r="AB97" s="216"/>
      <c r="AD97" s="216"/>
      <c r="AE97" s="216"/>
      <c r="AF97" s="233"/>
      <c r="AG97" s="233"/>
      <c r="AH97" s="233"/>
      <c r="AI97" s="233"/>
      <c r="AJ97" s="215"/>
      <c r="AK97" s="215"/>
      <c r="AL97" s="233"/>
      <c r="AM97" s="233"/>
      <c r="AN97" s="233"/>
      <c r="AO97" s="233"/>
      <c r="AP97" s="233"/>
      <c r="AQ97" s="233"/>
      <c r="AR97" s="226"/>
      <c r="AS97" s="233"/>
      <c r="AT97" s="226"/>
      <c r="AU97" s="215"/>
      <c r="AV97" s="233"/>
      <c r="AW97" s="226"/>
      <c r="AX97" s="216"/>
      <c r="AY97" s="216"/>
      <c r="AZ97" s="216"/>
      <c r="BA97" s="216"/>
      <c r="BB97" s="216"/>
      <c r="BC97" s="216"/>
      <c r="BD97" s="216"/>
      <c r="BE97" s="216"/>
      <c r="BH97" s="216"/>
      <c r="BI97" s="216"/>
      <c r="BJ97" s="233"/>
      <c r="BK97" s="233"/>
      <c r="BL97" s="233"/>
      <c r="BM97" s="233"/>
      <c r="BN97" s="215"/>
      <c r="BO97" s="215"/>
      <c r="BP97" s="233"/>
      <c r="BQ97" s="233"/>
      <c r="BR97" s="233"/>
      <c r="BS97" s="233"/>
      <c r="BT97" s="233"/>
      <c r="BU97" s="233"/>
      <c r="BV97" s="226"/>
      <c r="BW97" s="233"/>
      <c r="BX97" s="226"/>
      <c r="BY97" s="215"/>
      <c r="BZ97" s="233"/>
      <c r="CA97" s="226"/>
      <c r="CB97" s="216"/>
      <c r="CC97" s="216"/>
      <c r="CD97" s="216"/>
      <c r="CE97" s="216"/>
      <c r="CF97" s="216"/>
      <c r="CG97" s="216"/>
      <c r="CH97" s="216"/>
      <c r="CI97" s="216"/>
      <c r="CL97" s="216"/>
      <c r="CM97" s="216"/>
      <c r="CN97" s="233"/>
      <c r="CO97" s="233"/>
      <c r="CP97" s="233"/>
      <c r="CQ97" s="233"/>
      <c r="CR97" s="215"/>
      <c r="CS97" s="215"/>
      <c r="CT97" s="233"/>
      <c r="CU97" s="233"/>
      <c r="CV97" s="233"/>
      <c r="CW97" s="233"/>
      <c r="CX97" s="233"/>
      <c r="CY97" s="233"/>
      <c r="CZ97" s="226"/>
      <c r="DA97" s="233"/>
      <c r="DB97" s="226"/>
      <c r="DC97" s="215"/>
      <c r="DD97" s="233"/>
      <c r="DE97" s="226"/>
      <c r="DF97" s="216"/>
      <c r="DG97" s="216"/>
      <c r="DH97" s="216"/>
      <c r="DI97" s="216"/>
      <c r="DJ97" s="216"/>
      <c r="DK97" s="216"/>
      <c r="DL97" s="216"/>
      <c r="DM97" s="216"/>
      <c r="DP97" s="216"/>
      <c r="DQ97" s="216"/>
      <c r="DR97" s="233"/>
      <c r="DS97" s="233"/>
      <c r="DT97" s="233"/>
      <c r="DU97" s="233"/>
      <c r="DV97" s="215"/>
      <c r="DW97" s="215"/>
      <c r="DX97" s="233"/>
      <c r="DY97" s="233"/>
      <c r="DZ97" s="233"/>
      <c r="EA97" s="233"/>
      <c r="EB97" s="233"/>
      <c r="EC97" s="233"/>
      <c r="ED97" s="226"/>
      <c r="EE97" s="233"/>
      <c r="EF97" s="226"/>
      <c r="EG97" s="215"/>
      <c r="EH97" s="233"/>
      <c r="EI97" s="226"/>
      <c r="EJ97" s="216"/>
      <c r="EK97" s="216"/>
      <c r="EL97" s="216"/>
      <c r="EM97" s="216"/>
      <c r="EN97" s="216"/>
      <c r="EO97" s="216"/>
      <c r="EP97" s="216"/>
      <c r="EQ97" s="216"/>
      <c r="ET97" s="216"/>
      <c r="EU97" s="216"/>
      <c r="EV97" s="233"/>
      <c r="EW97" s="233"/>
      <c r="EX97" s="233"/>
      <c r="EY97" s="233"/>
      <c r="EZ97" s="215"/>
      <c r="FA97" s="215"/>
      <c r="FB97" s="233"/>
      <c r="FC97" s="233"/>
      <c r="FD97" s="233"/>
      <c r="FE97" s="233"/>
      <c r="FF97" s="233"/>
      <c r="FG97" s="233"/>
      <c r="FH97" s="226"/>
      <c r="FI97" s="233"/>
      <c r="FJ97" s="226"/>
      <c r="FK97" s="215"/>
      <c r="FL97" s="233"/>
      <c r="FM97" s="226"/>
      <c r="FN97" s="216"/>
      <c r="FO97" s="216"/>
      <c r="FP97" s="216"/>
      <c r="FQ97" s="216"/>
      <c r="FR97" s="216"/>
      <c r="FS97" s="216"/>
      <c r="FT97" s="216"/>
      <c r="FU97" s="216"/>
    </row>
    <row r="98" spans="1:177">
      <c r="A98" s="216"/>
      <c r="B98" s="216"/>
      <c r="C98" s="257"/>
      <c r="D98" s="257"/>
      <c r="E98" s="257"/>
      <c r="F98" s="258"/>
      <c r="G98" s="216"/>
      <c r="H98" s="233"/>
      <c r="I98" s="233"/>
      <c r="J98" s="233"/>
      <c r="K98" s="233"/>
      <c r="L98" s="233"/>
      <c r="M98" s="233"/>
      <c r="N98" s="233"/>
      <c r="O98" s="226"/>
      <c r="P98" s="233"/>
      <c r="Q98" s="226"/>
      <c r="R98" s="215"/>
      <c r="S98" s="233"/>
      <c r="T98" s="226"/>
      <c r="U98" s="216"/>
      <c r="V98" s="216"/>
      <c r="W98" s="216"/>
      <c r="X98" s="216"/>
      <c r="Y98" s="216"/>
      <c r="Z98" s="216"/>
      <c r="AA98" s="216"/>
      <c r="AB98" s="216"/>
      <c r="AD98" s="216"/>
      <c r="AE98" s="216"/>
      <c r="AF98" s="257"/>
      <c r="AG98" s="257"/>
      <c r="AH98" s="257"/>
      <c r="AI98" s="258"/>
      <c r="AJ98" s="216"/>
      <c r="AK98" s="233"/>
      <c r="AL98" s="233"/>
      <c r="AM98" s="233"/>
      <c r="AN98" s="233"/>
      <c r="AO98" s="233"/>
      <c r="AP98" s="233"/>
      <c r="AQ98" s="233"/>
      <c r="AR98" s="226"/>
      <c r="AS98" s="233"/>
      <c r="AT98" s="226"/>
      <c r="AU98" s="215"/>
      <c r="AV98" s="233"/>
      <c r="AW98" s="226"/>
      <c r="AX98" s="216"/>
      <c r="AY98" s="216"/>
      <c r="AZ98" s="216"/>
      <c r="BA98" s="216"/>
      <c r="BB98" s="216"/>
      <c r="BC98" s="216"/>
      <c r="BD98" s="216"/>
      <c r="BE98" s="216"/>
      <c r="BH98" s="216"/>
      <c r="BI98" s="216"/>
      <c r="BJ98" s="257"/>
      <c r="BK98" s="257"/>
      <c r="BL98" s="257"/>
      <c r="BM98" s="258"/>
      <c r="BN98" s="216"/>
      <c r="BO98" s="233"/>
      <c r="BP98" s="233"/>
      <c r="BQ98" s="233"/>
      <c r="BR98" s="233"/>
      <c r="BS98" s="233"/>
      <c r="BT98" s="233"/>
      <c r="BU98" s="233"/>
      <c r="BV98" s="226"/>
      <c r="BW98" s="233"/>
      <c r="BX98" s="226"/>
      <c r="BY98" s="215"/>
      <c r="BZ98" s="233"/>
      <c r="CA98" s="226"/>
      <c r="CB98" s="216"/>
      <c r="CC98" s="216"/>
      <c r="CD98" s="216"/>
      <c r="CE98" s="216"/>
      <c r="CF98" s="216"/>
      <c r="CG98" s="216"/>
      <c r="CH98" s="216"/>
      <c r="CI98" s="216"/>
      <c r="CL98" s="216"/>
      <c r="CM98" s="216"/>
      <c r="CN98" s="257"/>
      <c r="CO98" s="257"/>
      <c r="CP98" s="257"/>
      <c r="CQ98" s="258"/>
      <c r="CR98" s="216"/>
      <c r="CS98" s="233"/>
      <c r="CT98" s="233"/>
      <c r="CU98" s="233"/>
      <c r="CV98" s="233"/>
      <c r="CW98" s="233"/>
      <c r="CX98" s="233"/>
      <c r="CY98" s="233"/>
      <c r="CZ98" s="226"/>
      <c r="DA98" s="233"/>
      <c r="DB98" s="226"/>
      <c r="DC98" s="215"/>
      <c r="DD98" s="233"/>
      <c r="DE98" s="226"/>
      <c r="DF98" s="216"/>
      <c r="DG98" s="216"/>
      <c r="DH98" s="216"/>
      <c r="DI98" s="216"/>
      <c r="DJ98" s="216"/>
      <c r="DK98" s="216"/>
      <c r="DL98" s="216"/>
      <c r="DM98" s="216"/>
      <c r="DP98" s="216"/>
      <c r="DQ98" s="216"/>
      <c r="DR98" s="257"/>
      <c r="DS98" s="257"/>
      <c r="DT98" s="257"/>
      <c r="DU98" s="258"/>
      <c r="DV98" s="216"/>
      <c r="DW98" s="233"/>
      <c r="DX98" s="233"/>
      <c r="DY98" s="233"/>
      <c r="DZ98" s="233"/>
      <c r="EA98" s="233"/>
      <c r="EB98" s="233"/>
      <c r="EC98" s="233"/>
      <c r="ED98" s="226"/>
      <c r="EE98" s="233"/>
      <c r="EF98" s="226"/>
      <c r="EG98" s="215"/>
      <c r="EH98" s="233"/>
      <c r="EI98" s="226"/>
      <c r="EJ98" s="216"/>
      <c r="EK98" s="216"/>
      <c r="EL98" s="216"/>
      <c r="EM98" s="216"/>
      <c r="EN98" s="216"/>
      <c r="EO98" s="216"/>
      <c r="EP98" s="216"/>
      <c r="EQ98" s="216"/>
      <c r="ET98" s="216"/>
      <c r="EU98" s="216"/>
      <c r="EV98" s="257"/>
      <c r="EW98" s="257"/>
      <c r="EX98" s="257"/>
      <c r="EY98" s="258"/>
      <c r="EZ98" s="216"/>
      <c r="FA98" s="233"/>
      <c r="FB98" s="233"/>
      <c r="FC98" s="233"/>
      <c r="FD98" s="233"/>
      <c r="FE98" s="233"/>
      <c r="FF98" s="233"/>
      <c r="FG98" s="233"/>
      <c r="FH98" s="226"/>
      <c r="FI98" s="233"/>
      <c r="FJ98" s="226"/>
      <c r="FK98" s="215"/>
      <c r="FL98" s="233"/>
      <c r="FM98" s="226"/>
      <c r="FN98" s="216"/>
      <c r="FO98" s="216"/>
      <c r="FP98" s="216"/>
      <c r="FQ98" s="216"/>
      <c r="FR98" s="216"/>
      <c r="FS98" s="216"/>
      <c r="FT98" s="216"/>
      <c r="FU98" s="216"/>
    </row>
    <row r="99" spans="1:177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  <c r="DE99" s="216"/>
      <c r="DF99" s="216"/>
      <c r="DG99" s="216"/>
      <c r="DH99" s="216"/>
      <c r="DI99" s="216"/>
      <c r="DJ99" s="216"/>
      <c r="DK99" s="216"/>
      <c r="DL99" s="216"/>
      <c r="DM99" s="216"/>
      <c r="DP99" s="216"/>
      <c r="DQ99" s="216"/>
      <c r="DR99" s="216"/>
      <c r="DS99" s="216"/>
      <c r="DT99" s="216"/>
      <c r="DU99" s="216"/>
      <c r="DV99" s="216"/>
      <c r="DW99" s="216"/>
      <c r="DX99" s="216"/>
      <c r="DY99" s="216"/>
      <c r="DZ99" s="216"/>
      <c r="EA99" s="216"/>
      <c r="EB99" s="216"/>
      <c r="EC99" s="216"/>
      <c r="ED99" s="216"/>
      <c r="EE99" s="216"/>
      <c r="EF99" s="216"/>
      <c r="EG99" s="216"/>
      <c r="EH99" s="216"/>
      <c r="EI99" s="216"/>
      <c r="EJ99" s="216"/>
      <c r="EK99" s="216"/>
      <c r="EL99" s="216"/>
      <c r="EM99" s="216"/>
      <c r="EN99" s="216"/>
      <c r="EO99" s="216"/>
      <c r="EP99" s="216"/>
      <c r="EQ99" s="216"/>
      <c r="ET99" s="216"/>
      <c r="EU99" s="216"/>
      <c r="EV99" s="216"/>
      <c r="EW99" s="216"/>
      <c r="EX99" s="216"/>
      <c r="EY99" s="216"/>
      <c r="EZ99" s="216"/>
      <c r="FA99" s="216"/>
      <c r="FB99" s="216"/>
      <c r="FC99" s="216"/>
      <c r="FD99" s="216"/>
      <c r="FE99" s="216"/>
      <c r="FF99" s="216"/>
      <c r="FG99" s="216"/>
      <c r="FH99" s="216"/>
      <c r="FI99" s="216"/>
      <c r="FJ99" s="216"/>
      <c r="FK99" s="216"/>
      <c r="FL99" s="216"/>
      <c r="FM99" s="216"/>
      <c r="FN99" s="216"/>
      <c r="FO99" s="216"/>
      <c r="FP99" s="216"/>
      <c r="FQ99" s="216"/>
      <c r="FR99" s="216"/>
      <c r="FS99" s="216"/>
      <c r="FT99" s="216"/>
      <c r="FU99" s="216"/>
    </row>
    <row r="100" spans="1:177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  <c r="DE100" s="216"/>
      <c r="DF100" s="216"/>
      <c r="DG100" s="216"/>
      <c r="DH100" s="216"/>
      <c r="DI100" s="216"/>
      <c r="DJ100" s="216"/>
      <c r="DK100" s="216"/>
      <c r="DL100" s="216"/>
      <c r="DM100" s="216"/>
      <c r="DP100" s="216"/>
      <c r="DQ100" s="216"/>
      <c r="DR100" s="216"/>
      <c r="DS100" s="216"/>
      <c r="DT100" s="216"/>
      <c r="DU100" s="216"/>
      <c r="DV100" s="216"/>
      <c r="DW100" s="216"/>
      <c r="DX100" s="216"/>
      <c r="DY100" s="216"/>
      <c r="DZ100" s="216"/>
      <c r="EA100" s="216"/>
      <c r="EB100" s="216"/>
      <c r="EC100" s="216"/>
      <c r="ED100" s="216"/>
      <c r="EE100" s="216"/>
      <c r="EF100" s="216"/>
      <c r="EG100" s="216"/>
      <c r="EH100" s="216"/>
      <c r="EI100" s="216"/>
      <c r="EJ100" s="216"/>
      <c r="EK100" s="216"/>
      <c r="EL100" s="216"/>
      <c r="EM100" s="216"/>
      <c r="EN100" s="216"/>
      <c r="EO100" s="216"/>
      <c r="EP100" s="216"/>
      <c r="EQ100" s="216"/>
      <c r="ET100" s="216"/>
      <c r="EU100" s="216"/>
      <c r="EV100" s="216"/>
      <c r="EW100" s="216"/>
      <c r="EX100" s="216"/>
      <c r="EY100" s="216"/>
      <c r="EZ100" s="216"/>
      <c r="FA100" s="216"/>
      <c r="FB100" s="216"/>
      <c r="FC100" s="216"/>
      <c r="FD100" s="216"/>
      <c r="FE100" s="216"/>
      <c r="FF100" s="216"/>
      <c r="FG100" s="216"/>
      <c r="FH100" s="216"/>
      <c r="FI100" s="216"/>
      <c r="FJ100" s="216"/>
      <c r="FK100" s="216"/>
      <c r="FL100" s="216"/>
      <c r="FM100" s="216"/>
      <c r="FN100" s="216"/>
      <c r="FO100" s="216"/>
      <c r="FP100" s="216"/>
      <c r="FQ100" s="216"/>
      <c r="FR100" s="216"/>
      <c r="FS100" s="216"/>
      <c r="FT100" s="216"/>
      <c r="FU100" s="216"/>
    </row>
    <row r="101" spans="1:177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  <c r="DE101" s="216"/>
      <c r="DF101" s="216"/>
      <c r="DG101" s="216"/>
      <c r="DH101" s="216"/>
      <c r="DI101" s="216"/>
      <c r="DJ101" s="216"/>
      <c r="DK101" s="216"/>
      <c r="DL101" s="216"/>
      <c r="DM101" s="216"/>
      <c r="DP101" s="216"/>
      <c r="DQ101" s="216"/>
      <c r="DR101" s="216"/>
      <c r="DS101" s="216"/>
      <c r="DT101" s="216"/>
      <c r="DU101" s="216"/>
      <c r="DV101" s="216"/>
      <c r="DW101" s="216"/>
      <c r="DX101" s="216"/>
      <c r="DY101" s="216"/>
      <c r="DZ101" s="216"/>
      <c r="EA101" s="216"/>
      <c r="EB101" s="216"/>
      <c r="EC101" s="216"/>
      <c r="ED101" s="216"/>
      <c r="EE101" s="216"/>
      <c r="EF101" s="216"/>
      <c r="EG101" s="216"/>
      <c r="EH101" s="216"/>
      <c r="EI101" s="216"/>
      <c r="EJ101" s="216"/>
      <c r="EK101" s="216"/>
      <c r="EL101" s="216"/>
      <c r="EM101" s="216"/>
      <c r="EN101" s="216"/>
      <c r="EO101" s="216"/>
      <c r="EP101" s="216"/>
      <c r="EQ101" s="216"/>
      <c r="ET101" s="216"/>
      <c r="EU101" s="216"/>
      <c r="EV101" s="216"/>
      <c r="EW101" s="216"/>
      <c r="EX101" s="216"/>
      <c r="EY101" s="216"/>
      <c r="EZ101" s="216"/>
      <c r="FA101" s="216"/>
      <c r="FB101" s="216"/>
      <c r="FC101" s="216"/>
      <c r="FD101" s="216"/>
      <c r="FE101" s="216"/>
      <c r="FF101" s="216"/>
      <c r="FG101" s="216"/>
      <c r="FH101" s="216"/>
      <c r="FI101" s="216"/>
      <c r="FJ101" s="216"/>
      <c r="FK101" s="216"/>
      <c r="FL101" s="216"/>
      <c r="FM101" s="216"/>
      <c r="FN101" s="216"/>
      <c r="FO101" s="216"/>
      <c r="FP101" s="216"/>
      <c r="FQ101" s="216"/>
      <c r="FR101" s="216"/>
      <c r="FS101" s="216"/>
      <c r="FT101" s="216"/>
      <c r="FU101" s="216"/>
    </row>
    <row r="102" spans="1:177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  <c r="DE102" s="216"/>
      <c r="DF102" s="216"/>
      <c r="DG102" s="216"/>
      <c r="DH102" s="216"/>
      <c r="DI102" s="216"/>
      <c r="DJ102" s="216"/>
      <c r="DK102" s="216"/>
      <c r="DL102" s="216"/>
      <c r="DM102" s="216"/>
      <c r="DP102" s="216"/>
      <c r="DQ102" s="216"/>
      <c r="DR102" s="216"/>
      <c r="DS102" s="216"/>
      <c r="DT102" s="216"/>
      <c r="DU102" s="216"/>
      <c r="DV102" s="216"/>
      <c r="DW102" s="216"/>
      <c r="DX102" s="216"/>
      <c r="DY102" s="216"/>
      <c r="DZ102" s="216"/>
      <c r="EA102" s="216"/>
      <c r="EB102" s="216"/>
      <c r="EC102" s="216"/>
      <c r="ED102" s="216"/>
      <c r="EE102" s="216"/>
      <c r="EF102" s="216"/>
      <c r="EG102" s="216"/>
      <c r="EH102" s="216"/>
      <c r="EI102" s="216"/>
      <c r="EJ102" s="216"/>
      <c r="EK102" s="216"/>
      <c r="EL102" s="216"/>
      <c r="EM102" s="216"/>
      <c r="EN102" s="216"/>
      <c r="EO102" s="216"/>
      <c r="EP102" s="216"/>
      <c r="EQ102" s="216"/>
      <c r="ET102" s="216"/>
      <c r="EU102" s="216"/>
      <c r="EV102" s="216"/>
      <c r="EW102" s="216"/>
      <c r="EX102" s="216"/>
      <c r="EY102" s="216"/>
      <c r="EZ102" s="216"/>
      <c r="FA102" s="216"/>
      <c r="FB102" s="216"/>
      <c r="FC102" s="216"/>
      <c r="FD102" s="216"/>
      <c r="FE102" s="216"/>
      <c r="FF102" s="216"/>
      <c r="FG102" s="216"/>
      <c r="FH102" s="216"/>
      <c r="FI102" s="216"/>
      <c r="FJ102" s="216"/>
      <c r="FK102" s="216"/>
      <c r="FL102" s="216"/>
      <c r="FM102" s="216"/>
      <c r="FN102" s="216"/>
      <c r="FO102" s="216"/>
      <c r="FP102" s="216"/>
      <c r="FQ102" s="216"/>
      <c r="FR102" s="216"/>
      <c r="FS102" s="216"/>
      <c r="FT102" s="216"/>
      <c r="FU102" s="216"/>
    </row>
    <row r="103" spans="1:177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5"/>
      <c r="X103" s="215"/>
      <c r="Y103" s="215"/>
      <c r="Z103" s="216"/>
      <c r="AA103" s="216"/>
      <c r="AB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5"/>
      <c r="BA103" s="215"/>
      <c r="BB103" s="215"/>
      <c r="BC103" s="216"/>
      <c r="BD103" s="216"/>
      <c r="BE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5"/>
      <c r="CE103" s="215"/>
      <c r="CF103" s="215"/>
      <c r="CG103" s="216"/>
      <c r="CH103" s="216"/>
      <c r="CI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  <c r="DE103" s="216"/>
      <c r="DF103" s="216"/>
      <c r="DG103" s="216"/>
      <c r="DH103" s="215"/>
      <c r="DI103" s="215"/>
      <c r="DJ103" s="215"/>
      <c r="DK103" s="216"/>
      <c r="DL103" s="216"/>
      <c r="DM103" s="216"/>
      <c r="DP103" s="216"/>
      <c r="DQ103" s="216"/>
      <c r="DR103" s="216"/>
      <c r="DS103" s="216"/>
      <c r="DT103" s="216"/>
      <c r="DU103" s="216"/>
      <c r="DV103" s="216"/>
      <c r="DW103" s="216"/>
      <c r="DX103" s="216"/>
      <c r="DY103" s="216"/>
      <c r="DZ103" s="216"/>
      <c r="EA103" s="216"/>
      <c r="EB103" s="216"/>
      <c r="EC103" s="216"/>
      <c r="ED103" s="216"/>
      <c r="EE103" s="216"/>
      <c r="EF103" s="216"/>
      <c r="EG103" s="216"/>
      <c r="EH103" s="216"/>
      <c r="EI103" s="216"/>
      <c r="EJ103" s="216"/>
      <c r="EK103" s="216"/>
      <c r="EL103" s="215"/>
      <c r="EM103" s="215"/>
      <c r="EN103" s="215"/>
      <c r="EO103" s="216"/>
      <c r="EP103" s="216"/>
      <c r="EQ103" s="216"/>
      <c r="ET103" s="216"/>
      <c r="EU103" s="216"/>
      <c r="EV103" s="216"/>
      <c r="EW103" s="216"/>
      <c r="EX103" s="216"/>
      <c r="EY103" s="216"/>
      <c r="EZ103" s="216"/>
      <c r="FA103" s="216"/>
      <c r="FB103" s="216"/>
      <c r="FC103" s="216"/>
      <c r="FD103" s="216"/>
      <c r="FE103" s="216"/>
      <c r="FF103" s="216"/>
      <c r="FG103" s="216"/>
      <c r="FH103" s="216"/>
      <c r="FI103" s="216"/>
      <c r="FJ103" s="216"/>
      <c r="FK103" s="216"/>
      <c r="FL103" s="216"/>
      <c r="FM103" s="216"/>
      <c r="FN103" s="216"/>
      <c r="FO103" s="216"/>
      <c r="FP103" s="215"/>
      <c r="FQ103" s="215"/>
      <c r="FR103" s="215"/>
      <c r="FS103" s="216"/>
      <c r="FT103" s="216"/>
      <c r="FU103" s="216"/>
    </row>
    <row r="104" spans="1:177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5"/>
      <c r="X104" s="215"/>
      <c r="Y104" s="215"/>
      <c r="Z104" s="216"/>
      <c r="AA104" s="216"/>
      <c r="AB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5"/>
      <c r="BA104" s="215"/>
      <c r="BB104" s="215"/>
      <c r="BC104" s="216"/>
      <c r="BD104" s="216"/>
      <c r="BE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5"/>
      <c r="CE104" s="215"/>
      <c r="CF104" s="215"/>
      <c r="CG104" s="216"/>
      <c r="CH104" s="216"/>
      <c r="CI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  <c r="DE104" s="216"/>
      <c r="DF104" s="216"/>
      <c r="DG104" s="216"/>
      <c r="DH104" s="215"/>
      <c r="DI104" s="215"/>
      <c r="DJ104" s="215"/>
      <c r="DK104" s="216"/>
      <c r="DL104" s="216"/>
      <c r="DM104" s="216"/>
      <c r="DP104" s="216"/>
      <c r="DQ104" s="216"/>
      <c r="DR104" s="216"/>
      <c r="DS104" s="216"/>
      <c r="DT104" s="216"/>
      <c r="DU104" s="216"/>
      <c r="DV104" s="216"/>
      <c r="DW104" s="216"/>
      <c r="DX104" s="216"/>
      <c r="DY104" s="216"/>
      <c r="DZ104" s="216"/>
      <c r="EA104" s="216"/>
      <c r="EB104" s="216"/>
      <c r="EC104" s="216"/>
      <c r="ED104" s="216"/>
      <c r="EE104" s="216"/>
      <c r="EF104" s="216"/>
      <c r="EG104" s="216"/>
      <c r="EH104" s="216"/>
      <c r="EI104" s="216"/>
      <c r="EJ104" s="216"/>
      <c r="EK104" s="216"/>
      <c r="EL104" s="215"/>
      <c r="EM104" s="215"/>
      <c r="EN104" s="215"/>
      <c r="EO104" s="216"/>
      <c r="EP104" s="216"/>
      <c r="EQ104" s="216"/>
      <c r="ET104" s="216"/>
      <c r="EU104" s="216"/>
      <c r="EV104" s="216"/>
      <c r="EW104" s="216"/>
      <c r="EX104" s="216"/>
      <c r="EY104" s="216"/>
      <c r="EZ104" s="216"/>
      <c r="FA104" s="216"/>
      <c r="FB104" s="216"/>
      <c r="FC104" s="216"/>
      <c r="FD104" s="216"/>
      <c r="FE104" s="216"/>
      <c r="FF104" s="216"/>
      <c r="FG104" s="216"/>
      <c r="FH104" s="216"/>
      <c r="FI104" s="216"/>
      <c r="FJ104" s="216"/>
      <c r="FK104" s="216"/>
      <c r="FL104" s="216"/>
      <c r="FM104" s="216"/>
      <c r="FN104" s="216"/>
      <c r="FO104" s="216"/>
      <c r="FP104" s="215"/>
      <c r="FQ104" s="215"/>
      <c r="FR104" s="215"/>
      <c r="FS104" s="216"/>
      <c r="FT104" s="216"/>
      <c r="FU104" s="216"/>
    </row>
    <row r="105" spans="1:177">
      <c r="A105" s="216"/>
      <c r="B105" s="308" t="s">
        <v>127</v>
      </c>
      <c r="C105" s="235" t="s">
        <v>137</v>
      </c>
      <c r="D105" s="231"/>
      <c r="E105" s="231"/>
      <c r="F105" s="231"/>
      <c r="G105" s="231"/>
      <c r="H105" s="231"/>
      <c r="I105" s="231"/>
      <c r="J105" s="231"/>
      <c r="K105" s="231"/>
      <c r="L105" s="232"/>
      <c r="M105" s="233" t="s">
        <v>1</v>
      </c>
      <c r="N105" s="233" t="s">
        <v>113</v>
      </c>
      <c r="O105" s="226" t="s">
        <v>114</v>
      </c>
      <c r="P105" s="233" t="s">
        <v>115</v>
      </c>
      <c r="Q105" s="226" t="s">
        <v>116</v>
      </c>
      <c r="R105" s="215"/>
      <c r="S105" s="233" t="s">
        <v>121</v>
      </c>
      <c r="T105" s="215" t="s">
        <v>116</v>
      </c>
      <c r="U105" s="216"/>
      <c r="V105" s="216"/>
      <c r="W105" s="216"/>
      <c r="X105" s="216"/>
      <c r="Y105" s="216"/>
      <c r="Z105" s="216"/>
      <c r="AA105" s="216"/>
      <c r="AB105" s="216"/>
      <c r="AD105" s="216"/>
      <c r="AE105" s="308" t="s">
        <v>127</v>
      </c>
      <c r="AF105" s="235" t="s">
        <v>137</v>
      </c>
      <c r="AG105" s="231"/>
      <c r="AH105" s="231"/>
      <c r="AI105" s="231"/>
      <c r="AJ105" s="231"/>
      <c r="AK105" s="231"/>
      <c r="AL105" s="231"/>
      <c r="AM105" s="231"/>
      <c r="AN105" s="231"/>
      <c r="AO105" s="232"/>
      <c r="AP105" s="233" t="s">
        <v>1</v>
      </c>
      <c r="AQ105" s="233" t="s">
        <v>113</v>
      </c>
      <c r="AR105" s="226" t="s">
        <v>114</v>
      </c>
      <c r="AS105" s="233" t="s">
        <v>115</v>
      </c>
      <c r="AT105" s="226" t="s">
        <v>116</v>
      </c>
      <c r="AU105" s="215"/>
      <c r="AV105" s="233" t="s">
        <v>121</v>
      </c>
      <c r="AW105" s="215" t="s">
        <v>116</v>
      </c>
      <c r="AX105" s="216"/>
      <c r="AY105" s="216"/>
      <c r="AZ105" s="216"/>
      <c r="BA105" s="216"/>
      <c r="BB105" s="216"/>
      <c r="BC105" s="216"/>
      <c r="BD105" s="216"/>
      <c r="BE105" s="216"/>
      <c r="BH105" s="216"/>
      <c r="BI105" s="308" t="s">
        <v>127</v>
      </c>
      <c r="BJ105" s="235" t="s">
        <v>137</v>
      </c>
      <c r="BK105" s="231"/>
      <c r="BL105" s="231"/>
      <c r="BM105" s="231"/>
      <c r="BN105" s="231"/>
      <c r="BO105" s="231"/>
      <c r="BP105" s="231"/>
      <c r="BQ105" s="231"/>
      <c r="BR105" s="231"/>
      <c r="BS105" s="232"/>
      <c r="BT105" s="233" t="s">
        <v>1</v>
      </c>
      <c r="BU105" s="233" t="s">
        <v>113</v>
      </c>
      <c r="BV105" s="226" t="s">
        <v>114</v>
      </c>
      <c r="BW105" s="233" t="s">
        <v>115</v>
      </c>
      <c r="BX105" s="226" t="s">
        <v>116</v>
      </c>
      <c r="BY105" s="215"/>
      <c r="BZ105" s="233" t="s">
        <v>121</v>
      </c>
      <c r="CA105" s="215" t="s">
        <v>116</v>
      </c>
      <c r="CB105" s="216"/>
      <c r="CC105" s="216"/>
      <c r="CD105" s="216"/>
      <c r="CE105" s="216"/>
      <c r="CF105" s="216"/>
      <c r="CG105" s="216"/>
      <c r="CH105" s="216"/>
      <c r="CI105" s="216"/>
      <c r="CL105" s="216"/>
      <c r="CM105" s="374"/>
      <c r="CN105" s="354"/>
      <c r="CO105" s="354"/>
      <c r="CP105" s="354"/>
      <c r="CQ105" s="354"/>
      <c r="CR105" s="354"/>
      <c r="CS105" s="354"/>
      <c r="CT105" s="354"/>
      <c r="CU105" s="354"/>
      <c r="CV105" s="354"/>
      <c r="CW105" s="354"/>
      <c r="CX105" s="233"/>
      <c r="CY105" s="233"/>
      <c r="CZ105" s="226"/>
      <c r="DA105" s="233"/>
      <c r="DB105" s="226"/>
      <c r="DC105" s="215"/>
      <c r="DD105" s="233"/>
      <c r="DE105" s="215"/>
      <c r="DF105" s="216"/>
      <c r="DG105" s="216"/>
      <c r="DH105" s="216"/>
      <c r="DI105" s="216"/>
      <c r="DJ105" s="216"/>
      <c r="DK105" s="216"/>
      <c r="DL105" s="216"/>
      <c r="DM105" s="216"/>
      <c r="DP105" s="216"/>
      <c r="DQ105" s="308" t="s">
        <v>127</v>
      </c>
      <c r="DR105" s="235" t="s">
        <v>137</v>
      </c>
      <c r="DS105" s="231"/>
      <c r="DT105" s="231"/>
      <c r="DU105" s="231"/>
      <c r="DV105" s="231"/>
      <c r="DW105" s="231"/>
      <c r="DX105" s="231"/>
      <c r="DY105" s="231"/>
      <c r="DZ105" s="231"/>
      <c r="EA105" s="232"/>
      <c r="EB105" s="233" t="s">
        <v>1</v>
      </c>
      <c r="EC105" s="233" t="s">
        <v>113</v>
      </c>
      <c r="ED105" s="226" t="s">
        <v>114</v>
      </c>
      <c r="EE105" s="233" t="s">
        <v>115</v>
      </c>
      <c r="EF105" s="226" t="s">
        <v>116</v>
      </c>
      <c r="EG105" s="215"/>
      <c r="EH105" s="233" t="s">
        <v>121</v>
      </c>
      <c r="EI105" s="215" t="s">
        <v>116</v>
      </c>
      <c r="EJ105" s="216"/>
      <c r="EK105" s="216"/>
      <c r="EL105" s="216"/>
      <c r="EM105" s="216"/>
      <c r="EN105" s="216"/>
      <c r="EO105" s="216"/>
      <c r="EP105" s="216"/>
      <c r="EQ105" s="216"/>
      <c r="ET105" s="216"/>
      <c r="EU105" s="308" t="s">
        <v>127</v>
      </c>
      <c r="EV105" s="235" t="s">
        <v>137</v>
      </c>
      <c r="EW105" s="231"/>
      <c r="EX105" s="231"/>
      <c r="EY105" s="231"/>
      <c r="EZ105" s="231"/>
      <c r="FA105" s="231"/>
      <c r="FB105" s="231"/>
      <c r="FC105" s="231"/>
      <c r="FD105" s="231"/>
      <c r="FE105" s="232"/>
      <c r="FF105" s="233" t="s">
        <v>1</v>
      </c>
      <c r="FG105" s="233" t="s">
        <v>113</v>
      </c>
      <c r="FH105" s="226" t="s">
        <v>114</v>
      </c>
      <c r="FI105" s="233" t="s">
        <v>115</v>
      </c>
      <c r="FJ105" s="226" t="s">
        <v>116</v>
      </c>
      <c r="FK105" s="215"/>
      <c r="FL105" s="233" t="s">
        <v>121</v>
      </c>
      <c r="FM105" s="215" t="s">
        <v>116</v>
      </c>
      <c r="FN105" s="216"/>
      <c r="FO105" s="216"/>
      <c r="FP105" s="216"/>
      <c r="FQ105" s="216"/>
      <c r="FR105" s="216"/>
      <c r="FS105" s="216"/>
      <c r="FT105" s="216"/>
      <c r="FU105" s="216"/>
    </row>
    <row r="106" spans="1:177">
      <c r="A106" s="216"/>
      <c r="B106" s="244" t="s">
        <v>117</v>
      </c>
      <c r="C106" s="225">
        <v>1.6743999999999899</v>
      </c>
      <c r="D106" s="225">
        <v>1.5833999999999999</v>
      </c>
      <c r="E106" s="225">
        <v>1.6037999999999999</v>
      </c>
      <c r="F106" s="225">
        <v>1.6361000000000001</v>
      </c>
      <c r="G106" s="225">
        <v>1.6838</v>
      </c>
      <c r="H106" s="225">
        <v>1.5997999999999899</v>
      </c>
      <c r="I106" s="225">
        <v>1.6072</v>
      </c>
      <c r="J106" s="225">
        <v>1.6151</v>
      </c>
      <c r="K106" s="225">
        <v>1.659</v>
      </c>
      <c r="L106" s="245">
        <v>1.73769999999999</v>
      </c>
      <c r="M106" s="233">
        <f>AVERAGE(C106:L106)</f>
        <v>1.640029999999997</v>
      </c>
      <c r="N106" s="233">
        <f t="shared" ref="N106:N111" si="62">STDEVP(C106:L106)</f>
        <v>4.5660903407617977E-2</v>
      </c>
      <c r="O106" s="226">
        <f>N106*100/M106</f>
        <v>2.7841504977115088</v>
      </c>
      <c r="P106" s="233">
        <f>M106-M113</f>
        <v>1.616439999999997</v>
      </c>
      <c r="Q106" s="226">
        <f>P106*100/P106</f>
        <v>100</v>
      </c>
      <c r="R106" s="215"/>
      <c r="S106" s="215" t="s">
        <v>118</v>
      </c>
      <c r="T106" s="226"/>
      <c r="U106" s="216"/>
      <c r="V106" s="216"/>
      <c r="W106" s="216"/>
      <c r="X106" s="216"/>
      <c r="Y106" s="216"/>
      <c r="Z106" s="216"/>
      <c r="AA106" s="216"/>
      <c r="AB106" s="216"/>
      <c r="AD106" s="216"/>
      <c r="AE106" s="244" t="s">
        <v>117</v>
      </c>
      <c r="AF106" s="225">
        <v>1.3873</v>
      </c>
      <c r="AG106" s="225">
        <v>1.5397999999999901</v>
      </c>
      <c r="AH106" s="225">
        <v>1.4521999999999999</v>
      </c>
      <c r="AI106" s="225">
        <v>1.4182999999999999</v>
      </c>
      <c r="AJ106" s="225">
        <v>1.3815999999999999</v>
      </c>
      <c r="AK106" s="225">
        <v>1.4412</v>
      </c>
      <c r="AL106" s="225">
        <v>1.2783</v>
      </c>
      <c r="AM106" s="225">
        <v>1.4197</v>
      </c>
      <c r="AN106" s="225">
        <v>1.4865999999999999</v>
      </c>
      <c r="AO106" s="245">
        <v>1.5331999999999999</v>
      </c>
      <c r="AP106" s="233">
        <f>AVERAGE(AF106:AO106)</f>
        <v>1.433819999999999</v>
      </c>
      <c r="AQ106" s="233">
        <f t="shared" ref="AQ106:AQ111" si="63">STDEVP(AF106:AO106)</f>
        <v>7.3351152683511306E-2</v>
      </c>
      <c r="AR106" s="226">
        <f>AQ106*100/AP106</f>
        <v>5.1157852926804868</v>
      </c>
      <c r="AS106" s="233">
        <f>AP106-AP113</f>
        <v>1.4080399999999991</v>
      </c>
      <c r="AT106" s="226">
        <f>AS106*100/AS106</f>
        <v>100</v>
      </c>
      <c r="AU106" s="215"/>
      <c r="AV106" s="215" t="s">
        <v>118</v>
      </c>
      <c r="AW106" s="226"/>
      <c r="AX106" s="216"/>
      <c r="AY106" s="216"/>
      <c r="AZ106" s="216"/>
      <c r="BA106" s="216"/>
      <c r="BB106" s="216"/>
      <c r="BC106" s="216"/>
      <c r="BD106" s="216"/>
      <c r="BE106" s="216"/>
      <c r="BH106" s="216"/>
      <c r="BI106" s="244" t="s">
        <v>117</v>
      </c>
      <c r="BJ106" s="225">
        <v>1.4074</v>
      </c>
      <c r="BK106" s="225">
        <v>1.4701</v>
      </c>
      <c r="BL106" s="225">
        <v>1.38879999999999</v>
      </c>
      <c r="BM106" s="225">
        <v>1.3551</v>
      </c>
      <c r="BN106" s="225">
        <v>1.3833</v>
      </c>
      <c r="BO106" s="225">
        <v>1.3492999999999999</v>
      </c>
      <c r="BP106" s="225">
        <v>1.3934</v>
      </c>
      <c r="BQ106" s="225">
        <v>1.3734999999999999</v>
      </c>
      <c r="BR106" s="225">
        <v>1.4247999999999901</v>
      </c>
      <c r="BS106" s="245">
        <v>1.3757999999999999</v>
      </c>
      <c r="BT106" s="233">
        <f>AVERAGE(BJ106:BS106)</f>
        <v>1.392149999999998</v>
      </c>
      <c r="BU106" s="233">
        <f t="shared" ref="BU106:BU111" si="64">STDEVP(BJ106:BS106)</f>
        <v>3.3600394342923154E-2</v>
      </c>
      <c r="BV106" s="226">
        <f>BU106*100/BT106</f>
        <v>2.4135613506391698</v>
      </c>
      <c r="BW106" s="233">
        <f>BT106-BT113</f>
        <v>1.367487499999998</v>
      </c>
      <c r="BX106" s="226">
        <f>BW106*100/BW106</f>
        <v>100</v>
      </c>
      <c r="BY106" s="215"/>
      <c r="BZ106" s="215" t="s">
        <v>118</v>
      </c>
      <c r="CA106" s="226"/>
      <c r="CB106" s="216"/>
      <c r="CC106" s="216"/>
      <c r="CD106" s="216"/>
      <c r="CE106" s="216"/>
      <c r="CF106" s="216"/>
      <c r="CG106" s="216"/>
      <c r="CH106" s="216"/>
      <c r="CI106" s="216"/>
      <c r="CL106" s="216"/>
      <c r="CM106" s="259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33"/>
      <c r="CY106" s="233"/>
      <c r="CZ106" s="226"/>
      <c r="DA106" s="233"/>
      <c r="DB106" s="226"/>
      <c r="DC106" s="215"/>
      <c r="DD106" s="215"/>
      <c r="DE106" s="226"/>
      <c r="DF106" s="216"/>
      <c r="DG106" s="216"/>
      <c r="DH106" s="216"/>
      <c r="DI106" s="216"/>
      <c r="DJ106" s="216"/>
      <c r="DK106" s="216"/>
      <c r="DL106" s="216"/>
      <c r="DM106" s="216"/>
      <c r="DP106" s="216"/>
      <c r="DQ106" s="244" t="s">
        <v>117</v>
      </c>
      <c r="DR106" s="225">
        <v>1.6989000000000001</v>
      </c>
      <c r="DS106" s="225">
        <v>1.6247</v>
      </c>
      <c r="DT106" s="225">
        <v>1.5867</v>
      </c>
      <c r="DU106" s="225">
        <v>1.60849999999999</v>
      </c>
      <c r="DV106" s="225">
        <v>1.58239999999999</v>
      </c>
      <c r="DW106" s="225">
        <v>1.5875999999999999</v>
      </c>
      <c r="DX106" s="225">
        <v>1.6031</v>
      </c>
      <c r="DY106" s="225">
        <v>1.6269</v>
      </c>
      <c r="DZ106" s="225">
        <v>1.6962999999999999</v>
      </c>
      <c r="EA106" s="245">
        <v>1.7559</v>
      </c>
      <c r="EB106" s="233">
        <f>AVERAGE(DR106:EA106)</f>
        <v>1.637099999999998</v>
      </c>
      <c r="EC106" s="233">
        <f t="shared" ref="EC106:EC111" si="65">STDEVP(DR106:EA106)</f>
        <v>5.625973693504234E-2</v>
      </c>
      <c r="ED106" s="226">
        <f>EC106*100/EB106</f>
        <v>3.4365485880546336</v>
      </c>
      <c r="EE106" s="233">
        <f>EB106-EB113</f>
        <v>1.6063099999999981</v>
      </c>
      <c r="EF106" s="226">
        <f>EE106*100/EE106</f>
        <v>99.999999999999986</v>
      </c>
      <c r="EG106" s="215"/>
      <c r="EH106" s="215" t="s">
        <v>118</v>
      </c>
      <c r="EI106" s="226"/>
      <c r="EJ106" s="216"/>
      <c r="EK106" s="216"/>
      <c r="EL106" s="216"/>
      <c r="EM106" s="216"/>
      <c r="EN106" s="216"/>
      <c r="EO106" s="216"/>
      <c r="EP106" s="216"/>
      <c r="EQ106" s="216"/>
      <c r="ET106" s="216"/>
      <c r="EU106" s="244" t="s">
        <v>117</v>
      </c>
      <c r="EV106" s="225">
        <v>1.6082000000000001</v>
      </c>
      <c r="EW106" s="225">
        <v>1.6208</v>
      </c>
      <c r="EX106" s="225">
        <v>1.6397999999999999</v>
      </c>
      <c r="EY106" s="225">
        <v>1.6294</v>
      </c>
      <c r="EZ106" s="225">
        <v>1.5902000000000001</v>
      </c>
      <c r="FA106" s="225">
        <v>1.5722</v>
      </c>
      <c r="FB106" s="225">
        <v>1.6312</v>
      </c>
      <c r="FC106" s="225">
        <v>1.6278999999999999</v>
      </c>
      <c r="FD106" s="225">
        <v>1.6607999999999901</v>
      </c>
      <c r="FE106" s="245">
        <v>1.7177</v>
      </c>
      <c r="FF106" s="233">
        <f>AVERAGE(EV106:FE106)</f>
        <v>1.6298199999999992</v>
      </c>
      <c r="FG106" s="233">
        <f t="shared" ref="FG106:FG111" si="66">STDEVP(EV106:FE106)</f>
        <v>3.7718186594797171E-2</v>
      </c>
      <c r="FH106" s="226">
        <f>FG106*100/FF106</f>
        <v>2.31425473946799</v>
      </c>
      <c r="FI106" s="233">
        <f>FF106-FF113</f>
        <v>1.6079899999999991</v>
      </c>
      <c r="FJ106" s="226">
        <f>FI106*100/FI106</f>
        <v>100</v>
      </c>
      <c r="FK106" s="215"/>
      <c r="FL106" s="215" t="s">
        <v>118</v>
      </c>
      <c r="FM106" s="226"/>
      <c r="FN106" s="216"/>
      <c r="FO106" s="216"/>
      <c r="FP106" s="216"/>
      <c r="FQ106" s="216"/>
      <c r="FR106" s="216"/>
      <c r="FS106" s="216"/>
      <c r="FT106" s="216"/>
      <c r="FU106" s="216"/>
    </row>
    <row r="107" spans="1:177">
      <c r="A107" s="216"/>
      <c r="B107" s="309">
        <v>1000</v>
      </c>
      <c r="C107" s="305">
        <v>5.3999999999999902E-2</v>
      </c>
      <c r="D107" s="305">
        <v>5.9200000000000003E-2</v>
      </c>
      <c r="E107" s="305">
        <v>5.7700000000000001E-2</v>
      </c>
      <c r="F107" s="216"/>
      <c r="G107" s="216"/>
      <c r="H107" s="233"/>
      <c r="I107" s="233"/>
      <c r="J107" s="233"/>
      <c r="K107" s="233"/>
      <c r="L107" s="248"/>
      <c r="M107" s="233">
        <f t="shared" ref="M107:M113" si="67">AVERAGE(C107:L107)</f>
        <v>5.6966666666666638E-2</v>
      </c>
      <c r="N107" s="233">
        <f t="shared" si="62"/>
        <v>2.185304453744547E-3</v>
      </c>
      <c r="O107" s="226">
        <f t="shared" ref="O107:O111" si="68">N107*100/M107</f>
        <v>3.8361108023602366</v>
      </c>
      <c r="P107" s="233">
        <f>M107-M113</f>
        <v>3.3376666666666652E-2</v>
      </c>
      <c r="Q107" s="249">
        <f>P107*100/P106</f>
        <v>2.0648255837931946</v>
      </c>
      <c r="R107" s="215"/>
      <c r="S107" s="310">
        <v>1000</v>
      </c>
      <c r="T107" s="249">
        <v>2.0648255837931946</v>
      </c>
      <c r="U107" s="216"/>
      <c r="V107" s="216"/>
      <c r="W107" s="216"/>
      <c r="X107" s="216"/>
      <c r="Y107" s="216"/>
      <c r="Z107" s="216"/>
      <c r="AA107" s="216"/>
      <c r="AB107" s="216"/>
      <c r="AD107" s="216"/>
      <c r="AE107" s="309">
        <v>1000</v>
      </c>
      <c r="AF107" s="305"/>
      <c r="AG107" s="305">
        <v>9.7299999999999998E-2</v>
      </c>
      <c r="AH107" s="305">
        <v>9.6799999999999997E-2</v>
      </c>
      <c r="AI107" s="216"/>
      <c r="AJ107" s="216"/>
      <c r="AK107" s="233"/>
      <c r="AL107" s="233"/>
      <c r="AM107" s="233"/>
      <c r="AN107" s="233"/>
      <c r="AO107" s="248"/>
      <c r="AP107" s="233">
        <f t="shared" ref="AP107:AP111" si="69">AVERAGE(AF107:AO107)</f>
        <v>9.7049999999999997E-2</v>
      </c>
      <c r="AQ107" s="233">
        <f t="shared" si="63"/>
        <v>2.5000000000000022E-4</v>
      </c>
      <c r="AR107" s="226">
        <f t="shared" ref="AR107:AR111" si="70">AQ107*100/AP107</f>
        <v>0.25759917568263807</v>
      </c>
      <c r="AS107" s="233">
        <f>AP107-AP113</f>
        <v>7.1270000000000056E-2</v>
      </c>
      <c r="AT107" s="249">
        <f>AS107*100/AS106</f>
        <v>5.0616459759665995</v>
      </c>
      <c r="AU107" s="215"/>
      <c r="AV107" s="310">
        <v>1000</v>
      </c>
      <c r="AW107" s="249">
        <v>5.0616459759665995</v>
      </c>
      <c r="AX107" s="216"/>
      <c r="AY107" s="216"/>
      <c r="AZ107" s="216"/>
      <c r="BA107" s="216"/>
      <c r="BB107" s="216"/>
      <c r="BC107" s="216"/>
      <c r="BD107" s="216"/>
      <c r="BE107" s="216"/>
      <c r="BH107" s="216"/>
      <c r="BI107" s="309">
        <v>1000</v>
      </c>
      <c r="BJ107" s="305">
        <v>3.6099999999999903E-2</v>
      </c>
      <c r="BK107" s="305"/>
      <c r="BL107" s="305">
        <v>3.95E-2</v>
      </c>
      <c r="BM107" s="216"/>
      <c r="BN107" s="216"/>
      <c r="BO107" s="233"/>
      <c r="BP107" s="233"/>
      <c r="BQ107" s="233"/>
      <c r="BR107" s="233"/>
      <c r="BS107" s="248"/>
      <c r="BT107" s="233">
        <f t="shared" ref="BT107:BT111" si="71">AVERAGE(BJ107:BS107)</f>
        <v>3.7799999999999952E-2</v>
      </c>
      <c r="BU107" s="233">
        <f t="shared" si="64"/>
        <v>1.7000000000000487E-3</v>
      </c>
      <c r="BV107" s="226">
        <f t="shared" ref="BV107:BV111" si="72">BU107*100/BT107</f>
        <v>4.4973544973546318</v>
      </c>
      <c r="BW107" s="233">
        <f>BT107-BT113</f>
        <v>1.3137499999999989E-2</v>
      </c>
      <c r="BX107" s="249">
        <f>BW107*100/BW106</f>
        <v>0.96070347992212057</v>
      </c>
      <c r="BY107" s="215"/>
      <c r="BZ107" s="310">
        <v>1000</v>
      </c>
      <c r="CA107" s="249">
        <v>0.96070347992212057</v>
      </c>
      <c r="CB107" s="216"/>
      <c r="CC107" s="216"/>
      <c r="CD107" s="216"/>
      <c r="CE107" s="216"/>
      <c r="CF107" s="216"/>
      <c r="CG107" s="216"/>
      <c r="CH107" s="216"/>
      <c r="CI107" s="216"/>
      <c r="CL107" s="216"/>
      <c r="CM107" s="310"/>
      <c r="CN107" s="216"/>
      <c r="CO107" s="216"/>
      <c r="CP107" s="216"/>
      <c r="CQ107" s="216"/>
      <c r="CR107" s="216"/>
      <c r="CS107" s="233"/>
      <c r="CT107" s="233"/>
      <c r="CU107" s="233"/>
      <c r="CV107" s="233"/>
      <c r="CW107" s="233"/>
      <c r="CX107" s="233"/>
      <c r="CY107" s="233"/>
      <c r="CZ107" s="226"/>
      <c r="DA107" s="233"/>
      <c r="DB107" s="249"/>
      <c r="DC107" s="215"/>
      <c r="DD107" s="310"/>
      <c r="DE107" s="249"/>
      <c r="DF107" s="216"/>
      <c r="DG107" s="216"/>
      <c r="DH107" s="216"/>
      <c r="DI107" s="216"/>
      <c r="DJ107" s="216"/>
      <c r="DK107" s="216"/>
      <c r="DL107" s="216"/>
      <c r="DM107" s="216"/>
      <c r="DP107" s="216"/>
      <c r="DQ107" s="309">
        <v>1000</v>
      </c>
      <c r="DR107" s="228">
        <v>6.8699999999999997E-2</v>
      </c>
      <c r="DS107" s="228">
        <v>5.9799999999999902E-2</v>
      </c>
      <c r="DT107" s="228">
        <v>5.67E-2</v>
      </c>
      <c r="DU107" s="216"/>
      <c r="DV107" s="216"/>
      <c r="DW107" s="233"/>
      <c r="DX107" s="233"/>
      <c r="DY107" s="233"/>
      <c r="DZ107" s="233"/>
      <c r="EA107" s="248"/>
      <c r="EB107" s="233">
        <f t="shared" ref="EB107:EB111" si="73">AVERAGE(DR107:EA107)</f>
        <v>6.17333333333333E-2</v>
      </c>
      <c r="EC107" s="233">
        <f t="shared" si="65"/>
        <v>5.0861467624213324E-3</v>
      </c>
      <c r="ED107" s="226">
        <f t="shared" ref="ED107:ED111" si="74">EC107*100/EB107</f>
        <v>8.2388986432311029</v>
      </c>
      <c r="EE107" s="233">
        <f>EB107-EB113</f>
        <v>3.0943333333333344E-2</v>
      </c>
      <c r="EF107" s="249">
        <f>EE107*100/EE106</f>
        <v>1.9263612461687583</v>
      </c>
      <c r="EG107" s="215"/>
      <c r="EH107" s="310">
        <v>1000</v>
      </c>
      <c r="EI107" s="249">
        <v>1.9263612461687583</v>
      </c>
      <c r="EJ107" s="216"/>
      <c r="EK107" s="216"/>
      <c r="EL107" s="216"/>
      <c r="EM107" s="216"/>
      <c r="EN107" s="216"/>
      <c r="EO107" s="216"/>
      <c r="EP107" s="216"/>
      <c r="EQ107" s="216"/>
      <c r="ET107" s="216"/>
      <c r="EU107" s="309">
        <v>1000</v>
      </c>
      <c r="EV107" s="305">
        <v>5.43999999999999E-2</v>
      </c>
      <c r="EW107" s="305">
        <v>6.3200000000000006E-2</v>
      </c>
      <c r="EX107" s="305">
        <v>6.1799999999999897E-2</v>
      </c>
      <c r="EY107" s="216"/>
      <c r="EZ107" s="216"/>
      <c r="FA107" s="233"/>
      <c r="FB107" s="233"/>
      <c r="FC107" s="233"/>
      <c r="FD107" s="233"/>
      <c r="FE107" s="248"/>
      <c r="FF107" s="233">
        <f t="shared" ref="FF107:FF111" si="75">AVERAGE(EV107:FE107)</f>
        <v>5.979999999999993E-2</v>
      </c>
      <c r="FG107" s="233">
        <f t="shared" si="66"/>
        <v>3.8609152628187662E-3</v>
      </c>
      <c r="FH107" s="226">
        <f t="shared" ref="FH107:FH111" si="76">FG107*100/FF107</f>
        <v>6.4563800381584793</v>
      </c>
      <c r="FI107" s="233">
        <f>FF107-FF113</f>
        <v>3.796999999999999E-2</v>
      </c>
      <c r="FJ107" s="249">
        <f>FI107*100/FI106</f>
        <v>2.3613330928674934</v>
      </c>
      <c r="FK107" s="215"/>
      <c r="FL107" s="310">
        <v>1000</v>
      </c>
      <c r="FM107" s="249">
        <v>2.3613330928674934</v>
      </c>
      <c r="FN107" s="216"/>
      <c r="FO107" s="216"/>
      <c r="FP107" s="216"/>
      <c r="FQ107" s="216"/>
      <c r="FR107" s="216"/>
      <c r="FS107" s="216"/>
      <c r="FT107" s="216"/>
      <c r="FU107" s="216"/>
    </row>
    <row r="108" spans="1:177">
      <c r="A108" s="216"/>
      <c r="B108" s="255">
        <v>500</v>
      </c>
      <c r="C108" s="305">
        <v>0.39639999999999997</v>
      </c>
      <c r="D108" s="305">
        <v>0.44569999999999999</v>
      </c>
      <c r="E108" s="305"/>
      <c r="F108" s="216"/>
      <c r="G108" s="216"/>
      <c r="H108" s="233"/>
      <c r="I108" s="233"/>
      <c r="J108" s="233"/>
      <c r="K108" s="233"/>
      <c r="L108" s="248"/>
      <c r="M108" s="233">
        <f t="shared" si="67"/>
        <v>0.42104999999999998</v>
      </c>
      <c r="N108" s="233">
        <f t="shared" si="62"/>
        <v>2.4650000000000005E-2</v>
      </c>
      <c r="O108" s="226">
        <f t="shared" si="68"/>
        <v>5.8544115900724396</v>
      </c>
      <c r="P108" s="233">
        <f>M108-M113</f>
        <v>0.39745999999999998</v>
      </c>
      <c r="Q108" s="249">
        <f>P108*100/P106</f>
        <v>24.588602113286029</v>
      </c>
      <c r="R108" s="215"/>
      <c r="S108" s="254">
        <v>500</v>
      </c>
      <c r="T108" s="249">
        <v>24.588602113286029</v>
      </c>
      <c r="U108" s="216"/>
      <c r="V108" s="216"/>
      <c r="W108" s="216"/>
      <c r="X108" s="216"/>
      <c r="Y108" s="216"/>
      <c r="Z108" s="216"/>
      <c r="AA108" s="216"/>
      <c r="AB108" s="216"/>
      <c r="AD108" s="216"/>
      <c r="AE108" s="255">
        <v>500</v>
      </c>
      <c r="AF108" s="305">
        <v>0.60529999999999995</v>
      </c>
      <c r="AG108" s="305">
        <v>0.59699999999999998</v>
      </c>
      <c r="AH108" s="305">
        <v>0.62490000000000001</v>
      </c>
      <c r="AI108" s="216"/>
      <c r="AJ108" s="216"/>
      <c r="AK108" s="233"/>
      <c r="AL108" s="233"/>
      <c r="AM108" s="233"/>
      <c r="AN108" s="233"/>
      <c r="AO108" s="248"/>
      <c r="AP108" s="233">
        <f t="shared" si="69"/>
        <v>0.60906666666666665</v>
      </c>
      <c r="AQ108" s="233">
        <f t="shared" si="63"/>
        <v>1.1697388122520741E-2</v>
      </c>
      <c r="AR108" s="226">
        <f t="shared" si="70"/>
        <v>1.9205431462107174</v>
      </c>
      <c r="AS108" s="233">
        <f>AP108-AP113</f>
        <v>0.58328666666666673</v>
      </c>
      <c r="AT108" s="249">
        <f>AS108*100/AS106</f>
        <v>41.425432989593126</v>
      </c>
      <c r="AU108" s="215"/>
      <c r="AV108" s="254">
        <v>500</v>
      </c>
      <c r="AW108" s="249">
        <v>41.425432989593126</v>
      </c>
      <c r="AX108" s="216"/>
      <c r="AY108" s="216"/>
      <c r="AZ108" s="216"/>
      <c r="BA108" s="216"/>
      <c r="BB108" s="216"/>
      <c r="BC108" s="216"/>
      <c r="BD108" s="216"/>
      <c r="BE108" s="216"/>
      <c r="BH108" s="216"/>
      <c r="BI108" s="255">
        <v>500</v>
      </c>
      <c r="BJ108" s="305">
        <v>7.9500000000000001E-2</v>
      </c>
      <c r="BK108" s="305">
        <v>9.4599999999999906E-2</v>
      </c>
      <c r="BL108" s="305">
        <v>7.6899999999999996E-2</v>
      </c>
      <c r="BM108" s="216"/>
      <c r="BN108" s="216"/>
      <c r="BO108" s="233"/>
      <c r="BP108" s="233"/>
      <c r="BQ108" s="233"/>
      <c r="BR108" s="233"/>
      <c r="BS108" s="248"/>
      <c r="BT108" s="233">
        <f t="shared" si="71"/>
        <v>8.3666666666666625E-2</v>
      </c>
      <c r="BU108" s="233">
        <f t="shared" si="64"/>
        <v>7.8035604409496884E-3</v>
      </c>
      <c r="BV108" s="226">
        <f t="shared" si="72"/>
        <v>9.3269646704577998</v>
      </c>
      <c r="BW108" s="233">
        <f>BT108-BT113</f>
        <v>5.9004166666666663E-2</v>
      </c>
      <c r="BX108" s="249">
        <f>BW108*100/BW106</f>
        <v>4.314786545885557</v>
      </c>
      <c r="BY108" s="215"/>
      <c r="BZ108" s="254">
        <v>500</v>
      </c>
      <c r="CA108" s="249">
        <v>4.314786545885557</v>
      </c>
      <c r="CB108" s="216"/>
      <c r="CC108" s="216"/>
      <c r="CD108" s="216"/>
      <c r="CE108" s="216"/>
      <c r="CF108" s="216"/>
      <c r="CG108" s="216"/>
      <c r="CH108" s="216"/>
      <c r="CI108" s="216"/>
      <c r="CL108" s="216"/>
      <c r="CM108" s="254"/>
      <c r="CN108" s="216"/>
      <c r="CO108" s="216"/>
      <c r="CP108" s="216"/>
      <c r="CQ108" s="216"/>
      <c r="CR108" s="216"/>
      <c r="CS108" s="233"/>
      <c r="CT108" s="233"/>
      <c r="CU108" s="233"/>
      <c r="CV108" s="233"/>
      <c r="CW108" s="233"/>
      <c r="CX108" s="233"/>
      <c r="CY108" s="233"/>
      <c r="CZ108" s="226"/>
      <c r="DA108" s="233"/>
      <c r="DB108" s="249"/>
      <c r="DC108" s="215"/>
      <c r="DD108" s="254"/>
      <c r="DE108" s="249"/>
      <c r="DF108" s="216"/>
      <c r="DG108" s="216"/>
      <c r="DH108" s="216"/>
      <c r="DI108" s="216"/>
      <c r="DJ108" s="216"/>
      <c r="DK108" s="216"/>
      <c r="DL108" s="216"/>
      <c r="DM108" s="216"/>
      <c r="DP108" s="216"/>
      <c r="DQ108" s="255">
        <v>500</v>
      </c>
      <c r="DR108" s="228">
        <v>0.52129999999999999</v>
      </c>
      <c r="DS108" s="228">
        <v>0.54529999999999901</v>
      </c>
      <c r="DT108" s="228">
        <v>0.53679999999999894</v>
      </c>
      <c r="DU108" s="216"/>
      <c r="DV108" s="216"/>
      <c r="DW108" s="233"/>
      <c r="DX108" s="233"/>
      <c r="DY108" s="233"/>
      <c r="DZ108" s="233"/>
      <c r="EA108" s="248"/>
      <c r="EB108" s="233">
        <f t="shared" si="73"/>
        <v>0.53446666666666598</v>
      </c>
      <c r="EC108" s="233">
        <f t="shared" si="65"/>
        <v>9.9359057071921504E-3</v>
      </c>
      <c r="ED108" s="226">
        <f t="shared" si="74"/>
        <v>1.8590318773591425</v>
      </c>
      <c r="EE108" s="233">
        <f>EB108-EB113</f>
        <v>0.503676666666666</v>
      </c>
      <c r="EF108" s="249">
        <f>EE108*100/EE106</f>
        <v>31.356130925329893</v>
      </c>
      <c r="EG108" s="215"/>
      <c r="EH108" s="254">
        <v>500</v>
      </c>
      <c r="EI108" s="249">
        <v>31.356130925329893</v>
      </c>
      <c r="EJ108" s="216"/>
      <c r="EK108" s="216"/>
      <c r="EL108" s="216"/>
      <c r="EM108" s="216"/>
      <c r="EN108" s="216"/>
      <c r="EO108" s="216"/>
      <c r="EP108" s="216"/>
      <c r="EQ108" s="216"/>
      <c r="ET108" s="216"/>
      <c r="EU108" s="255">
        <v>500</v>
      </c>
      <c r="EV108" s="305">
        <v>0.52779999999999905</v>
      </c>
      <c r="EW108" s="305">
        <v>0.57279999999999998</v>
      </c>
      <c r="EX108" s="305">
        <v>0.54079999999999995</v>
      </c>
      <c r="EY108" s="216"/>
      <c r="EZ108" s="216"/>
      <c r="FA108" s="233"/>
      <c r="FB108" s="233"/>
      <c r="FC108" s="233"/>
      <c r="FD108" s="233"/>
      <c r="FE108" s="248"/>
      <c r="FF108" s="233">
        <f t="shared" si="75"/>
        <v>0.54713333333333303</v>
      </c>
      <c r="FG108" s="233">
        <f t="shared" si="66"/>
        <v>1.8909139471577435E-2</v>
      </c>
      <c r="FH108" s="226">
        <f t="shared" si="76"/>
        <v>3.4560386508305312</v>
      </c>
      <c r="FI108" s="233">
        <f>FF108-FF113</f>
        <v>0.52530333333333312</v>
      </c>
      <c r="FJ108" s="249">
        <f>FI108*100/FI106</f>
        <v>32.668320905809949</v>
      </c>
      <c r="FK108" s="215"/>
      <c r="FL108" s="254">
        <v>500</v>
      </c>
      <c r="FM108" s="249">
        <v>32.668320905809949</v>
      </c>
      <c r="FN108" s="216"/>
      <c r="FO108" s="216"/>
      <c r="FP108" s="216"/>
      <c r="FQ108" s="216"/>
      <c r="FR108" s="216"/>
      <c r="FS108" s="216"/>
      <c r="FT108" s="216"/>
      <c r="FU108" s="216"/>
    </row>
    <row r="109" spans="1:177">
      <c r="A109" s="216"/>
      <c r="B109" s="255">
        <v>250</v>
      </c>
      <c r="C109" s="305">
        <v>1.0813999999999999</v>
      </c>
      <c r="D109" s="305">
        <v>1.1004</v>
      </c>
      <c r="E109" s="305">
        <v>1.0975999999999999</v>
      </c>
      <c r="F109" s="216"/>
      <c r="G109" s="216"/>
      <c r="H109" s="233"/>
      <c r="I109" s="233"/>
      <c r="J109" s="233"/>
      <c r="K109" s="233"/>
      <c r="L109" s="248"/>
      <c r="M109" s="233">
        <f t="shared" si="67"/>
        <v>1.0931333333333333</v>
      </c>
      <c r="N109" s="233">
        <f t="shared" si="62"/>
        <v>8.375095356007764E-3</v>
      </c>
      <c r="O109" s="226">
        <f t="shared" si="68"/>
        <v>0.76615496944634065</v>
      </c>
      <c r="P109" s="233">
        <f>M109-M113</f>
        <v>1.0695433333333333</v>
      </c>
      <c r="Q109" s="249">
        <f>P109*100/P106</f>
        <v>66.16659655374373</v>
      </c>
      <c r="R109" s="215"/>
      <c r="S109" s="254">
        <v>250</v>
      </c>
      <c r="T109" s="249">
        <v>66.16659655374373</v>
      </c>
      <c r="U109" s="216"/>
      <c r="V109" s="216"/>
      <c r="W109" s="216"/>
      <c r="X109" s="216"/>
      <c r="Y109" s="216"/>
      <c r="Z109" s="216"/>
      <c r="AA109" s="216"/>
      <c r="AB109" s="216"/>
      <c r="AD109" s="216"/>
      <c r="AE109" s="255">
        <v>250</v>
      </c>
      <c r="AF109" s="305">
        <v>1.0051000000000001</v>
      </c>
      <c r="AG109" s="305">
        <v>1.0569</v>
      </c>
      <c r="AH109" s="305">
        <v>1.0943000000000001</v>
      </c>
      <c r="AI109" s="216"/>
      <c r="AJ109" s="216"/>
      <c r="AK109" s="233"/>
      <c r="AL109" s="233"/>
      <c r="AM109" s="233"/>
      <c r="AN109" s="233"/>
      <c r="AO109" s="248"/>
      <c r="AP109" s="233">
        <f t="shared" si="69"/>
        <v>1.0521</v>
      </c>
      <c r="AQ109" s="233">
        <f t="shared" si="63"/>
        <v>3.6573578805835567E-2</v>
      </c>
      <c r="AR109" s="226">
        <f t="shared" si="70"/>
        <v>3.476245490527095</v>
      </c>
      <c r="AS109" s="233">
        <f>AP109-AP113</f>
        <v>1.0263200000000001</v>
      </c>
      <c r="AT109" s="249">
        <f>AS109*100/AS106</f>
        <v>72.889974716627421</v>
      </c>
      <c r="AU109" s="215"/>
      <c r="AV109" s="254">
        <v>250</v>
      </c>
      <c r="AW109" s="249">
        <v>72.889974716627421</v>
      </c>
      <c r="AX109" s="216"/>
      <c r="AY109" s="216"/>
      <c r="AZ109" s="216"/>
      <c r="BA109" s="216"/>
      <c r="BB109" s="216"/>
      <c r="BC109" s="216"/>
      <c r="BD109" s="216"/>
      <c r="BE109" s="216"/>
      <c r="BH109" s="216"/>
      <c r="BI109" s="255">
        <v>250</v>
      </c>
      <c r="BJ109" s="305">
        <v>0.67469999999999997</v>
      </c>
      <c r="BK109" s="305">
        <v>0.65459999999999996</v>
      </c>
      <c r="BL109" s="305">
        <v>0.57079999999999997</v>
      </c>
      <c r="BM109" s="216"/>
      <c r="BN109" s="216"/>
      <c r="BO109" s="233"/>
      <c r="BP109" s="233"/>
      <c r="BQ109" s="233"/>
      <c r="BR109" s="233"/>
      <c r="BS109" s="248"/>
      <c r="BT109" s="233">
        <f t="shared" si="71"/>
        <v>0.63336666666666663</v>
      </c>
      <c r="BU109" s="233">
        <f t="shared" si="64"/>
        <v>4.4995876354271491E-2</v>
      </c>
      <c r="BV109" s="226">
        <f t="shared" si="72"/>
        <v>7.1042381486666217</v>
      </c>
      <c r="BW109" s="233">
        <f>BT109-BT113</f>
        <v>0.60870416666666671</v>
      </c>
      <c r="BX109" s="249">
        <f>BW109*100/BW106</f>
        <v>44.512594569724961</v>
      </c>
      <c r="BY109" s="215"/>
      <c r="BZ109" s="254">
        <v>250</v>
      </c>
      <c r="CA109" s="249">
        <v>44.512594569724961</v>
      </c>
      <c r="CB109" s="216"/>
      <c r="CC109" s="216"/>
      <c r="CD109" s="216"/>
      <c r="CE109" s="216"/>
      <c r="CF109" s="216"/>
      <c r="CG109" s="216"/>
      <c r="CH109" s="216"/>
      <c r="CI109" s="216"/>
      <c r="CL109" s="216"/>
      <c r="CM109" s="254"/>
      <c r="CN109" s="216"/>
      <c r="CO109" s="216"/>
      <c r="CP109" s="216"/>
      <c r="CQ109" s="216"/>
      <c r="CR109" s="216"/>
      <c r="CS109" s="233"/>
      <c r="CT109" s="233"/>
      <c r="CU109" s="233"/>
      <c r="CV109" s="233"/>
      <c r="CW109" s="233"/>
      <c r="CX109" s="233"/>
      <c r="CY109" s="233"/>
      <c r="CZ109" s="226"/>
      <c r="DA109" s="233"/>
      <c r="DB109" s="249"/>
      <c r="DC109" s="215"/>
      <c r="DD109" s="254"/>
      <c r="DE109" s="249"/>
      <c r="DF109" s="216"/>
      <c r="DG109" s="216"/>
      <c r="DH109" s="216"/>
      <c r="DI109" s="216"/>
      <c r="DJ109" s="216"/>
      <c r="DK109" s="216"/>
      <c r="DL109" s="216"/>
      <c r="DM109" s="216"/>
      <c r="DP109" s="216"/>
      <c r="DQ109" s="255">
        <v>250</v>
      </c>
      <c r="DR109" s="228">
        <v>1.1128</v>
      </c>
      <c r="DS109" s="228">
        <v>1.1953</v>
      </c>
      <c r="DT109" s="228">
        <v>1.1829000000000001</v>
      </c>
      <c r="DU109" s="216"/>
      <c r="DV109" s="216"/>
      <c r="DW109" s="233"/>
      <c r="DX109" s="233"/>
      <c r="DY109" s="233"/>
      <c r="DZ109" s="233"/>
      <c r="EA109" s="248"/>
      <c r="EB109" s="233">
        <f t="shared" si="73"/>
        <v>1.1636666666666666</v>
      </c>
      <c r="EC109" s="233">
        <f t="shared" si="65"/>
        <v>3.6322658982452766E-2</v>
      </c>
      <c r="ED109" s="226">
        <f t="shared" si="74"/>
        <v>3.1213972199185993</v>
      </c>
      <c r="EE109" s="233">
        <f>EB109-EB113</f>
        <v>1.1328766666666668</v>
      </c>
      <c r="EF109" s="249">
        <f>EE109*100/EE106</f>
        <v>70.526652182123513</v>
      </c>
      <c r="EG109" s="215"/>
      <c r="EH109" s="254">
        <v>250</v>
      </c>
      <c r="EI109" s="249">
        <v>70.526652182123513</v>
      </c>
      <c r="EJ109" s="216"/>
      <c r="EK109" s="216"/>
      <c r="EL109" s="216"/>
      <c r="EM109" s="216"/>
      <c r="EN109" s="216"/>
      <c r="EO109" s="216"/>
      <c r="EP109" s="216"/>
      <c r="EQ109" s="216"/>
      <c r="ET109" s="216"/>
      <c r="EU109" s="255">
        <v>250</v>
      </c>
      <c r="EV109" s="305">
        <v>1.1022000000000001</v>
      </c>
      <c r="EW109" s="305">
        <v>1.1833</v>
      </c>
      <c r="EX109" s="305">
        <v>1.2554000000000001</v>
      </c>
      <c r="EY109" s="216"/>
      <c r="EZ109" s="216"/>
      <c r="FA109" s="233"/>
      <c r="FB109" s="233"/>
      <c r="FC109" s="233"/>
      <c r="FD109" s="233"/>
      <c r="FE109" s="248"/>
      <c r="FF109" s="233">
        <f t="shared" si="75"/>
        <v>1.1802999999999999</v>
      </c>
      <c r="FG109" s="233">
        <f t="shared" si="66"/>
        <v>6.2579602640690096E-2</v>
      </c>
      <c r="FH109" s="226">
        <f t="shared" si="76"/>
        <v>5.3020081878073464</v>
      </c>
      <c r="FI109" s="233">
        <f>FF109-FF113</f>
        <v>1.1584699999999999</v>
      </c>
      <c r="FJ109" s="249">
        <f>FI109*100/FI106</f>
        <v>72.044602267427067</v>
      </c>
      <c r="FK109" s="215"/>
      <c r="FL109" s="254">
        <v>250</v>
      </c>
      <c r="FM109" s="249">
        <v>72.044602267427067</v>
      </c>
      <c r="FN109" s="216"/>
      <c r="FO109" s="216"/>
      <c r="FP109" s="216"/>
      <c r="FQ109" s="216"/>
      <c r="FR109" s="216"/>
      <c r="FS109" s="216"/>
      <c r="FT109" s="216"/>
      <c r="FU109" s="216"/>
    </row>
    <row r="110" spans="1:177">
      <c r="A110" s="216"/>
      <c r="B110" s="255">
        <v>125</v>
      </c>
      <c r="C110" s="305">
        <v>1.3115000000000001</v>
      </c>
      <c r="D110" s="305">
        <v>1.393</v>
      </c>
      <c r="E110" s="305">
        <v>1.4163999999999899</v>
      </c>
      <c r="F110" s="216"/>
      <c r="G110" s="216"/>
      <c r="H110" s="233"/>
      <c r="I110" s="233"/>
      <c r="J110" s="233"/>
      <c r="K110" s="233"/>
      <c r="L110" s="248"/>
      <c r="M110" s="233">
        <f t="shared" si="67"/>
        <v>1.3736333333333299</v>
      </c>
      <c r="N110" s="233">
        <f t="shared" si="62"/>
        <v>4.4961489694573767E-2</v>
      </c>
      <c r="O110" s="226">
        <f t="shared" si="68"/>
        <v>3.2731798656536588</v>
      </c>
      <c r="P110" s="233">
        <f>M110-M113</f>
        <v>1.3500433333333299</v>
      </c>
      <c r="Q110" s="249">
        <f>P110*100/P106</f>
        <v>83.519545008372248</v>
      </c>
      <c r="R110" s="215"/>
      <c r="S110" s="254">
        <v>125</v>
      </c>
      <c r="T110" s="249">
        <v>83.519545008372248</v>
      </c>
      <c r="U110" s="216"/>
      <c r="V110" s="216"/>
      <c r="W110" s="216"/>
      <c r="X110" s="216"/>
      <c r="Y110" s="216"/>
      <c r="Z110" s="216"/>
      <c r="AA110" s="216"/>
      <c r="AB110" s="216"/>
      <c r="AD110" s="216"/>
      <c r="AE110" s="255">
        <v>125</v>
      </c>
      <c r="AF110" s="305">
        <v>1.2042999999999999</v>
      </c>
      <c r="AG110" s="305">
        <v>1.2298</v>
      </c>
      <c r="AH110" s="305">
        <v>1.2985</v>
      </c>
      <c r="AI110" s="216"/>
      <c r="AJ110" s="216"/>
      <c r="AK110" s="233"/>
      <c r="AL110" s="233"/>
      <c r="AM110" s="233"/>
      <c r="AN110" s="233"/>
      <c r="AO110" s="248"/>
      <c r="AP110" s="233">
        <f t="shared" si="69"/>
        <v>1.2442</v>
      </c>
      <c r="AQ110" s="233">
        <f t="shared" si="63"/>
        <v>3.9782156804275978E-2</v>
      </c>
      <c r="AR110" s="226">
        <f t="shared" si="70"/>
        <v>3.197408519874295</v>
      </c>
      <c r="AS110" s="233">
        <f>AP110-AP113</f>
        <v>1.2184200000000001</v>
      </c>
      <c r="AT110" s="249">
        <f>AS110*100/AS106</f>
        <v>86.533053038266019</v>
      </c>
      <c r="AU110" s="215"/>
      <c r="AV110" s="254">
        <v>125</v>
      </c>
      <c r="AW110" s="249">
        <v>86.533053038266019</v>
      </c>
      <c r="AX110" s="216"/>
      <c r="AY110" s="216"/>
      <c r="AZ110" s="216"/>
      <c r="BA110" s="216"/>
      <c r="BB110" s="216"/>
      <c r="BC110" s="216"/>
      <c r="BD110" s="216"/>
      <c r="BE110" s="216"/>
      <c r="BH110" s="216"/>
      <c r="BI110" s="255">
        <v>125</v>
      </c>
      <c r="BJ110" s="305">
        <v>1.1713</v>
      </c>
      <c r="BK110" s="305">
        <v>1.1980999999999999</v>
      </c>
      <c r="BL110" s="305">
        <v>1.1817</v>
      </c>
      <c r="BM110" s="216"/>
      <c r="BN110" s="216"/>
      <c r="BO110" s="233"/>
      <c r="BP110" s="233"/>
      <c r="BQ110" s="233"/>
      <c r="BR110" s="233"/>
      <c r="BS110" s="248"/>
      <c r="BT110" s="233">
        <f t="shared" si="71"/>
        <v>1.1837</v>
      </c>
      <c r="BU110" s="233">
        <f t="shared" si="64"/>
        <v>1.1032074449833363E-2</v>
      </c>
      <c r="BV110" s="226">
        <f t="shared" si="72"/>
        <v>0.93199919319366076</v>
      </c>
      <c r="BW110" s="233">
        <f>BT110-BT113</f>
        <v>1.1590374999999999</v>
      </c>
      <c r="BX110" s="249">
        <f>BW110*100/BW106</f>
        <v>84.756716240550759</v>
      </c>
      <c r="BY110" s="215"/>
      <c r="BZ110" s="254">
        <v>125</v>
      </c>
      <c r="CA110" s="249">
        <v>84.756716240550759</v>
      </c>
      <c r="CB110" s="216"/>
      <c r="CC110" s="216"/>
      <c r="CD110" s="216"/>
      <c r="CE110" s="216"/>
      <c r="CF110" s="216"/>
      <c r="CG110" s="216"/>
      <c r="CH110" s="216"/>
      <c r="CI110" s="216"/>
      <c r="CL110" s="216"/>
      <c r="CM110" s="254"/>
      <c r="CN110" s="216"/>
      <c r="CO110" s="216"/>
      <c r="CP110" s="216"/>
      <c r="CQ110" s="216"/>
      <c r="CR110" s="216"/>
      <c r="CS110" s="233"/>
      <c r="CT110" s="233"/>
      <c r="CU110" s="233"/>
      <c r="CV110" s="233"/>
      <c r="CW110" s="233"/>
      <c r="CX110" s="233"/>
      <c r="CY110" s="233"/>
      <c r="CZ110" s="226"/>
      <c r="DA110" s="233"/>
      <c r="DB110" s="249"/>
      <c r="DC110" s="215"/>
      <c r="DD110" s="254"/>
      <c r="DE110" s="249"/>
      <c r="DF110" s="216"/>
      <c r="DG110" s="216"/>
      <c r="DH110" s="216"/>
      <c r="DI110" s="216"/>
      <c r="DJ110" s="216"/>
      <c r="DK110" s="216"/>
      <c r="DL110" s="216"/>
      <c r="DM110" s="216"/>
      <c r="DP110" s="216"/>
      <c r="DQ110" s="255">
        <v>125</v>
      </c>
      <c r="DR110" s="228">
        <v>1.4079999999999999</v>
      </c>
      <c r="DS110" s="228">
        <v>1.4319</v>
      </c>
      <c r="DT110" s="228">
        <v>1.45939999999999</v>
      </c>
      <c r="DU110" s="216"/>
      <c r="DV110" s="216"/>
      <c r="DW110" s="233"/>
      <c r="DX110" s="233"/>
      <c r="DY110" s="233"/>
      <c r="DZ110" s="233"/>
      <c r="EA110" s="248"/>
      <c r="EB110" s="233">
        <f t="shared" si="73"/>
        <v>1.4330999999999967</v>
      </c>
      <c r="EC110" s="233">
        <f t="shared" si="65"/>
        <v>2.1001111081714065E-2</v>
      </c>
      <c r="ED110" s="226">
        <f t="shared" si="74"/>
        <v>1.4654323551541493</v>
      </c>
      <c r="EE110" s="233">
        <f>EB110-EB113</f>
        <v>1.4023099999999968</v>
      </c>
      <c r="EF110" s="249">
        <f>EE110*100/EE106</f>
        <v>87.300085288642819</v>
      </c>
      <c r="EG110" s="215"/>
      <c r="EH110" s="254">
        <v>125</v>
      </c>
      <c r="EI110" s="249">
        <v>87.300085288642819</v>
      </c>
      <c r="EJ110" s="216"/>
      <c r="EK110" s="216"/>
      <c r="EL110" s="216"/>
      <c r="EM110" s="216"/>
      <c r="EN110" s="216"/>
      <c r="EO110" s="216"/>
      <c r="EP110" s="216"/>
      <c r="EQ110" s="216"/>
      <c r="ET110" s="216"/>
      <c r="EU110" s="255">
        <v>125</v>
      </c>
      <c r="EV110" s="305">
        <v>1.2399</v>
      </c>
      <c r="EW110" s="305">
        <v>1.4324999999999899</v>
      </c>
      <c r="EX110" s="305">
        <v>1.4887999999999999</v>
      </c>
      <c r="EY110" s="216"/>
      <c r="EZ110" s="216"/>
      <c r="FA110" s="233"/>
      <c r="FB110" s="233"/>
      <c r="FC110" s="233"/>
      <c r="FD110" s="233"/>
      <c r="FE110" s="248"/>
      <c r="FF110" s="233">
        <f t="shared" si="75"/>
        <v>1.3870666666666633</v>
      </c>
      <c r="FG110" s="233">
        <f t="shared" si="66"/>
        <v>0.10657061300168655</v>
      </c>
      <c r="FH110" s="226">
        <f t="shared" si="76"/>
        <v>7.6831644478770649</v>
      </c>
      <c r="FI110" s="233">
        <f>FF110-FF113</f>
        <v>1.3652366666666633</v>
      </c>
      <c r="FJ110" s="249">
        <f>FI110*100/FI106</f>
        <v>84.903305783410602</v>
      </c>
      <c r="FK110" s="215"/>
      <c r="FL110" s="254">
        <v>125</v>
      </c>
      <c r="FM110" s="249">
        <v>84.903305783410602</v>
      </c>
      <c r="FN110" s="216"/>
      <c r="FO110" s="216"/>
      <c r="FP110" s="216"/>
      <c r="FQ110" s="216"/>
      <c r="FR110" s="216"/>
      <c r="FS110" s="216"/>
      <c r="FT110" s="216"/>
      <c r="FU110" s="216"/>
    </row>
    <row r="111" spans="1:177">
      <c r="A111" s="216"/>
      <c r="B111" s="255">
        <v>62.5</v>
      </c>
      <c r="C111" s="305">
        <v>1.4377</v>
      </c>
      <c r="D111" s="305">
        <v>1.4757</v>
      </c>
      <c r="E111" s="305">
        <v>1.5328999999999999</v>
      </c>
      <c r="F111" s="216"/>
      <c r="G111" s="216"/>
      <c r="H111" s="233"/>
      <c r="I111" s="233"/>
      <c r="J111" s="233"/>
      <c r="K111" s="233"/>
      <c r="L111" s="248"/>
      <c r="M111" s="233">
        <f t="shared" si="67"/>
        <v>1.4821</v>
      </c>
      <c r="N111" s="233">
        <f t="shared" si="62"/>
        <v>3.9127824711663504E-2</v>
      </c>
      <c r="O111" s="226">
        <f t="shared" si="68"/>
        <v>2.6400259572001556</v>
      </c>
      <c r="P111" s="233">
        <f>M111-M113</f>
        <v>1.45851</v>
      </c>
      <c r="Q111" s="249">
        <f>P111*100/P106</f>
        <v>90.229764173121353</v>
      </c>
      <c r="R111" s="215"/>
      <c r="S111" s="254">
        <v>62.5</v>
      </c>
      <c r="T111" s="249">
        <v>90.229764173121353</v>
      </c>
      <c r="U111" s="216"/>
      <c r="V111" s="216"/>
      <c r="W111" s="216"/>
      <c r="X111" s="216"/>
      <c r="Y111" s="216"/>
      <c r="Z111" s="216"/>
      <c r="AA111" s="216"/>
      <c r="AB111" s="216"/>
      <c r="AD111" s="216"/>
      <c r="AE111" s="255">
        <v>62.5</v>
      </c>
      <c r="AF111" s="305">
        <v>1.2904</v>
      </c>
      <c r="AG111" s="305">
        <v>1.2816000000000001</v>
      </c>
      <c r="AH111" s="305">
        <v>1.3822000000000001</v>
      </c>
      <c r="AI111" s="216"/>
      <c r="AJ111" s="216"/>
      <c r="AK111" s="233"/>
      <c r="AL111" s="233"/>
      <c r="AM111" s="233"/>
      <c r="AN111" s="233"/>
      <c r="AO111" s="248"/>
      <c r="AP111" s="233">
        <f t="shared" si="69"/>
        <v>1.3180666666666667</v>
      </c>
      <c r="AQ111" s="233">
        <f t="shared" si="63"/>
        <v>4.5491195729381428E-2</v>
      </c>
      <c r="AR111" s="226">
        <f t="shared" si="70"/>
        <v>3.4513577256624415</v>
      </c>
      <c r="AS111" s="233">
        <f>AP111-AP113</f>
        <v>1.2922866666666668</v>
      </c>
      <c r="AT111" s="249">
        <f>AS111*100/AS106</f>
        <v>91.779116123595031</v>
      </c>
      <c r="AU111" s="215"/>
      <c r="AV111" s="254">
        <v>62.5</v>
      </c>
      <c r="AW111" s="249">
        <v>91.779116123595031</v>
      </c>
      <c r="AX111" s="216"/>
      <c r="AY111" s="216"/>
      <c r="AZ111" s="216"/>
      <c r="BA111" s="216"/>
      <c r="BB111" s="216"/>
      <c r="BC111" s="216"/>
      <c r="BD111" s="216"/>
      <c r="BE111" s="216"/>
      <c r="BH111" s="216"/>
      <c r="BI111" s="255">
        <v>62.5</v>
      </c>
      <c r="BJ111" s="305">
        <v>1.2664</v>
      </c>
      <c r="BK111" s="305">
        <v>1.3458000000000001</v>
      </c>
      <c r="BL111" s="305">
        <v>1.276</v>
      </c>
      <c r="BM111" s="216"/>
      <c r="BN111" s="216"/>
      <c r="BO111" s="233"/>
      <c r="BP111" s="233"/>
      <c r="BQ111" s="233"/>
      <c r="BR111" s="233"/>
      <c r="BS111" s="248"/>
      <c r="BT111" s="233">
        <f t="shared" si="71"/>
        <v>1.2960666666666667</v>
      </c>
      <c r="BU111" s="233">
        <f t="shared" si="64"/>
        <v>3.5384491266969291E-2</v>
      </c>
      <c r="BV111" s="226">
        <f t="shared" si="72"/>
        <v>2.7301443804564545</v>
      </c>
      <c r="BW111" s="233">
        <f>BT111-BT113</f>
        <v>1.2714041666666667</v>
      </c>
      <c r="BX111" s="249">
        <f>BW111*100/BW106</f>
        <v>92.973732240087642</v>
      </c>
      <c r="BY111" s="215"/>
      <c r="BZ111" s="254">
        <v>62.5</v>
      </c>
      <c r="CA111" s="249">
        <v>92.973732240087642</v>
      </c>
      <c r="CB111" s="216"/>
      <c r="CC111" s="216"/>
      <c r="CD111" s="216"/>
      <c r="CE111" s="216"/>
      <c r="CF111" s="216"/>
      <c r="CG111" s="216"/>
      <c r="CH111" s="216"/>
      <c r="CI111" s="216"/>
      <c r="CL111" s="216"/>
      <c r="CM111" s="254"/>
      <c r="CN111" s="216"/>
      <c r="CO111" s="216"/>
      <c r="CP111" s="216"/>
      <c r="CQ111" s="216"/>
      <c r="CR111" s="216"/>
      <c r="CS111" s="233"/>
      <c r="CT111" s="233"/>
      <c r="CU111" s="233"/>
      <c r="CV111" s="233"/>
      <c r="CW111" s="233"/>
      <c r="CX111" s="233"/>
      <c r="CY111" s="233"/>
      <c r="CZ111" s="226"/>
      <c r="DA111" s="233"/>
      <c r="DB111" s="249"/>
      <c r="DC111" s="215"/>
      <c r="DD111" s="254"/>
      <c r="DE111" s="249"/>
      <c r="DF111" s="216"/>
      <c r="DG111" s="216"/>
      <c r="DH111" s="216"/>
      <c r="DI111" s="216"/>
      <c r="DJ111" s="216"/>
      <c r="DK111" s="216"/>
      <c r="DL111" s="216"/>
      <c r="DM111" s="216"/>
      <c r="DP111" s="216"/>
      <c r="DQ111" s="255">
        <v>62.5</v>
      </c>
      <c r="DR111" s="228">
        <v>1.488</v>
      </c>
      <c r="DS111" s="228">
        <v>1.5945</v>
      </c>
      <c r="DT111" s="228">
        <v>1.6024</v>
      </c>
      <c r="DU111" s="216"/>
      <c r="DV111" s="216"/>
      <c r="DW111" s="233"/>
      <c r="DX111" s="233"/>
      <c r="DY111" s="233"/>
      <c r="DZ111" s="233"/>
      <c r="EA111" s="248"/>
      <c r="EB111" s="233">
        <f t="shared" si="73"/>
        <v>1.5616333333333332</v>
      </c>
      <c r="EC111" s="233">
        <f t="shared" si="65"/>
        <v>5.2166421724664597E-2</v>
      </c>
      <c r="ED111" s="226">
        <f t="shared" si="74"/>
        <v>3.3405038565176164</v>
      </c>
      <c r="EE111" s="233">
        <f>EB111-EB113</f>
        <v>1.5308433333333333</v>
      </c>
      <c r="EF111" s="249">
        <f>EE111*100/EE106</f>
        <v>95.301861616583054</v>
      </c>
      <c r="EG111" s="215"/>
      <c r="EH111" s="254">
        <v>62.5</v>
      </c>
      <c r="EI111" s="249">
        <v>95.301861616583054</v>
      </c>
      <c r="EJ111" s="216"/>
      <c r="EK111" s="216"/>
      <c r="EL111" s="216"/>
      <c r="EM111" s="216"/>
      <c r="EN111" s="216"/>
      <c r="EO111" s="216"/>
      <c r="EP111" s="216"/>
      <c r="EQ111" s="216"/>
      <c r="ET111" s="216"/>
      <c r="EU111" s="255">
        <v>62.5</v>
      </c>
      <c r="EV111" s="305"/>
      <c r="EW111" s="305">
        <v>1.5051000000000001</v>
      </c>
      <c r="EX111" s="305">
        <v>1.6174999999999999</v>
      </c>
      <c r="EY111" s="216"/>
      <c r="EZ111" s="216"/>
      <c r="FA111" s="233"/>
      <c r="FB111" s="233"/>
      <c r="FC111" s="233"/>
      <c r="FD111" s="233"/>
      <c r="FE111" s="248"/>
      <c r="FF111" s="233">
        <f t="shared" si="75"/>
        <v>1.5613000000000001</v>
      </c>
      <c r="FG111" s="233">
        <f t="shared" si="66"/>
        <v>5.6199999999999917E-2</v>
      </c>
      <c r="FH111" s="226">
        <f t="shared" si="76"/>
        <v>3.599564465509506</v>
      </c>
      <c r="FI111" s="233">
        <f>FF111-FF113</f>
        <v>1.5394700000000001</v>
      </c>
      <c r="FJ111" s="249">
        <f>FI111*100/FI106</f>
        <v>95.738779470021626</v>
      </c>
      <c r="FK111" s="215"/>
      <c r="FL111" s="254">
        <v>62.5</v>
      </c>
      <c r="FM111" s="249">
        <v>95.738779470021626</v>
      </c>
      <c r="FN111" s="216"/>
      <c r="FO111" s="216"/>
      <c r="FP111" s="216"/>
      <c r="FQ111" s="216"/>
      <c r="FR111" s="216"/>
      <c r="FS111" s="216"/>
      <c r="FT111" s="216"/>
      <c r="FU111" s="216"/>
    </row>
    <row r="112" spans="1:177">
      <c r="A112" s="216"/>
      <c r="B112" s="244"/>
      <c r="C112" s="257"/>
      <c r="D112" s="257"/>
      <c r="E112" s="257"/>
      <c r="F112" s="258"/>
      <c r="G112" s="216"/>
      <c r="H112" s="233"/>
      <c r="I112" s="233"/>
      <c r="J112" s="233"/>
      <c r="K112" s="233"/>
      <c r="L112" s="248"/>
      <c r="M112" s="233"/>
      <c r="N112" s="233"/>
      <c r="O112" s="226"/>
      <c r="P112" s="233"/>
      <c r="Q112" s="226"/>
      <c r="R112" s="215"/>
      <c r="S112" s="233"/>
      <c r="T112" s="226"/>
      <c r="U112" s="216"/>
      <c r="V112" s="216"/>
      <c r="W112" s="216"/>
      <c r="X112" s="216"/>
      <c r="Y112" s="216"/>
      <c r="Z112" s="216"/>
      <c r="AA112" s="216"/>
      <c r="AB112" s="216"/>
      <c r="AD112" s="216"/>
      <c r="AE112" s="244"/>
      <c r="AF112" s="257"/>
      <c r="AG112" s="257"/>
      <c r="AH112" s="257"/>
      <c r="AI112" s="258"/>
      <c r="AJ112" s="216"/>
      <c r="AK112" s="233"/>
      <c r="AL112" s="233"/>
      <c r="AM112" s="233"/>
      <c r="AN112" s="233"/>
      <c r="AO112" s="248"/>
      <c r="AP112" s="233"/>
      <c r="AQ112" s="233"/>
      <c r="AR112" s="226"/>
      <c r="AS112" s="233"/>
      <c r="AT112" s="226"/>
      <c r="AU112" s="215"/>
      <c r="AV112" s="233"/>
      <c r="AW112" s="226"/>
      <c r="AX112" s="216"/>
      <c r="AY112" s="216"/>
      <c r="AZ112" s="216"/>
      <c r="BA112" s="216"/>
      <c r="BB112" s="216"/>
      <c r="BC112" s="216"/>
      <c r="BD112" s="216"/>
      <c r="BE112" s="216"/>
      <c r="BH112" s="216"/>
      <c r="BI112" s="244"/>
      <c r="BJ112" s="257"/>
      <c r="BK112" s="257"/>
      <c r="BL112" s="257"/>
      <c r="BM112" s="258"/>
      <c r="BN112" s="216"/>
      <c r="BO112" s="233"/>
      <c r="BP112" s="233"/>
      <c r="BQ112" s="233"/>
      <c r="BR112" s="233"/>
      <c r="BS112" s="248"/>
      <c r="BT112" s="233"/>
      <c r="BU112" s="233"/>
      <c r="BV112" s="226"/>
      <c r="BW112" s="233"/>
      <c r="BX112" s="226"/>
      <c r="BY112" s="215"/>
      <c r="BZ112" s="233"/>
      <c r="CA112" s="226"/>
      <c r="CB112" s="216"/>
      <c r="CC112" s="216"/>
      <c r="CD112" s="216"/>
      <c r="CE112" s="216"/>
      <c r="CF112" s="216"/>
      <c r="CG112" s="216"/>
      <c r="CH112" s="216"/>
      <c r="CI112" s="216"/>
      <c r="CL112" s="216"/>
      <c r="CM112" s="259"/>
      <c r="CN112" s="257"/>
      <c r="CO112" s="257"/>
      <c r="CP112" s="257"/>
      <c r="CQ112" s="258"/>
      <c r="CR112" s="216"/>
      <c r="CS112" s="233"/>
      <c r="CT112" s="233"/>
      <c r="CU112" s="233"/>
      <c r="CV112" s="233"/>
      <c r="CW112" s="233"/>
      <c r="CX112" s="233"/>
      <c r="CY112" s="233"/>
      <c r="CZ112" s="226"/>
      <c r="DA112" s="233"/>
      <c r="DB112" s="226"/>
      <c r="DC112" s="215"/>
      <c r="DD112" s="233"/>
      <c r="DE112" s="226"/>
      <c r="DF112" s="216"/>
      <c r="DG112" s="216"/>
      <c r="DH112" s="216"/>
      <c r="DI112" s="216"/>
      <c r="DJ112" s="216"/>
      <c r="DK112" s="216"/>
      <c r="DL112" s="216"/>
      <c r="DM112" s="216"/>
      <c r="DP112" s="216"/>
      <c r="DQ112" s="244"/>
      <c r="DR112" s="257"/>
      <c r="DS112" s="257"/>
      <c r="DT112" s="257"/>
      <c r="DU112" s="258"/>
      <c r="DV112" s="216"/>
      <c r="DW112" s="233"/>
      <c r="DX112" s="233"/>
      <c r="DY112" s="233"/>
      <c r="DZ112" s="233"/>
      <c r="EA112" s="248"/>
      <c r="EB112" s="233"/>
      <c r="EC112" s="233"/>
      <c r="ED112" s="226"/>
      <c r="EE112" s="233"/>
      <c r="EF112" s="226"/>
      <c r="EG112" s="215"/>
      <c r="EH112" s="233"/>
      <c r="EI112" s="226"/>
      <c r="EJ112" s="216"/>
      <c r="EK112" s="216"/>
      <c r="EL112" s="216"/>
      <c r="EM112" s="216"/>
      <c r="EN112" s="216"/>
      <c r="EO112" s="216"/>
      <c r="EP112" s="216"/>
      <c r="EQ112" s="216"/>
      <c r="ET112" s="216"/>
      <c r="EU112" s="244"/>
      <c r="EV112" s="257"/>
      <c r="EW112" s="257"/>
      <c r="EX112" s="257"/>
      <c r="EY112" s="258"/>
      <c r="EZ112" s="216"/>
      <c r="FA112" s="233"/>
      <c r="FB112" s="233"/>
      <c r="FC112" s="233"/>
      <c r="FD112" s="233"/>
      <c r="FE112" s="248"/>
      <c r="FF112" s="233"/>
      <c r="FG112" s="233"/>
      <c r="FH112" s="226"/>
      <c r="FI112" s="233"/>
      <c r="FJ112" s="226"/>
      <c r="FK112" s="215"/>
      <c r="FL112" s="233"/>
      <c r="FM112" s="226"/>
      <c r="FN112" s="216"/>
      <c r="FO112" s="216"/>
      <c r="FP112" s="216"/>
      <c r="FQ112" s="216"/>
      <c r="FR112" s="216"/>
      <c r="FS112" s="216"/>
      <c r="FT112" s="216"/>
      <c r="FU112" s="216"/>
    </row>
    <row r="113" spans="1:177">
      <c r="A113" s="215"/>
      <c r="B113" s="262" t="s">
        <v>50</v>
      </c>
      <c r="C113" s="264">
        <v>2.35E-2</v>
      </c>
      <c r="D113" s="264">
        <v>2.5600000000000001E-2</v>
      </c>
      <c r="E113" s="264">
        <v>2.4799999999999999E-2</v>
      </c>
      <c r="F113" s="264">
        <v>2.86E-2</v>
      </c>
      <c r="G113" s="264">
        <v>2.4400000000000002E-2</v>
      </c>
      <c r="H113" s="264">
        <v>1.84E-2</v>
      </c>
      <c r="I113" s="264">
        <v>1.9199999999999998E-2</v>
      </c>
      <c r="J113" s="264">
        <v>2.1299999999999899E-2</v>
      </c>
      <c r="K113" s="264">
        <v>2.1999999999999999E-2</v>
      </c>
      <c r="L113" s="265">
        <v>2.81E-2</v>
      </c>
      <c r="M113" s="233">
        <f t="shared" si="67"/>
        <v>2.3589999999999989E-2</v>
      </c>
      <c r="N113" s="233">
        <f>STDEVP(C113:L113)</f>
        <v>3.2494461066464924E-3</v>
      </c>
      <c r="O113" s="226">
        <f>N113*100/M113</f>
        <v>13.774676162130113</v>
      </c>
      <c r="P113" s="233"/>
      <c r="Q113" s="226"/>
      <c r="R113" s="215"/>
      <c r="S113" s="294" t="s">
        <v>119</v>
      </c>
      <c r="T113" s="294">
        <v>320</v>
      </c>
      <c r="U113" s="216"/>
      <c r="V113" s="216"/>
      <c r="W113" s="216"/>
      <c r="X113" s="216"/>
      <c r="Y113" s="216"/>
      <c r="Z113" s="216"/>
      <c r="AA113" s="216"/>
      <c r="AB113" s="216"/>
      <c r="AD113" s="215"/>
      <c r="AE113" s="262" t="s">
        <v>50</v>
      </c>
      <c r="AF113" s="264">
        <v>2.6599999999999902E-2</v>
      </c>
      <c r="AG113" s="264">
        <v>2.1399999999999999E-2</v>
      </c>
      <c r="AH113" s="264">
        <v>3.2099999999999997E-2</v>
      </c>
      <c r="AI113" s="264">
        <v>3.1299999999999897E-2</v>
      </c>
      <c r="AJ113" s="264">
        <v>2.7799999999999901E-2</v>
      </c>
      <c r="AK113" s="264">
        <v>1.9199999999999901E-2</v>
      </c>
      <c r="AL113" s="264">
        <v>2.1899999999999999E-2</v>
      </c>
      <c r="AM113" s="264">
        <v>1.9099999999999898E-2</v>
      </c>
      <c r="AN113" s="264">
        <v>2.6200000000000001E-2</v>
      </c>
      <c r="AO113" s="265">
        <v>3.2199999999999999E-2</v>
      </c>
      <c r="AP113" s="233">
        <f t="shared" ref="AP113" si="77">AVERAGE(AF113:AO113)</f>
        <v>2.5779999999999949E-2</v>
      </c>
      <c r="AQ113" s="233">
        <f>STDEVP(AF113:AO113)</f>
        <v>4.8858571407686584E-3</v>
      </c>
      <c r="AR113" s="226">
        <f>AQ113*100/AP113</f>
        <v>18.952122345883119</v>
      </c>
      <c r="AS113" s="233"/>
      <c r="AT113" s="226"/>
      <c r="AU113" s="215"/>
      <c r="AV113" s="294" t="s">
        <v>119</v>
      </c>
      <c r="AW113" s="294">
        <v>400</v>
      </c>
      <c r="AX113" s="216"/>
      <c r="AY113" s="216"/>
      <c r="AZ113" s="216"/>
      <c r="BA113" s="216"/>
      <c r="BB113" s="216"/>
      <c r="BC113" s="216"/>
      <c r="BD113" s="216"/>
      <c r="BE113" s="216"/>
      <c r="BH113" s="215"/>
      <c r="BI113" s="262" t="s">
        <v>50</v>
      </c>
      <c r="BJ113" s="264">
        <v>2.29E-2</v>
      </c>
      <c r="BK113" s="264">
        <v>2.2100000000000002E-2</v>
      </c>
      <c r="BL113" s="264">
        <v>2.5700000000000001E-2</v>
      </c>
      <c r="BM113" s="264">
        <v>3.02999999999999E-2</v>
      </c>
      <c r="BN113" s="264">
        <v>2.21999999999999E-2</v>
      </c>
      <c r="BO113" s="264"/>
      <c r="BP113" s="264">
        <v>2.4E-2</v>
      </c>
      <c r="BQ113" s="264">
        <v>2.4899999999999901E-2</v>
      </c>
      <c r="BR113" s="264">
        <v>2.52E-2</v>
      </c>
      <c r="BS113" s="265"/>
      <c r="BT113" s="233">
        <f t="shared" ref="BT113" si="78">AVERAGE(BJ113:BS113)</f>
        <v>2.4662499999999962E-2</v>
      </c>
      <c r="BU113" s="233">
        <f>STDEVP(BJ113:BS113)</f>
        <v>2.4844202039912477E-3</v>
      </c>
      <c r="BV113" s="226">
        <f>BU113*100/BT113</f>
        <v>10.07367543432844</v>
      </c>
      <c r="BW113" s="233"/>
      <c r="BX113" s="226"/>
      <c r="BY113" s="215"/>
      <c r="BZ113" s="294" t="s">
        <v>119</v>
      </c>
      <c r="CA113" s="294">
        <v>230</v>
      </c>
      <c r="CB113" s="216"/>
      <c r="CC113" s="216"/>
      <c r="CD113" s="216"/>
      <c r="CE113" s="216"/>
      <c r="CF113" s="216"/>
      <c r="CG113" s="216"/>
      <c r="CH113" s="216"/>
      <c r="CI113" s="216"/>
      <c r="CL113" s="215"/>
      <c r="CM113" s="254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33"/>
      <c r="CY113" s="233"/>
      <c r="CZ113" s="226"/>
      <c r="DA113" s="233"/>
      <c r="DB113" s="226"/>
      <c r="DC113" s="215"/>
      <c r="DD113" s="215"/>
      <c r="DE113" s="215"/>
      <c r="DF113" s="216"/>
      <c r="DG113" s="216"/>
      <c r="DH113" s="216"/>
      <c r="DI113" s="216"/>
      <c r="DJ113" s="216"/>
      <c r="DK113" s="216"/>
      <c r="DL113" s="216"/>
      <c r="DM113" s="216"/>
      <c r="DP113" s="215"/>
      <c r="DQ113" s="262" t="s">
        <v>50</v>
      </c>
      <c r="DR113" s="264">
        <v>2.7E-2</v>
      </c>
      <c r="DS113" s="264">
        <v>3.08999999999999E-2</v>
      </c>
      <c r="DT113" s="264">
        <v>3.1199999999999999E-2</v>
      </c>
      <c r="DU113" s="264">
        <v>3.7499999999999999E-2</v>
      </c>
      <c r="DV113" s="264">
        <v>3.2099999999999997E-2</v>
      </c>
      <c r="DW113" s="264">
        <v>2.1199999999999899E-2</v>
      </c>
      <c r="DX113" s="264">
        <v>3.2399999999999901E-2</v>
      </c>
      <c r="DY113" s="264">
        <v>2.9999999999999898E-2</v>
      </c>
      <c r="DZ113" s="264">
        <v>3.5000000000000003E-2</v>
      </c>
      <c r="EA113" s="265">
        <v>3.0599999999999999E-2</v>
      </c>
      <c r="EB113" s="233">
        <f t="shared" ref="EB113" si="79">AVERAGE(DR113:EA113)</f>
        <v>3.0789999999999956E-2</v>
      </c>
      <c r="EC113" s="233">
        <f>STDEVP(DR113:EA113)</f>
        <v>4.1740747477734723E-3</v>
      </c>
      <c r="ED113" s="226">
        <f>EC113*100/EB113</f>
        <v>13.556592230508212</v>
      </c>
      <c r="EE113" s="233"/>
      <c r="EF113" s="226"/>
      <c r="EG113" s="215"/>
      <c r="EH113" s="294" t="s">
        <v>119</v>
      </c>
      <c r="EI113" s="294">
        <v>350</v>
      </c>
      <c r="EJ113" s="216"/>
      <c r="EK113" s="216"/>
      <c r="EL113" s="216"/>
      <c r="EM113" s="216"/>
      <c r="EN113" s="216"/>
      <c r="EO113" s="216"/>
      <c r="EP113" s="216"/>
      <c r="EQ113" s="216"/>
      <c r="ET113" s="215"/>
      <c r="EU113" s="262" t="s">
        <v>50</v>
      </c>
      <c r="EV113" s="264">
        <v>1.58999999999999E-2</v>
      </c>
      <c r="EW113" s="264">
        <v>1.7000000000000001E-2</v>
      </c>
      <c r="EX113" s="264">
        <v>2.2399999999999899E-2</v>
      </c>
      <c r="EY113" s="264">
        <v>2.3900000000000001E-2</v>
      </c>
      <c r="EZ113" s="264">
        <v>2.76E-2</v>
      </c>
      <c r="FA113" s="264">
        <v>1.8699999999999901E-2</v>
      </c>
      <c r="FB113" s="264">
        <v>2.28999999999999E-2</v>
      </c>
      <c r="FC113" s="264">
        <v>2.4E-2</v>
      </c>
      <c r="FD113" s="264">
        <v>1.8399999999999899E-2</v>
      </c>
      <c r="FE113" s="265">
        <v>2.74999999999999E-2</v>
      </c>
      <c r="FF113" s="233">
        <f t="shared" ref="FF113" si="80">AVERAGE(EV113:FE113)</f>
        <v>2.182999999999994E-2</v>
      </c>
      <c r="FG113" s="233">
        <f>STDEVP(EV113:FE113)</f>
        <v>3.9491897903240992E-3</v>
      </c>
      <c r="FH113" s="226">
        <f>FG113*100/FF113</f>
        <v>18.090654101347276</v>
      </c>
      <c r="FI113" s="233"/>
      <c r="FJ113" s="226"/>
      <c r="FK113" s="215"/>
      <c r="FL113" s="294" t="s">
        <v>119</v>
      </c>
      <c r="FM113" s="294">
        <v>370</v>
      </c>
      <c r="FN113" s="216"/>
      <c r="FO113" s="216"/>
      <c r="FP113" s="216"/>
      <c r="FQ113" s="216"/>
      <c r="FR113" s="216"/>
      <c r="FS113" s="216"/>
      <c r="FT113" s="216"/>
      <c r="FU113" s="216"/>
    </row>
    <row r="114" spans="1:177">
      <c r="A114" s="216"/>
      <c r="B114" s="254"/>
      <c r="C114" s="233"/>
      <c r="D114" s="233"/>
      <c r="E114" s="233"/>
      <c r="F114" s="233"/>
      <c r="G114" s="215"/>
      <c r="H114" s="215"/>
      <c r="I114" s="233"/>
      <c r="J114" s="233"/>
      <c r="K114" s="233"/>
      <c r="L114" s="233"/>
      <c r="M114" s="233"/>
      <c r="N114" s="233"/>
      <c r="O114" s="226"/>
      <c r="P114" s="233"/>
      <c r="Q114" s="226"/>
      <c r="R114" s="215"/>
      <c r="S114" s="215"/>
      <c r="T114" s="215"/>
      <c r="U114" s="216"/>
      <c r="V114" s="216"/>
      <c r="W114" s="216"/>
      <c r="X114" s="216"/>
      <c r="Y114" s="216"/>
      <c r="Z114" s="216"/>
      <c r="AA114" s="216"/>
      <c r="AB114" s="216"/>
      <c r="AD114" s="216"/>
      <c r="AE114" s="254"/>
      <c r="AF114" s="233"/>
      <c r="AG114" s="233"/>
      <c r="AH114" s="233"/>
      <c r="AI114" s="233"/>
      <c r="AJ114" s="215"/>
      <c r="AK114" s="215"/>
      <c r="AL114" s="233"/>
      <c r="AM114" s="233"/>
      <c r="AN114" s="233"/>
      <c r="AO114" s="233"/>
      <c r="AP114" s="233"/>
      <c r="AQ114" s="233"/>
      <c r="AR114" s="226"/>
      <c r="AS114" s="233"/>
      <c r="AT114" s="226"/>
      <c r="AU114" s="215"/>
      <c r="AV114" s="215"/>
      <c r="AW114" s="215"/>
      <c r="AX114" s="216"/>
      <c r="AY114" s="216"/>
      <c r="AZ114" s="216"/>
      <c r="BA114" s="216"/>
      <c r="BB114" s="216"/>
      <c r="BC114" s="216"/>
      <c r="BD114" s="216"/>
      <c r="BE114" s="216"/>
      <c r="BH114" s="216"/>
      <c r="BI114" s="254"/>
      <c r="BJ114" s="233"/>
      <c r="BK114" s="233"/>
      <c r="BL114" s="233"/>
      <c r="BM114" s="233"/>
      <c r="BN114" s="215"/>
      <c r="BO114" s="215"/>
      <c r="BP114" s="233"/>
      <c r="BQ114" s="233"/>
      <c r="BR114" s="233"/>
      <c r="BS114" s="233"/>
      <c r="BT114" s="233"/>
      <c r="BU114" s="233"/>
      <c r="BV114" s="226"/>
      <c r="BW114" s="233"/>
      <c r="BX114" s="226"/>
      <c r="BY114" s="215"/>
      <c r="BZ114" s="215"/>
      <c r="CA114" s="215"/>
      <c r="CB114" s="216"/>
      <c r="CC114" s="216"/>
      <c r="CD114" s="216"/>
      <c r="CE114" s="216"/>
      <c r="CF114" s="216"/>
      <c r="CG114" s="216"/>
      <c r="CH114" s="216"/>
      <c r="CI114" s="216"/>
      <c r="CL114" s="216"/>
      <c r="CM114" s="254"/>
      <c r="CN114" s="233"/>
      <c r="CO114" s="233"/>
      <c r="CP114" s="233"/>
      <c r="CQ114" s="233"/>
      <c r="CR114" s="215"/>
      <c r="CS114" s="215"/>
      <c r="CT114" s="233"/>
      <c r="CU114" s="233"/>
      <c r="CV114" s="233"/>
      <c r="CW114" s="233"/>
      <c r="CX114" s="233"/>
      <c r="CY114" s="233"/>
      <c r="CZ114" s="226"/>
      <c r="DA114" s="233"/>
      <c r="DB114" s="226"/>
      <c r="DC114" s="215"/>
      <c r="DD114" s="215"/>
      <c r="DE114" s="215"/>
      <c r="DF114" s="216"/>
      <c r="DG114" s="216"/>
      <c r="DH114" s="216"/>
      <c r="DI114" s="216"/>
      <c r="DJ114" s="216"/>
      <c r="DK114" s="216"/>
      <c r="DL114" s="216"/>
      <c r="DM114" s="216"/>
      <c r="DP114" s="216"/>
      <c r="DQ114" s="254"/>
      <c r="DR114" s="233"/>
      <c r="DS114" s="233"/>
      <c r="DT114" s="233"/>
      <c r="DU114" s="233"/>
      <c r="DV114" s="215"/>
      <c r="DW114" s="215"/>
      <c r="DX114" s="233"/>
      <c r="DY114" s="233"/>
      <c r="DZ114" s="233"/>
      <c r="EA114" s="233"/>
      <c r="EB114" s="233"/>
      <c r="EC114" s="233"/>
      <c r="ED114" s="226"/>
      <c r="EE114" s="233"/>
      <c r="EF114" s="226"/>
      <c r="EG114" s="215"/>
      <c r="EH114" s="215"/>
      <c r="EI114" s="215"/>
      <c r="EJ114" s="216"/>
      <c r="EK114" s="216"/>
      <c r="EL114" s="216"/>
      <c r="EM114" s="216"/>
      <c r="EN114" s="216"/>
      <c r="EO114" s="216"/>
      <c r="EP114" s="216"/>
      <c r="EQ114" s="216"/>
      <c r="ET114" s="216"/>
      <c r="EU114" s="254"/>
      <c r="EV114" s="233"/>
      <c r="EW114" s="233"/>
      <c r="EX114" s="233"/>
      <c r="EY114" s="233"/>
      <c r="EZ114" s="215"/>
      <c r="FA114" s="215"/>
      <c r="FB114" s="233"/>
      <c r="FC114" s="233"/>
      <c r="FD114" s="233"/>
      <c r="FE114" s="233"/>
      <c r="FF114" s="233"/>
      <c r="FG114" s="233"/>
      <c r="FH114" s="226"/>
      <c r="FI114" s="233"/>
      <c r="FJ114" s="226"/>
      <c r="FK114" s="215"/>
      <c r="FL114" s="215"/>
      <c r="FM114" s="215"/>
      <c r="FN114" s="216"/>
      <c r="FO114" s="216"/>
      <c r="FP114" s="216"/>
      <c r="FQ114" s="216"/>
      <c r="FR114" s="216"/>
      <c r="FS114" s="216"/>
      <c r="FT114" s="216"/>
      <c r="FU114" s="216"/>
    </row>
    <row r="115" spans="1:177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  <c r="DE115" s="216"/>
      <c r="DF115" s="216"/>
      <c r="DG115" s="216"/>
      <c r="DH115" s="216"/>
      <c r="DI115" s="216"/>
      <c r="DJ115" s="216"/>
      <c r="DK115" s="216"/>
      <c r="DL115" s="216"/>
      <c r="DM115" s="216"/>
      <c r="DP115" s="216"/>
      <c r="DQ115" s="216"/>
      <c r="DR115" s="216"/>
      <c r="DS115" s="216"/>
      <c r="DT115" s="216"/>
      <c r="DU115" s="216"/>
      <c r="DV115" s="216"/>
      <c r="DW115" s="216"/>
      <c r="DX115" s="216"/>
      <c r="DY115" s="216"/>
      <c r="DZ115" s="216"/>
      <c r="EA115" s="216"/>
      <c r="EB115" s="216"/>
      <c r="EC115" s="216"/>
      <c r="ED115" s="216"/>
      <c r="EE115" s="216"/>
      <c r="EF115" s="216"/>
      <c r="EG115" s="216"/>
      <c r="EH115" s="216"/>
      <c r="EI115" s="216"/>
      <c r="EJ115" s="216"/>
      <c r="EK115" s="216"/>
      <c r="EL115" s="216"/>
      <c r="EM115" s="216"/>
      <c r="EN115" s="216"/>
      <c r="EO115" s="216"/>
      <c r="EP115" s="216"/>
      <c r="EQ115" s="216"/>
      <c r="ET115" s="216"/>
      <c r="EU115" s="216"/>
      <c r="EV115" s="216"/>
      <c r="EW115" s="216"/>
      <c r="EX115" s="216"/>
      <c r="EY115" s="216"/>
      <c r="EZ115" s="216"/>
      <c r="FA115" s="216"/>
      <c r="FB115" s="216"/>
      <c r="FC115" s="216"/>
      <c r="FD115" s="216"/>
      <c r="FE115" s="216"/>
      <c r="FF115" s="216"/>
      <c r="FG115" s="216"/>
      <c r="FH115" s="216"/>
      <c r="FI115" s="216"/>
      <c r="FJ115" s="216"/>
      <c r="FK115" s="216"/>
      <c r="FL115" s="216"/>
      <c r="FM115" s="216"/>
      <c r="FN115" s="216"/>
      <c r="FO115" s="216"/>
      <c r="FP115" s="216"/>
      <c r="FQ115" s="216"/>
      <c r="FR115" s="216"/>
      <c r="FS115" s="216"/>
      <c r="FT115" s="216"/>
      <c r="FU115" s="216"/>
    </row>
    <row r="116" spans="1:177">
      <c r="A116" s="216"/>
      <c r="B116" s="215"/>
      <c r="C116" s="22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D116" s="216"/>
      <c r="AE116" s="215"/>
      <c r="AF116" s="22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H116" s="216"/>
      <c r="BI116" s="215"/>
      <c r="BJ116" s="22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L116" s="216"/>
      <c r="CM116" s="215"/>
      <c r="CN116" s="22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  <c r="DE116" s="216"/>
      <c r="DF116" s="216"/>
      <c r="DG116" s="216"/>
      <c r="DH116" s="216"/>
      <c r="DI116" s="216"/>
      <c r="DJ116" s="216"/>
      <c r="DK116" s="216"/>
      <c r="DL116" s="216"/>
      <c r="DM116" s="216"/>
      <c r="DP116" s="216"/>
      <c r="DQ116" s="215"/>
      <c r="DR116" s="226"/>
      <c r="DS116" s="216"/>
      <c r="DT116" s="216"/>
      <c r="DU116" s="216"/>
      <c r="DV116" s="216"/>
      <c r="DW116" s="216"/>
      <c r="DX116" s="216"/>
      <c r="DY116" s="216"/>
      <c r="DZ116" s="216"/>
      <c r="EA116" s="216"/>
      <c r="EB116" s="216"/>
      <c r="EC116" s="216"/>
      <c r="ED116" s="216"/>
      <c r="EE116" s="216"/>
      <c r="EF116" s="216"/>
      <c r="EG116" s="216"/>
      <c r="EH116" s="216"/>
      <c r="EI116" s="216"/>
      <c r="EJ116" s="216"/>
      <c r="EK116" s="216"/>
      <c r="EL116" s="216"/>
      <c r="EM116" s="216"/>
      <c r="EN116" s="216"/>
      <c r="EO116" s="216"/>
      <c r="EP116" s="216"/>
      <c r="EQ116" s="216"/>
      <c r="ET116" s="216"/>
      <c r="EU116" s="215"/>
      <c r="EV116" s="226"/>
      <c r="EW116" s="216"/>
      <c r="EX116" s="216"/>
      <c r="EY116" s="216"/>
      <c r="EZ116" s="216"/>
      <c r="FA116" s="216"/>
      <c r="FB116" s="216"/>
      <c r="FC116" s="216"/>
      <c r="FD116" s="216"/>
      <c r="FE116" s="216"/>
      <c r="FF116" s="216"/>
      <c r="FG116" s="216"/>
      <c r="FH116" s="216"/>
      <c r="FI116" s="216"/>
      <c r="FJ116" s="216"/>
      <c r="FK116" s="216"/>
      <c r="FL116" s="216"/>
      <c r="FM116" s="216"/>
      <c r="FN116" s="216"/>
      <c r="FO116" s="216"/>
      <c r="FP116" s="216"/>
      <c r="FQ116" s="216"/>
      <c r="FR116" s="216"/>
      <c r="FS116" s="216"/>
      <c r="FT116" s="216"/>
      <c r="FU116" s="216"/>
    </row>
    <row r="117" spans="1:177">
      <c r="A117" s="216"/>
      <c r="B117" s="311"/>
      <c r="C117" s="22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D117" s="216"/>
      <c r="AE117" s="311"/>
      <c r="AF117" s="22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H117" s="216"/>
      <c r="BI117" s="311"/>
      <c r="BJ117" s="22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L117" s="216"/>
      <c r="CM117" s="311"/>
      <c r="CN117" s="22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  <c r="DE117" s="216"/>
      <c r="DF117" s="216"/>
      <c r="DG117" s="216"/>
      <c r="DH117" s="216"/>
      <c r="DI117" s="216"/>
      <c r="DJ117" s="216"/>
      <c r="DK117" s="216"/>
      <c r="DL117" s="216"/>
      <c r="DM117" s="216"/>
      <c r="DP117" s="216"/>
      <c r="DQ117" s="311"/>
      <c r="DR117" s="226"/>
      <c r="DS117" s="216"/>
      <c r="DT117" s="216"/>
      <c r="DU117" s="216"/>
      <c r="DV117" s="216"/>
      <c r="DW117" s="216"/>
      <c r="DX117" s="216"/>
      <c r="DY117" s="216"/>
      <c r="DZ117" s="216"/>
      <c r="EA117" s="216"/>
      <c r="EB117" s="216"/>
      <c r="EC117" s="216"/>
      <c r="ED117" s="216"/>
      <c r="EE117" s="216"/>
      <c r="EF117" s="216"/>
      <c r="EG117" s="216"/>
      <c r="EH117" s="216"/>
      <c r="EI117" s="216"/>
      <c r="EJ117" s="216"/>
      <c r="EK117" s="216"/>
      <c r="EL117" s="216"/>
      <c r="EM117" s="216"/>
      <c r="EN117" s="216"/>
      <c r="EO117" s="216"/>
      <c r="EP117" s="216"/>
      <c r="EQ117" s="216"/>
      <c r="ET117" s="216"/>
      <c r="EU117" s="311"/>
      <c r="EV117" s="226"/>
      <c r="EW117" s="216"/>
      <c r="EX117" s="216"/>
      <c r="EY117" s="216"/>
      <c r="EZ117" s="216"/>
      <c r="FA117" s="216"/>
      <c r="FB117" s="216"/>
      <c r="FC117" s="216"/>
      <c r="FD117" s="216"/>
      <c r="FE117" s="216"/>
      <c r="FF117" s="216"/>
      <c r="FG117" s="216"/>
      <c r="FH117" s="216"/>
      <c r="FI117" s="216"/>
      <c r="FJ117" s="216"/>
      <c r="FK117" s="216"/>
      <c r="FL117" s="216"/>
      <c r="FM117" s="216"/>
      <c r="FN117" s="216"/>
      <c r="FO117" s="216"/>
      <c r="FP117" s="216"/>
      <c r="FQ117" s="216"/>
      <c r="FR117" s="216"/>
      <c r="FS117" s="216"/>
      <c r="FT117" s="216"/>
      <c r="FU117" s="216"/>
    </row>
    <row r="118" spans="1:177">
      <c r="A118" s="216"/>
      <c r="B118" s="226"/>
      <c r="C118" s="22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D118" s="216"/>
      <c r="AE118" s="226"/>
      <c r="AF118" s="22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H118" s="216"/>
      <c r="BI118" s="226"/>
      <c r="BJ118" s="22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L118" s="216"/>
      <c r="CM118" s="226"/>
      <c r="CN118" s="22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  <c r="DE118" s="216"/>
      <c r="DF118" s="216"/>
      <c r="DG118" s="216"/>
      <c r="DH118" s="216"/>
      <c r="DI118" s="216"/>
      <c r="DJ118" s="216"/>
      <c r="DK118" s="216"/>
      <c r="DL118" s="216"/>
      <c r="DM118" s="216"/>
      <c r="DP118" s="216"/>
      <c r="DQ118" s="226"/>
      <c r="DR118" s="226"/>
      <c r="DS118" s="216"/>
      <c r="DT118" s="216"/>
      <c r="DU118" s="216"/>
      <c r="DV118" s="216"/>
      <c r="DW118" s="216"/>
      <c r="DX118" s="216"/>
      <c r="DY118" s="216"/>
      <c r="DZ118" s="216"/>
      <c r="EA118" s="216"/>
      <c r="EB118" s="216"/>
      <c r="EC118" s="216"/>
      <c r="ED118" s="216"/>
      <c r="EE118" s="216"/>
      <c r="EF118" s="216"/>
      <c r="EG118" s="216"/>
      <c r="EH118" s="216"/>
      <c r="EI118" s="216"/>
      <c r="EJ118" s="216"/>
      <c r="EK118" s="216"/>
      <c r="EL118" s="216"/>
      <c r="EM118" s="216"/>
      <c r="EN118" s="216"/>
      <c r="EO118" s="216"/>
      <c r="EP118" s="216"/>
      <c r="EQ118" s="216"/>
      <c r="ET118" s="216"/>
      <c r="EU118" s="226"/>
      <c r="EV118" s="226"/>
      <c r="EW118" s="216"/>
      <c r="EX118" s="216"/>
      <c r="EY118" s="216"/>
      <c r="EZ118" s="216"/>
      <c r="FA118" s="216"/>
      <c r="FB118" s="216"/>
      <c r="FC118" s="216"/>
      <c r="FD118" s="216"/>
      <c r="FE118" s="216"/>
      <c r="FF118" s="216"/>
      <c r="FG118" s="216"/>
      <c r="FH118" s="216"/>
      <c r="FI118" s="216"/>
      <c r="FJ118" s="216"/>
      <c r="FK118" s="216"/>
      <c r="FL118" s="216"/>
      <c r="FM118" s="216"/>
      <c r="FN118" s="216"/>
      <c r="FO118" s="216"/>
      <c r="FP118" s="216"/>
      <c r="FQ118" s="216"/>
      <c r="FR118" s="216"/>
      <c r="FS118" s="216"/>
      <c r="FT118" s="216"/>
      <c r="FU118" s="216"/>
    </row>
    <row r="119" spans="1:177">
      <c r="A119" s="216"/>
      <c r="B119" s="226"/>
      <c r="C119" s="22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D119" s="216"/>
      <c r="AE119" s="226"/>
      <c r="AF119" s="22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H119" s="216"/>
      <c r="BI119" s="226"/>
      <c r="BJ119" s="22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L119" s="216"/>
      <c r="CM119" s="226"/>
      <c r="CN119" s="22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  <c r="DE119" s="216"/>
      <c r="DF119" s="216"/>
      <c r="DG119" s="216"/>
      <c r="DH119" s="216"/>
      <c r="DI119" s="216"/>
      <c r="DJ119" s="216"/>
      <c r="DK119" s="216"/>
      <c r="DL119" s="216"/>
      <c r="DM119" s="216"/>
      <c r="DP119" s="216"/>
      <c r="DQ119" s="226"/>
      <c r="DR119" s="226"/>
      <c r="DS119" s="216"/>
      <c r="DT119" s="216"/>
      <c r="DU119" s="216"/>
      <c r="DV119" s="216"/>
      <c r="DW119" s="216"/>
      <c r="DX119" s="216"/>
      <c r="DY119" s="216"/>
      <c r="DZ119" s="216"/>
      <c r="EA119" s="216"/>
      <c r="EB119" s="216"/>
      <c r="EC119" s="216"/>
      <c r="ED119" s="216"/>
      <c r="EE119" s="216"/>
      <c r="EF119" s="216"/>
      <c r="EG119" s="216"/>
      <c r="EH119" s="216"/>
      <c r="EI119" s="216"/>
      <c r="EJ119" s="216"/>
      <c r="EK119" s="216"/>
      <c r="EL119" s="216"/>
      <c r="EM119" s="216"/>
      <c r="EN119" s="216"/>
      <c r="EO119" s="216"/>
      <c r="EP119" s="216"/>
      <c r="EQ119" s="216"/>
      <c r="ET119" s="216"/>
      <c r="EU119" s="226"/>
      <c r="EV119" s="226"/>
      <c r="EW119" s="216"/>
      <c r="EX119" s="216"/>
      <c r="EY119" s="216"/>
      <c r="EZ119" s="216"/>
      <c r="FA119" s="216"/>
      <c r="FB119" s="216"/>
      <c r="FC119" s="216"/>
      <c r="FD119" s="216"/>
      <c r="FE119" s="216"/>
      <c r="FF119" s="216"/>
      <c r="FG119" s="216"/>
      <c r="FH119" s="216"/>
      <c r="FI119" s="216"/>
      <c r="FJ119" s="216"/>
      <c r="FK119" s="216"/>
      <c r="FL119" s="216"/>
      <c r="FM119" s="216"/>
      <c r="FN119" s="216"/>
      <c r="FO119" s="216"/>
      <c r="FP119" s="216"/>
      <c r="FQ119" s="216"/>
      <c r="FR119" s="216"/>
      <c r="FS119" s="216"/>
      <c r="FT119" s="216"/>
      <c r="FU119" s="216"/>
    </row>
    <row r="120" spans="1:177">
      <c r="A120" s="216"/>
      <c r="B120" s="226"/>
      <c r="C120" s="22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D120" s="216"/>
      <c r="AE120" s="226"/>
      <c r="AF120" s="22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H120" s="216"/>
      <c r="BI120" s="226"/>
      <c r="BJ120" s="22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L120" s="216"/>
      <c r="CM120" s="226"/>
      <c r="CN120" s="22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  <c r="DE120" s="216"/>
      <c r="DF120" s="216"/>
      <c r="DG120" s="216"/>
      <c r="DH120" s="216"/>
      <c r="DI120" s="216"/>
      <c r="DJ120" s="216"/>
      <c r="DK120" s="216"/>
      <c r="DL120" s="216"/>
      <c r="DM120" s="216"/>
      <c r="DP120" s="216"/>
      <c r="DQ120" s="226"/>
      <c r="DR120" s="226"/>
      <c r="DS120" s="216"/>
      <c r="DT120" s="216"/>
      <c r="DU120" s="216"/>
      <c r="DV120" s="216"/>
      <c r="DW120" s="216"/>
      <c r="DX120" s="216"/>
      <c r="DY120" s="216"/>
      <c r="DZ120" s="216"/>
      <c r="EA120" s="216"/>
      <c r="EB120" s="216"/>
      <c r="EC120" s="216"/>
      <c r="ED120" s="216"/>
      <c r="EE120" s="216"/>
      <c r="EF120" s="216"/>
      <c r="EG120" s="216"/>
      <c r="EH120" s="216"/>
      <c r="EI120" s="216"/>
      <c r="EJ120" s="216"/>
      <c r="EK120" s="216"/>
      <c r="EL120" s="216"/>
      <c r="EM120" s="216"/>
      <c r="EN120" s="216"/>
      <c r="EO120" s="216"/>
      <c r="EP120" s="216"/>
      <c r="EQ120" s="216"/>
      <c r="ET120" s="216"/>
      <c r="EU120" s="226"/>
      <c r="EV120" s="226"/>
      <c r="EW120" s="216"/>
      <c r="EX120" s="216"/>
      <c r="EY120" s="216"/>
      <c r="EZ120" s="216"/>
      <c r="FA120" s="216"/>
      <c r="FB120" s="216"/>
      <c r="FC120" s="216"/>
      <c r="FD120" s="216"/>
      <c r="FE120" s="216"/>
      <c r="FF120" s="216"/>
      <c r="FG120" s="216"/>
      <c r="FH120" s="216"/>
      <c r="FI120" s="216"/>
      <c r="FJ120" s="216"/>
      <c r="FK120" s="216"/>
      <c r="FL120" s="216"/>
      <c r="FM120" s="216"/>
      <c r="FN120" s="216"/>
      <c r="FO120" s="216"/>
      <c r="FP120" s="216"/>
      <c r="FQ120" s="216"/>
      <c r="FR120" s="216"/>
      <c r="FS120" s="216"/>
      <c r="FT120" s="216"/>
      <c r="FU120" s="216"/>
    </row>
    <row r="121" spans="1:177">
      <c r="A121" s="215"/>
    </row>
    <row r="122" spans="1:177">
      <c r="A122" s="215"/>
    </row>
    <row r="123" spans="1:177">
      <c r="A123" s="215"/>
    </row>
    <row r="124" spans="1:177">
      <c r="A124" s="215"/>
    </row>
  </sheetData>
  <mergeCells count="49">
    <mergeCell ref="DR105:EA105"/>
    <mergeCell ref="EV105:FE105"/>
    <mergeCell ref="B2:F2"/>
    <mergeCell ref="C88:L88"/>
    <mergeCell ref="AF88:AO88"/>
    <mergeCell ref="BJ88:BS88"/>
    <mergeCell ref="C105:L105"/>
    <mergeCell ref="AF105:AO105"/>
    <mergeCell ref="BJ105:BS105"/>
    <mergeCell ref="EV60:EY60"/>
    <mergeCell ref="EZ60:FB60"/>
    <mergeCell ref="FC60:FE60"/>
    <mergeCell ref="C71:L71"/>
    <mergeCell ref="AF71:AO71"/>
    <mergeCell ref="BJ71:BS71"/>
    <mergeCell ref="CN71:CW71"/>
    <mergeCell ref="DR71:EA71"/>
    <mergeCell ref="EV71:FE71"/>
    <mergeCell ref="EV43:FE43"/>
    <mergeCell ref="C60:F60"/>
    <mergeCell ref="G60:I60"/>
    <mergeCell ref="J60:L60"/>
    <mergeCell ref="AF60:AI60"/>
    <mergeCell ref="AJ60:AL60"/>
    <mergeCell ref="AM60:AO60"/>
    <mergeCell ref="BJ60:BM60"/>
    <mergeCell ref="BN60:BP60"/>
    <mergeCell ref="BQ60:BS60"/>
    <mergeCell ref="C27:L27"/>
    <mergeCell ref="AF27:AO27"/>
    <mergeCell ref="BJ27:BS27"/>
    <mergeCell ref="CN27:CW27"/>
    <mergeCell ref="DR27:EA27"/>
    <mergeCell ref="C43:L43"/>
    <mergeCell ref="AF43:AO43"/>
    <mergeCell ref="BJ43:BS43"/>
    <mergeCell ref="CN43:CW43"/>
    <mergeCell ref="CN17:CQ17"/>
    <mergeCell ref="CR17:CT17"/>
    <mergeCell ref="CU17:CW17"/>
    <mergeCell ref="DR17:DU17"/>
    <mergeCell ref="DV17:DX17"/>
    <mergeCell ref="DY17:EA17"/>
    <mergeCell ref="C17:G17"/>
    <mergeCell ref="H17:L17"/>
    <mergeCell ref="AF17:AJ17"/>
    <mergeCell ref="AK17:AO17"/>
    <mergeCell ref="BJ17:BN17"/>
    <mergeCell ref="BO17:BS1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5AA4-C63A-4DCE-B1E0-BBDF9EE9A089}">
  <dimension ref="A2:DM120"/>
  <sheetViews>
    <sheetView topLeftCell="A45" workbookViewId="0">
      <selection activeCell="E10" sqref="E10"/>
    </sheetView>
  </sheetViews>
  <sheetFormatPr defaultRowHeight="13.8"/>
  <sheetData>
    <row r="2" spans="1:117" ht="15.6">
      <c r="A2" s="323" t="s">
        <v>130</v>
      </c>
      <c r="B2" s="324" t="s">
        <v>119</v>
      </c>
      <c r="C2" s="324"/>
      <c r="D2" s="324"/>
      <c r="E2" s="324"/>
      <c r="F2" s="325" t="s">
        <v>1</v>
      </c>
      <c r="G2" s="326" t="s">
        <v>131</v>
      </c>
      <c r="H2" s="327" t="s">
        <v>17</v>
      </c>
      <c r="J2" s="323" t="s">
        <v>130</v>
      </c>
      <c r="K2" s="375" t="s">
        <v>119</v>
      </c>
      <c r="L2" s="375"/>
      <c r="M2" s="375"/>
      <c r="N2" s="325" t="s">
        <v>1</v>
      </c>
      <c r="O2" s="326" t="s">
        <v>131</v>
      </c>
      <c r="P2" s="327" t="s">
        <v>17</v>
      </c>
    </row>
    <row r="3" spans="1:117">
      <c r="A3" t="s">
        <v>16</v>
      </c>
      <c r="B3">
        <v>65</v>
      </c>
      <c r="C3">
        <v>100</v>
      </c>
      <c r="D3">
        <v>50</v>
      </c>
      <c r="E3">
        <v>55</v>
      </c>
      <c r="F3">
        <f>AVERAGE(B3:E3)</f>
        <v>67.5</v>
      </c>
      <c r="G3">
        <f>_xlfn.STDEV.P(B3:E3)</f>
        <v>19.525624189766635</v>
      </c>
      <c r="H3">
        <f>G3*100/F3</f>
        <v>28.926850651506129</v>
      </c>
      <c r="J3" t="s">
        <v>16</v>
      </c>
      <c r="K3">
        <v>65</v>
      </c>
      <c r="L3">
        <v>52</v>
      </c>
      <c r="M3">
        <v>55</v>
      </c>
      <c r="N3" s="2">
        <f>AVERAGE(K3:M3)</f>
        <v>57.333333333333336</v>
      </c>
      <c r="O3" s="2">
        <f>_xlfn.STDEV.P(K3:M3)</f>
        <v>5.5577773335110221</v>
      </c>
      <c r="P3" s="376">
        <f>O3*100/N3</f>
        <v>9.6937976747285273</v>
      </c>
    </row>
    <row r="4" spans="1:117">
      <c r="A4" s="216" t="s">
        <v>4</v>
      </c>
      <c r="B4">
        <v>78</v>
      </c>
      <c r="C4">
        <v>110</v>
      </c>
      <c r="D4">
        <v>55</v>
      </c>
      <c r="E4">
        <v>60</v>
      </c>
      <c r="F4">
        <f>AVERAGE(B4:E4)</f>
        <v>75.75</v>
      </c>
      <c r="G4">
        <f>_xlfn.STDEV.P(B4:E4)</f>
        <v>21.545011023436494</v>
      </c>
      <c r="H4">
        <f t="shared" ref="H4:H7" si="0">G4*100/F4</f>
        <v>28.442258776813855</v>
      </c>
      <c r="J4" s="216" t="s">
        <v>4</v>
      </c>
      <c r="K4">
        <v>75</v>
      </c>
      <c r="L4">
        <v>60</v>
      </c>
      <c r="M4">
        <v>60</v>
      </c>
      <c r="N4" s="2">
        <f>AVERAGE(K4:M4)</f>
        <v>65</v>
      </c>
      <c r="O4" s="2">
        <f>_xlfn.STDEV.P(K4:M4)</f>
        <v>7.0710678118654755</v>
      </c>
      <c r="P4" s="376">
        <f t="shared" ref="P4:P5" si="1">O4*100/N4</f>
        <v>10.878565864408424</v>
      </c>
    </row>
    <row r="5" spans="1:117">
      <c r="A5" s="216" t="s">
        <v>6</v>
      </c>
      <c r="B5">
        <v>450</v>
      </c>
      <c r="C5">
        <v>600</v>
      </c>
      <c r="D5">
        <v>530</v>
      </c>
      <c r="E5">
        <v>510</v>
      </c>
      <c r="F5">
        <f>AVERAGE(B5:E5)</f>
        <v>522.5</v>
      </c>
      <c r="G5">
        <f>_xlfn.STDEV.P(B5:E5)</f>
        <v>53.560713214071377</v>
      </c>
      <c r="H5">
        <f t="shared" si="0"/>
        <v>10.250854203650023</v>
      </c>
      <c r="J5" s="216" t="s">
        <v>6</v>
      </c>
      <c r="K5">
        <v>450</v>
      </c>
      <c r="L5">
        <v>530</v>
      </c>
      <c r="M5">
        <v>510</v>
      </c>
      <c r="N5" s="2">
        <f>AVERAGE(K5:M5)</f>
        <v>496.66666666666669</v>
      </c>
      <c r="O5" s="2">
        <f>_xlfn.STDEV.P(K5:M5)</f>
        <v>33.993463423951901</v>
      </c>
      <c r="P5" s="376">
        <f t="shared" si="1"/>
        <v>6.8443214947554161</v>
      </c>
    </row>
    <row r="6" spans="1:117">
      <c r="A6" s="216" t="s">
        <v>5</v>
      </c>
      <c r="F6" s="216" t="s">
        <v>132</v>
      </c>
      <c r="J6" s="216" t="s">
        <v>5</v>
      </c>
      <c r="N6" s="270" t="s">
        <v>132</v>
      </c>
      <c r="O6" s="2"/>
      <c r="P6" s="376"/>
    </row>
    <row r="7" spans="1:117">
      <c r="A7" s="216" t="s">
        <v>133</v>
      </c>
      <c r="B7">
        <v>195</v>
      </c>
      <c r="C7">
        <v>340</v>
      </c>
      <c r="D7">
        <v>220</v>
      </c>
      <c r="E7">
        <v>220</v>
      </c>
      <c r="F7">
        <f>AVERAGE(B7:E7)</f>
        <v>243.75</v>
      </c>
      <c r="G7">
        <f>_xlfn.STDEV.P(B7:E7)</f>
        <v>56.499446899947614</v>
      </c>
      <c r="H7">
        <f t="shared" si="0"/>
        <v>23.179260266645176</v>
      </c>
      <c r="J7" s="216" t="s">
        <v>133</v>
      </c>
      <c r="K7">
        <v>195</v>
      </c>
      <c r="L7">
        <v>220</v>
      </c>
      <c r="M7">
        <v>220</v>
      </c>
      <c r="N7" s="2">
        <f>AVERAGE(K7:M7)</f>
        <v>211.66666666666666</v>
      </c>
      <c r="O7" s="2">
        <f>_xlfn.STDEV.P(K7:M7)</f>
        <v>11.785113019775793</v>
      </c>
      <c r="P7" s="376">
        <f t="shared" ref="P7" si="2">O7*100/N7</f>
        <v>5.5677699306027373</v>
      </c>
    </row>
    <row r="15" spans="1:117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117">
      <c r="A16" s="216" t="s">
        <v>104</v>
      </c>
      <c r="B16" s="215" t="s">
        <v>138</v>
      </c>
      <c r="C16" s="216" t="s">
        <v>106</v>
      </c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D16" s="216" t="s">
        <v>104</v>
      </c>
      <c r="AE16" s="215" t="s">
        <v>138</v>
      </c>
      <c r="AF16" s="216" t="s">
        <v>106</v>
      </c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H16" s="216" t="s">
        <v>104</v>
      </c>
      <c r="BI16" s="215" t="s">
        <v>138</v>
      </c>
      <c r="BJ16" s="216" t="s">
        <v>106</v>
      </c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L16" s="216" t="s">
        <v>104</v>
      </c>
      <c r="CM16" s="215" t="s">
        <v>138</v>
      </c>
      <c r="CN16" s="216" t="s">
        <v>106</v>
      </c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</row>
    <row r="17" spans="1:117">
      <c r="A17" s="216"/>
      <c r="B17" s="216"/>
      <c r="C17" s="297" t="s">
        <v>107</v>
      </c>
      <c r="D17" s="297"/>
      <c r="E17" s="297"/>
      <c r="F17" s="297"/>
      <c r="G17" s="297"/>
      <c r="H17" s="220" t="s">
        <v>108</v>
      </c>
      <c r="I17" s="220"/>
      <c r="J17" s="220"/>
      <c r="K17" s="220"/>
      <c r="L17" s="220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D17" s="216"/>
      <c r="AE17" s="216"/>
      <c r="AF17" s="297" t="s">
        <v>107</v>
      </c>
      <c r="AG17" s="297"/>
      <c r="AH17" s="297"/>
      <c r="AI17" s="297"/>
      <c r="AJ17" s="297"/>
      <c r="AK17" s="220" t="s">
        <v>108</v>
      </c>
      <c r="AL17" s="220"/>
      <c r="AM17" s="220"/>
      <c r="AN17" s="220"/>
      <c r="AO17" s="220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H17" s="216"/>
      <c r="BI17" s="216"/>
      <c r="BJ17" s="297" t="s">
        <v>107</v>
      </c>
      <c r="BK17" s="297"/>
      <c r="BL17" s="297"/>
      <c r="BM17" s="297"/>
      <c r="BN17" s="297"/>
      <c r="BO17" s="220" t="s">
        <v>108</v>
      </c>
      <c r="BP17" s="220"/>
      <c r="BQ17" s="220"/>
      <c r="BR17" s="220"/>
      <c r="BS17" s="220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L17" s="216"/>
      <c r="CM17" s="216"/>
      <c r="CN17" s="297" t="s">
        <v>107</v>
      </c>
      <c r="CO17" s="297"/>
      <c r="CP17" s="297"/>
      <c r="CQ17" s="297"/>
      <c r="CR17" s="297"/>
      <c r="CS17" s="220" t="s">
        <v>108</v>
      </c>
      <c r="CT17" s="220"/>
      <c r="CU17" s="220"/>
      <c r="CV17" s="220"/>
      <c r="CW17" s="220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</row>
    <row r="18" spans="1:117">
      <c r="A18" s="216"/>
      <c r="B18" s="221" t="s">
        <v>50</v>
      </c>
      <c r="C18" s="222">
        <v>1.64999999999999E-2</v>
      </c>
      <c r="D18" s="222">
        <v>1.7399999999999902E-2</v>
      </c>
      <c r="E18" s="222">
        <v>1.76999999999999E-2</v>
      </c>
      <c r="F18" s="222">
        <v>1.7100000000000001E-2</v>
      </c>
      <c r="G18" s="222">
        <v>2.35E-2</v>
      </c>
      <c r="H18" s="222">
        <v>1.7799999999999899E-2</v>
      </c>
      <c r="I18" s="222">
        <v>1.3599999999999999E-2</v>
      </c>
      <c r="J18" s="222">
        <v>1.9799999999999901E-2</v>
      </c>
      <c r="K18" s="222">
        <v>2.62999999999999E-2</v>
      </c>
      <c r="L18" s="222">
        <v>1.5199999999999899E-2</v>
      </c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D18" s="216"/>
      <c r="AE18" s="221" t="s">
        <v>50</v>
      </c>
      <c r="AF18" s="222">
        <v>2.1199999999999899E-2</v>
      </c>
      <c r="AG18" s="222">
        <v>1.7199999999999899E-2</v>
      </c>
      <c r="AH18" s="222">
        <v>2.6599999999999902E-2</v>
      </c>
      <c r="AI18" s="222">
        <v>2.74999999999999E-2</v>
      </c>
      <c r="AJ18" s="222">
        <v>3.2099999999999997E-2</v>
      </c>
      <c r="AK18" s="222">
        <v>1.81999999999999E-2</v>
      </c>
      <c r="AL18" s="222">
        <v>2.0199999999999899E-2</v>
      </c>
      <c r="AM18" s="222">
        <v>2.22999999999999E-2</v>
      </c>
      <c r="AN18" s="222">
        <v>1.14E-2</v>
      </c>
      <c r="AO18" s="222">
        <v>1.64999999999999E-2</v>
      </c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H18" s="216"/>
      <c r="BI18" s="221" t="s">
        <v>50</v>
      </c>
      <c r="BJ18" s="222">
        <v>1.12999999999999E-2</v>
      </c>
      <c r="BK18" s="222">
        <v>1.1199999999999899E-2</v>
      </c>
      <c r="BL18" s="222">
        <v>1.83E-2</v>
      </c>
      <c r="BM18" s="222">
        <v>2.04999999999999E-2</v>
      </c>
      <c r="BN18" s="222">
        <v>2.74999999999999E-2</v>
      </c>
      <c r="BO18" s="222">
        <v>1.7799999999999899E-2</v>
      </c>
      <c r="BP18" s="222">
        <v>2.35E-2</v>
      </c>
      <c r="BQ18" s="222">
        <v>2.46E-2</v>
      </c>
      <c r="BR18" s="222">
        <v>3.27E-2</v>
      </c>
      <c r="BS18" s="222">
        <v>2.9100000000000001E-2</v>
      </c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L18" s="216"/>
      <c r="CM18" s="221" t="s">
        <v>50</v>
      </c>
      <c r="CN18" s="222">
        <v>2.1999999999999999E-2</v>
      </c>
      <c r="CO18" s="222">
        <v>2.3699999999999999E-2</v>
      </c>
      <c r="CP18" s="222">
        <v>2.4299999999999902E-2</v>
      </c>
      <c r="CQ18" s="222">
        <v>2.5999999999999999E-2</v>
      </c>
      <c r="CR18" s="222">
        <v>3.2699999999999903E-2</v>
      </c>
      <c r="CS18" s="222">
        <v>1.3299999999999999E-2</v>
      </c>
      <c r="CT18" s="222">
        <v>1.5100000000000001E-2</v>
      </c>
      <c r="CU18" s="222">
        <v>2.2399999999999899E-2</v>
      </c>
      <c r="CV18" s="222">
        <v>1.8499999999999898E-2</v>
      </c>
      <c r="CW18" s="222">
        <v>2.06E-2</v>
      </c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</row>
    <row r="19" spans="1:117">
      <c r="A19" s="216"/>
      <c r="B19" s="224" t="s">
        <v>92</v>
      </c>
      <c r="C19" s="225">
        <v>1.3090999999999999</v>
      </c>
      <c r="D19" s="225">
        <v>1.228</v>
      </c>
      <c r="E19" s="225">
        <v>1.2830999999999999</v>
      </c>
      <c r="F19" s="225">
        <v>1.2636000000000001</v>
      </c>
      <c r="G19" s="225">
        <v>1.2517</v>
      </c>
      <c r="H19" s="225">
        <v>1.3006</v>
      </c>
      <c r="I19" s="225">
        <v>1.2535000000000001</v>
      </c>
      <c r="J19" s="225">
        <v>1.2835000000000001</v>
      </c>
      <c r="K19" s="225">
        <v>1.2673000000000001</v>
      </c>
      <c r="L19" s="225">
        <v>1.2703</v>
      </c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D19" s="216"/>
      <c r="AE19" s="224" t="s">
        <v>92</v>
      </c>
      <c r="AF19" s="225">
        <v>1.8571</v>
      </c>
      <c r="AG19" s="225">
        <v>1.8763000000000001</v>
      </c>
      <c r="AH19" s="225">
        <v>1.8757999999999999</v>
      </c>
      <c r="AI19" s="225">
        <v>1.8834</v>
      </c>
      <c r="AJ19" s="225">
        <v>1.762</v>
      </c>
      <c r="AK19" s="225">
        <v>1.7335</v>
      </c>
      <c r="AL19" s="225">
        <v>1.7928999999999999</v>
      </c>
      <c r="AM19" s="225">
        <v>1.80259999999999</v>
      </c>
      <c r="AN19" s="225">
        <v>1.8554999999999999</v>
      </c>
      <c r="AO19" s="225">
        <v>1.8707</v>
      </c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H19" s="216"/>
      <c r="BI19" s="224" t="s">
        <v>92</v>
      </c>
      <c r="BJ19" s="225">
        <v>1.7010999999999901</v>
      </c>
      <c r="BK19" s="225">
        <v>1.5703</v>
      </c>
      <c r="BL19" s="225">
        <v>1.5809</v>
      </c>
      <c r="BM19" s="225">
        <v>1.5495999999999901</v>
      </c>
      <c r="BN19" s="225">
        <v>1.49359999999999</v>
      </c>
      <c r="BO19" s="225">
        <v>1.5610999999999999</v>
      </c>
      <c r="BP19" s="225">
        <v>1.6207</v>
      </c>
      <c r="BQ19" s="225">
        <v>1.5368999999999999</v>
      </c>
      <c r="BR19" s="225">
        <v>1.6479999999999999</v>
      </c>
      <c r="BS19" s="225">
        <v>1.6516999999999999</v>
      </c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L19" s="216"/>
      <c r="CM19" s="224" t="s">
        <v>92</v>
      </c>
      <c r="CN19" s="225">
        <v>1.4462999999999999</v>
      </c>
      <c r="CO19" s="225">
        <v>1.383</v>
      </c>
      <c r="CP19" s="225">
        <v>1.3521999999999901</v>
      </c>
      <c r="CQ19" s="225">
        <v>1.3460999999999901</v>
      </c>
      <c r="CR19" s="225">
        <v>1.2883</v>
      </c>
      <c r="CS19" s="225">
        <v>1.266</v>
      </c>
      <c r="CT19" s="225">
        <v>1.3574999999999999</v>
      </c>
      <c r="CU19" s="225">
        <v>1.2918000000000001</v>
      </c>
      <c r="CV19" s="225">
        <v>1.3519999999999901</v>
      </c>
      <c r="CW19" s="225">
        <v>1.4167999999999901</v>
      </c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</row>
    <row r="20" spans="1:117">
      <c r="A20" s="216"/>
      <c r="B20" s="226">
        <v>1000</v>
      </c>
      <c r="C20" s="299">
        <v>3.02999999999999E-2</v>
      </c>
      <c r="D20" s="299">
        <v>3.3699999999999897E-2</v>
      </c>
      <c r="E20" s="299">
        <v>3.2500000000000001E-2</v>
      </c>
      <c r="F20" s="299">
        <v>3.95E-2</v>
      </c>
      <c r="G20" s="299">
        <v>3.3799999999999997E-2</v>
      </c>
      <c r="H20" s="228">
        <v>3.1300000000000001E-2</v>
      </c>
      <c r="I20" s="228">
        <v>3.1199999999999901E-2</v>
      </c>
      <c r="J20" s="228">
        <v>3.0200000000000001E-2</v>
      </c>
      <c r="K20" s="228">
        <v>2.7199999999999998E-2</v>
      </c>
      <c r="L20" s="228">
        <v>2.69E-2</v>
      </c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D20" s="216"/>
      <c r="AE20" s="226">
        <v>500</v>
      </c>
      <c r="AF20" s="299">
        <v>3.6599999999999903E-2</v>
      </c>
      <c r="AG20" s="299">
        <v>3.1E-2</v>
      </c>
      <c r="AH20" s="299">
        <v>4.8899999999999999E-2</v>
      </c>
      <c r="AI20" s="299">
        <v>3.44E-2</v>
      </c>
      <c r="AJ20" s="299">
        <v>3.93999999999999E-2</v>
      </c>
      <c r="AK20" s="228">
        <v>3.3599999999999998E-2</v>
      </c>
      <c r="AL20" s="228">
        <v>4.0099999999999997E-2</v>
      </c>
      <c r="AM20" s="228">
        <v>2.9799999999999899E-2</v>
      </c>
      <c r="AN20" s="228">
        <v>3.0700000000000002E-2</v>
      </c>
      <c r="AO20" s="228">
        <v>2.1999999999999902E-2</v>
      </c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H20" s="216"/>
      <c r="BI20" s="226">
        <v>500</v>
      </c>
      <c r="BJ20" s="299">
        <v>2.45999999999999E-2</v>
      </c>
      <c r="BK20" s="299">
        <v>2.9399999999999898E-2</v>
      </c>
      <c r="BL20" s="299">
        <v>2.7699999999999999E-2</v>
      </c>
      <c r="BM20" s="299">
        <v>2.62999999999999E-2</v>
      </c>
      <c r="BN20" s="299">
        <v>3.2899999999999999E-2</v>
      </c>
      <c r="BO20" s="228">
        <v>2.7599999999999899E-2</v>
      </c>
      <c r="BP20" s="228">
        <v>3.3599999999999901E-2</v>
      </c>
      <c r="BQ20" s="228">
        <v>2.50999999999999E-2</v>
      </c>
      <c r="BR20" s="228">
        <v>2.6700000000000002E-2</v>
      </c>
      <c r="BS20" s="228">
        <v>2.3499999999999899E-2</v>
      </c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L20" s="216"/>
      <c r="CM20" s="226">
        <v>500</v>
      </c>
      <c r="CN20" s="299">
        <v>0.03</v>
      </c>
      <c r="CO20" s="299">
        <v>2.7699999999999999E-2</v>
      </c>
      <c r="CP20" s="299">
        <v>3.02999999999999E-2</v>
      </c>
      <c r="CQ20" s="299">
        <v>2.90999999999999E-2</v>
      </c>
      <c r="CR20" s="299">
        <v>2.5899999999999999E-2</v>
      </c>
      <c r="CS20" s="228">
        <v>2.92E-2</v>
      </c>
      <c r="CT20" s="228">
        <v>3.1E-2</v>
      </c>
      <c r="CU20" s="228">
        <v>2.6499999999999999E-2</v>
      </c>
      <c r="CV20" s="228">
        <v>2.8899999999999901E-2</v>
      </c>
      <c r="CW20" s="228">
        <v>2.5700000000000001E-2</v>
      </c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</row>
    <row r="21" spans="1:117">
      <c r="A21" s="216"/>
      <c r="B21" s="226">
        <v>500</v>
      </c>
      <c r="C21" s="299">
        <v>2.01E-2</v>
      </c>
      <c r="D21" s="299">
        <v>2.4299999999999999E-2</v>
      </c>
      <c r="E21" s="299">
        <v>2.3499999999999899E-2</v>
      </c>
      <c r="F21" s="299">
        <v>2.3199999999999998E-2</v>
      </c>
      <c r="G21" s="299">
        <v>2.4199999999999999E-2</v>
      </c>
      <c r="H21" s="228">
        <v>2.10999999999999E-2</v>
      </c>
      <c r="I21" s="228">
        <v>2.12E-2</v>
      </c>
      <c r="J21" s="228">
        <v>2.16999999999999E-2</v>
      </c>
      <c r="K21" s="228">
        <v>1.9599999999999999E-2</v>
      </c>
      <c r="L21" s="228">
        <v>2.0199999999999899E-2</v>
      </c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D21" s="216"/>
      <c r="AE21" s="226">
        <v>250</v>
      </c>
      <c r="AF21" s="299">
        <v>0.11549999999999901</v>
      </c>
      <c r="AG21" s="299">
        <v>9.4E-2</v>
      </c>
      <c r="AH21" s="299">
        <v>9.8699999999999899E-2</v>
      </c>
      <c r="AI21" s="299">
        <v>0.10589999999999999</v>
      </c>
      <c r="AJ21" s="299">
        <v>0.11559999999999999</v>
      </c>
      <c r="AK21" s="228">
        <v>0.27779999999999999</v>
      </c>
      <c r="AL21" s="228">
        <v>0.2331</v>
      </c>
      <c r="AM21" s="228">
        <v>0.21439999999999901</v>
      </c>
      <c r="AN21" s="228">
        <v>0.25279999999999903</v>
      </c>
      <c r="AO21" s="228">
        <v>0.218</v>
      </c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H21" s="216"/>
      <c r="BI21" s="226">
        <v>250</v>
      </c>
      <c r="BJ21" s="299">
        <v>2.5499999999999901E-2</v>
      </c>
      <c r="BK21" s="299">
        <v>2.4799999999999999E-2</v>
      </c>
      <c r="BL21" s="299">
        <v>2.0999999999999901E-2</v>
      </c>
      <c r="BM21" s="299">
        <v>3.2399999999999998E-2</v>
      </c>
      <c r="BN21" s="299">
        <v>2.04999999999999E-2</v>
      </c>
      <c r="BO21" s="228">
        <v>2.04999999999999E-2</v>
      </c>
      <c r="BP21" s="228">
        <v>2.1899999999999899E-2</v>
      </c>
      <c r="BQ21" s="228">
        <v>2.1000000000000001E-2</v>
      </c>
      <c r="BR21" s="228">
        <v>1.8800000000000001E-2</v>
      </c>
      <c r="BS21" s="228">
        <v>1.9799999999999901E-2</v>
      </c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L21" s="216"/>
      <c r="CM21" s="226">
        <v>250</v>
      </c>
      <c r="CN21" s="299">
        <v>2.4799999999999899E-2</v>
      </c>
      <c r="CO21" s="299">
        <v>2.23E-2</v>
      </c>
      <c r="CP21" s="299">
        <v>2.45999999999999E-2</v>
      </c>
      <c r="CQ21" s="299">
        <v>2.1199999999999899E-2</v>
      </c>
      <c r="CR21" s="299">
        <v>2.2100000000000002E-2</v>
      </c>
      <c r="CS21" s="228">
        <v>1.7600000000000001E-2</v>
      </c>
      <c r="CT21" s="228">
        <v>2.4999999999999901E-2</v>
      </c>
      <c r="CU21" s="228">
        <v>0.02</v>
      </c>
      <c r="CV21" s="228">
        <v>2.8399999999999901E-2</v>
      </c>
      <c r="CW21" s="228">
        <v>1.82999999999999E-2</v>
      </c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</row>
    <row r="22" spans="1:117">
      <c r="A22" s="216"/>
      <c r="B22" s="226">
        <v>250</v>
      </c>
      <c r="C22" s="299">
        <v>1.7600000000000001E-2</v>
      </c>
      <c r="D22" s="299">
        <v>1.77E-2</v>
      </c>
      <c r="E22" s="299">
        <v>1.7399999999999999E-2</v>
      </c>
      <c r="F22" s="299">
        <v>1.7500000000000002E-2</v>
      </c>
      <c r="G22" s="299">
        <v>1.75999999999999E-2</v>
      </c>
      <c r="H22" s="228">
        <v>1.84E-2</v>
      </c>
      <c r="I22" s="228">
        <v>2.01E-2</v>
      </c>
      <c r="J22" s="228">
        <v>1.9099999999999999E-2</v>
      </c>
      <c r="K22" s="228">
        <v>2.3400000000000001E-2</v>
      </c>
      <c r="L22" s="228">
        <v>1.84E-2</v>
      </c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D22" s="216"/>
      <c r="AE22" s="226">
        <v>125</v>
      </c>
      <c r="AF22" s="299">
        <v>0.69810000000000005</v>
      </c>
      <c r="AG22" s="299">
        <v>0.69750000000000001</v>
      </c>
      <c r="AH22" s="299">
        <v>0.68559999999999999</v>
      </c>
      <c r="AI22" s="299">
        <v>0.68799999999999994</v>
      </c>
      <c r="AJ22" s="299">
        <v>0.68240000000000001</v>
      </c>
      <c r="AK22" s="228">
        <v>0.76839999999999997</v>
      </c>
      <c r="AL22" s="228">
        <v>0.80600000000000005</v>
      </c>
      <c r="AM22" s="228">
        <v>0.76569999999999905</v>
      </c>
      <c r="AN22" s="228">
        <v>0.78039999999999998</v>
      </c>
      <c r="AO22" s="228">
        <v>0.74809999999999999</v>
      </c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H22" s="216"/>
      <c r="BI22" s="226">
        <v>125</v>
      </c>
      <c r="BJ22" s="299">
        <v>0.20530000000000001</v>
      </c>
      <c r="BK22" s="299">
        <v>0.21249999999999999</v>
      </c>
      <c r="BL22" s="299">
        <v>0.18820000000000001</v>
      </c>
      <c r="BM22" s="299">
        <v>0.187</v>
      </c>
      <c r="BN22" s="299">
        <v>0.18759999999999999</v>
      </c>
      <c r="BO22" s="228">
        <v>0.30079999999999901</v>
      </c>
      <c r="BP22" s="228">
        <v>0.30280000000000001</v>
      </c>
      <c r="BQ22" s="228">
        <v>0.28220000000000001</v>
      </c>
      <c r="BR22" s="228">
        <v>0.29809999999999998</v>
      </c>
      <c r="BS22" s="228">
        <v>0.28289999999999998</v>
      </c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L22" s="216"/>
      <c r="CM22" s="226">
        <v>125</v>
      </c>
      <c r="CN22" s="299">
        <v>0.20069999999999999</v>
      </c>
      <c r="CO22" s="299">
        <v>0.19059999999999999</v>
      </c>
      <c r="CP22" s="299">
        <v>0.151499999999999</v>
      </c>
      <c r="CQ22" s="299">
        <v>0.17230000000000001</v>
      </c>
      <c r="CR22" s="299">
        <v>0.17229999999999901</v>
      </c>
      <c r="CS22" s="228">
        <v>0.2878</v>
      </c>
      <c r="CT22" s="228">
        <v>0.3019</v>
      </c>
      <c r="CU22" s="228">
        <v>0.28499999999999998</v>
      </c>
      <c r="CV22" s="228">
        <v>0.29609999999999997</v>
      </c>
      <c r="CW22" s="228">
        <v>0.29630000000000001</v>
      </c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</row>
    <row r="23" spans="1:117">
      <c r="A23" s="216"/>
      <c r="B23" s="226">
        <v>125</v>
      </c>
      <c r="C23" s="299">
        <v>0.1905</v>
      </c>
      <c r="D23" s="299">
        <v>0.2165</v>
      </c>
      <c r="E23" s="299">
        <v>0.20610000000000001</v>
      </c>
      <c r="F23" s="299">
        <v>0.21299999999999999</v>
      </c>
      <c r="G23" s="299">
        <v>0.22419999999999901</v>
      </c>
      <c r="H23" s="228">
        <v>0.3211</v>
      </c>
      <c r="I23" s="228">
        <v>0.31319999999999998</v>
      </c>
      <c r="J23" s="228">
        <v>0.27689999999999998</v>
      </c>
      <c r="K23" s="228">
        <v>0.32050000000000001</v>
      </c>
      <c r="L23" s="228">
        <v>0.30930000000000002</v>
      </c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D23" s="216"/>
      <c r="AE23" s="226">
        <v>62.5</v>
      </c>
      <c r="AF23" s="299">
        <v>1.6173</v>
      </c>
      <c r="AG23" s="299">
        <v>1.5981000000000001</v>
      </c>
      <c r="AH23" s="299">
        <v>1.466</v>
      </c>
      <c r="AI23" s="299">
        <v>1.5455000000000001</v>
      </c>
      <c r="AJ23" s="299">
        <v>1.4275</v>
      </c>
      <c r="AK23" s="228">
        <v>1.5768</v>
      </c>
      <c r="AL23" s="228">
        <v>1.6532</v>
      </c>
      <c r="AM23" s="228">
        <v>1.5937999999999899</v>
      </c>
      <c r="AN23" s="228">
        <v>1.6142000000000001</v>
      </c>
      <c r="AO23" s="228">
        <v>1.5395000000000001</v>
      </c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H23" s="216"/>
      <c r="BI23" s="226">
        <v>62.5</v>
      </c>
      <c r="BJ23" s="299">
        <v>0.56530000000000002</v>
      </c>
      <c r="BK23" s="299">
        <v>0.55679999999999996</v>
      </c>
      <c r="BL23" s="299">
        <v>0.54720000000000002</v>
      </c>
      <c r="BM23" s="299">
        <v>0.54859999999999998</v>
      </c>
      <c r="BN23" s="299">
        <v>0.54579999999999995</v>
      </c>
      <c r="BO23" s="228">
        <v>0.65439999999999998</v>
      </c>
      <c r="BP23" s="228">
        <v>0.56710000000000005</v>
      </c>
      <c r="BQ23" s="228">
        <v>0.59</v>
      </c>
      <c r="BR23" s="228">
        <v>0.68659999999999999</v>
      </c>
      <c r="BS23" s="228">
        <v>0.57349999999999901</v>
      </c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L23" s="216"/>
      <c r="CM23" s="226">
        <v>62.5</v>
      </c>
      <c r="CN23" s="299">
        <v>0.57889999999999997</v>
      </c>
      <c r="CO23" s="299">
        <v>0.57169999999999999</v>
      </c>
      <c r="CP23" s="299">
        <v>0.54339999999999999</v>
      </c>
      <c r="CQ23" s="299">
        <v>0.53839999999999999</v>
      </c>
      <c r="CR23" s="299">
        <v>0.55089999999999995</v>
      </c>
      <c r="CS23" s="228">
        <v>0.58320000000000005</v>
      </c>
      <c r="CT23" s="228">
        <v>0.68640000000000001</v>
      </c>
      <c r="CU23" s="228">
        <v>0.63870000000000005</v>
      </c>
      <c r="CV23" s="228">
        <v>0.65600000000000003</v>
      </c>
      <c r="CW23" s="228">
        <v>0.61309999999999998</v>
      </c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</row>
    <row r="24" spans="1:117">
      <c r="A24" s="216"/>
      <c r="B24" s="226">
        <v>62.5</v>
      </c>
      <c r="C24" s="299">
        <v>0.68140000000000001</v>
      </c>
      <c r="D24" s="299">
        <v>0.68779999999999997</v>
      </c>
      <c r="E24" s="299">
        <v>0.70909999999999995</v>
      </c>
      <c r="F24" s="299">
        <v>0.67719999999999902</v>
      </c>
      <c r="G24" s="299">
        <v>0.57069999999999999</v>
      </c>
      <c r="H24" s="228">
        <v>0.81840000000000002</v>
      </c>
      <c r="I24" s="228">
        <v>0.82339999999999902</v>
      </c>
      <c r="J24" s="228">
        <v>0.7833</v>
      </c>
      <c r="K24" s="228">
        <v>0.87709999999999999</v>
      </c>
      <c r="L24" s="228">
        <v>0.83099999999999996</v>
      </c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D24" s="216"/>
      <c r="AE24" s="226">
        <v>31.25</v>
      </c>
      <c r="AF24" s="299">
        <v>1.8365</v>
      </c>
      <c r="AG24" s="299">
        <v>1.8604999999999901</v>
      </c>
      <c r="AH24" s="299">
        <v>1.7676999999999901</v>
      </c>
      <c r="AI24" s="299">
        <v>1.7424999999999999</v>
      </c>
      <c r="AJ24" s="299">
        <v>1.7365999999999999</v>
      </c>
      <c r="AK24" s="228">
        <v>1.7266999999999999</v>
      </c>
      <c r="AL24" s="228">
        <v>1.7809999999999999</v>
      </c>
      <c r="AM24" s="228">
        <v>1.7912999999999999</v>
      </c>
      <c r="AN24" s="228">
        <v>1.7967</v>
      </c>
      <c r="AO24" s="228">
        <v>1.5975999999999999</v>
      </c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H24" s="216"/>
      <c r="BI24" s="226">
        <v>31.25</v>
      </c>
      <c r="BJ24" s="299">
        <v>1.5901000000000001</v>
      </c>
      <c r="BK24" s="299">
        <v>1.3837999999999999</v>
      </c>
      <c r="BL24" s="299">
        <v>1.5582</v>
      </c>
      <c r="BM24" s="299">
        <v>1.3009999999999999</v>
      </c>
      <c r="BN24" s="299">
        <v>0.83850000000000002</v>
      </c>
      <c r="BO24" s="228">
        <v>1.4354</v>
      </c>
      <c r="BP24" s="228">
        <v>1.5230999999999999</v>
      </c>
      <c r="BQ24" s="228">
        <v>1.4605999999999999</v>
      </c>
      <c r="BR24" s="228">
        <v>1.5404</v>
      </c>
      <c r="BS24" s="228">
        <v>0.97009999999999996</v>
      </c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L24" s="216"/>
      <c r="CM24" s="226">
        <v>31.25</v>
      </c>
      <c r="CN24" s="299">
        <v>1.3125</v>
      </c>
      <c r="CO24" s="299">
        <v>1.2868999999999999</v>
      </c>
      <c r="CP24" s="299">
        <v>1.2452000000000001</v>
      </c>
      <c r="CQ24" s="299">
        <v>1.2223999999999999</v>
      </c>
      <c r="CR24" s="299">
        <v>1.0793999999999999</v>
      </c>
      <c r="CS24" s="228">
        <v>1.2833999999999901</v>
      </c>
      <c r="CT24" s="228">
        <v>1.3694</v>
      </c>
      <c r="CU24" s="228">
        <v>1.3879999999999999</v>
      </c>
      <c r="CV24" s="228">
        <v>1.4285999999999901</v>
      </c>
      <c r="CW24" s="228">
        <v>1.226</v>
      </c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</row>
    <row r="25" spans="1:117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29"/>
      <c r="Y25" s="216"/>
      <c r="Z25" s="216"/>
      <c r="AA25" s="216"/>
      <c r="AB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29"/>
      <c r="BB25" s="216"/>
      <c r="BC25" s="216"/>
      <c r="BD25" s="216"/>
      <c r="BE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29"/>
      <c r="CF25" s="216"/>
      <c r="CG25" s="216"/>
      <c r="CH25" s="216"/>
      <c r="CI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29"/>
      <c r="DJ25" s="216"/>
      <c r="DK25" s="216"/>
      <c r="DL25" s="216"/>
      <c r="DM25" s="216"/>
    </row>
    <row r="26" spans="1:117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</row>
    <row r="27" spans="1:117">
      <c r="A27" s="216"/>
      <c r="B27" s="365" t="s">
        <v>107</v>
      </c>
      <c r="C27" s="231" t="s">
        <v>137</v>
      </c>
      <c r="D27" s="231"/>
      <c r="E27" s="231"/>
      <c r="F27" s="231"/>
      <c r="G27" s="231"/>
      <c r="H27" s="231"/>
      <c r="I27" s="231"/>
      <c r="J27" s="231"/>
      <c r="K27" s="231"/>
      <c r="L27" s="231"/>
      <c r="M27" s="233" t="s">
        <v>1</v>
      </c>
      <c r="N27" s="233" t="s">
        <v>113</v>
      </c>
      <c r="O27" s="226" t="s">
        <v>114</v>
      </c>
      <c r="P27" s="233" t="s">
        <v>115</v>
      </c>
      <c r="Q27" s="226" t="s">
        <v>116</v>
      </c>
      <c r="R27" s="216"/>
      <c r="S27" s="233" t="s">
        <v>107</v>
      </c>
      <c r="T27" s="215" t="s">
        <v>116</v>
      </c>
      <c r="U27" s="216"/>
      <c r="V27" s="216"/>
      <c r="W27" s="216"/>
      <c r="X27" s="216"/>
      <c r="Y27" s="216"/>
      <c r="Z27" s="216"/>
      <c r="AA27" s="216"/>
      <c r="AB27" s="216"/>
      <c r="AD27" s="216"/>
      <c r="AE27" s="365" t="s">
        <v>107</v>
      </c>
      <c r="AF27" s="231" t="s">
        <v>137</v>
      </c>
      <c r="AG27" s="231"/>
      <c r="AH27" s="231"/>
      <c r="AI27" s="231"/>
      <c r="AJ27" s="231"/>
      <c r="AK27" s="231"/>
      <c r="AL27" s="231"/>
      <c r="AM27" s="231"/>
      <c r="AN27" s="231"/>
      <c r="AO27" s="231"/>
      <c r="AP27" s="233" t="s">
        <v>1</v>
      </c>
      <c r="AQ27" s="233" t="s">
        <v>113</v>
      </c>
      <c r="AR27" s="226" t="s">
        <v>114</v>
      </c>
      <c r="AS27" s="233" t="s">
        <v>115</v>
      </c>
      <c r="AT27" s="226" t="s">
        <v>116</v>
      </c>
      <c r="AU27" s="216"/>
      <c r="AV27" s="233" t="s">
        <v>107</v>
      </c>
      <c r="AW27" s="215" t="s">
        <v>116</v>
      </c>
      <c r="AX27" s="216"/>
      <c r="AY27" s="216"/>
      <c r="AZ27" s="216"/>
      <c r="BA27" s="216"/>
      <c r="BB27" s="216"/>
      <c r="BC27" s="216"/>
      <c r="BD27" s="216"/>
      <c r="BE27" s="216"/>
      <c r="BH27" s="216"/>
      <c r="BI27" s="365" t="s">
        <v>107</v>
      </c>
      <c r="BJ27" s="231" t="s">
        <v>137</v>
      </c>
      <c r="BK27" s="231"/>
      <c r="BL27" s="231"/>
      <c r="BM27" s="231"/>
      <c r="BN27" s="231"/>
      <c r="BO27" s="231"/>
      <c r="BP27" s="231"/>
      <c r="BQ27" s="231"/>
      <c r="BR27" s="231"/>
      <c r="BS27" s="231"/>
      <c r="BT27" s="233" t="s">
        <v>1</v>
      </c>
      <c r="BU27" s="233" t="s">
        <v>113</v>
      </c>
      <c r="BV27" s="226" t="s">
        <v>114</v>
      </c>
      <c r="BW27" s="233" t="s">
        <v>115</v>
      </c>
      <c r="BX27" s="226" t="s">
        <v>116</v>
      </c>
      <c r="BY27" s="216"/>
      <c r="BZ27" s="233" t="s">
        <v>107</v>
      </c>
      <c r="CA27" s="215" t="s">
        <v>116</v>
      </c>
      <c r="CB27" s="216"/>
      <c r="CC27" s="216"/>
      <c r="CD27" s="216"/>
      <c r="CE27" s="216"/>
      <c r="CF27" s="216"/>
      <c r="CG27" s="216"/>
      <c r="CH27" s="216"/>
      <c r="CI27" s="216"/>
      <c r="CL27" s="216"/>
      <c r="CM27" s="365" t="s">
        <v>107</v>
      </c>
      <c r="CN27" s="231" t="s">
        <v>137</v>
      </c>
      <c r="CO27" s="231"/>
      <c r="CP27" s="231"/>
      <c r="CQ27" s="231"/>
      <c r="CR27" s="231"/>
      <c r="CS27" s="231"/>
      <c r="CT27" s="231"/>
      <c r="CU27" s="231"/>
      <c r="CV27" s="231"/>
      <c r="CW27" s="231"/>
      <c r="CX27" s="233" t="s">
        <v>1</v>
      </c>
      <c r="CY27" s="233" t="s">
        <v>113</v>
      </c>
      <c r="CZ27" s="226" t="s">
        <v>114</v>
      </c>
      <c r="DA27" s="233" t="s">
        <v>115</v>
      </c>
      <c r="DB27" s="226" t="s">
        <v>116</v>
      </c>
      <c r="DC27" s="216"/>
      <c r="DD27" s="233" t="s">
        <v>107</v>
      </c>
      <c r="DE27" s="215" t="s">
        <v>116</v>
      </c>
      <c r="DF27" s="216"/>
      <c r="DG27" s="216"/>
      <c r="DH27" s="216"/>
      <c r="DI27" s="216"/>
      <c r="DJ27" s="216"/>
      <c r="DK27" s="216"/>
      <c r="DL27" s="216"/>
      <c r="DM27" s="216"/>
    </row>
    <row r="28" spans="1:117">
      <c r="A28" s="216"/>
      <c r="B28" s="243" t="s">
        <v>92</v>
      </c>
      <c r="C28" s="225">
        <v>1.3090999999999999</v>
      </c>
      <c r="D28" s="225">
        <v>1.228</v>
      </c>
      <c r="E28" s="225">
        <v>1.2830999999999999</v>
      </c>
      <c r="F28" s="225">
        <v>1.2636000000000001</v>
      </c>
      <c r="G28" s="225">
        <v>1.2517</v>
      </c>
      <c r="H28" s="225">
        <v>1.3006</v>
      </c>
      <c r="I28" s="225">
        <v>1.2535000000000001</v>
      </c>
      <c r="J28" s="225">
        <v>1.2835000000000001</v>
      </c>
      <c r="K28" s="225">
        <v>1.2673000000000001</v>
      </c>
      <c r="L28" s="225">
        <v>1.2703</v>
      </c>
      <c r="M28" s="233">
        <f>AVERAGE(C28:L28)</f>
        <v>1.2710700000000001</v>
      </c>
      <c r="N28" s="233">
        <f t="shared" ref="N28:N33" si="3">STDEVP(C28:L28)</f>
        <v>2.2862766674223812E-2</v>
      </c>
      <c r="O28" s="226">
        <f>N28*100/M28</f>
        <v>1.7987024061793457</v>
      </c>
      <c r="P28" s="233">
        <f>M28-M35</f>
        <v>1.2541825000000002</v>
      </c>
      <c r="Q28" s="226">
        <f>P28*100/P28</f>
        <v>100</v>
      </c>
      <c r="R28" s="216"/>
      <c r="S28" s="215" t="s">
        <v>118</v>
      </c>
      <c r="T28" s="226"/>
      <c r="U28" s="216"/>
      <c r="V28" s="216"/>
      <c r="W28" s="216"/>
      <c r="X28" s="216"/>
      <c r="Y28" s="216"/>
      <c r="Z28" s="216"/>
      <c r="AA28" s="216"/>
      <c r="AB28" s="216"/>
      <c r="AD28" s="216"/>
      <c r="AE28" s="243" t="s">
        <v>92</v>
      </c>
      <c r="AF28" s="225">
        <v>1.8571</v>
      </c>
      <c r="AG28" s="225">
        <v>1.8763000000000001</v>
      </c>
      <c r="AH28" s="225">
        <v>1.8757999999999999</v>
      </c>
      <c r="AI28" s="225">
        <v>1.8834</v>
      </c>
      <c r="AJ28" s="225">
        <v>1.762</v>
      </c>
      <c r="AK28" s="225">
        <v>1.7335</v>
      </c>
      <c r="AL28" s="225">
        <v>1.7928999999999999</v>
      </c>
      <c r="AM28" s="225">
        <v>1.80259999999999</v>
      </c>
      <c r="AN28" s="225">
        <v>1.8554999999999999</v>
      </c>
      <c r="AO28" s="225">
        <v>1.8707</v>
      </c>
      <c r="AP28" s="233">
        <f>AVERAGE(AF28:AO28)</f>
        <v>1.8309799999999989</v>
      </c>
      <c r="AQ28" s="233">
        <f t="shared" ref="AQ28:AQ33" si="4">STDEVP(AF28:AO28)</f>
        <v>5.1174071559726961E-2</v>
      </c>
      <c r="AR28" s="226">
        <f>AQ28*100/AP28</f>
        <v>2.7949006302486641</v>
      </c>
      <c r="AS28" s="233">
        <f>AP28-AP35</f>
        <v>1.8097674999999991</v>
      </c>
      <c r="AT28" s="226">
        <f>AS28*100/AS28</f>
        <v>100</v>
      </c>
      <c r="AU28" s="216"/>
      <c r="AV28" s="215" t="s">
        <v>118</v>
      </c>
      <c r="AW28" s="226"/>
      <c r="AX28" s="216"/>
      <c r="AY28" s="216"/>
      <c r="AZ28" s="216"/>
      <c r="BA28" s="216"/>
      <c r="BB28" s="216"/>
      <c r="BC28" s="216"/>
      <c r="BD28" s="216"/>
      <c r="BE28" s="216"/>
      <c r="BH28" s="216"/>
      <c r="BI28" s="243" t="s">
        <v>92</v>
      </c>
      <c r="BJ28" s="225">
        <v>1.7010999999999901</v>
      </c>
      <c r="BK28" s="225">
        <v>1.5703</v>
      </c>
      <c r="BL28" s="225">
        <v>1.5809</v>
      </c>
      <c r="BM28" s="225">
        <v>1.5495999999999901</v>
      </c>
      <c r="BN28" s="225">
        <v>1.49359999999999</v>
      </c>
      <c r="BO28" s="225">
        <v>1.5610999999999999</v>
      </c>
      <c r="BP28" s="225">
        <v>1.6207</v>
      </c>
      <c r="BQ28" s="225">
        <v>1.5368999999999999</v>
      </c>
      <c r="BR28" s="225">
        <v>1.6479999999999999</v>
      </c>
      <c r="BS28" s="225">
        <v>1.6516999999999999</v>
      </c>
      <c r="BT28" s="233">
        <f>AVERAGE(BJ28:BS28)</f>
        <v>1.5913899999999968</v>
      </c>
      <c r="BU28" s="233">
        <f t="shared" ref="BU28:BU33" si="5">STDEVP(BJ28:BS28)</f>
        <v>5.9571896897782757E-2</v>
      </c>
      <c r="BV28" s="226">
        <f>BU28*100/BT28</f>
        <v>3.7433876609619818</v>
      </c>
      <c r="BW28" s="233">
        <f>BT28-BT35</f>
        <v>1.5720524999999967</v>
      </c>
      <c r="BX28" s="226">
        <f>BW28*100/BW28</f>
        <v>100</v>
      </c>
      <c r="BY28" s="216"/>
      <c r="BZ28" s="215" t="s">
        <v>118</v>
      </c>
      <c r="CA28" s="226"/>
      <c r="CB28" s="216"/>
      <c r="CC28" s="216"/>
      <c r="CD28" s="216"/>
      <c r="CE28" s="216"/>
      <c r="CF28" s="216"/>
      <c r="CG28" s="216"/>
      <c r="CH28" s="216"/>
      <c r="CI28" s="216"/>
      <c r="CL28" s="216"/>
      <c r="CM28" s="243" t="s">
        <v>92</v>
      </c>
      <c r="CN28" s="225">
        <v>1.4462999999999999</v>
      </c>
      <c r="CO28" s="225">
        <v>1.383</v>
      </c>
      <c r="CP28" s="225">
        <v>1.3521999999999901</v>
      </c>
      <c r="CQ28" s="225">
        <v>1.3460999999999901</v>
      </c>
      <c r="CR28" s="225">
        <v>1.2883</v>
      </c>
      <c r="CS28" s="225">
        <v>1.266</v>
      </c>
      <c r="CT28" s="225">
        <v>1.3574999999999999</v>
      </c>
      <c r="CU28" s="225">
        <v>1.2918000000000001</v>
      </c>
      <c r="CV28" s="225">
        <v>1.3519999999999901</v>
      </c>
      <c r="CW28" s="225">
        <v>1.4167999999999901</v>
      </c>
      <c r="CX28" s="233">
        <f>AVERAGE(CN28:CW28)</f>
        <v>1.3499999999999959</v>
      </c>
      <c r="CY28" s="233">
        <f t="shared" ref="CY28:CY33" si="6">STDEVP(CN28:CW28)</f>
        <v>5.3995703532779937E-2</v>
      </c>
      <c r="CZ28" s="226">
        <f>CY28*100/CX28</f>
        <v>3.9996817431688969</v>
      </c>
      <c r="DA28" s="233">
        <f>CX28-CX35</f>
        <v>1.3293444444444404</v>
      </c>
      <c r="DB28" s="226">
        <f>DA28*100/DA28</f>
        <v>100</v>
      </c>
      <c r="DC28" s="216"/>
      <c r="DD28" s="215" t="s">
        <v>118</v>
      </c>
      <c r="DE28" s="226"/>
      <c r="DF28" s="216"/>
      <c r="DG28" s="216"/>
      <c r="DH28" s="216"/>
      <c r="DI28" s="216"/>
      <c r="DJ28" s="216"/>
      <c r="DK28" s="216"/>
      <c r="DL28" s="216"/>
      <c r="DM28" s="216"/>
    </row>
    <row r="29" spans="1:117">
      <c r="A29" s="216"/>
      <c r="B29" s="246">
        <v>1000</v>
      </c>
      <c r="C29" s="299">
        <v>3.02999999999999E-2</v>
      </c>
      <c r="D29" s="299">
        <v>3.3699999999999897E-2</v>
      </c>
      <c r="E29" s="299">
        <v>3.2500000000000001E-2</v>
      </c>
      <c r="F29" s="299">
        <v>3.95E-2</v>
      </c>
      <c r="G29" s="299">
        <v>3.3799999999999997E-2</v>
      </c>
      <c r="H29" s="233"/>
      <c r="I29" s="233"/>
      <c r="J29" s="233"/>
      <c r="K29" s="233"/>
      <c r="L29" s="233"/>
      <c r="M29" s="233">
        <f>AVERAGE(C29:G29)</f>
        <v>3.3959999999999956E-2</v>
      </c>
      <c r="N29" s="233">
        <f t="shared" si="3"/>
        <v>3.0434191298603875E-3</v>
      </c>
      <c r="O29" s="226">
        <f>N29*100/M29</f>
        <v>8.9617760007667595</v>
      </c>
      <c r="P29" s="233">
        <f>M29-M35</f>
        <v>1.7072500000000029E-2</v>
      </c>
      <c r="Q29" s="249">
        <f>P29*100/P28</f>
        <v>1.3612452733154885</v>
      </c>
      <c r="R29" s="216"/>
      <c r="S29" s="250">
        <v>1000</v>
      </c>
      <c r="T29" s="249">
        <v>1.3612452733154885</v>
      </c>
      <c r="U29" s="216"/>
      <c r="V29" s="216"/>
      <c r="W29" s="216"/>
      <c r="X29" s="216"/>
      <c r="Y29" s="216"/>
      <c r="Z29" s="216"/>
      <c r="AA29" s="216"/>
      <c r="AB29" s="216"/>
      <c r="AD29" s="216"/>
      <c r="AE29" s="246">
        <v>500</v>
      </c>
      <c r="AF29" s="299">
        <v>3.6599999999999903E-2</v>
      </c>
      <c r="AG29" s="299">
        <v>3.1E-2</v>
      </c>
      <c r="AH29" s="299"/>
      <c r="AI29" s="299">
        <v>3.44E-2</v>
      </c>
      <c r="AJ29" s="299">
        <v>3.93999999999999E-2</v>
      </c>
      <c r="AK29" s="233"/>
      <c r="AL29" s="233"/>
      <c r="AM29" s="233"/>
      <c r="AN29" s="233"/>
      <c r="AO29" s="233"/>
      <c r="AP29" s="233">
        <f>AVERAGE(AF29:AJ29)</f>
        <v>3.5349999999999951E-2</v>
      </c>
      <c r="AQ29" s="233">
        <f t="shared" si="4"/>
        <v>3.073678577860694E-3</v>
      </c>
      <c r="AR29" s="226">
        <f>AQ29*100/AP29</f>
        <v>8.6949889048393167</v>
      </c>
      <c r="AS29" s="233">
        <f>AP29-AP35</f>
        <v>1.4137500000000049E-2</v>
      </c>
      <c r="AT29" s="249">
        <f>AS29*100/AS28</f>
        <v>0.78117769271467508</v>
      </c>
      <c r="AU29" s="216"/>
      <c r="AV29" s="250">
        <v>500</v>
      </c>
      <c r="AW29" s="249">
        <v>0.78117769271467508</v>
      </c>
      <c r="AX29" s="216"/>
      <c r="AY29" s="216"/>
      <c r="AZ29" s="216"/>
      <c r="BA29" s="216"/>
      <c r="BB29" s="216"/>
      <c r="BC29" s="216"/>
      <c r="BD29" s="216"/>
      <c r="BE29" s="216"/>
      <c r="BH29" s="216"/>
      <c r="BI29" s="246">
        <v>500</v>
      </c>
      <c r="BJ29" s="299"/>
      <c r="BK29" s="299">
        <v>2.9399999999999898E-2</v>
      </c>
      <c r="BL29" s="299">
        <v>2.7699999999999999E-2</v>
      </c>
      <c r="BM29" s="299">
        <v>2.62999999999999E-2</v>
      </c>
      <c r="BN29" s="299">
        <v>3.2899999999999999E-2</v>
      </c>
      <c r="BO29" s="233"/>
      <c r="BP29" s="233"/>
      <c r="BQ29" s="233"/>
      <c r="BR29" s="233"/>
      <c r="BS29" s="233"/>
      <c r="BT29" s="233">
        <f>AVERAGE(BJ29:BN29)</f>
        <v>2.9074999999999952E-2</v>
      </c>
      <c r="BU29" s="233">
        <f t="shared" si="5"/>
        <v>2.4661457783351172E-3</v>
      </c>
      <c r="BV29" s="226">
        <f>BU29*100/BT29</f>
        <v>8.4820147148241478</v>
      </c>
      <c r="BW29" s="233">
        <f>BT29-BT35</f>
        <v>9.7375000000000135E-3</v>
      </c>
      <c r="BX29" s="249">
        <f>BW29*100/BW28</f>
        <v>0.61941315573112432</v>
      </c>
      <c r="BY29" s="216"/>
      <c r="BZ29" s="250">
        <v>500</v>
      </c>
      <c r="CA29" s="249">
        <v>0.61941315573112432</v>
      </c>
      <c r="CB29" s="216"/>
      <c r="CC29" s="216"/>
      <c r="CD29" s="216"/>
      <c r="CE29" s="216"/>
      <c r="CF29" s="216"/>
      <c r="CG29" s="216"/>
      <c r="CH29" s="216"/>
      <c r="CI29" s="216"/>
      <c r="CL29" s="216"/>
      <c r="CM29" s="246">
        <v>500</v>
      </c>
      <c r="CN29" s="299">
        <v>0.03</v>
      </c>
      <c r="CO29" s="299">
        <v>2.7699999999999999E-2</v>
      </c>
      <c r="CP29" s="299">
        <v>3.02999999999999E-2</v>
      </c>
      <c r="CQ29" s="299">
        <v>2.90999999999999E-2</v>
      </c>
      <c r="CR29" s="299">
        <v>2.5899999999999999E-2</v>
      </c>
      <c r="CS29" s="233"/>
      <c r="CT29" s="233"/>
      <c r="CU29" s="233"/>
      <c r="CV29" s="233"/>
      <c r="CW29" s="233"/>
      <c r="CX29" s="233">
        <f>AVERAGE(CN29:CR29)</f>
        <v>2.8599999999999959E-2</v>
      </c>
      <c r="CY29" s="233">
        <f t="shared" si="6"/>
        <v>1.6248076809271652E-3</v>
      </c>
      <c r="CZ29" s="226">
        <f>CY29*100/CX29</f>
        <v>5.6811457375075793</v>
      </c>
      <c r="DA29" s="233">
        <f>CX29-CX35</f>
        <v>7.9444444444444345E-3</v>
      </c>
      <c r="DB29" s="249">
        <f>DA29*100/DA28</f>
        <v>0.59762121680694846</v>
      </c>
      <c r="DC29" s="216"/>
      <c r="DD29" s="250">
        <v>500</v>
      </c>
      <c r="DE29" s="249">
        <v>0.59762121680694846</v>
      </c>
      <c r="DF29" s="216"/>
      <c r="DG29" s="216"/>
      <c r="DH29" s="216"/>
      <c r="DI29" s="216"/>
      <c r="DJ29" s="216"/>
      <c r="DK29" s="216"/>
      <c r="DL29" s="216"/>
      <c r="DM29" s="216"/>
    </row>
    <row r="30" spans="1:117">
      <c r="A30" s="216"/>
      <c r="B30" s="246">
        <v>500</v>
      </c>
      <c r="C30" s="299">
        <v>2.01E-2</v>
      </c>
      <c r="D30" s="299">
        <v>2.4299999999999999E-2</v>
      </c>
      <c r="E30" s="299">
        <v>2.3499999999999899E-2</v>
      </c>
      <c r="F30" s="299">
        <v>2.3199999999999998E-2</v>
      </c>
      <c r="G30" s="299">
        <v>2.4199999999999999E-2</v>
      </c>
      <c r="H30" s="233"/>
      <c r="I30" s="233"/>
      <c r="J30" s="233"/>
      <c r="K30" s="233"/>
      <c r="L30" s="233"/>
      <c r="M30" s="233">
        <f>AVERAGE(C30:L30)</f>
        <v>2.3059999999999976E-2</v>
      </c>
      <c r="N30" s="233">
        <f t="shared" si="3"/>
        <v>1.5370100845472619E-3</v>
      </c>
      <c r="O30" s="226">
        <f t="shared" ref="O30:O33" si="7">N30*100/M30</f>
        <v>6.66526489396038</v>
      </c>
      <c r="P30" s="233">
        <f>M30-M35</f>
        <v>6.1725000000000495E-3</v>
      </c>
      <c r="Q30" s="249">
        <f>P30*100/P28</f>
        <v>0.49215325520807768</v>
      </c>
      <c r="R30" s="216"/>
      <c r="S30" s="252">
        <v>500</v>
      </c>
      <c r="T30" s="249">
        <v>0.49215325520807768</v>
      </c>
      <c r="U30" s="216"/>
      <c r="V30" s="216"/>
      <c r="W30" s="216"/>
      <c r="X30" s="216"/>
      <c r="Y30" s="216"/>
      <c r="Z30" s="216"/>
      <c r="AA30" s="216"/>
      <c r="AB30" s="216"/>
      <c r="AD30" s="216"/>
      <c r="AE30" s="246">
        <v>250</v>
      </c>
      <c r="AF30" s="299">
        <v>0.11549999999999901</v>
      </c>
      <c r="AG30" s="299">
        <v>9.4E-2</v>
      </c>
      <c r="AH30" s="299">
        <v>9.8699999999999899E-2</v>
      </c>
      <c r="AI30" s="299">
        <v>0.10589999999999999</v>
      </c>
      <c r="AJ30" s="299">
        <v>0.11559999999999999</v>
      </c>
      <c r="AK30" s="233"/>
      <c r="AL30" s="233"/>
      <c r="AM30" s="233"/>
      <c r="AN30" s="233"/>
      <c r="AO30" s="233"/>
      <c r="AP30" s="233">
        <f>AVERAGE(AF30:AO30)</f>
        <v>0.10593999999999978</v>
      </c>
      <c r="AQ30" s="233">
        <f t="shared" si="4"/>
        <v>8.7142641685914301E-3</v>
      </c>
      <c r="AR30" s="226">
        <f t="shared" ref="AR30:AR33" si="8">AQ30*100/AP30</f>
        <v>8.2256599665767869</v>
      </c>
      <c r="AS30" s="233">
        <f>AP30-AP35</f>
        <v>8.4727499999999886E-2</v>
      </c>
      <c r="AT30" s="249">
        <f>AS30*100/AS28</f>
        <v>4.6816787239244784</v>
      </c>
      <c r="AU30" s="216"/>
      <c r="AV30" s="252">
        <v>250</v>
      </c>
      <c r="AW30" s="249">
        <v>4.6816787239244784</v>
      </c>
      <c r="AX30" s="216"/>
      <c r="AY30" s="216"/>
      <c r="AZ30" s="216"/>
      <c r="BA30" s="216"/>
      <c r="BB30" s="216"/>
      <c r="BC30" s="216"/>
      <c r="BD30" s="216"/>
      <c r="BE30" s="216"/>
      <c r="BH30" s="216"/>
      <c r="BI30" s="246">
        <v>250</v>
      </c>
      <c r="BJ30" s="299">
        <v>2.5499999999999901E-2</v>
      </c>
      <c r="BK30" s="299">
        <v>2.4799999999999999E-2</v>
      </c>
      <c r="BL30" s="299">
        <v>2.0999999999999901E-2</v>
      </c>
      <c r="BM30" s="299"/>
      <c r="BN30" s="299">
        <v>2.04999999999999E-2</v>
      </c>
      <c r="BO30" s="233"/>
      <c r="BP30" s="233"/>
      <c r="BQ30" s="233"/>
      <c r="BR30" s="233"/>
      <c r="BS30" s="233"/>
      <c r="BT30" s="233">
        <f>AVERAGE(BJ30:BS30)</f>
        <v>2.2949999999999929E-2</v>
      </c>
      <c r="BU30" s="233">
        <f t="shared" si="5"/>
        <v>2.2209232314513018E-3</v>
      </c>
      <c r="BV30" s="226">
        <f t="shared" ref="BV30:BV33" si="9">BU30*100/BT30</f>
        <v>9.677225409373893</v>
      </c>
      <c r="BW30" s="233">
        <f>BT30-BT35</f>
        <v>3.6124999999999907E-3</v>
      </c>
      <c r="BX30" s="249">
        <f>BW30*100/BW28</f>
        <v>0.22979512452669348</v>
      </c>
      <c r="BY30" s="216"/>
      <c r="BZ30" s="252">
        <v>250</v>
      </c>
      <c r="CA30" s="249">
        <v>0.22979512452669348</v>
      </c>
      <c r="CB30" s="216"/>
      <c r="CC30" s="216"/>
      <c r="CD30" s="216"/>
      <c r="CE30" s="216"/>
      <c r="CF30" s="216"/>
      <c r="CG30" s="216"/>
      <c r="CH30" s="216"/>
      <c r="CI30" s="216"/>
      <c r="CL30" s="216"/>
      <c r="CM30" s="246">
        <v>250</v>
      </c>
      <c r="CN30" s="299">
        <v>2.4799999999999899E-2</v>
      </c>
      <c r="CO30" s="299">
        <v>2.23E-2</v>
      </c>
      <c r="CP30" s="299">
        <v>2.45999999999999E-2</v>
      </c>
      <c r="CQ30" s="299">
        <v>2.1199999999999899E-2</v>
      </c>
      <c r="CR30" s="299">
        <v>2.2100000000000002E-2</v>
      </c>
      <c r="CS30" s="233"/>
      <c r="CT30" s="233"/>
      <c r="CU30" s="233"/>
      <c r="CV30" s="233"/>
      <c r="CW30" s="233"/>
      <c r="CX30" s="233">
        <f>AVERAGE(CN30:CW30)</f>
        <v>2.2999999999999937E-2</v>
      </c>
      <c r="CY30" s="233">
        <f t="shared" si="6"/>
        <v>1.4380542409797811E-3</v>
      </c>
      <c r="CZ30" s="226">
        <f t="shared" ref="CZ30:CZ33" si="10">CY30*100/CX30</f>
        <v>6.2524097433903698</v>
      </c>
      <c r="DA30" s="233">
        <f>CX30-CX35</f>
        <v>2.3444444444444129E-3</v>
      </c>
      <c r="DB30" s="249">
        <f>DA30*100/DA28</f>
        <v>0.17636094649827216</v>
      </c>
      <c r="DC30" s="216"/>
      <c r="DD30" s="252">
        <v>250</v>
      </c>
      <c r="DE30" s="249">
        <v>0.17636094649827216</v>
      </c>
      <c r="DF30" s="216"/>
      <c r="DG30" s="216"/>
      <c r="DH30" s="216"/>
      <c r="DI30" s="216"/>
      <c r="DJ30" s="216"/>
      <c r="DK30" s="216"/>
      <c r="DL30" s="216"/>
      <c r="DM30" s="216"/>
    </row>
    <row r="31" spans="1:117">
      <c r="A31" s="216"/>
      <c r="B31" s="246">
        <v>250</v>
      </c>
      <c r="C31" s="299">
        <v>1.7600000000000001E-2</v>
      </c>
      <c r="D31" s="299">
        <v>1.77E-2</v>
      </c>
      <c r="E31" s="299">
        <v>1.7399999999999999E-2</v>
      </c>
      <c r="F31" s="299">
        <v>1.7500000000000002E-2</v>
      </c>
      <c r="G31" s="299">
        <v>1.75999999999999E-2</v>
      </c>
      <c r="H31" s="233"/>
      <c r="I31" s="233"/>
      <c r="J31" s="233"/>
      <c r="K31" s="233"/>
      <c r="L31" s="233"/>
      <c r="M31" s="233">
        <f>AVERAGE(C31:L31)</f>
        <v>1.7559999999999982E-2</v>
      </c>
      <c r="N31" s="233">
        <f t="shared" si="3"/>
        <v>1.0198039027184827E-4</v>
      </c>
      <c r="O31" s="226">
        <f t="shared" si="7"/>
        <v>0.58075393093307726</v>
      </c>
      <c r="P31" s="233">
        <f>M31-M35</f>
        <v>6.72500000000055E-4</v>
      </c>
      <c r="Q31" s="249">
        <f>P31*100/P28</f>
        <v>5.3620585520851624E-2</v>
      </c>
      <c r="R31" s="216"/>
      <c r="S31" s="252">
        <v>250</v>
      </c>
      <c r="T31" s="249">
        <v>5.3620585520851624E-2</v>
      </c>
      <c r="U31" s="216"/>
      <c r="V31" s="216"/>
      <c r="W31" s="216"/>
      <c r="X31" s="216"/>
      <c r="Y31" s="216"/>
      <c r="Z31" s="216"/>
      <c r="AA31" s="216"/>
      <c r="AB31" s="216"/>
      <c r="AD31" s="216"/>
      <c r="AE31" s="246">
        <v>125</v>
      </c>
      <c r="AF31" s="299">
        <v>0.69810000000000005</v>
      </c>
      <c r="AG31" s="299">
        <v>0.69750000000000001</v>
      </c>
      <c r="AH31" s="299">
        <v>0.68559999999999999</v>
      </c>
      <c r="AI31" s="299">
        <v>0.68799999999999994</v>
      </c>
      <c r="AJ31" s="299">
        <v>0.68240000000000001</v>
      </c>
      <c r="AK31" s="233"/>
      <c r="AL31" s="233"/>
      <c r="AM31" s="233"/>
      <c r="AN31" s="233"/>
      <c r="AO31" s="233"/>
      <c r="AP31" s="233">
        <f>AVERAGE(AF31:AO31)</f>
        <v>0.69031999999999993</v>
      </c>
      <c r="AQ31" s="233">
        <f t="shared" si="4"/>
        <v>6.3634581793235862E-3</v>
      </c>
      <c r="AR31" s="226">
        <f t="shared" si="8"/>
        <v>0.92181280845456992</v>
      </c>
      <c r="AS31" s="233">
        <f>AP31-AP35</f>
        <v>0.66910750000000008</v>
      </c>
      <c r="AT31" s="249">
        <f>AS31*100/AS28</f>
        <v>36.972014360960756</v>
      </c>
      <c r="AU31" s="216"/>
      <c r="AV31" s="252">
        <v>125</v>
      </c>
      <c r="AW31" s="249">
        <v>36.972014360960756</v>
      </c>
      <c r="AX31" s="216"/>
      <c r="AY31" s="216"/>
      <c r="AZ31" s="216"/>
      <c r="BA31" s="216"/>
      <c r="BB31" s="216"/>
      <c r="BC31" s="216"/>
      <c r="BD31" s="216"/>
      <c r="BE31" s="216"/>
      <c r="BH31" s="216"/>
      <c r="BI31" s="246">
        <v>125</v>
      </c>
      <c r="BJ31" s="299">
        <v>0.20530000000000001</v>
      </c>
      <c r="BK31" s="299">
        <v>0.21249999999999999</v>
      </c>
      <c r="BL31" s="299">
        <v>0.18820000000000001</v>
      </c>
      <c r="BM31" s="299">
        <v>0.187</v>
      </c>
      <c r="BN31" s="299">
        <v>0.18759999999999999</v>
      </c>
      <c r="BO31" s="233"/>
      <c r="BP31" s="233"/>
      <c r="BQ31" s="233"/>
      <c r="BR31" s="233"/>
      <c r="BS31" s="233"/>
      <c r="BT31" s="233">
        <f>AVERAGE(BJ31:BS31)</f>
        <v>0.19611999999999999</v>
      </c>
      <c r="BU31" s="233">
        <f t="shared" si="5"/>
        <v>1.0687076307391092E-2</v>
      </c>
      <c r="BV31" s="226">
        <f t="shared" si="9"/>
        <v>5.4492536749903593</v>
      </c>
      <c r="BW31" s="233">
        <f>BT31-BT35</f>
        <v>0.17678250000000006</v>
      </c>
      <c r="BX31" s="249">
        <f>BW31*100/BW28</f>
        <v>11.245330547166867</v>
      </c>
      <c r="BY31" s="216"/>
      <c r="BZ31" s="252">
        <v>125</v>
      </c>
      <c r="CA31" s="249">
        <v>11.245330547166867</v>
      </c>
      <c r="CB31" s="216"/>
      <c r="CC31" s="216"/>
      <c r="CD31" s="216"/>
      <c r="CE31" s="216"/>
      <c r="CF31" s="216"/>
      <c r="CG31" s="216"/>
      <c r="CH31" s="216"/>
      <c r="CI31" s="216"/>
      <c r="CL31" s="216"/>
      <c r="CM31" s="246">
        <v>125</v>
      </c>
      <c r="CN31" s="299">
        <v>0.20069999999999999</v>
      </c>
      <c r="CO31" s="299">
        <v>0.19059999999999999</v>
      </c>
      <c r="CP31" s="299">
        <v>0.151499999999999</v>
      </c>
      <c r="CQ31" s="299">
        <v>0.17230000000000001</v>
      </c>
      <c r="CR31" s="299">
        <v>0.17229999999999901</v>
      </c>
      <c r="CS31" s="233"/>
      <c r="CT31" s="233"/>
      <c r="CU31" s="233"/>
      <c r="CV31" s="233"/>
      <c r="CW31" s="233"/>
      <c r="CX31" s="233">
        <f>AVERAGE(CN31:CW31)</f>
        <v>0.17747999999999958</v>
      </c>
      <c r="CY31" s="233">
        <f t="shared" si="6"/>
        <v>1.6970138479105359E-2</v>
      </c>
      <c r="CZ31" s="226">
        <f t="shared" si="10"/>
        <v>9.561718773442303</v>
      </c>
      <c r="DA31" s="233">
        <f>CX31-CX35</f>
        <v>0.15682444444444404</v>
      </c>
      <c r="DB31" s="249">
        <f>DA31*100/DA28</f>
        <v>11.797126403156115</v>
      </c>
      <c r="DC31" s="216"/>
      <c r="DD31" s="252">
        <v>125</v>
      </c>
      <c r="DE31" s="249">
        <v>11.797126403156115</v>
      </c>
      <c r="DF31" s="216"/>
      <c r="DG31" s="216"/>
      <c r="DH31" s="216"/>
      <c r="DI31" s="216"/>
      <c r="DJ31" s="216"/>
      <c r="DK31" s="216"/>
      <c r="DL31" s="216"/>
      <c r="DM31" s="216"/>
    </row>
    <row r="32" spans="1:117">
      <c r="A32" s="216"/>
      <c r="B32" s="246">
        <v>125</v>
      </c>
      <c r="C32" s="299">
        <v>0.1905</v>
      </c>
      <c r="D32" s="299">
        <v>0.2165</v>
      </c>
      <c r="E32" s="299">
        <v>0.20610000000000001</v>
      </c>
      <c r="F32" s="299">
        <v>0.21299999999999999</v>
      </c>
      <c r="G32" s="299">
        <v>0.22419999999999901</v>
      </c>
      <c r="H32" s="233"/>
      <c r="I32" s="233"/>
      <c r="J32" s="233"/>
      <c r="K32" s="233"/>
      <c r="L32" s="233"/>
      <c r="M32" s="233">
        <f>AVERAGE(C32:L32)</f>
        <v>0.21005999999999977</v>
      </c>
      <c r="N32" s="233">
        <f t="shared" si="3"/>
        <v>1.1387115525891285E-2</v>
      </c>
      <c r="O32" s="226">
        <f t="shared" si="7"/>
        <v>5.4208871398130523</v>
      </c>
      <c r="P32" s="233">
        <f>M32-M35</f>
        <v>0.19317249999999986</v>
      </c>
      <c r="Q32" s="249">
        <f>P32*100/P28</f>
        <v>15.402264024573764</v>
      </c>
      <c r="R32" s="216"/>
      <c r="S32" s="252">
        <v>125</v>
      </c>
      <c r="T32" s="249">
        <v>15.402264024573764</v>
      </c>
      <c r="U32" s="216"/>
      <c r="V32" s="216"/>
      <c r="W32" s="216"/>
      <c r="X32" s="216"/>
      <c r="Y32" s="216"/>
      <c r="Z32" s="216"/>
      <c r="AA32" s="216"/>
      <c r="AB32" s="216"/>
      <c r="AD32" s="216"/>
      <c r="AE32" s="246">
        <v>62.5</v>
      </c>
      <c r="AF32" s="299">
        <v>1.6173</v>
      </c>
      <c r="AG32" s="299">
        <v>1.5981000000000001</v>
      </c>
      <c r="AH32" s="299">
        <v>1.466</v>
      </c>
      <c r="AI32" s="299">
        <v>1.5455000000000001</v>
      </c>
      <c r="AJ32" s="299">
        <v>1.4275</v>
      </c>
      <c r="AK32" s="233"/>
      <c r="AL32" s="233"/>
      <c r="AM32" s="233"/>
      <c r="AN32" s="233"/>
      <c r="AO32" s="233"/>
      <c r="AP32" s="233">
        <f>AVERAGE(AF32:AO32)</f>
        <v>1.5308800000000002</v>
      </c>
      <c r="AQ32" s="233">
        <f t="shared" si="4"/>
        <v>7.361729144705069E-2</v>
      </c>
      <c r="AR32" s="226">
        <f t="shared" si="8"/>
        <v>4.8088218179772859</v>
      </c>
      <c r="AS32" s="233">
        <f>AP32-AP35</f>
        <v>1.5096675000000004</v>
      </c>
      <c r="AT32" s="249">
        <f>AS32*100/AS28</f>
        <v>83.417759463577568</v>
      </c>
      <c r="AU32" s="216"/>
      <c r="AV32" s="252">
        <v>62.5</v>
      </c>
      <c r="AW32" s="249">
        <v>83.417759463577568</v>
      </c>
      <c r="AX32" s="216"/>
      <c r="AY32" s="216"/>
      <c r="AZ32" s="216"/>
      <c r="BA32" s="216"/>
      <c r="BB32" s="216"/>
      <c r="BC32" s="216"/>
      <c r="BD32" s="216"/>
      <c r="BE32" s="216"/>
      <c r="BH32" s="216"/>
      <c r="BI32" s="246">
        <v>62.5</v>
      </c>
      <c r="BJ32" s="299">
        <v>0.56530000000000002</v>
      </c>
      <c r="BK32" s="299">
        <v>0.55679999999999996</v>
      </c>
      <c r="BL32" s="299">
        <v>0.54720000000000002</v>
      </c>
      <c r="BM32" s="299">
        <v>0.54859999999999998</v>
      </c>
      <c r="BN32" s="299">
        <v>0.54579999999999995</v>
      </c>
      <c r="BO32" s="233"/>
      <c r="BP32" s="233"/>
      <c r="BQ32" s="233"/>
      <c r="BR32" s="233"/>
      <c r="BS32" s="233"/>
      <c r="BT32" s="233">
        <f>AVERAGE(BJ32:BS32)</f>
        <v>0.55274000000000001</v>
      </c>
      <c r="BU32" s="233">
        <f t="shared" si="5"/>
        <v>7.3516256705575119E-3</v>
      </c>
      <c r="BV32" s="226">
        <f t="shared" si="9"/>
        <v>1.3300332291054586</v>
      </c>
      <c r="BW32" s="233">
        <f>BT32-BT35</f>
        <v>0.53340250000000011</v>
      </c>
      <c r="BX32" s="249">
        <f>BW32*100/BW28</f>
        <v>33.930323573799299</v>
      </c>
      <c r="BY32" s="216"/>
      <c r="BZ32" s="252">
        <v>62.5</v>
      </c>
      <c r="CA32" s="249">
        <v>33.930323573799299</v>
      </c>
      <c r="CB32" s="216"/>
      <c r="CC32" s="216"/>
      <c r="CD32" s="216"/>
      <c r="CE32" s="216"/>
      <c r="CF32" s="216"/>
      <c r="CG32" s="216"/>
      <c r="CH32" s="216"/>
      <c r="CI32" s="216"/>
      <c r="CL32" s="216"/>
      <c r="CM32" s="246">
        <v>62.5</v>
      </c>
      <c r="CN32" s="299">
        <v>0.57889999999999997</v>
      </c>
      <c r="CO32" s="299">
        <v>0.57169999999999999</v>
      </c>
      <c r="CP32" s="299">
        <v>0.54339999999999999</v>
      </c>
      <c r="CQ32" s="299">
        <v>0.53839999999999999</v>
      </c>
      <c r="CR32" s="299">
        <v>0.55089999999999995</v>
      </c>
      <c r="CS32" s="233"/>
      <c r="CT32" s="233"/>
      <c r="CU32" s="233"/>
      <c r="CV32" s="233"/>
      <c r="CW32" s="233"/>
      <c r="CX32" s="233">
        <f>AVERAGE(CN32:CW32)</f>
        <v>0.55666000000000004</v>
      </c>
      <c r="CY32" s="233">
        <f t="shared" si="6"/>
        <v>1.5894980339717313E-2</v>
      </c>
      <c r="CZ32" s="226">
        <f t="shared" si="10"/>
        <v>2.8554198864149232</v>
      </c>
      <c r="DA32" s="233">
        <f>CX32-CX35</f>
        <v>0.53600444444444451</v>
      </c>
      <c r="DB32" s="249">
        <f>DA32*100/DA28</f>
        <v>40.320960205949589</v>
      </c>
      <c r="DC32" s="216"/>
      <c r="DD32" s="252">
        <v>62.5</v>
      </c>
      <c r="DE32" s="249">
        <v>40.320960205949589</v>
      </c>
      <c r="DF32" s="216"/>
      <c r="DG32" s="216"/>
      <c r="DH32" s="216"/>
      <c r="DI32" s="216"/>
      <c r="DJ32" s="216"/>
      <c r="DK32" s="216"/>
      <c r="DL32" s="216"/>
      <c r="DM32" s="216"/>
    </row>
    <row r="33" spans="1:117">
      <c r="A33" s="216"/>
      <c r="B33" s="246">
        <v>62.5</v>
      </c>
      <c r="C33" s="299">
        <v>0.68140000000000001</v>
      </c>
      <c r="D33" s="299">
        <v>0.68779999999999997</v>
      </c>
      <c r="E33" s="299">
        <v>0.70909999999999995</v>
      </c>
      <c r="F33" s="299">
        <v>0.67719999999999902</v>
      </c>
      <c r="G33" s="299">
        <v>0.57069999999999999</v>
      </c>
      <c r="H33" s="233"/>
      <c r="I33" s="233"/>
      <c r="J33" s="233"/>
      <c r="K33" s="233"/>
      <c r="L33" s="233"/>
      <c r="M33" s="233">
        <f>AVERAGE(C33:L33)</f>
        <v>0.66523999999999983</v>
      </c>
      <c r="N33" s="233">
        <f t="shared" si="3"/>
        <v>4.8527625122191942E-2</v>
      </c>
      <c r="O33" s="226">
        <f t="shared" si="7"/>
        <v>7.2947545430509226</v>
      </c>
      <c r="P33" s="233">
        <f>M33-M35</f>
        <v>0.64835249999999989</v>
      </c>
      <c r="Q33" s="249">
        <f>P33*100/P28</f>
        <v>51.695227767888625</v>
      </c>
      <c r="R33" s="216"/>
      <c r="S33" s="254">
        <v>62.5</v>
      </c>
      <c r="T33" s="249">
        <v>51.695227767888625</v>
      </c>
      <c r="U33" s="216"/>
      <c r="V33" s="216"/>
      <c r="W33" s="216"/>
      <c r="X33" s="216"/>
      <c r="Y33" s="216"/>
      <c r="Z33" s="216"/>
      <c r="AA33" s="216"/>
      <c r="AB33" s="216"/>
      <c r="AD33" s="216"/>
      <c r="AE33" s="246">
        <v>31.25</v>
      </c>
      <c r="AF33" s="299">
        <v>1.8365</v>
      </c>
      <c r="AG33" s="299">
        <v>1.8604999999999901</v>
      </c>
      <c r="AH33" s="299">
        <v>1.7676999999999901</v>
      </c>
      <c r="AI33" s="299">
        <v>1.7424999999999999</v>
      </c>
      <c r="AJ33" s="299">
        <v>1.7365999999999999</v>
      </c>
      <c r="AK33" s="233"/>
      <c r="AL33" s="233"/>
      <c r="AM33" s="233"/>
      <c r="AN33" s="233"/>
      <c r="AO33" s="233"/>
      <c r="AP33" s="233">
        <f>AVERAGE(AF33:AO33)</f>
        <v>1.7887599999999959</v>
      </c>
      <c r="AQ33" s="233">
        <f t="shared" si="4"/>
        <v>5.0457728843060323E-2</v>
      </c>
      <c r="AR33" s="226">
        <f t="shared" si="8"/>
        <v>2.8208216218531517</v>
      </c>
      <c r="AS33" s="233">
        <f>AP33-AP35</f>
        <v>1.7675474999999961</v>
      </c>
      <c r="AT33" s="249">
        <f>AS33*100/AS28</f>
        <v>97.66710364729154</v>
      </c>
      <c r="AU33" s="216"/>
      <c r="AV33" s="254">
        <v>31.25</v>
      </c>
      <c r="AW33" s="249">
        <v>97.66710364729154</v>
      </c>
      <c r="AX33" s="216"/>
      <c r="AY33" s="216"/>
      <c r="AZ33" s="216"/>
      <c r="BA33" s="216"/>
      <c r="BB33" s="216"/>
      <c r="BC33" s="216"/>
      <c r="BD33" s="216"/>
      <c r="BE33" s="216"/>
      <c r="BH33" s="216"/>
      <c r="BI33" s="246">
        <v>31.25</v>
      </c>
      <c r="BJ33" s="299">
        <v>1.5901000000000001</v>
      </c>
      <c r="BK33" s="299">
        <v>1.3837999999999999</v>
      </c>
      <c r="BL33" s="299">
        <v>1.5582</v>
      </c>
      <c r="BM33" s="299">
        <v>1.3009999999999999</v>
      </c>
      <c r="BN33" s="299"/>
      <c r="BO33" s="233"/>
      <c r="BP33" s="233"/>
      <c r="BQ33" s="233"/>
      <c r="BR33" s="233"/>
      <c r="BS33" s="233"/>
      <c r="BT33" s="233">
        <f>AVERAGE(BJ33:BS33)</f>
        <v>1.458275</v>
      </c>
      <c r="BU33" s="233">
        <f t="shared" si="5"/>
        <v>0.12004664458034642</v>
      </c>
      <c r="BV33" s="226">
        <f t="shared" si="9"/>
        <v>8.2320991980488181</v>
      </c>
      <c r="BW33" s="233">
        <f>BT33-BT35</f>
        <v>1.4389375</v>
      </c>
      <c r="BX33" s="249">
        <f>BW33*100/BW28</f>
        <v>91.532407473669167</v>
      </c>
      <c r="BY33" s="216"/>
      <c r="BZ33" s="254">
        <v>31.25</v>
      </c>
      <c r="CA33" s="249">
        <v>91.532407473669167</v>
      </c>
      <c r="CB33" s="216"/>
      <c r="CC33" s="216"/>
      <c r="CD33" s="216"/>
      <c r="CE33" s="216"/>
      <c r="CF33" s="216"/>
      <c r="CG33" s="216"/>
      <c r="CH33" s="216"/>
      <c r="CI33" s="216"/>
      <c r="CL33" s="216"/>
      <c r="CM33" s="246">
        <v>31.25</v>
      </c>
      <c r="CN33" s="299">
        <v>1.3125</v>
      </c>
      <c r="CO33" s="299">
        <v>1.2868999999999999</v>
      </c>
      <c r="CP33" s="299">
        <v>1.2452000000000001</v>
      </c>
      <c r="CQ33" s="299">
        <v>1.2223999999999999</v>
      </c>
      <c r="CR33" s="299">
        <v>1.0793999999999999</v>
      </c>
      <c r="CS33" s="233"/>
      <c r="CT33" s="233"/>
      <c r="CU33" s="233"/>
      <c r="CV33" s="233"/>
      <c r="CW33" s="233"/>
      <c r="CX33" s="233">
        <f>AVERAGE(CN33:CW33)</f>
        <v>1.2292799999999999</v>
      </c>
      <c r="CY33" s="233">
        <f t="shared" si="6"/>
        <v>8.1253219013156672E-2</v>
      </c>
      <c r="CZ33" s="226">
        <f t="shared" si="10"/>
        <v>6.6098219293534974</v>
      </c>
      <c r="DA33" s="233">
        <f>CX33-CX35</f>
        <v>1.2086244444444445</v>
      </c>
      <c r="DB33" s="249">
        <f>DA33*100/DA28</f>
        <v>90.91883217291759</v>
      </c>
      <c r="DC33" s="216"/>
      <c r="DD33" s="254">
        <v>31.25</v>
      </c>
      <c r="DE33" s="249">
        <v>90.91883217291759</v>
      </c>
      <c r="DF33" s="216"/>
      <c r="DG33" s="216"/>
      <c r="DH33" s="216"/>
      <c r="DI33" s="216"/>
      <c r="DJ33" s="216"/>
      <c r="DK33" s="216"/>
      <c r="DL33" s="216"/>
      <c r="DM33" s="216"/>
    </row>
    <row r="34" spans="1:117">
      <c r="A34" s="216"/>
      <c r="B34" s="261"/>
      <c r="C34" s="257"/>
      <c r="D34" s="257"/>
      <c r="E34" s="257"/>
      <c r="F34" s="258"/>
      <c r="G34" s="216"/>
      <c r="H34" s="233"/>
      <c r="I34" s="233"/>
      <c r="J34" s="233"/>
      <c r="K34" s="233"/>
      <c r="L34" s="233"/>
      <c r="M34" s="233"/>
      <c r="N34" s="233"/>
      <c r="O34" s="226"/>
      <c r="P34" s="233"/>
      <c r="Q34" s="226"/>
      <c r="R34" s="216"/>
      <c r="S34" s="259"/>
      <c r="T34" s="260"/>
      <c r="U34" s="216"/>
      <c r="V34" s="216"/>
      <c r="W34" s="216"/>
      <c r="X34" s="216"/>
      <c r="Y34" s="216"/>
      <c r="Z34" s="216"/>
      <c r="AA34" s="216"/>
      <c r="AB34" s="216"/>
      <c r="AD34" s="216"/>
      <c r="AE34" s="261"/>
      <c r="AF34" s="257"/>
      <c r="AG34" s="257"/>
      <c r="AH34" s="257"/>
      <c r="AI34" s="258"/>
      <c r="AJ34" s="216"/>
      <c r="AK34" s="233"/>
      <c r="AL34" s="233"/>
      <c r="AM34" s="233"/>
      <c r="AN34" s="233"/>
      <c r="AO34" s="233"/>
      <c r="AP34" s="233"/>
      <c r="AQ34" s="233"/>
      <c r="AR34" s="226"/>
      <c r="AS34" s="233"/>
      <c r="AT34" s="226"/>
      <c r="AU34" s="216"/>
      <c r="AV34" s="259"/>
      <c r="AW34" s="260"/>
      <c r="AX34" s="216"/>
      <c r="AY34" s="216"/>
      <c r="AZ34" s="216"/>
      <c r="BA34" s="216"/>
      <c r="BB34" s="216"/>
      <c r="BC34" s="216"/>
      <c r="BD34" s="216"/>
      <c r="BE34" s="216"/>
      <c r="BH34" s="216"/>
      <c r="BI34" s="261"/>
      <c r="BJ34" s="257"/>
      <c r="BK34" s="257"/>
      <c r="BL34" s="257"/>
      <c r="BM34" s="258"/>
      <c r="BN34" s="216"/>
      <c r="BO34" s="233"/>
      <c r="BP34" s="233"/>
      <c r="BQ34" s="233"/>
      <c r="BR34" s="233"/>
      <c r="BS34" s="233"/>
      <c r="BT34" s="233"/>
      <c r="BU34" s="233"/>
      <c r="BV34" s="226"/>
      <c r="BW34" s="233"/>
      <c r="BX34" s="226"/>
      <c r="BY34" s="216"/>
      <c r="BZ34" s="259"/>
      <c r="CA34" s="260"/>
      <c r="CB34" s="216"/>
      <c r="CC34" s="216"/>
      <c r="CD34" s="216"/>
      <c r="CE34" s="216"/>
      <c r="CF34" s="216"/>
      <c r="CG34" s="216"/>
      <c r="CH34" s="216"/>
      <c r="CI34" s="216"/>
      <c r="CL34" s="216"/>
      <c r="CM34" s="261"/>
      <c r="CN34" s="257"/>
      <c r="CO34" s="257"/>
      <c r="CP34" s="257"/>
      <c r="CQ34" s="258"/>
      <c r="CR34" s="216"/>
      <c r="CS34" s="233"/>
      <c r="CT34" s="233"/>
      <c r="CU34" s="233"/>
      <c r="CV34" s="233"/>
      <c r="CW34" s="233"/>
      <c r="CX34" s="233"/>
      <c r="CY34" s="233"/>
      <c r="CZ34" s="226"/>
      <c r="DA34" s="233"/>
      <c r="DB34" s="226"/>
      <c r="DC34" s="216"/>
      <c r="DD34" s="259"/>
      <c r="DE34" s="260"/>
      <c r="DF34" s="216"/>
      <c r="DG34" s="216"/>
      <c r="DH34" s="216"/>
      <c r="DI34" s="216"/>
      <c r="DJ34" s="216"/>
      <c r="DK34" s="216"/>
      <c r="DL34" s="216"/>
      <c r="DM34" s="216"/>
    </row>
    <row r="35" spans="1:117">
      <c r="A35" s="216"/>
      <c r="B35" s="269" t="s">
        <v>50</v>
      </c>
      <c r="C35" s="264">
        <v>1.64999999999999E-2</v>
      </c>
      <c r="D35" s="264">
        <v>1.7399999999999902E-2</v>
      </c>
      <c r="E35" s="264">
        <v>1.76999999999999E-2</v>
      </c>
      <c r="F35" s="264">
        <v>1.7100000000000001E-2</v>
      </c>
      <c r="G35" s="264"/>
      <c r="H35" s="264">
        <v>1.7799999999999899E-2</v>
      </c>
      <c r="I35" s="264">
        <v>1.3599999999999999E-2</v>
      </c>
      <c r="J35" s="264">
        <v>1.9799999999999901E-2</v>
      </c>
      <c r="K35" s="264"/>
      <c r="L35" s="264">
        <v>1.5199999999999899E-2</v>
      </c>
      <c r="M35" s="233">
        <f>AVERAGE(C35:L35)</f>
        <v>1.6887499999999927E-2</v>
      </c>
      <c r="N35" s="233">
        <f>STDEVP(C35:L35)</f>
        <v>1.7352503421696607E-3</v>
      </c>
      <c r="O35" s="226">
        <f>N35*100/M35</f>
        <v>10.275353617585008</v>
      </c>
      <c r="P35" s="233"/>
      <c r="Q35" s="226"/>
      <c r="R35" s="216"/>
      <c r="S35" s="266" t="s">
        <v>119</v>
      </c>
      <c r="T35" s="267">
        <v>65</v>
      </c>
      <c r="U35" s="216"/>
      <c r="V35" s="216"/>
      <c r="W35" s="216"/>
      <c r="X35" s="216"/>
      <c r="Y35" s="216"/>
      <c r="Z35" s="216"/>
      <c r="AA35" s="216"/>
      <c r="AB35" s="216"/>
      <c r="AD35" s="216"/>
      <c r="AE35" s="269" t="s">
        <v>50</v>
      </c>
      <c r="AF35" s="264">
        <v>2.1199999999999899E-2</v>
      </c>
      <c r="AG35" s="264">
        <v>1.7199999999999899E-2</v>
      </c>
      <c r="AH35" s="264">
        <v>2.6599999999999902E-2</v>
      </c>
      <c r="AI35" s="264">
        <v>2.74999999999999E-2</v>
      </c>
      <c r="AJ35" s="264"/>
      <c r="AK35" s="264">
        <v>1.81999999999999E-2</v>
      </c>
      <c r="AL35" s="264">
        <v>2.0199999999999899E-2</v>
      </c>
      <c r="AM35" s="264">
        <v>2.22999999999999E-2</v>
      </c>
      <c r="AN35" s="264"/>
      <c r="AO35" s="264">
        <v>1.64999999999999E-2</v>
      </c>
      <c r="AP35" s="233">
        <f>AVERAGE(AF35:AO35)</f>
        <v>2.1212499999999902E-2</v>
      </c>
      <c r="AQ35" s="233">
        <f>STDEVP(AF35:AO35)</f>
        <v>3.8429928115987937E-3</v>
      </c>
      <c r="AR35" s="226">
        <f>AQ35*100/AP35</f>
        <v>18.116642600347962</v>
      </c>
      <c r="AS35" s="233"/>
      <c r="AT35" s="226"/>
      <c r="AU35" s="216"/>
      <c r="AV35" s="266" t="s">
        <v>119</v>
      </c>
      <c r="AW35" s="267">
        <v>100</v>
      </c>
      <c r="AX35" s="216"/>
      <c r="AY35" s="216"/>
      <c r="AZ35" s="216"/>
      <c r="BA35" s="216"/>
      <c r="BB35" s="216"/>
      <c r="BC35" s="216"/>
      <c r="BD35" s="216"/>
      <c r="BE35" s="216"/>
      <c r="BH35" s="216"/>
      <c r="BI35" s="269" t="s">
        <v>50</v>
      </c>
      <c r="BJ35" s="264">
        <v>1.12999999999999E-2</v>
      </c>
      <c r="BK35" s="264">
        <v>1.1199999999999899E-2</v>
      </c>
      <c r="BL35" s="264">
        <v>1.83E-2</v>
      </c>
      <c r="BM35" s="264">
        <v>2.04999999999999E-2</v>
      </c>
      <c r="BN35" s="264">
        <v>2.74999999999999E-2</v>
      </c>
      <c r="BO35" s="264">
        <v>1.7799999999999899E-2</v>
      </c>
      <c r="BP35" s="264">
        <v>2.35E-2</v>
      </c>
      <c r="BQ35" s="264">
        <v>2.46E-2</v>
      </c>
      <c r="BR35" s="264"/>
      <c r="BS35" s="264"/>
      <c r="BT35" s="233">
        <f>AVERAGE(BJ35:BS35)</f>
        <v>1.9337499999999938E-2</v>
      </c>
      <c r="BU35" s="233">
        <f>STDEVP(BJ35:BS35)</f>
        <v>5.5594373591218915E-3</v>
      </c>
      <c r="BV35" s="226">
        <f>BU35*100/BT35</f>
        <v>28.749514462168889</v>
      </c>
      <c r="BW35" s="233"/>
      <c r="BX35" s="226"/>
      <c r="BY35" s="216"/>
      <c r="BZ35" s="266" t="s">
        <v>119</v>
      </c>
      <c r="CA35" s="267">
        <v>52</v>
      </c>
      <c r="CB35" s="216"/>
      <c r="CC35" s="216"/>
      <c r="CD35" s="216"/>
      <c r="CE35" s="216"/>
      <c r="CF35" s="216"/>
      <c r="CG35" s="216"/>
      <c r="CH35" s="216"/>
      <c r="CI35" s="216"/>
      <c r="CL35" s="216"/>
      <c r="CM35" s="269" t="s">
        <v>50</v>
      </c>
      <c r="CN35" s="264">
        <v>2.1999999999999999E-2</v>
      </c>
      <c r="CO35" s="264">
        <v>2.3699999999999999E-2</v>
      </c>
      <c r="CP35" s="264">
        <v>2.4299999999999902E-2</v>
      </c>
      <c r="CQ35" s="264">
        <v>2.5999999999999999E-2</v>
      </c>
      <c r="CR35" s="264"/>
      <c r="CS35" s="264">
        <v>1.3299999999999999E-2</v>
      </c>
      <c r="CT35" s="264">
        <v>1.5100000000000001E-2</v>
      </c>
      <c r="CU35" s="264">
        <v>2.2399999999999899E-2</v>
      </c>
      <c r="CV35" s="264">
        <v>1.8499999999999898E-2</v>
      </c>
      <c r="CW35" s="264">
        <v>2.06E-2</v>
      </c>
      <c r="CX35" s="233">
        <f>AVERAGE(CN35:CW35)</f>
        <v>2.0655555555555524E-2</v>
      </c>
      <c r="CY35" s="233">
        <f>STDEVP(CN35:CW35)</f>
        <v>4.0219152737390844E-3</v>
      </c>
      <c r="CZ35" s="226">
        <f>CY35*100/CX35</f>
        <v>19.471348823911683</v>
      </c>
      <c r="DA35" s="233"/>
      <c r="DB35" s="226"/>
      <c r="DC35" s="216"/>
      <c r="DD35" s="266" t="s">
        <v>119</v>
      </c>
      <c r="DE35" s="267">
        <v>55</v>
      </c>
      <c r="DF35" s="216"/>
      <c r="DG35" s="216"/>
      <c r="DH35" s="216"/>
      <c r="DI35" s="216"/>
      <c r="DJ35" s="216"/>
      <c r="DK35" s="216"/>
      <c r="DL35" s="216"/>
      <c r="DM35" s="216"/>
    </row>
    <row r="36" spans="1:117">
      <c r="A36" s="216"/>
      <c r="B36" s="216"/>
      <c r="C36" s="257"/>
      <c r="D36" s="257"/>
      <c r="E36" s="257"/>
      <c r="F36" s="258"/>
      <c r="G36" s="216"/>
      <c r="H36" s="233"/>
      <c r="I36" s="233"/>
      <c r="J36" s="233"/>
      <c r="K36" s="233"/>
      <c r="L36" s="233"/>
      <c r="M36" s="233"/>
      <c r="N36" s="233"/>
      <c r="O36" s="226"/>
      <c r="P36" s="233"/>
      <c r="Q36" s="226"/>
      <c r="R36" s="216"/>
      <c r="S36" s="259"/>
      <c r="T36" s="260"/>
      <c r="U36" s="216"/>
      <c r="V36" s="216"/>
      <c r="W36" s="216"/>
      <c r="X36" s="216"/>
      <c r="Y36" s="216"/>
      <c r="Z36" s="216"/>
      <c r="AA36" s="216"/>
      <c r="AB36" s="216"/>
      <c r="AD36" s="216"/>
      <c r="AE36" s="216"/>
      <c r="AF36" s="257"/>
      <c r="AG36" s="257"/>
      <c r="AH36" s="257"/>
      <c r="AI36" s="258"/>
      <c r="AJ36" s="216"/>
      <c r="AK36" s="233"/>
      <c r="AL36" s="233"/>
      <c r="AM36" s="233"/>
      <c r="AN36" s="233"/>
      <c r="AO36" s="233"/>
      <c r="AP36" s="233"/>
      <c r="AQ36" s="233"/>
      <c r="AR36" s="226"/>
      <c r="AS36" s="233"/>
      <c r="AT36" s="226"/>
      <c r="AU36" s="216"/>
      <c r="AV36" s="259"/>
      <c r="AW36" s="260"/>
      <c r="AX36" s="216"/>
      <c r="AY36" s="216"/>
      <c r="AZ36" s="216"/>
      <c r="BA36" s="216"/>
      <c r="BB36" s="216"/>
      <c r="BC36" s="216"/>
      <c r="BD36" s="216"/>
      <c r="BE36" s="216"/>
      <c r="BH36" s="216"/>
      <c r="BI36" s="216"/>
      <c r="BJ36" s="257"/>
      <c r="BK36" s="257"/>
      <c r="BL36" s="257"/>
      <c r="BM36" s="258"/>
      <c r="BN36" s="216"/>
      <c r="BO36" s="233"/>
      <c r="BP36" s="233"/>
      <c r="BQ36" s="233"/>
      <c r="BR36" s="233"/>
      <c r="BS36" s="233"/>
      <c r="BT36" s="233"/>
      <c r="BU36" s="233"/>
      <c r="BV36" s="226"/>
      <c r="BW36" s="233"/>
      <c r="BX36" s="226"/>
      <c r="BY36" s="216"/>
      <c r="BZ36" s="259"/>
      <c r="CA36" s="260"/>
      <c r="CB36" s="216"/>
      <c r="CC36" s="216"/>
      <c r="CD36" s="216"/>
      <c r="CE36" s="216"/>
      <c r="CF36" s="216"/>
      <c r="CG36" s="216"/>
      <c r="CH36" s="216"/>
      <c r="CI36" s="216"/>
      <c r="CL36" s="216"/>
      <c r="CM36" s="216"/>
      <c r="CN36" s="257"/>
      <c r="CO36" s="257"/>
      <c r="CP36" s="257"/>
      <c r="CQ36" s="258"/>
      <c r="CR36" s="216"/>
      <c r="CS36" s="233"/>
      <c r="CT36" s="233"/>
      <c r="CU36" s="233"/>
      <c r="CV36" s="233"/>
      <c r="CW36" s="233"/>
      <c r="CX36" s="233"/>
      <c r="CY36" s="233"/>
      <c r="CZ36" s="226"/>
      <c r="DA36" s="233"/>
      <c r="DB36" s="226"/>
      <c r="DC36" s="216"/>
      <c r="DD36" s="259"/>
      <c r="DE36" s="260"/>
      <c r="DF36" s="216"/>
      <c r="DG36" s="216"/>
      <c r="DH36" s="216"/>
      <c r="DI36" s="216"/>
      <c r="DJ36" s="216"/>
      <c r="DK36" s="216"/>
      <c r="DL36" s="216"/>
      <c r="DM36" s="216"/>
    </row>
    <row r="37" spans="1:117">
      <c r="A37" s="216"/>
      <c r="B37" s="216"/>
      <c r="C37" s="257"/>
      <c r="D37" s="257"/>
      <c r="E37" s="257"/>
      <c r="F37" s="258"/>
      <c r="G37" s="216"/>
      <c r="H37" s="233"/>
      <c r="I37" s="233"/>
      <c r="J37" s="233"/>
      <c r="K37" s="233"/>
      <c r="L37" s="233"/>
      <c r="M37" s="233"/>
      <c r="N37" s="233"/>
      <c r="O37" s="226"/>
      <c r="P37" s="233"/>
      <c r="Q37" s="226"/>
      <c r="R37" s="216"/>
      <c r="S37" s="259"/>
      <c r="T37" s="260"/>
      <c r="U37" s="216"/>
      <c r="V37" s="216"/>
      <c r="W37" s="216"/>
      <c r="X37" s="216"/>
      <c r="Y37" s="216"/>
      <c r="Z37" s="216"/>
      <c r="AA37" s="216"/>
      <c r="AB37" s="216"/>
      <c r="AD37" s="216"/>
      <c r="AE37" s="216"/>
      <c r="AF37" s="257"/>
      <c r="AG37" s="257"/>
      <c r="AH37" s="257"/>
      <c r="AI37" s="258"/>
      <c r="AJ37" s="216"/>
      <c r="AK37" s="233"/>
      <c r="AL37" s="233"/>
      <c r="AM37" s="233"/>
      <c r="AN37" s="233"/>
      <c r="AO37" s="233"/>
      <c r="AP37" s="233"/>
      <c r="AQ37" s="233"/>
      <c r="AR37" s="226"/>
      <c r="AS37" s="233"/>
      <c r="AT37" s="226"/>
      <c r="AU37" s="216"/>
      <c r="AV37" s="259"/>
      <c r="AW37" s="260"/>
      <c r="AX37" s="216"/>
      <c r="AY37" s="216"/>
      <c r="AZ37" s="216"/>
      <c r="BA37" s="216"/>
      <c r="BB37" s="216"/>
      <c r="BC37" s="216"/>
      <c r="BD37" s="216"/>
      <c r="BE37" s="216"/>
      <c r="BH37" s="216"/>
      <c r="BI37" s="216"/>
      <c r="BJ37" s="257"/>
      <c r="BK37" s="257"/>
      <c r="BL37" s="257"/>
      <c r="BM37" s="258"/>
      <c r="BN37" s="216"/>
      <c r="BO37" s="233"/>
      <c r="BP37" s="233"/>
      <c r="BQ37" s="233"/>
      <c r="BR37" s="233"/>
      <c r="BS37" s="233"/>
      <c r="BT37" s="233"/>
      <c r="BU37" s="233"/>
      <c r="BV37" s="226"/>
      <c r="BW37" s="233"/>
      <c r="BX37" s="226"/>
      <c r="BY37" s="216"/>
      <c r="BZ37" s="259"/>
      <c r="CA37" s="260"/>
      <c r="CB37" s="216"/>
      <c r="CC37" s="216"/>
      <c r="CD37" s="216"/>
      <c r="CE37" s="216"/>
      <c r="CF37" s="216"/>
      <c r="CG37" s="216"/>
      <c r="CH37" s="216"/>
      <c r="CI37" s="216"/>
      <c r="CL37" s="216"/>
      <c r="CM37" s="216"/>
      <c r="CN37" s="257"/>
      <c r="CO37" s="257"/>
      <c r="CP37" s="257"/>
      <c r="CQ37" s="258"/>
      <c r="CR37" s="216"/>
      <c r="CS37" s="233"/>
      <c r="CT37" s="233"/>
      <c r="CU37" s="233"/>
      <c r="CV37" s="233"/>
      <c r="CW37" s="233"/>
      <c r="CX37" s="233"/>
      <c r="CY37" s="233"/>
      <c r="CZ37" s="226"/>
      <c r="DA37" s="233"/>
      <c r="DB37" s="226"/>
      <c r="DC37" s="216"/>
      <c r="DD37" s="259"/>
      <c r="DE37" s="260"/>
      <c r="DF37" s="216"/>
      <c r="DG37" s="216"/>
      <c r="DH37" s="216"/>
      <c r="DI37" s="216"/>
      <c r="DJ37" s="216"/>
      <c r="DK37" s="216"/>
      <c r="DL37" s="216"/>
      <c r="DM37" s="216"/>
    </row>
    <row r="38" spans="1:117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</row>
    <row r="39" spans="1:117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</row>
    <row r="40" spans="1:117">
      <c r="A40" s="216"/>
      <c r="B40" s="216"/>
      <c r="C40" s="257"/>
      <c r="D40" s="257"/>
      <c r="E40" s="257"/>
      <c r="F40" s="258"/>
      <c r="G40" s="216"/>
      <c r="H40" s="233"/>
      <c r="I40" s="233"/>
      <c r="J40" s="233"/>
      <c r="K40" s="233"/>
      <c r="L40" s="233"/>
      <c r="M40" s="233"/>
      <c r="N40" s="233"/>
      <c r="O40" s="226"/>
      <c r="P40" s="233"/>
      <c r="Q40" s="226"/>
      <c r="R40" s="216"/>
      <c r="S40" s="259"/>
      <c r="T40" s="260"/>
      <c r="U40" s="216"/>
      <c r="V40" s="216"/>
      <c r="W40" s="216"/>
      <c r="X40" s="216"/>
      <c r="Y40" s="216"/>
      <c r="Z40" s="216"/>
      <c r="AA40" s="216"/>
      <c r="AB40" s="216"/>
      <c r="AD40" s="216"/>
      <c r="AE40" s="216"/>
      <c r="AF40" s="257"/>
      <c r="AG40" s="257"/>
      <c r="AH40" s="257"/>
      <c r="AI40" s="258"/>
      <c r="AJ40" s="216"/>
      <c r="AK40" s="233"/>
      <c r="AL40" s="233"/>
      <c r="AM40" s="233"/>
      <c r="AN40" s="233"/>
      <c r="AO40" s="233"/>
      <c r="AP40" s="233"/>
      <c r="AQ40" s="233"/>
      <c r="AR40" s="226"/>
      <c r="AS40" s="233"/>
      <c r="AT40" s="226"/>
      <c r="AU40" s="216"/>
      <c r="AV40" s="259"/>
      <c r="AW40" s="260"/>
      <c r="AX40" s="216"/>
      <c r="AY40" s="216"/>
      <c r="AZ40" s="216"/>
      <c r="BA40" s="216"/>
      <c r="BB40" s="216"/>
      <c r="BC40" s="216"/>
      <c r="BD40" s="216"/>
      <c r="BE40" s="216"/>
      <c r="BH40" s="216"/>
      <c r="BI40" s="216"/>
      <c r="BJ40" s="257"/>
      <c r="BK40" s="257"/>
      <c r="BL40" s="257"/>
      <c r="BM40" s="258"/>
      <c r="BN40" s="216"/>
      <c r="BO40" s="233"/>
      <c r="BP40" s="233"/>
      <c r="BQ40" s="233"/>
      <c r="BR40" s="233"/>
      <c r="BS40" s="233"/>
      <c r="BT40" s="233"/>
      <c r="BU40" s="233"/>
      <c r="BV40" s="226"/>
      <c r="BW40" s="233"/>
      <c r="BX40" s="226"/>
      <c r="BY40" s="216"/>
      <c r="BZ40" s="259"/>
      <c r="CA40" s="260"/>
      <c r="CB40" s="216"/>
      <c r="CC40" s="216"/>
      <c r="CD40" s="216"/>
      <c r="CE40" s="216"/>
      <c r="CF40" s="216"/>
      <c r="CG40" s="216"/>
      <c r="CH40" s="216"/>
      <c r="CI40" s="216"/>
      <c r="CL40" s="216"/>
      <c r="CM40" s="216"/>
      <c r="CN40" s="257"/>
      <c r="CO40" s="257"/>
      <c r="CP40" s="257"/>
      <c r="CQ40" s="258"/>
      <c r="CR40" s="216"/>
      <c r="CS40" s="233"/>
      <c r="CT40" s="233"/>
      <c r="CU40" s="233"/>
      <c r="CV40" s="233"/>
      <c r="CW40" s="233"/>
      <c r="CX40" s="233"/>
      <c r="CY40" s="233"/>
      <c r="CZ40" s="226"/>
      <c r="DA40" s="233"/>
      <c r="DB40" s="226"/>
      <c r="DC40" s="216"/>
      <c r="DD40" s="259"/>
      <c r="DE40" s="260"/>
      <c r="DF40" s="216"/>
      <c r="DG40" s="216"/>
      <c r="DH40" s="216"/>
      <c r="DI40" s="216"/>
      <c r="DJ40" s="216"/>
      <c r="DK40" s="216"/>
      <c r="DL40" s="216"/>
      <c r="DM40" s="216"/>
    </row>
    <row r="41" spans="1:117">
      <c r="A41" s="216"/>
      <c r="B41" s="216"/>
      <c r="C41" s="216"/>
      <c r="D41" s="216"/>
      <c r="E41" s="216"/>
      <c r="F41" s="216"/>
      <c r="G41" s="216"/>
      <c r="H41" s="233"/>
      <c r="I41" s="233"/>
      <c r="J41" s="233"/>
      <c r="K41" s="233"/>
      <c r="L41" s="233"/>
      <c r="M41" s="233"/>
      <c r="N41" s="233"/>
      <c r="O41" s="226"/>
      <c r="P41" s="233"/>
      <c r="Q41" s="226"/>
      <c r="R41" s="216"/>
      <c r="S41" s="216"/>
      <c r="T41" s="260"/>
      <c r="U41" s="216"/>
      <c r="V41" s="216"/>
      <c r="W41" s="216"/>
      <c r="X41" s="216"/>
      <c r="Y41" s="216"/>
      <c r="Z41" s="216"/>
      <c r="AA41" s="216"/>
      <c r="AB41" s="216"/>
      <c r="AD41" s="216"/>
      <c r="AE41" s="216"/>
      <c r="AF41" s="216"/>
      <c r="AG41" s="216"/>
      <c r="AH41" s="216"/>
      <c r="AI41" s="216"/>
      <c r="AJ41" s="216"/>
      <c r="AK41" s="233"/>
      <c r="AL41" s="233"/>
      <c r="AM41" s="233"/>
      <c r="AN41" s="233"/>
      <c r="AO41" s="233"/>
      <c r="AP41" s="233"/>
      <c r="AQ41" s="233"/>
      <c r="AR41" s="226"/>
      <c r="AS41" s="233"/>
      <c r="AT41" s="226"/>
      <c r="AU41" s="216"/>
      <c r="AV41" s="216"/>
      <c r="AW41" s="260"/>
      <c r="AX41" s="216"/>
      <c r="AY41" s="216"/>
      <c r="AZ41" s="216"/>
      <c r="BA41" s="216"/>
      <c r="BB41" s="216"/>
      <c r="BC41" s="216"/>
      <c r="BD41" s="216"/>
      <c r="BE41" s="216"/>
      <c r="BH41" s="216"/>
      <c r="BI41" s="216"/>
      <c r="BJ41" s="216"/>
      <c r="BK41" s="216"/>
      <c r="BL41" s="216"/>
      <c r="BM41" s="216"/>
      <c r="BN41" s="216"/>
      <c r="BO41" s="233"/>
      <c r="BP41" s="233"/>
      <c r="BQ41" s="233"/>
      <c r="BR41" s="233"/>
      <c r="BS41" s="233"/>
      <c r="BT41" s="233"/>
      <c r="BU41" s="233"/>
      <c r="BV41" s="226"/>
      <c r="BW41" s="233"/>
      <c r="BX41" s="226"/>
      <c r="BY41" s="216"/>
      <c r="BZ41" s="216"/>
      <c r="CA41" s="260"/>
      <c r="CB41" s="216"/>
      <c r="CC41" s="216"/>
      <c r="CD41" s="216"/>
      <c r="CE41" s="216"/>
      <c r="CF41" s="216"/>
      <c r="CG41" s="216"/>
      <c r="CH41" s="216"/>
      <c r="CI41" s="216"/>
      <c r="CL41" s="216"/>
      <c r="CM41" s="216"/>
      <c r="CN41" s="216"/>
      <c r="CO41" s="216"/>
      <c r="CP41" s="216"/>
      <c r="CQ41" s="216"/>
      <c r="CR41" s="216"/>
      <c r="CS41" s="233"/>
      <c r="CT41" s="233"/>
      <c r="CU41" s="233"/>
      <c r="CV41" s="233"/>
      <c r="CW41" s="233"/>
      <c r="CX41" s="233"/>
      <c r="CY41" s="233"/>
      <c r="CZ41" s="226"/>
      <c r="DA41" s="233"/>
      <c r="DB41" s="226"/>
      <c r="DC41" s="216"/>
      <c r="DD41" s="216"/>
      <c r="DE41" s="260"/>
      <c r="DF41" s="216"/>
      <c r="DG41" s="216"/>
      <c r="DH41" s="216"/>
      <c r="DI41" s="216"/>
      <c r="DJ41" s="216"/>
      <c r="DK41" s="216"/>
      <c r="DL41" s="216"/>
      <c r="DM41" s="216"/>
    </row>
    <row r="42" spans="1:117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5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5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5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5"/>
    </row>
    <row r="43" spans="1:117">
      <c r="A43" s="215"/>
      <c r="B43" s="366" t="s">
        <v>108</v>
      </c>
      <c r="C43" s="235" t="s">
        <v>137</v>
      </c>
      <c r="D43" s="231"/>
      <c r="E43" s="231"/>
      <c r="F43" s="231"/>
      <c r="G43" s="231"/>
      <c r="H43" s="231"/>
      <c r="I43" s="231"/>
      <c r="J43" s="231"/>
      <c r="K43" s="231"/>
      <c r="L43" s="232"/>
      <c r="M43" s="274" t="s">
        <v>1</v>
      </c>
      <c r="N43" s="233" t="s">
        <v>113</v>
      </c>
      <c r="O43" s="226" t="s">
        <v>114</v>
      </c>
      <c r="P43" s="233" t="s">
        <v>115</v>
      </c>
      <c r="Q43" s="226" t="s">
        <v>116</v>
      </c>
      <c r="R43" s="215"/>
      <c r="S43" s="233" t="s">
        <v>108</v>
      </c>
      <c r="T43" s="215" t="s">
        <v>116</v>
      </c>
      <c r="U43" s="216"/>
      <c r="V43" s="216"/>
      <c r="W43" s="216"/>
      <c r="X43" s="216"/>
      <c r="Y43" s="216"/>
      <c r="Z43" s="216"/>
      <c r="AA43" s="216"/>
      <c r="AB43" s="216"/>
      <c r="AD43" s="215"/>
      <c r="AE43" s="366" t="s">
        <v>108</v>
      </c>
      <c r="AF43" s="235" t="s">
        <v>137</v>
      </c>
      <c r="AG43" s="231"/>
      <c r="AH43" s="231"/>
      <c r="AI43" s="231"/>
      <c r="AJ43" s="231"/>
      <c r="AK43" s="231"/>
      <c r="AL43" s="231"/>
      <c r="AM43" s="231"/>
      <c r="AN43" s="231"/>
      <c r="AO43" s="232"/>
      <c r="AP43" s="274" t="s">
        <v>1</v>
      </c>
      <c r="AQ43" s="233" t="s">
        <v>113</v>
      </c>
      <c r="AR43" s="226" t="s">
        <v>114</v>
      </c>
      <c r="AS43" s="233" t="s">
        <v>115</v>
      </c>
      <c r="AT43" s="226" t="s">
        <v>116</v>
      </c>
      <c r="AU43" s="215"/>
      <c r="AV43" s="233" t="s">
        <v>108</v>
      </c>
      <c r="AW43" s="215" t="s">
        <v>116</v>
      </c>
      <c r="AX43" s="216"/>
      <c r="AY43" s="216"/>
      <c r="AZ43" s="216"/>
      <c r="BA43" s="216"/>
      <c r="BB43" s="216"/>
      <c r="BC43" s="216"/>
      <c r="BD43" s="216"/>
      <c r="BE43" s="216"/>
      <c r="BH43" s="215"/>
      <c r="BI43" s="366" t="s">
        <v>108</v>
      </c>
      <c r="BJ43" s="235" t="s">
        <v>137</v>
      </c>
      <c r="BK43" s="231"/>
      <c r="BL43" s="231"/>
      <c r="BM43" s="231"/>
      <c r="BN43" s="231"/>
      <c r="BO43" s="231"/>
      <c r="BP43" s="231"/>
      <c r="BQ43" s="231"/>
      <c r="BR43" s="231"/>
      <c r="BS43" s="232"/>
      <c r="BT43" s="274" t="s">
        <v>1</v>
      </c>
      <c r="BU43" s="233" t="s">
        <v>113</v>
      </c>
      <c r="BV43" s="226" t="s">
        <v>114</v>
      </c>
      <c r="BW43" s="233" t="s">
        <v>115</v>
      </c>
      <c r="BX43" s="226" t="s">
        <v>116</v>
      </c>
      <c r="BY43" s="215"/>
      <c r="BZ43" s="233" t="s">
        <v>108</v>
      </c>
      <c r="CA43" s="215" t="s">
        <v>116</v>
      </c>
      <c r="CB43" s="216"/>
      <c r="CC43" s="216"/>
      <c r="CD43" s="216"/>
      <c r="CE43" s="216"/>
      <c r="CF43" s="216"/>
      <c r="CG43" s="216"/>
      <c r="CH43" s="216"/>
      <c r="CI43" s="216"/>
      <c r="CL43" s="215"/>
      <c r="CM43" s="366" t="s">
        <v>108</v>
      </c>
      <c r="CN43" s="235" t="s">
        <v>137</v>
      </c>
      <c r="CO43" s="231"/>
      <c r="CP43" s="231"/>
      <c r="CQ43" s="231"/>
      <c r="CR43" s="231"/>
      <c r="CS43" s="231"/>
      <c r="CT43" s="231"/>
      <c r="CU43" s="231"/>
      <c r="CV43" s="231"/>
      <c r="CW43" s="232"/>
      <c r="CX43" s="274" t="s">
        <v>1</v>
      </c>
      <c r="CY43" s="233" t="s">
        <v>113</v>
      </c>
      <c r="CZ43" s="226" t="s">
        <v>114</v>
      </c>
      <c r="DA43" s="233" t="s">
        <v>115</v>
      </c>
      <c r="DB43" s="226" t="s">
        <v>116</v>
      </c>
      <c r="DC43" s="215"/>
      <c r="DD43" s="233" t="s">
        <v>108</v>
      </c>
      <c r="DE43" s="215" t="s">
        <v>116</v>
      </c>
      <c r="DF43" s="216"/>
      <c r="DG43" s="216"/>
      <c r="DH43" s="216"/>
      <c r="DI43" s="216"/>
      <c r="DJ43" s="216"/>
      <c r="DK43" s="216"/>
      <c r="DL43" s="216"/>
      <c r="DM43" s="216"/>
    </row>
    <row r="44" spans="1:117">
      <c r="A44" s="216"/>
      <c r="B44" s="243" t="s">
        <v>92</v>
      </c>
      <c r="C44" s="225">
        <v>1.3090999999999999</v>
      </c>
      <c r="D44" s="225">
        <v>1.228</v>
      </c>
      <c r="E44" s="225">
        <v>1.2830999999999999</v>
      </c>
      <c r="F44" s="225">
        <v>1.2636000000000001</v>
      </c>
      <c r="G44" s="225">
        <v>1.2517</v>
      </c>
      <c r="H44" s="225">
        <v>1.3006</v>
      </c>
      <c r="I44" s="225">
        <v>1.2535000000000001</v>
      </c>
      <c r="J44" s="225">
        <v>1.2835000000000001</v>
      </c>
      <c r="K44" s="225">
        <v>1.2673000000000001</v>
      </c>
      <c r="L44" s="245">
        <v>1.2703</v>
      </c>
      <c r="M44" s="233">
        <f t="shared" ref="M44:M49" si="11">AVERAGE(C44:L44)</f>
        <v>1.2710700000000001</v>
      </c>
      <c r="N44" s="233">
        <f t="shared" ref="N44:N49" si="12">STDEVP(C44:L44)</f>
        <v>2.2862766674223812E-2</v>
      </c>
      <c r="O44" s="226">
        <f>N44*100/M44</f>
        <v>1.7987024061793457</v>
      </c>
      <c r="P44" s="233">
        <f>M44-M51</f>
        <v>1.2541825000000002</v>
      </c>
      <c r="Q44" s="226">
        <f>P44*100/P44</f>
        <v>100</v>
      </c>
      <c r="R44" s="215"/>
      <c r="S44" s="215" t="s">
        <v>118</v>
      </c>
      <c r="T44" s="226"/>
      <c r="U44" s="216"/>
      <c r="V44" s="216"/>
      <c r="W44" s="216"/>
      <c r="X44" s="216"/>
      <c r="Y44" s="216"/>
      <c r="Z44" s="216"/>
      <c r="AA44" s="216"/>
      <c r="AB44" s="216"/>
      <c r="AD44" s="216"/>
      <c r="AE44" s="243" t="s">
        <v>92</v>
      </c>
      <c r="AF44" s="225">
        <v>1.8571</v>
      </c>
      <c r="AG44" s="225">
        <v>1.8763000000000001</v>
      </c>
      <c r="AH44" s="225">
        <v>1.8757999999999999</v>
      </c>
      <c r="AI44" s="225">
        <v>1.8834</v>
      </c>
      <c r="AJ44" s="225">
        <v>1.762</v>
      </c>
      <c r="AK44" s="225">
        <v>1.7335</v>
      </c>
      <c r="AL44" s="225">
        <v>1.7928999999999999</v>
      </c>
      <c r="AM44" s="225">
        <v>1.80259999999999</v>
      </c>
      <c r="AN44" s="225">
        <v>1.8554999999999999</v>
      </c>
      <c r="AO44" s="245">
        <v>1.8707</v>
      </c>
      <c r="AP44" s="233">
        <f t="shared" ref="AP44:AP49" si="13">AVERAGE(AF44:AO44)</f>
        <v>1.8309799999999989</v>
      </c>
      <c r="AQ44" s="233">
        <f t="shared" ref="AQ44:AQ49" si="14">STDEVP(AF44:AO44)</f>
        <v>5.1174071559726961E-2</v>
      </c>
      <c r="AR44" s="226">
        <f>AQ44*100/AP44</f>
        <v>2.7949006302486641</v>
      </c>
      <c r="AS44" s="233">
        <f>AP44-AP51</f>
        <v>1.8097674999999991</v>
      </c>
      <c r="AT44" s="226">
        <f>AS44*100/AS44</f>
        <v>100</v>
      </c>
      <c r="AU44" s="215"/>
      <c r="AV44" s="215" t="s">
        <v>118</v>
      </c>
      <c r="AW44" s="226"/>
      <c r="AX44" s="216"/>
      <c r="AY44" s="216"/>
      <c r="AZ44" s="216"/>
      <c r="BA44" s="216"/>
      <c r="BB44" s="216"/>
      <c r="BC44" s="216"/>
      <c r="BD44" s="216"/>
      <c r="BE44" s="216"/>
      <c r="BH44" s="216"/>
      <c r="BI44" s="243" t="s">
        <v>92</v>
      </c>
      <c r="BJ44" s="225">
        <v>1.7010999999999901</v>
      </c>
      <c r="BK44" s="225">
        <v>1.5703</v>
      </c>
      <c r="BL44" s="225">
        <v>1.5809</v>
      </c>
      <c r="BM44" s="225">
        <v>1.5495999999999901</v>
      </c>
      <c r="BN44" s="225">
        <v>1.49359999999999</v>
      </c>
      <c r="BO44" s="225">
        <v>1.5610999999999999</v>
      </c>
      <c r="BP44" s="225">
        <v>1.6207</v>
      </c>
      <c r="BQ44" s="225">
        <v>1.5368999999999999</v>
      </c>
      <c r="BR44" s="225">
        <v>1.6479999999999999</v>
      </c>
      <c r="BS44" s="245">
        <v>1.6516999999999999</v>
      </c>
      <c r="BT44" s="233">
        <f t="shared" ref="BT44:BT49" si="15">AVERAGE(BJ44:BS44)</f>
        <v>1.5913899999999968</v>
      </c>
      <c r="BU44" s="233">
        <f t="shared" ref="BU44:BU49" si="16">STDEVP(BJ44:BS44)</f>
        <v>5.9571896897782757E-2</v>
      </c>
      <c r="BV44" s="226">
        <f>BU44*100/BT44</f>
        <v>3.7433876609619818</v>
      </c>
      <c r="BW44" s="233">
        <f>BT44-BT51</f>
        <v>1.5720524999999967</v>
      </c>
      <c r="BX44" s="226">
        <f>BW44*100/BW44</f>
        <v>100</v>
      </c>
      <c r="BY44" s="215"/>
      <c r="BZ44" s="215" t="s">
        <v>118</v>
      </c>
      <c r="CA44" s="226"/>
      <c r="CB44" s="216"/>
      <c r="CC44" s="216"/>
      <c r="CD44" s="216"/>
      <c r="CE44" s="216"/>
      <c r="CF44" s="216"/>
      <c r="CG44" s="216"/>
      <c r="CH44" s="216"/>
      <c r="CI44" s="216"/>
      <c r="CL44" s="216"/>
      <c r="CM44" s="243" t="s">
        <v>92</v>
      </c>
      <c r="CN44" s="225">
        <v>1.4462999999999999</v>
      </c>
      <c r="CO44" s="225">
        <v>1.383</v>
      </c>
      <c r="CP44" s="225">
        <v>1.3521999999999901</v>
      </c>
      <c r="CQ44" s="225">
        <v>1.3460999999999901</v>
      </c>
      <c r="CR44" s="225">
        <v>1.2883</v>
      </c>
      <c r="CS44" s="225">
        <v>1.266</v>
      </c>
      <c r="CT44" s="225">
        <v>1.3574999999999999</v>
      </c>
      <c r="CU44" s="225">
        <v>1.2918000000000001</v>
      </c>
      <c r="CV44" s="225">
        <v>1.3519999999999901</v>
      </c>
      <c r="CW44" s="245">
        <v>1.4167999999999901</v>
      </c>
      <c r="CX44" s="233">
        <f t="shared" ref="CX44:CX49" si="17">AVERAGE(CN44:CW44)</f>
        <v>1.3499999999999959</v>
      </c>
      <c r="CY44" s="233">
        <f t="shared" ref="CY44:CY49" si="18">STDEVP(CN44:CW44)</f>
        <v>5.3995703532779937E-2</v>
      </c>
      <c r="CZ44" s="226">
        <f>CY44*100/CX44</f>
        <v>3.9996817431688969</v>
      </c>
      <c r="DA44" s="233">
        <f>CX44-CX51</f>
        <v>1.3293444444444404</v>
      </c>
      <c r="DB44" s="226">
        <f>DA44*100/DA44</f>
        <v>100</v>
      </c>
      <c r="DC44" s="215"/>
      <c r="DD44" s="215" t="s">
        <v>118</v>
      </c>
      <c r="DE44" s="226"/>
      <c r="DF44" s="216"/>
      <c r="DG44" s="216"/>
      <c r="DH44" s="216"/>
      <c r="DI44" s="216"/>
      <c r="DJ44" s="216"/>
      <c r="DK44" s="216"/>
      <c r="DL44" s="216"/>
      <c r="DM44" s="216"/>
    </row>
    <row r="45" spans="1:117">
      <c r="A45" s="216"/>
      <c r="B45" s="261">
        <v>1000</v>
      </c>
      <c r="C45" s="228">
        <v>3.1300000000000001E-2</v>
      </c>
      <c r="D45" s="228">
        <v>3.1199999999999901E-2</v>
      </c>
      <c r="E45" s="228">
        <v>3.0200000000000001E-2</v>
      </c>
      <c r="F45" s="228"/>
      <c r="G45" s="228"/>
      <c r="H45" s="233"/>
      <c r="I45" s="233"/>
      <c r="J45" s="233"/>
      <c r="K45" s="233"/>
      <c r="L45" s="248"/>
      <c r="M45" s="233">
        <f t="shared" si="11"/>
        <v>3.0899999999999969E-2</v>
      </c>
      <c r="N45" s="233">
        <f t="shared" si="12"/>
        <v>4.9665548085835794E-4</v>
      </c>
      <c r="O45" s="226">
        <f t="shared" ref="O45:O49" si="19">N45*100/M45</f>
        <v>1.6072992908037489</v>
      </c>
      <c r="P45" s="233">
        <f>M45-M51</f>
        <v>1.4012500000000042E-2</v>
      </c>
      <c r="Q45" s="249">
        <f>P45*100/P44</f>
        <v>1.1172616425440509</v>
      </c>
      <c r="R45" s="215"/>
      <c r="S45" s="250">
        <v>1000</v>
      </c>
      <c r="T45" s="249">
        <v>1.1172616425440509</v>
      </c>
      <c r="U45" s="216"/>
      <c r="V45" s="216"/>
      <c r="W45" s="216"/>
      <c r="X45" s="216"/>
      <c r="Y45" s="216"/>
      <c r="Z45" s="216"/>
      <c r="AA45" s="216"/>
      <c r="AB45" s="216"/>
      <c r="AD45" s="216"/>
      <c r="AE45" s="261">
        <v>500</v>
      </c>
      <c r="AF45" s="228">
        <v>3.3599999999999998E-2</v>
      </c>
      <c r="AG45" s="228"/>
      <c r="AH45" s="228">
        <v>2.9799999999999899E-2</v>
      </c>
      <c r="AI45" s="228">
        <v>3.0700000000000002E-2</v>
      </c>
      <c r="AJ45" s="228"/>
      <c r="AK45" s="233"/>
      <c r="AL45" s="233"/>
      <c r="AM45" s="233"/>
      <c r="AN45" s="233"/>
      <c r="AO45" s="248"/>
      <c r="AP45" s="233">
        <f t="shared" si="13"/>
        <v>3.1366666666666633E-2</v>
      </c>
      <c r="AQ45" s="233">
        <f t="shared" si="14"/>
        <v>1.6213848676020725E-3</v>
      </c>
      <c r="AR45" s="226">
        <f t="shared" ref="AR45:AR49" si="20">AQ45*100/AP45</f>
        <v>5.1691334780087388</v>
      </c>
      <c r="AS45" s="233">
        <f>AP45-AP51</f>
        <v>1.0154166666666731E-2</v>
      </c>
      <c r="AT45" s="249">
        <f>AS45*100/AS44</f>
        <v>0.56107575512692853</v>
      </c>
      <c r="AU45" s="215"/>
      <c r="AV45" s="250">
        <v>500</v>
      </c>
      <c r="AW45" s="249">
        <v>0.56107575512692853</v>
      </c>
      <c r="AX45" s="216"/>
      <c r="AY45" s="216"/>
      <c r="AZ45" s="216"/>
      <c r="BA45" s="216"/>
      <c r="BB45" s="216"/>
      <c r="BC45" s="216"/>
      <c r="BD45" s="216"/>
      <c r="BE45" s="216"/>
      <c r="BH45" s="216"/>
      <c r="BI45" s="261">
        <v>500</v>
      </c>
      <c r="BJ45" s="228">
        <v>2.7599999999999899E-2</v>
      </c>
      <c r="BK45" s="228"/>
      <c r="BL45" s="228">
        <v>2.50999999999999E-2</v>
      </c>
      <c r="BM45" s="228">
        <v>2.6700000000000002E-2</v>
      </c>
      <c r="BN45" s="228">
        <v>2.3499999999999899E-2</v>
      </c>
      <c r="BO45" s="233"/>
      <c r="BP45" s="233"/>
      <c r="BQ45" s="233"/>
      <c r="BR45" s="233"/>
      <c r="BS45" s="248"/>
      <c r="BT45" s="233">
        <f t="shared" si="15"/>
        <v>2.5724999999999925E-2</v>
      </c>
      <c r="BU45" s="233">
        <f t="shared" si="16"/>
        <v>1.5658464164789755E-3</v>
      </c>
      <c r="BV45" s="226">
        <f t="shared" ref="BV45:BV49" si="21">BU45*100/BT45</f>
        <v>6.0868665363614385</v>
      </c>
      <c r="BW45" s="233">
        <f>BT45-BT51</f>
        <v>6.3874999999999869E-3</v>
      </c>
      <c r="BX45" s="249">
        <f>BW45*100/BW44</f>
        <v>0.40631594682747557</v>
      </c>
      <c r="BY45" s="215"/>
      <c r="BZ45" s="250">
        <v>500</v>
      </c>
      <c r="CA45" s="249">
        <v>0.40631594682747557</v>
      </c>
      <c r="CB45" s="216"/>
      <c r="CC45" s="216"/>
      <c r="CD45" s="216"/>
      <c r="CE45" s="216"/>
      <c r="CF45" s="216"/>
      <c r="CG45" s="216"/>
      <c r="CH45" s="216"/>
      <c r="CI45" s="216"/>
      <c r="CL45" s="216"/>
      <c r="CM45" s="261">
        <v>500</v>
      </c>
      <c r="CN45" s="228">
        <v>2.92E-2</v>
      </c>
      <c r="CO45" s="228">
        <v>3.1E-2</v>
      </c>
      <c r="CP45" s="228">
        <v>2.6499999999999999E-2</v>
      </c>
      <c r="CQ45" s="228">
        <v>2.8899999999999901E-2</v>
      </c>
      <c r="CR45" s="228">
        <v>2.5700000000000001E-2</v>
      </c>
      <c r="CS45" s="233"/>
      <c r="CT45" s="233"/>
      <c r="CU45" s="233"/>
      <c r="CV45" s="233"/>
      <c r="CW45" s="248"/>
      <c r="CX45" s="233">
        <f t="shared" si="17"/>
        <v>2.825999999999998E-2</v>
      </c>
      <c r="CY45" s="233">
        <f t="shared" si="18"/>
        <v>1.9210413842496925E-3</v>
      </c>
      <c r="CZ45" s="226">
        <f t="shared" ref="CZ45:CZ49" si="22">CY45*100/CX45</f>
        <v>6.797740213197784</v>
      </c>
      <c r="DA45" s="233">
        <f>CX45-CX51</f>
        <v>7.6044444444444553E-3</v>
      </c>
      <c r="DB45" s="249">
        <f>DA45*100/DA44</f>
        <v>0.57204470039535205</v>
      </c>
      <c r="DC45" s="215"/>
      <c r="DD45" s="250">
        <v>500</v>
      </c>
      <c r="DE45" s="249">
        <v>0.57204470039535205</v>
      </c>
      <c r="DF45" s="216"/>
      <c r="DG45" s="216"/>
      <c r="DH45" s="216"/>
      <c r="DI45" s="216"/>
      <c r="DJ45" s="216"/>
      <c r="DK45" s="216"/>
      <c r="DL45" s="216"/>
      <c r="DM45" s="216"/>
    </row>
    <row r="46" spans="1:117">
      <c r="A46" s="216"/>
      <c r="B46" s="261">
        <v>500</v>
      </c>
      <c r="C46" s="228">
        <v>2.10999999999999E-2</v>
      </c>
      <c r="D46" s="228">
        <v>2.12E-2</v>
      </c>
      <c r="E46" s="228">
        <v>2.16999999999999E-2</v>
      </c>
      <c r="F46" s="228"/>
      <c r="G46" s="228"/>
      <c r="H46" s="233"/>
      <c r="I46" s="233"/>
      <c r="J46" s="233"/>
      <c r="K46" s="233"/>
      <c r="L46" s="248"/>
      <c r="M46" s="233">
        <f t="shared" si="11"/>
        <v>2.133333333333327E-2</v>
      </c>
      <c r="N46" s="233">
        <f t="shared" si="12"/>
        <v>2.6246692913371001E-4</v>
      </c>
      <c r="O46" s="226">
        <f t="shared" si="19"/>
        <v>1.2303137303142693</v>
      </c>
      <c r="P46" s="233">
        <f>M46-M51</f>
        <v>4.4458333333333433E-3</v>
      </c>
      <c r="Q46" s="249">
        <f>P46*100/P44</f>
        <v>0.3544805746638422</v>
      </c>
      <c r="R46" s="215"/>
      <c r="S46" s="252">
        <v>500</v>
      </c>
      <c r="T46" s="249">
        <v>0.3544805746638422</v>
      </c>
      <c r="U46" s="216"/>
      <c r="V46" s="216"/>
      <c r="W46" s="216"/>
      <c r="X46" s="216"/>
      <c r="Y46" s="216"/>
      <c r="Z46" s="216"/>
      <c r="AA46" s="216"/>
      <c r="AB46" s="216"/>
      <c r="AD46" s="216"/>
      <c r="AE46" s="261">
        <v>250</v>
      </c>
      <c r="AF46" s="228">
        <v>0.27779999999999999</v>
      </c>
      <c r="AG46" s="228">
        <v>0.2331</v>
      </c>
      <c r="AH46" s="228">
        <v>0.21439999999999901</v>
      </c>
      <c r="AI46" s="228">
        <v>0.25279999999999903</v>
      </c>
      <c r="AJ46" s="228">
        <v>0.218</v>
      </c>
      <c r="AK46" s="233"/>
      <c r="AL46" s="233"/>
      <c r="AM46" s="233"/>
      <c r="AN46" s="233"/>
      <c r="AO46" s="248"/>
      <c r="AP46" s="233">
        <f t="shared" si="13"/>
        <v>0.23921999999999963</v>
      </c>
      <c r="AQ46" s="233">
        <f t="shared" si="14"/>
        <v>2.3565262570147707E-2</v>
      </c>
      <c r="AR46" s="226">
        <f t="shared" si="20"/>
        <v>9.8508747471564835</v>
      </c>
      <c r="AS46" s="233">
        <f>AP46-AP51</f>
        <v>0.21800749999999972</v>
      </c>
      <c r="AT46" s="249">
        <f>AS46*100/AS44</f>
        <v>12.046160625605214</v>
      </c>
      <c r="AU46" s="215"/>
      <c r="AV46" s="252">
        <v>250</v>
      </c>
      <c r="AW46" s="249">
        <v>12.046160625605214</v>
      </c>
      <c r="AX46" s="216"/>
      <c r="AY46" s="216"/>
      <c r="AZ46" s="216"/>
      <c r="BA46" s="216"/>
      <c r="BB46" s="216"/>
      <c r="BC46" s="216"/>
      <c r="BD46" s="216"/>
      <c r="BE46" s="216"/>
      <c r="BH46" s="216"/>
      <c r="BI46" s="261">
        <v>250</v>
      </c>
      <c r="BJ46" s="228">
        <v>2.04999999999999E-2</v>
      </c>
      <c r="BK46" s="228">
        <v>2.1899999999999899E-2</v>
      </c>
      <c r="BL46" s="228">
        <v>2.1000000000000001E-2</v>
      </c>
      <c r="BM46" s="228"/>
      <c r="BN46" s="228"/>
      <c r="BO46" s="233"/>
      <c r="BP46" s="233"/>
      <c r="BQ46" s="233"/>
      <c r="BR46" s="233"/>
      <c r="BS46" s="248"/>
      <c r="BT46" s="233">
        <f t="shared" si="15"/>
        <v>2.1133333333333268E-2</v>
      </c>
      <c r="BU46" s="233">
        <f t="shared" si="16"/>
        <v>5.7927157323275046E-4</v>
      </c>
      <c r="BV46" s="226">
        <f t="shared" si="21"/>
        <v>2.7410326809120771</v>
      </c>
      <c r="BW46" s="233">
        <f>BT46-BT51</f>
        <v>1.7958333333333298E-3</v>
      </c>
      <c r="BX46" s="249">
        <f>BW46*100/BW44</f>
        <v>0.11423494656401956</v>
      </c>
      <c r="BY46" s="215"/>
      <c r="BZ46" s="252">
        <v>250</v>
      </c>
      <c r="CA46" s="249">
        <v>0.11423494656401956</v>
      </c>
      <c r="CB46" s="216"/>
      <c r="CC46" s="216"/>
      <c r="CD46" s="216"/>
      <c r="CE46" s="216"/>
      <c r="CF46" s="216"/>
      <c r="CG46" s="216"/>
      <c r="CH46" s="216"/>
      <c r="CI46" s="216"/>
      <c r="CL46" s="216"/>
      <c r="CM46" s="261">
        <v>250</v>
      </c>
      <c r="CN46" s="228">
        <v>1.7600000000000001E-2</v>
      </c>
      <c r="CO46" s="228"/>
      <c r="CP46" s="228">
        <v>0.02</v>
      </c>
      <c r="CQ46" s="228"/>
      <c r="CR46" s="228">
        <v>1.82999999999999E-2</v>
      </c>
      <c r="CS46" s="233"/>
      <c r="CT46" s="233"/>
      <c r="CU46" s="233"/>
      <c r="CV46" s="233"/>
      <c r="CW46" s="248"/>
      <c r="CX46" s="233">
        <f t="shared" si="17"/>
        <v>1.86333333333333E-2</v>
      </c>
      <c r="CY46" s="233">
        <f t="shared" si="18"/>
        <v>1.0077477638554091E-3</v>
      </c>
      <c r="CZ46" s="226">
        <f t="shared" si="22"/>
        <v>5.4083064249843158</v>
      </c>
      <c r="DA46" s="233">
        <f>CX46-CX51</f>
        <v>-2.0222222222222239E-3</v>
      </c>
      <c r="DB46" s="249">
        <f>DA46*100/DA44</f>
        <v>-0.15212176427813265</v>
      </c>
      <c r="DC46" s="215"/>
      <c r="DD46" s="252">
        <v>250</v>
      </c>
      <c r="DE46" s="249">
        <v>-0.15212176427813265</v>
      </c>
      <c r="DF46" s="216"/>
      <c r="DG46" s="216"/>
      <c r="DH46" s="216"/>
      <c r="DI46" s="216"/>
      <c r="DJ46" s="216"/>
      <c r="DK46" s="216"/>
      <c r="DL46" s="216"/>
      <c r="DM46" s="216"/>
    </row>
    <row r="47" spans="1:117">
      <c r="A47" s="215"/>
      <c r="B47" s="261">
        <v>250</v>
      </c>
      <c r="C47" s="228"/>
      <c r="D47" s="228">
        <v>2.01E-2</v>
      </c>
      <c r="E47" s="228">
        <v>1.9099999999999999E-2</v>
      </c>
      <c r="F47" s="228">
        <v>2.3400000000000001E-2</v>
      </c>
      <c r="G47" s="228"/>
      <c r="H47" s="233"/>
      <c r="I47" s="233"/>
      <c r="J47" s="233"/>
      <c r="K47" s="233"/>
      <c r="L47" s="248"/>
      <c r="M47" s="233">
        <f t="shared" si="11"/>
        <v>2.0866666666666669E-2</v>
      </c>
      <c r="N47" s="233">
        <f t="shared" si="12"/>
        <v>1.8372685039360899E-3</v>
      </c>
      <c r="O47" s="226">
        <f t="shared" si="19"/>
        <v>8.8048011370739125</v>
      </c>
      <c r="P47" s="233">
        <f>M47-M51</f>
        <v>3.9791666666667419E-3</v>
      </c>
      <c r="Q47" s="249">
        <f>P47*100/P44</f>
        <v>0.31727174208432513</v>
      </c>
      <c r="R47" s="215"/>
      <c r="S47" s="252">
        <v>250</v>
      </c>
      <c r="T47" s="249">
        <v>0.31727174208432513</v>
      </c>
      <c r="U47" s="216"/>
      <c r="V47" s="216"/>
      <c r="W47" s="216"/>
      <c r="X47" s="216"/>
      <c r="Y47" s="216"/>
      <c r="Z47" s="216"/>
      <c r="AA47" s="216"/>
      <c r="AB47" s="216"/>
      <c r="AD47" s="215"/>
      <c r="AE47" s="261">
        <v>125</v>
      </c>
      <c r="AF47" s="228">
        <v>0.76839999999999997</v>
      </c>
      <c r="AG47" s="228">
        <v>0.80600000000000005</v>
      </c>
      <c r="AH47" s="228">
        <v>0.76569999999999905</v>
      </c>
      <c r="AI47" s="228">
        <v>0.78039999999999998</v>
      </c>
      <c r="AJ47" s="228">
        <v>0.74809999999999999</v>
      </c>
      <c r="AK47" s="233"/>
      <c r="AL47" s="233"/>
      <c r="AM47" s="233"/>
      <c r="AN47" s="233"/>
      <c r="AO47" s="248"/>
      <c r="AP47" s="233">
        <f t="shared" si="13"/>
        <v>0.77371999999999974</v>
      </c>
      <c r="AQ47" s="233">
        <f t="shared" si="14"/>
        <v>1.9160521913559762E-2</v>
      </c>
      <c r="AR47" s="226">
        <f t="shared" si="20"/>
        <v>2.4764154879749483</v>
      </c>
      <c r="AS47" s="233">
        <f>AP47-AP51</f>
        <v>0.75250749999999988</v>
      </c>
      <c r="AT47" s="249">
        <f>AS47*100/AS44</f>
        <v>41.580341121166128</v>
      </c>
      <c r="AU47" s="215"/>
      <c r="AV47" s="252">
        <v>125</v>
      </c>
      <c r="AW47" s="249">
        <v>41.580341121166128</v>
      </c>
      <c r="AX47" s="216"/>
      <c r="AY47" s="216"/>
      <c r="AZ47" s="216"/>
      <c r="BA47" s="216"/>
      <c r="BB47" s="216"/>
      <c r="BC47" s="216"/>
      <c r="BD47" s="216"/>
      <c r="BE47" s="216"/>
      <c r="BH47" s="215"/>
      <c r="BI47" s="261">
        <v>125</v>
      </c>
      <c r="BJ47" s="228">
        <v>0.30079999999999901</v>
      </c>
      <c r="BK47" s="228">
        <v>0.30280000000000001</v>
      </c>
      <c r="BL47" s="228"/>
      <c r="BM47" s="228">
        <v>0.29809999999999998</v>
      </c>
      <c r="BN47" s="228"/>
      <c r="BO47" s="233"/>
      <c r="BP47" s="233"/>
      <c r="BQ47" s="233"/>
      <c r="BR47" s="233"/>
      <c r="BS47" s="248"/>
      <c r="BT47" s="233">
        <f t="shared" si="15"/>
        <v>0.30056666666666637</v>
      </c>
      <c r="BU47" s="233">
        <f t="shared" si="16"/>
        <v>1.9258475767538808E-3</v>
      </c>
      <c r="BV47" s="226">
        <f t="shared" si="21"/>
        <v>0.64073890764795915</v>
      </c>
      <c r="BW47" s="233">
        <f>BT47-BT51</f>
        <v>0.28122916666666642</v>
      </c>
      <c r="BX47" s="249">
        <f>BW47*100/BW44</f>
        <v>17.889298650437372</v>
      </c>
      <c r="BY47" s="215"/>
      <c r="BZ47" s="252">
        <v>125</v>
      </c>
      <c r="CA47" s="249">
        <v>17.889298650437372</v>
      </c>
      <c r="CB47" s="216"/>
      <c r="CC47" s="216"/>
      <c r="CD47" s="216"/>
      <c r="CE47" s="216"/>
      <c r="CF47" s="216"/>
      <c r="CG47" s="216"/>
      <c r="CH47" s="216"/>
      <c r="CI47" s="216"/>
      <c r="CL47" s="215"/>
      <c r="CM47" s="261">
        <v>125</v>
      </c>
      <c r="CN47" s="228">
        <v>0.2878</v>
      </c>
      <c r="CO47" s="228">
        <v>0.3019</v>
      </c>
      <c r="CP47" s="228">
        <v>0.28499999999999998</v>
      </c>
      <c r="CQ47" s="228">
        <v>0.29609999999999997</v>
      </c>
      <c r="CR47" s="228">
        <v>0.29630000000000001</v>
      </c>
      <c r="CS47" s="233"/>
      <c r="CT47" s="233"/>
      <c r="CU47" s="233"/>
      <c r="CV47" s="233"/>
      <c r="CW47" s="248"/>
      <c r="CX47" s="233">
        <f t="shared" si="17"/>
        <v>0.29342000000000001</v>
      </c>
      <c r="CY47" s="233">
        <f t="shared" si="18"/>
        <v>6.1622723081668556E-3</v>
      </c>
      <c r="CZ47" s="226">
        <f t="shared" si="22"/>
        <v>2.1001541504215306</v>
      </c>
      <c r="DA47" s="233">
        <f>CX47-CX51</f>
        <v>0.27276444444444448</v>
      </c>
      <c r="DB47" s="249">
        <f>DA47*100/DA44</f>
        <v>20.518718499511102</v>
      </c>
      <c r="DC47" s="215"/>
      <c r="DD47" s="252">
        <v>125</v>
      </c>
      <c r="DE47" s="249">
        <v>20.518718499511102</v>
      </c>
      <c r="DF47" s="216"/>
      <c r="DG47" s="216"/>
      <c r="DH47" s="216"/>
      <c r="DI47" s="216"/>
      <c r="DJ47" s="216"/>
      <c r="DK47" s="216"/>
      <c r="DL47" s="216"/>
      <c r="DM47" s="216"/>
    </row>
    <row r="48" spans="1:117">
      <c r="A48" s="216"/>
      <c r="B48" s="261">
        <v>125</v>
      </c>
      <c r="C48" s="228"/>
      <c r="D48" s="228"/>
      <c r="E48" s="228">
        <v>0.27689999999999998</v>
      </c>
      <c r="F48" s="228">
        <v>0.32050000000000001</v>
      </c>
      <c r="G48" s="228">
        <v>0.30930000000000002</v>
      </c>
      <c r="H48" s="233"/>
      <c r="I48" s="233"/>
      <c r="J48" s="233"/>
      <c r="K48" s="233"/>
      <c r="L48" s="248"/>
      <c r="M48" s="233">
        <f t="shared" si="11"/>
        <v>0.3022333333333333</v>
      </c>
      <c r="N48" s="233">
        <f t="shared" si="12"/>
        <v>1.8487713637861121E-2</v>
      </c>
      <c r="O48" s="226">
        <f t="shared" si="19"/>
        <v>6.1170332980680895</v>
      </c>
      <c r="P48" s="233">
        <f>M48-M51</f>
        <v>0.28534583333333335</v>
      </c>
      <c r="Q48" s="249">
        <f>P48*100/P44</f>
        <v>22.751540013780552</v>
      </c>
      <c r="R48" s="215"/>
      <c r="S48" s="252">
        <v>125</v>
      </c>
      <c r="T48" s="249">
        <v>22.751540013780552</v>
      </c>
      <c r="U48" s="216"/>
      <c r="V48" s="216"/>
      <c r="W48" s="216"/>
      <c r="X48" s="216"/>
      <c r="Y48" s="216"/>
      <c r="Z48" s="216"/>
      <c r="AA48" s="216"/>
      <c r="AB48" s="216"/>
      <c r="AD48" s="216"/>
      <c r="AE48" s="261">
        <v>62.5</v>
      </c>
      <c r="AF48" s="228">
        <v>1.5768</v>
      </c>
      <c r="AG48" s="228">
        <v>1.6532</v>
      </c>
      <c r="AH48" s="228">
        <v>1.5937999999999899</v>
      </c>
      <c r="AI48" s="228">
        <v>1.6142000000000001</v>
      </c>
      <c r="AJ48" s="228">
        <v>1.5395000000000001</v>
      </c>
      <c r="AK48" s="233"/>
      <c r="AL48" s="233"/>
      <c r="AM48" s="233"/>
      <c r="AN48" s="233"/>
      <c r="AO48" s="248"/>
      <c r="AP48" s="233">
        <f t="shared" si="13"/>
        <v>1.5954999999999981</v>
      </c>
      <c r="AQ48" s="233">
        <f t="shared" si="14"/>
        <v>3.786174850690345E-2</v>
      </c>
      <c r="AR48" s="226">
        <f t="shared" si="20"/>
        <v>2.3730334382264804</v>
      </c>
      <c r="AS48" s="233">
        <f>AP48-AP51</f>
        <v>1.5742874999999983</v>
      </c>
      <c r="AT48" s="249">
        <f>AS48*100/AS44</f>
        <v>86.9883838669884</v>
      </c>
      <c r="AU48" s="215"/>
      <c r="AV48" s="252">
        <v>62.5</v>
      </c>
      <c r="AW48" s="249">
        <v>86.9883838669884</v>
      </c>
      <c r="AX48" s="216"/>
      <c r="AY48" s="216"/>
      <c r="AZ48" s="216"/>
      <c r="BA48" s="216"/>
      <c r="BB48" s="216"/>
      <c r="BC48" s="216"/>
      <c r="BD48" s="216"/>
      <c r="BE48" s="216"/>
      <c r="BH48" s="216"/>
      <c r="BI48" s="261">
        <v>62.5</v>
      </c>
      <c r="BJ48" s="228">
        <v>0.65439999999999998</v>
      </c>
      <c r="BK48" s="228"/>
      <c r="BL48" s="228">
        <v>0.59</v>
      </c>
      <c r="BM48" s="228">
        <v>0.68659999999999999</v>
      </c>
      <c r="BN48" s="228"/>
      <c r="BO48" s="233"/>
      <c r="BP48" s="233"/>
      <c r="BQ48" s="233"/>
      <c r="BR48" s="233"/>
      <c r="BS48" s="248"/>
      <c r="BT48" s="233">
        <f t="shared" si="15"/>
        <v>0.64366666666666672</v>
      </c>
      <c r="BU48" s="233">
        <f t="shared" si="16"/>
        <v>4.0160455951373644E-2</v>
      </c>
      <c r="BV48" s="226">
        <f t="shared" si="21"/>
        <v>6.2393251089653505</v>
      </c>
      <c r="BW48" s="233">
        <f>BT48-BT51</f>
        <v>0.62432916666666682</v>
      </c>
      <c r="BX48" s="249">
        <f>BW48*100/BW44</f>
        <v>39.714269508598989</v>
      </c>
      <c r="BY48" s="215"/>
      <c r="BZ48" s="252">
        <v>62.5</v>
      </c>
      <c r="CA48" s="249">
        <v>39.714269508598989</v>
      </c>
      <c r="CB48" s="216"/>
      <c r="CC48" s="216"/>
      <c r="CD48" s="216"/>
      <c r="CE48" s="216"/>
      <c r="CF48" s="216"/>
      <c r="CG48" s="216"/>
      <c r="CH48" s="216"/>
      <c r="CI48" s="216"/>
      <c r="CL48" s="216"/>
      <c r="CM48" s="261">
        <v>62.5</v>
      </c>
      <c r="CN48" s="228">
        <v>0.58320000000000005</v>
      </c>
      <c r="CO48" s="228">
        <v>0.68640000000000001</v>
      </c>
      <c r="CP48" s="228">
        <v>0.63870000000000005</v>
      </c>
      <c r="CQ48" s="228">
        <v>0.65600000000000003</v>
      </c>
      <c r="CR48" s="228">
        <v>0.61309999999999998</v>
      </c>
      <c r="CS48" s="233"/>
      <c r="CT48" s="233"/>
      <c r="CU48" s="233"/>
      <c r="CV48" s="233"/>
      <c r="CW48" s="248"/>
      <c r="CX48" s="233">
        <f t="shared" si="17"/>
        <v>0.63548000000000004</v>
      </c>
      <c r="CY48" s="233">
        <f t="shared" si="18"/>
        <v>3.5378942889803811E-2</v>
      </c>
      <c r="CZ48" s="226">
        <f t="shared" si="22"/>
        <v>5.5672787325806965</v>
      </c>
      <c r="DA48" s="233">
        <f>CX48-CX51</f>
        <v>0.61482444444444451</v>
      </c>
      <c r="DB48" s="249">
        <f>DA48*100/DA44</f>
        <v>46.250198510544188</v>
      </c>
      <c r="DC48" s="215"/>
      <c r="DD48" s="252">
        <v>62.5</v>
      </c>
      <c r="DE48" s="249">
        <v>46.250198510544188</v>
      </c>
      <c r="DF48" s="216"/>
      <c r="DG48" s="216"/>
      <c r="DH48" s="216"/>
      <c r="DI48" s="216"/>
      <c r="DJ48" s="216"/>
      <c r="DK48" s="216"/>
      <c r="DL48" s="216"/>
      <c r="DM48" s="216"/>
    </row>
    <row r="49" spans="1:117">
      <c r="A49" s="216"/>
      <c r="B49" s="261">
        <v>62.5</v>
      </c>
      <c r="C49" s="228">
        <v>0.81840000000000002</v>
      </c>
      <c r="D49" s="228">
        <v>0.82339999999999902</v>
      </c>
      <c r="E49" s="228">
        <v>0.7833</v>
      </c>
      <c r="F49" s="228"/>
      <c r="G49" s="228"/>
      <c r="H49" s="233"/>
      <c r="I49" s="233"/>
      <c r="J49" s="233"/>
      <c r="K49" s="233"/>
      <c r="L49" s="248"/>
      <c r="M49" s="233">
        <f t="shared" si="11"/>
        <v>0.80836666666666634</v>
      </c>
      <c r="N49" s="233">
        <f t="shared" si="12"/>
        <v>1.784196053004114E-2</v>
      </c>
      <c r="O49" s="226">
        <f t="shared" si="19"/>
        <v>2.2071618320944886</v>
      </c>
      <c r="P49" s="233">
        <f>M49-M51</f>
        <v>0.7914791666666664</v>
      </c>
      <c r="Q49" s="249">
        <f>P49*100/P44</f>
        <v>63.107176720028093</v>
      </c>
      <c r="R49" s="215"/>
      <c r="S49" s="254">
        <v>62.5</v>
      </c>
      <c r="T49" s="249">
        <v>63.107176720028093</v>
      </c>
      <c r="U49" s="216"/>
      <c r="V49" s="216"/>
      <c r="W49" s="216"/>
      <c r="X49" s="216"/>
      <c r="Y49" s="216"/>
      <c r="Z49" s="216"/>
      <c r="AA49" s="216"/>
      <c r="AB49" s="216"/>
      <c r="AD49" s="216"/>
      <c r="AE49" s="261">
        <v>31.25</v>
      </c>
      <c r="AF49" s="228">
        <v>1.7266999999999999</v>
      </c>
      <c r="AG49" s="228">
        <v>1.7809999999999999</v>
      </c>
      <c r="AH49" s="228">
        <v>1.7912999999999999</v>
      </c>
      <c r="AI49" s="228">
        <v>1.7967</v>
      </c>
      <c r="AJ49" s="228">
        <v>1.5975999999999999</v>
      </c>
      <c r="AK49" s="233"/>
      <c r="AL49" s="233"/>
      <c r="AM49" s="233"/>
      <c r="AN49" s="233"/>
      <c r="AO49" s="248"/>
      <c r="AP49" s="233">
        <f t="shared" si="13"/>
        <v>1.7386599999999999</v>
      </c>
      <c r="AQ49" s="233">
        <f t="shared" si="14"/>
        <v>7.4797395676587566E-2</v>
      </c>
      <c r="AR49" s="226">
        <f t="shared" si="20"/>
        <v>4.3020139461762259</v>
      </c>
      <c r="AS49" s="233">
        <f>AP49-AP51</f>
        <v>1.7174475</v>
      </c>
      <c r="AT49" s="249">
        <f>AS49*100/AS44</f>
        <v>94.898792248175582</v>
      </c>
      <c r="AU49" s="215"/>
      <c r="AV49" s="254">
        <v>31.25</v>
      </c>
      <c r="AW49" s="249">
        <v>94.898792248175582</v>
      </c>
      <c r="AX49" s="216"/>
      <c r="AY49" s="216"/>
      <c r="AZ49" s="216"/>
      <c r="BA49" s="216"/>
      <c r="BB49" s="216"/>
      <c r="BC49" s="216"/>
      <c r="BD49" s="216"/>
      <c r="BE49" s="216"/>
      <c r="BH49" s="216"/>
      <c r="BI49" s="261">
        <v>31.25</v>
      </c>
      <c r="BJ49" s="228"/>
      <c r="BK49" s="228">
        <v>1.5230999999999999</v>
      </c>
      <c r="BL49" s="228">
        <v>1.4605999999999999</v>
      </c>
      <c r="BM49" s="228">
        <v>1.5404</v>
      </c>
      <c r="BN49" s="228"/>
      <c r="BO49" s="233"/>
      <c r="BP49" s="233"/>
      <c r="BQ49" s="233"/>
      <c r="BR49" s="233"/>
      <c r="BS49" s="248"/>
      <c r="BT49" s="233">
        <f t="shared" si="15"/>
        <v>1.5080333333333333</v>
      </c>
      <c r="BU49" s="233">
        <f t="shared" si="16"/>
        <v>3.4275971499320393E-2</v>
      </c>
      <c r="BV49" s="226">
        <f t="shared" si="21"/>
        <v>2.2728921663526709</v>
      </c>
      <c r="BW49" s="233">
        <f>BT49-BT51</f>
        <v>1.4886958333333333</v>
      </c>
      <c r="BX49" s="249">
        <f>BW49*100/BW44</f>
        <v>94.697590146215632</v>
      </c>
      <c r="BY49" s="215"/>
      <c r="BZ49" s="254">
        <v>31.25</v>
      </c>
      <c r="CA49" s="249">
        <v>94.697590146215632</v>
      </c>
      <c r="CB49" s="216"/>
      <c r="CC49" s="216"/>
      <c r="CD49" s="216"/>
      <c r="CE49" s="216"/>
      <c r="CF49" s="216"/>
      <c r="CG49" s="216"/>
      <c r="CH49" s="216"/>
      <c r="CI49" s="216"/>
      <c r="CL49" s="216"/>
      <c r="CM49" s="261">
        <v>31.25</v>
      </c>
      <c r="CN49" s="228">
        <v>1.2833999999999901</v>
      </c>
      <c r="CO49" s="228">
        <v>1.3694</v>
      </c>
      <c r="CP49" s="228">
        <v>1.3879999999999999</v>
      </c>
      <c r="CQ49" s="228">
        <v>1.4285999999999901</v>
      </c>
      <c r="CR49" s="228">
        <v>1.226</v>
      </c>
      <c r="CS49" s="233"/>
      <c r="CT49" s="233"/>
      <c r="CU49" s="233"/>
      <c r="CV49" s="233"/>
      <c r="CW49" s="248"/>
      <c r="CX49" s="233">
        <f t="shared" si="17"/>
        <v>1.3390799999999961</v>
      </c>
      <c r="CY49" s="233">
        <f t="shared" si="18"/>
        <v>7.3774857505791658E-2</v>
      </c>
      <c r="CZ49" s="226">
        <f t="shared" si="22"/>
        <v>5.5093689328338771</v>
      </c>
      <c r="DA49" s="233">
        <f>CX49-CX51</f>
        <v>1.3184244444444406</v>
      </c>
      <c r="DB49" s="249">
        <f>DA49*100/DA44</f>
        <v>99.178542472898087</v>
      </c>
      <c r="DC49" s="215"/>
      <c r="DD49" s="254">
        <v>31.25</v>
      </c>
      <c r="DE49" s="249">
        <v>99.178542472898087</v>
      </c>
      <c r="DF49" s="216"/>
      <c r="DG49" s="216"/>
      <c r="DH49" s="216"/>
      <c r="DI49" s="216"/>
      <c r="DJ49" s="216"/>
      <c r="DK49" s="216"/>
      <c r="DL49" s="216"/>
      <c r="DM49" s="216"/>
    </row>
    <row r="50" spans="1:117">
      <c r="A50" s="216"/>
      <c r="B50" s="287"/>
      <c r="C50" s="216"/>
      <c r="D50" s="216"/>
      <c r="E50" s="216"/>
      <c r="F50" s="216"/>
      <c r="G50" s="216"/>
      <c r="H50" s="233"/>
      <c r="I50" s="233"/>
      <c r="J50" s="233"/>
      <c r="K50" s="233"/>
      <c r="L50" s="248"/>
      <c r="M50" s="233"/>
      <c r="N50" s="233"/>
      <c r="O50" s="226"/>
      <c r="P50" s="233"/>
      <c r="Q50" s="226"/>
      <c r="R50" s="215"/>
      <c r="S50" s="233"/>
      <c r="T50" s="226"/>
      <c r="U50" s="216"/>
      <c r="V50" s="216"/>
      <c r="W50" s="216"/>
      <c r="X50" s="216"/>
      <c r="Y50" s="216"/>
      <c r="Z50" s="216"/>
      <c r="AA50" s="216"/>
      <c r="AB50" s="216"/>
      <c r="AD50" s="216"/>
      <c r="AE50" s="287"/>
      <c r="AF50" s="216"/>
      <c r="AG50" s="216"/>
      <c r="AH50" s="216"/>
      <c r="AI50" s="216"/>
      <c r="AJ50" s="216"/>
      <c r="AK50" s="233"/>
      <c r="AL50" s="233"/>
      <c r="AM50" s="233"/>
      <c r="AN50" s="233"/>
      <c r="AO50" s="248"/>
      <c r="AP50" s="233"/>
      <c r="AQ50" s="233"/>
      <c r="AR50" s="226"/>
      <c r="AS50" s="233"/>
      <c r="AT50" s="226"/>
      <c r="AU50" s="215"/>
      <c r="AV50" s="233"/>
      <c r="AW50" s="226"/>
      <c r="AX50" s="216"/>
      <c r="AY50" s="216"/>
      <c r="AZ50" s="216"/>
      <c r="BA50" s="216"/>
      <c r="BB50" s="216"/>
      <c r="BC50" s="216"/>
      <c r="BD50" s="216"/>
      <c r="BE50" s="216"/>
      <c r="BH50" s="216"/>
      <c r="BI50" s="287"/>
      <c r="BJ50" s="216"/>
      <c r="BK50" s="216"/>
      <c r="BL50" s="216"/>
      <c r="BM50" s="216"/>
      <c r="BN50" s="216"/>
      <c r="BO50" s="233"/>
      <c r="BP50" s="233"/>
      <c r="BQ50" s="233"/>
      <c r="BR50" s="233"/>
      <c r="BS50" s="248"/>
      <c r="BT50" s="233"/>
      <c r="BU50" s="233"/>
      <c r="BV50" s="226"/>
      <c r="BW50" s="233"/>
      <c r="BX50" s="226"/>
      <c r="BY50" s="215"/>
      <c r="BZ50" s="233"/>
      <c r="CA50" s="226"/>
      <c r="CB50" s="216"/>
      <c r="CC50" s="216"/>
      <c r="CD50" s="216"/>
      <c r="CE50" s="216"/>
      <c r="CF50" s="216"/>
      <c r="CG50" s="216"/>
      <c r="CH50" s="216"/>
      <c r="CI50" s="216"/>
      <c r="CL50" s="216"/>
      <c r="CM50" s="287"/>
      <c r="CN50" s="216"/>
      <c r="CO50" s="216"/>
      <c r="CP50" s="216"/>
      <c r="CQ50" s="216"/>
      <c r="CR50" s="216"/>
      <c r="CS50" s="233"/>
      <c r="CT50" s="233"/>
      <c r="CU50" s="233"/>
      <c r="CV50" s="233"/>
      <c r="CW50" s="248"/>
      <c r="CX50" s="233"/>
      <c r="CY50" s="233"/>
      <c r="CZ50" s="226"/>
      <c r="DA50" s="233"/>
      <c r="DB50" s="226"/>
      <c r="DC50" s="215"/>
      <c r="DD50" s="233"/>
      <c r="DE50" s="226"/>
      <c r="DF50" s="216"/>
      <c r="DG50" s="216"/>
      <c r="DH50" s="216"/>
      <c r="DI50" s="216"/>
      <c r="DJ50" s="216"/>
      <c r="DK50" s="216"/>
      <c r="DL50" s="216"/>
      <c r="DM50" s="216"/>
    </row>
    <row r="51" spans="1:117">
      <c r="A51" s="216"/>
      <c r="B51" s="269" t="s">
        <v>50</v>
      </c>
      <c r="C51" s="264">
        <v>1.64999999999999E-2</v>
      </c>
      <c r="D51" s="264">
        <v>1.7399999999999902E-2</v>
      </c>
      <c r="E51" s="264">
        <v>1.76999999999999E-2</v>
      </c>
      <c r="F51" s="264">
        <v>1.7100000000000001E-2</v>
      </c>
      <c r="G51" s="264"/>
      <c r="H51" s="264">
        <v>1.7799999999999899E-2</v>
      </c>
      <c r="I51" s="264">
        <v>1.3599999999999999E-2</v>
      </c>
      <c r="J51" s="264">
        <v>1.9799999999999901E-2</v>
      </c>
      <c r="K51" s="264"/>
      <c r="L51" s="265">
        <v>1.5199999999999899E-2</v>
      </c>
      <c r="M51" s="233">
        <f>AVERAGE(C51:L51)</f>
        <v>1.6887499999999927E-2</v>
      </c>
      <c r="N51" s="233">
        <f>STDEVP(C51:L51)</f>
        <v>1.7352503421696607E-3</v>
      </c>
      <c r="O51" s="226">
        <f>N51*100/M51</f>
        <v>10.275353617585008</v>
      </c>
      <c r="P51" s="233"/>
      <c r="Q51" s="226"/>
      <c r="R51" s="215"/>
      <c r="S51" s="291" t="s">
        <v>119</v>
      </c>
      <c r="T51" s="292">
        <v>75</v>
      </c>
      <c r="U51" s="216"/>
      <c r="V51" s="216"/>
      <c r="W51" s="216"/>
      <c r="X51" s="216"/>
      <c r="Y51" s="216"/>
      <c r="Z51" s="216"/>
      <c r="AA51" s="216"/>
      <c r="AB51" s="216"/>
      <c r="AD51" s="216"/>
      <c r="AE51" s="269" t="s">
        <v>50</v>
      </c>
      <c r="AF51" s="264">
        <v>2.1199999999999899E-2</v>
      </c>
      <c r="AG51" s="264">
        <v>1.7199999999999899E-2</v>
      </c>
      <c r="AH51" s="264">
        <v>2.6599999999999902E-2</v>
      </c>
      <c r="AI51" s="264">
        <v>2.74999999999999E-2</v>
      </c>
      <c r="AJ51" s="264"/>
      <c r="AK51" s="264">
        <v>1.81999999999999E-2</v>
      </c>
      <c r="AL51" s="264">
        <v>2.0199999999999899E-2</v>
      </c>
      <c r="AM51" s="264">
        <v>2.22999999999999E-2</v>
      </c>
      <c r="AN51" s="264"/>
      <c r="AO51" s="265">
        <v>1.64999999999999E-2</v>
      </c>
      <c r="AP51" s="233">
        <f>AVERAGE(AF51:AO51)</f>
        <v>2.1212499999999902E-2</v>
      </c>
      <c r="AQ51" s="233">
        <f>STDEVP(AF51:AO51)</f>
        <v>3.8429928115987937E-3</v>
      </c>
      <c r="AR51" s="226">
        <f>AQ51*100/AP51</f>
        <v>18.116642600347962</v>
      </c>
      <c r="AS51" s="233"/>
      <c r="AT51" s="226"/>
      <c r="AU51" s="215"/>
      <c r="AV51" s="291" t="s">
        <v>119</v>
      </c>
      <c r="AW51" s="292">
        <v>110</v>
      </c>
      <c r="AX51" s="216"/>
      <c r="AY51" s="216"/>
      <c r="AZ51" s="216"/>
      <c r="BA51" s="216"/>
      <c r="BB51" s="216"/>
      <c r="BC51" s="216"/>
      <c r="BD51" s="216"/>
      <c r="BE51" s="216"/>
      <c r="BH51" s="216"/>
      <c r="BI51" s="269" t="s">
        <v>50</v>
      </c>
      <c r="BJ51" s="264">
        <v>1.12999999999999E-2</v>
      </c>
      <c r="BK51" s="264">
        <v>1.1199999999999899E-2</v>
      </c>
      <c r="BL51" s="264">
        <v>1.83E-2</v>
      </c>
      <c r="BM51" s="264">
        <v>2.04999999999999E-2</v>
      </c>
      <c r="BN51" s="264">
        <v>2.74999999999999E-2</v>
      </c>
      <c r="BO51" s="264">
        <v>1.7799999999999899E-2</v>
      </c>
      <c r="BP51" s="264">
        <v>2.35E-2</v>
      </c>
      <c r="BQ51" s="264">
        <v>2.46E-2</v>
      </c>
      <c r="BR51" s="264"/>
      <c r="BS51" s="265"/>
      <c r="BT51" s="233">
        <f>AVERAGE(BJ51:BS51)</f>
        <v>1.9337499999999938E-2</v>
      </c>
      <c r="BU51" s="233">
        <f>STDEVP(BJ51:BS51)</f>
        <v>5.5594373591218915E-3</v>
      </c>
      <c r="BV51" s="226">
        <f>BU51*100/BT51</f>
        <v>28.749514462168889</v>
      </c>
      <c r="BW51" s="233"/>
      <c r="BX51" s="226"/>
      <c r="BY51" s="215"/>
      <c r="BZ51" s="291" t="s">
        <v>119</v>
      </c>
      <c r="CA51" s="292">
        <v>60</v>
      </c>
      <c r="CB51" s="216"/>
      <c r="CC51" s="216"/>
      <c r="CD51" s="216"/>
      <c r="CE51" s="216"/>
      <c r="CF51" s="216"/>
      <c r="CG51" s="216"/>
      <c r="CH51" s="216"/>
      <c r="CI51" s="216"/>
      <c r="CL51" s="216"/>
      <c r="CM51" s="269" t="s">
        <v>50</v>
      </c>
      <c r="CN51" s="264">
        <v>2.1999999999999999E-2</v>
      </c>
      <c r="CO51" s="264">
        <v>2.3699999999999999E-2</v>
      </c>
      <c r="CP51" s="264">
        <v>2.4299999999999902E-2</v>
      </c>
      <c r="CQ51" s="264">
        <v>2.5999999999999999E-2</v>
      </c>
      <c r="CR51" s="264"/>
      <c r="CS51" s="264">
        <v>1.3299999999999999E-2</v>
      </c>
      <c r="CT51" s="264">
        <v>1.5100000000000001E-2</v>
      </c>
      <c r="CU51" s="264">
        <v>2.2399999999999899E-2</v>
      </c>
      <c r="CV51" s="264">
        <v>1.8499999999999898E-2</v>
      </c>
      <c r="CW51" s="265">
        <v>2.06E-2</v>
      </c>
      <c r="CX51" s="233">
        <f>AVERAGE(CN51:CW51)</f>
        <v>2.0655555555555524E-2</v>
      </c>
      <c r="CY51" s="233">
        <f>STDEVP(CN51:CW51)</f>
        <v>4.0219152737390844E-3</v>
      </c>
      <c r="CZ51" s="226">
        <f>CY51*100/CX51</f>
        <v>19.471348823911683</v>
      </c>
      <c r="DA51" s="233"/>
      <c r="DB51" s="226"/>
      <c r="DC51" s="215"/>
      <c r="DD51" s="291" t="s">
        <v>119</v>
      </c>
      <c r="DE51" s="292">
        <v>60</v>
      </c>
      <c r="DF51" s="216"/>
      <c r="DG51" s="216"/>
      <c r="DH51" s="216"/>
      <c r="DI51" s="216"/>
      <c r="DJ51" s="216"/>
      <c r="DK51" s="216"/>
      <c r="DL51" s="216"/>
      <c r="DM51" s="216"/>
    </row>
    <row r="52" spans="1:117">
      <c r="A52" s="216"/>
      <c r="B52" s="216"/>
      <c r="C52" s="257"/>
      <c r="D52" s="257"/>
      <c r="E52" s="257"/>
      <c r="F52" s="258"/>
      <c r="G52" s="216"/>
      <c r="H52" s="233"/>
      <c r="I52" s="233"/>
      <c r="J52" s="233"/>
      <c r="K52" s="233"/>
      <c r="L52" s="233"/>
      <c r="M52" s="233"/>
      <c r="N52" s="233"/>
      <c r="O52" s="226"/>
      <c r="P52" s="233"/>
      <c r="Q52" s="226"/>
      <c r="R52" s="215"/>
      <c r="S52" s="233"/>
      <c r="T52" s="226"/>
      <c r="U52" s="216"/>
      <c r="V52" s="216"/>
      <c r="W52" s="216"/>
      <c r="X52" s="216"/>
      <c r="Y52" s="216"/>
      <c r="Z52" s="216"/>
      <c r="AA52" s="216"/>
      <c r="AB52" s="216"/>
      <c r="AD52" s="216"/>
      <c r="AE52" s="216"/>
      <c r="AF52" s="257"/>
      <c r="AG52" s="257"/>
      <c r="AH52" s="257"/>
      <c r="AI52" s="258"/>
      <c r="AJ52" s="216"/>
      <c r="AK52" s="233"/>
      <c r="AL52" s="233"/>
      <c r="AM52" s="233"/>
      <c r="AN52" s="233"/>
      <c r="AO52" s="233"/>
      <c r="AP52" s="233"/>
      <c r="AQ52" s="233"/>
      <c r="AR52" s="226"/>
      <c r="AS52" s="233"/>
      <c r="AT52" s="226"/>
      <c r="AU52" s="215"/>
      <c r="AV52" s="233"/>
      <c r="AW52" s="226"/>
      <c r="AX52" s="216"/>
      <c r="AY52" s="216"/>
      <c r="AZ52" s="216"/>
      <c r="BA52" s="216"/>
      <c r="BB52" s="216"/>
      <c r="BC52" s="216"/>
      <c r="BD52" s="216"/>
      <c r="BE52" s="216"/>
      <c r="BH52" s="216"/>
      <c r="BI52" s="216"/>
      <c r="BJ52" s="257"/>
      <c r="BK52" s="257"/>
      <c r="BL52" s="257"/>
      <c r="BM52" s="258"/>
      <c r="BN52" s="216"/>
      <c r="BO52" s="233"/>
      <c r="BP52" s="233"/>
      <c r="BQ52" s="233"/>
      <c r="BR52" s="233"/>
      <c r="BS52" s="233"/>
      <c r="BT52" s="233"/>
      <c r="BU52" s="233"/>
      <c r="BV52" s="226"/>
      <c r="BW52" s="233"/>
      <c r="BX52" s="226"/>
      <c r="BY52" s="215"/>
      <c r="BZ52" s="233"/>
      <c r="CA52" s="226"/>
      <c r="CB52" s="216"/>
      <c r="CC52" s="216"/>
      <c r="CD52" s="216"/>
      <c r="CE52" s="216"/>
      <c r="CF52" s="216"/>
      <c r="CG52" s="216"/>
      <c r="CH52" s="216"/>
      <c r="CI52" s="216"/>
      <c r="CL52" s="216"/>
      <c r="CM52" s="216"/>
      <c r="CN52" s="257"/>
      <c r="CO52" s="257"/>
      <c r="CP52" s="257"/>
      <c r="CQ52" s="258"/>
      <c r="CR52" s="216"/>
      <c r="CS52" s="233"/>
      <c r="CT52" s="233"/>
      <c r="CU52" s="233"/>
      <c r="CV52" s="233"/>
      <c r="CW52" s="233"/>
      <c r="CX52" s="233"/>
      <c r="CY52" s="233"/>
      <c r="CZ52" s="226"/>
      <c r="DA52" s="233"/>
      <c r="DB52" s="226"/>
      <c r="DC52" s="215"/>
      <c r="DD52" s="233"/>
      <c r="DE52" s="226"/>
      <c r="DF52" s="216"/>
      <c r="DG52" s="216"/>
      <c r="DH52" s="216"/>
      <c r="DI52" s="216"/>
      <c r="DJ52" s="216"/>
      <c r="DK52" s="216"/>
      <c r="DL52" s="216"/>
      <c r="DM52" s="216"/>
    </row>
    <row r="53" spans="1:117">
      <c r="A53" s="216"/>
      <c r="B53" s="216"/>
      <c r="C53" s="257"/>
      <c r="D53" s="257"/>
      <c r="E53" s="257"/>
      <c r="F53" s="258"/>
      <c r="G53" s="216"/>
      <c r="H53" s="233"/>
      <c r="I53" s="233"/>
      <c r="J53" s="233"/>
      <c r="K53" s="233"/>
      <c r="L53" s="233"/>
      <c r="M53" s="233"/>
      <c r="N53" s="233"/>
      <c r="O53" s="226"/>
      <c r="P53" s="233"/>
      <c r="Q53" s="226"/>
      <c r="R53" s="215"/>
      <c r="S53" s="233"/>
      <c r="T53" s="226"/>
      <c r="U53" s="216"/>
      <c r="V53" s="216"/>
      <c r="W53" s="216"/>
      <c r="X53" s="216"/>
      <c r="Y53" s="216"/>
      <c r="Z53" s="216"/>
      <c r="AA53" s="216"/>
      <c r="AB53" s="216"/>
      <c r="AD53" s="216"/>
      <c r="AE53" s="216"/>
      <c r="AF53" s="257"/>
      <c r="AG53" s="257"/>
      <c r="AH53" s="257"/>
      <c r="AI53" s="258"/>
      <c r="AJ53" s="216"/>
      <c r="AK53" s="233"/>
      <c r="AL53" s="233"/>
      <c r="AM53" s="233"/>
      <c r="AN53" s="233"/>
      <c r="AO53" s="233"/>
      <c r="AP53" s="233"/>
      <c r="AQ53" s="233"/>
      <c r="AR53" s="226"/>
      <c r="AS53" s="233"/>
      <c r="AT53" s="226"/>
      <c r="AU53" s="215"/>
      <c r="AV53" s="233"/>
      <c r="AW53" s="226"/>
      <c r="AX53" s="216"/>
      <c r="AY53" s="216"/>
      <c r="AZ53" s="216"/>
      <c r="BA53" s="216"/>
      <c r="BB53" s="216"/>
      <c r="BC53" s="216"/>
      <c r="BD53" s="216"/>
      <c r="BE53" s="216"/>
      <c r="BH53" s="216"/>
      <c r="BI53" s="216"/>
      <c r="BJ53" s="257"/>
      <c r="BK53" s="257"/>
      <c r="BL53" s="257"/>
      <c r="BM53" s="258"/>
      <c r="BN53" s="216"/>
      <c r="BO53" s="233"/>
      <c r="BP53" s="233"/>
      <c r="BQ53" s="233"/>
      <c r="BR53" s="233"/>
      <c r="BS53" s="233"/>
      <c r="BT53" s="233"/>
      <c r="BU53" s="233"/>
      <c r="BV53" s="226"/>
      <c r="BW53" s="233"/>
      <c r="BX53" s="226"/>
      <c r="BY53" s="215"/>
      <c r="BZ53" s="233"/>
      <c r="CA53" s="226"/>
      <c r="CB53" s="216"/>
      <c r="CC53" s="216"/>
      <c r="CD53" s="216"/>
      <c r="CE53" s="216"/>
      <c r="CF53" s="216"/>
      <c r="CG53" s="216"/>
      <c r="CH53" s="216"/>
      <c r="CI53" s="216"/>
      <c r="CL53" s="216"/>
      <c r="CM53" s="216"/>
      <c r="CN53" s="257"/>
      <c r="CO53" s="257"/>
      <c r="CP53" s="257"/>
      <c r="CQ53" s="258"/>
      <c r="CR53" s="216"/>
      <c r="CS53" s="233"/>
      <c r="CT53" s="233"/>
      <c r="CU53" s="233"/>
      <c r="CV53" s="233"/>
      <c r="CW53" s="233"/>
      <c r="CX53" s="233"/>
      <c r="CY53" s="233"/>
      <c r="CZ53" s="226"/>
      <c r="DA53" s="233"/>
      <c r="DB53" s="226"/>
      <c r="DC53" s="215"/>
      <c r="DD53" s="233"/>
      <c r="DE53" s="226"/>
      <c r="DF53" s="216"/>
      <c r="DG53" s="216"/>
      <c r="DH53" s="216"/>
      <c r="DI53" s="216"/>
      <c r="DJ53" s="216"/>
      <c r="DK53" s="216"/>
      <c r="DL53" s="216"/>
      <c r="DM53" s="216"/>
    </row>
    <row r="54" spans="1:117">
      <c r="A54" s="216"/>
      <c r="B54" s="216"/>
      <c r="C54" s="257"/>
      <c r="D54" s="257"/>
      <c r="E54" s="257"/>
      <c r="F54" s="258"/>
      <c r="G54" s="216"/>
      <c r="H54" s="233"/>
      <c r="I54" s="233"/>
      <c r="J54" s="233"/>
      <c r="K54" s="233"/>
      <c r="L54" s="233"/>
      <c r="M54" s="233"/>
      <c r="N54" s="233"/>
      <c r="O54" s="226"/>
      <c r="P54" s="233"/>
      <c r="Q54" s="226"/>
      <c r="R54" s="215"/>
      <c r="S54" s="233"/>
      <c r="T54" s="226"/>
      <c r="U54" s="216"/>
      <c r="V54" s="216"/>
      <c r="W54" s="216"/>
      <c r="X54" s="216"/>
      <c r="Y54" s="216"/>
      <c r="Z54" s="216"/>
      <c r="AA54" s="216"/>
      <c r="AB54" s="216"/>
      <c r="AD54" s="216"/>
      <c r="AE54" s="216"/>
      <c r="AF54" s="257"/>
      <c r="AG54" s="257"/>
      <c r="AH54" s="257"/>
      <c r="AI54" s="258"/>
      <c r="AJ54" s="216"/>
      <c r="AK54" s="233"/>
      <c r="AL54" s="233"/>
      <c r="AM54" s="233"/>
      <c r="AN54" s="233"/>
      <c r="AO54" s="233"/>
      <c r="AP54" s="233"/>
      <c r="AQ54" s="233"/>
      <c r="AR54" s="226"/>
      <c r="AS54" s="233"/>
      <c r="AT54" s="226"/>
      <c r="AU54" s="215"/>
      <c r="AV54" s="233"/>
      <c r="AW54" s="226"/>
      <c r="AX54" s="216"/>
      <c r="AY54" s="216"/>
      <c r="AZ54" s="216"/>
      <c r="BA54" s="216"/>
      <c r="BB54" s="216"/>
      <c r="BC54" s="216"/>
      <c r="BD54" s="216"/>
      <c r="BE54" s="216"/>
      <c r="BH54" s="216"/>
      <c r="BI54" s="216"/>
      <c r="BJ54" s="257"/>
      <c r="BK54" s="257"/>
      <c r="BL54" s="257"/>
      <c r="BM54" s="258"/>
      <c r="BN54" s="216"/>
      <c r="BO54" s="233"/>
      <c r="BP54" s="233"/>
      <c r="BQ54" s="233"/>
      <c r="BR54" s="233"/>
      <c r="BS54" s="233"/>
      <c r="BT54" s="233"/>
      <c r="BU54" s="233"/>
      <c r="BV54" s="226"/>
      <c r="BW54" s="233"/>
      <c r="BX54" s="226"/>
      <c r="BY54" s="215"/>
      <c r="BZ54" s="233"/>
      <c r="CA54" s="226"/>
      <c r="CB54" s="216"/>
      <c r="CC54" s="216"/>
      <c r="CD54" s="216"/>
      <c r="CE54" s="216"/>
      <c r="CF54" s="216"/>
      <c r="CG54" s="216"/>
      <c r="CH54" s="216"/>
      <c r="CI54" s="216"/>
      <c r="CL54" s="216"/>
      <c r="CM54" s="216"/>
      <c r="CN54" s="257"/>
      <c r="CO54" s="257"/>
      <c r="CP54" s="257"/>
      <c r="CQ54" s="258"/>
      <c r="CR54" s="216"/>
      <c r="CS54" s="233"/>
      <c r="CT54" s="233"/>
      <c r="CU54" s="233"/>
      <c r="CV54" s="233"/>
      <c r="CW54" s="233"/>
      <c r="CX54" s="233"/>
      <c r="CY54" s="233"/>
      <c r="CZ54" s="226"/>
      <c r="DA54" s="233"/>
      <c r="DB54" s="226"/>
      <c r="DC54" s="215"/>
      <c r="DD54" s="233"/>
      <c r="DE54" s="226"/>
      <c r="DF54" s="216"/>
      <c r="DG54" s="216"/>
      <c r="DH54" s="216"/>
      <c r="DI54" s="216"/>
      <c r="DJ54" s="216"/>
      <c r="DK54" s="216"/>
      <c r="DL54" s="216"/>
      <c r="DM54" s="216"/>
    </row>
    <row r="55" spans="1:117">
      <c r="A55" s="216"/>
      <c r="B55" s="216"/>
      <c r="C55" s="271"/>
      <c r="D55" s="271"/>
      <c r="E55" s="271"/>
      <c r="F55" s="271"/>
      <c r="G55" s="271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26"/>
      <c r="U55" s="233"/>
      <c r="V55" s="226"/>
      <c r="W55" s="215"/>
      <c r="X55" s="249"/>
      <c r="Y55" s="226"/>
      <c r="Z55" s="216"/>
      <c r="AA55" s="216"/>
      <c r="AB55" s="216"/>
      <c r="AD55" s="216"/>
      <c r="AE55" s="216"/>
      <c r="AF55" s="271"/>
      <c r="AG55" s="271"/>
      <c r="AH55" s="271"/>
      <c r="AI55" s="271"/>
      <c r="AJ55" s="271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26"/>
      <c r="AX55" s="233"/>
      <c r="AY55" s="226"/>
      <c r="AZ55" s="215"/>
      <c r="BA55" s="249"/>
      <c r="BB55" s="226"/>
      <c r="BC55" s="216"/>
      <c r="BD55" s="216"/>
      <c r="BE55" s="216"/>
      <c r="BH55" s="216"/>
      <c r="BI55" s="216"/>
      <c r="BJ55" s="271"/>
      <c r="BK55" s="271"/>
      <c r="BL55" s="271"/>
      <c r="BM55" s="271"/>
      <c r="BN55" s="271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26"/>
      <c r="CB55" s="233"/>
      <c r="CC55" s="226"/>
      <c r="CD55" s="215"/>
      <c r="CE55" s="249"/>
      <c r="CF55" s="226"/>
      <c r="CG55" s="216"/>
      <c r="CH55" s="216"/>
      <c r="CI55" s="216"/>
      <c r="CL55" s="216"/>
      <c r="CM55" s="216"/>
      <c r="CN55" s="271"/>
      <c r="CO55" s="271"/>
      <c r="CP55" s="271"/>
      <c r="CQ55" s="271"/>
      <c r="CR55" s="271"/>
      <c r="CS55" s="233"/>
      <c r="CT55" s="233"/>
      <c r="CU55" s="233"/>
      <c r="CV55" s="233"/>
      <c r="CW55" s="233"/>
      <c r="CX55" s="233"/>
      <c r="CY55" s="233"/>
      <c r="CZ55" s="233"/>
      <c r="DA55" s="233"/>
      <c r="DB55" s="233"/>
      <c r="DC55" s="233"/>
      <c r="DD55" s="233"/>
      <c r="DE55" s="226"/>
      <c r="DF55" s="233"/>
      <c r="DG55" s="226"/>
      <c r="DH55" s="215"/>
      <c r="DI55" s="249"/>
      <c r="DJ55" s="226"/>
      <c r="DK55" s="216"/>
      <c r="DL55" s="216"/>
      <c r="DM55" s="216"/>
    </row>
    <row r="56" spans="1:117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5"/>
      <c r="W56" s="215"/>
      <c r="X56" s="215"/>
      <c r="Y56" s="216"/>
      <c r="Z56" s="216"/>
      <c r="AA56" s="216"/>
      <c r="AB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5"/>
      <c r="AZ56" s="215"/>
      <c r="BA56" s="215"/>
      <c r="BB56" s="216"/>
      <c r="BC56" s="216"/>
      <c r="BD56" s="216"/>
      <c r="BE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5"/>
      <c r="CD56" s="215"/>
      <c r="CE56" s="215"/>
      <c r="CF56" s="216"/>
      <c r="CG56" s="216"/>
      <c r="CH56" s="216"/>
      <c r="CI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  <c r="DD56" s="216"/>
      <c r="DE56" s="216"/>
      <c r="DF56" s="216"/>
      <c r="DG56" s="215"/>
      <c r="DH56" s="215"/>
      <c r="DI56" s="215"/>
      <c r="DJ56" s="216"/>
      <c r="DK56" s="216"/>
      <c r="DL56" s="216"/>
      <c r="DM56" s="216"/>
    </row>
    <row r="57" spans="1:117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  <c r="DK57" s="216"/>
      <c r="DL57" s="216"/>
      <c r="DM57" s="216"/>
    </row>
    <row r="58" spans="1:117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  <c r="DK58" s="216"/>
      <c r="DL58" s="216"/>
      <c r="DM58" s="216"/>
    </row>
    <row r="59" spans="1:117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33"/>
      <c r="N59" s="233"/>
      <c r="O59" s="233"/>
      <c r="P59" s="233"/>
      <c r="Q59" s="233"/>
      <c r="R59" s="233"/>
      <c r="S59" s="226"/>
      <c r="T59" s="233"/>
      <c r="U59" s="226"/>
      <c r="V59" s="215"/>
      <c r="W59" s="215"/>
      <c r="X59" s="215"/>
      <c r="Y59" s="216"/>
      <c r="Z59" s="216"/>
      <c r="AA59" s="216"/>
      <c r="AB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33"/>
      <c r="AQ59" s="233"/>
      <c r="AR59" s="233"/>
      <c r="AS59" s="233"/>
      <c r="AT59" s="233"/>
      <c r="AU59" s="233"/>
      <c r="AV59" s="226"/>
      <c r="AW59" s="233"/>
      <c r="AX59" s="226"/>
      <c r="AY59" s="215"/>
      <c r="AZ59" s="215"/>
      <c r="BA59" s="215"/>
      <c r="BB59" s="216"/>
      <c r="BC59" s="216"/>
      <c r="BD59" s="216"/>
      <c r="BE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33"/>
      <c r="BU59" s="233"/>
      <c r="BV59" s="233"/>
      <c r="BW59" s="233"/>
      <c r="BX59" s="233"/>
      <c r="BY59" s="233"/>
      <c r="BZ59" s="226"/>
      <c r="CA59" s="233"/>
      <c r="CB59" s="226"/>
      <c r="CC59" s="215"/>
      <c r="CD59" s="215"/>
      <c r="CE59" s="215"/>
      <c r="CF59" s="216"/>
      <c r="CG59" s="216"/>
      <c r="CH59" s="216"/>
      <c r="CI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33"/>
      <c r="CY59" s="233"/>
      <c r="CZ59" s="233"/>
      <c r="DA59" s="233"/>
      <c r="DB59" s="233"/>
      <c r="DC59" s="233"/>
      <c r="DD59" s="226"/>
      <c r="DE59" s="233"/>
      <c r="DF59" s="226"/>
      <c r="DG59" s="215"/>
      <c r="DH59" s="215"/>
      <c r="DI59" s="215"/>
      <c r="DJ59" s="216"/>
      <c r="DK59" s="216"/>
      <c r="DL59" s="216"/>
      <c r="DM59" s="216"/>
    </row>
    <row r="60" spans="1:117">
      <c r="A60" s="216"/>
      <c r="B60" s="216"/>
      <c r="C60" s="298" t="s">
        <v>20</v>
      </c>
      <c r="D60" s="298"/>
      <c r="E60" s="298"/>
      <c r="F60" s="298"/>
      <c r="G60" s="367" t="s">
        <v>120</v>
      </c>
      <c r="H60" s="367"/>
      <c r="I60" s="367"/>
      <c r="J60" s="368" t="s">
        <v>121</v>
      </c>
      <c r="K60" s="368"/>
      <c r="L60" s="368"/>
      <c r="M60" s="233"/>
      <c r="N60" s="233"/>
      <c r="O60" s="233"/>
      <c r="P60" s="233"/>
      <c r="Q60" s="233"/>
      <c r="R60" s="233"/>
      <c r="S60" s="226"/>
      <c r="T60" s="233"/>
      <c r="U60" s="226"/>
      <c r="V60" s="215"/>
      <c r="W60" s="215"/>
      <c r="X60" s="215"/>
      <c r="Y60" s="216"/>
      <c r="Z60" s="216"/>
      <c r="AA60" s="216"/>
      <c r="AB60" s="216"/>
      <c r="AD60" s="216"/>
      <c r="AE60" s="216"/>
      <c r="AF60" s="298" t="s">
        <v>20</v>
      </c>
      <c r="AG60" s="298"/>
      <c r="AH60" s="298"/>
      <c r="AI60" s="298"/>
      <c r="AJ60" s="367" t="s">
        <v>120</v>
      </c>
      <c r="AK60" s="367"/>
      <c r="AL60" s="367"/>
      <c r="AM60" s="368" t="s">
        <v>121</v>
      </c>
      <c r="AN60" s="368"/>
      <c r="AO60" s="368"/>
      <c r="AP60" s="233"/>
      <c r="AQ60" s="233"/>
      <c r="AR60" s="233"/>
      <c r="AS60" s="233"/>
      <c r="AT60" s="233"/>
      <c r="AU60" s="233"/>
      <c r="AV60" s="226"/>
      <c r="AW60" s="233"/>
      <c r="AX60" s="226"/>
      <c r="AY60" s="215"/>
      <c r="AZ60" s="215"/>
      <c r="BA60" s="215"/>
      <c r="BB60" s="216"/>
      <c r="BC60" s="216"/>
      <c r="BD60" s="216"/>
      <c r="BE60" s="216"/>
      <c r="BH60" s="216"/>
      <c r="BI60" s="216"/>
      <c r="BJ60" s="298" t="s">
        <v>20</v>
      </c>
      <c r="BK60" s="298"/>
      <c r="BL60" s="298"/>
      <c r="BM60" s="298"/>
      <c r="BN60" s="367" t="s">
        <v>120</v>
      </c>
      <c r="BO60" s="367"/>
      <c r="BP60" s="367"/>
      <c r="BQ60" s="368" t="s">
        <v>121</v>
      </c>
      <c r="BR60" s="368"/>
      <c r="BS60" s="368"/>
      <c r="BT60" s="233"/>
      <c r="BU60" s="233"/>
      <c r="BV60" s="233"/>
      <c r="BW60" s="233"/>
      <c r="BX60" s="233"/>
      <c r="BY60" s="233"/>
      <c r="BZ60" s="226"/>
      <c r="CA60" s="233"/>
      <c r="CB60" s="226"/>
      <c r="CC60" s="215"/>
      <c r="CD60" s="215"/>
      <c r="CE60" s="215"/>
      <c r="CF60" s="216"/>
      <c r="CG60" s="216"/>
      <c r="CH60" s="216"/>
      <c r="CI60" s="216"/>
      <c r="CL60" s="216"/>
      <c r="CM60" s="216"/>
      <c r="CN60" s="298" t="s">
        <v>20</v>
      </c>
      <c r="CO60" s="298"/>
      <c r="CP60" s="298"/>
      <c r="CQ60" s="298"/>
      <c r="CR60" s="367" t="s">
        <v>120</v>
      </c>
      <c r="CS60" s="367"/>
      <c r="CT60" s="367"/>
      <c r="CU60" s="368" t="s">
        <v>121</v>
      </c>
      <c r="CV60" s="368"/>
      <c r="CW60" s="368"/>
      <c r="CX60" s="233"/>
      <c r="CY60" s="233"/>
      <c r="CZ60" s="233"/>
      <c r="DA60" s="233"/>
      <c r="DB60" s="233"/>
      <c r="DC60" s="233"/>
      <c r="DD60" s="226"/>
      <c r="DE60" s="233"/>
      <c r="DF60" s="226"/>
      <c r="DG60" s="215"/>
      <c r="DH60" s="215"/>
      <c r="DI60" s="215"/>
      <c r="DJ60" s="216"/>
      <c r="DK60" s="216"/>
      <c r="DL60" s="216"/>
      <c r="DM60" s="216"/>
    </row>
    <row r="61" spans="1:117">
      <c r="A61" s="216"/>
      <c r="B61" s="221" t="s">
        <v>50</v>
      </c>
      <c r="C61" s="222">
        <v>2.0400000000000001E-2</v>
      </c>
      <c r="D61" s="222">
        <v>2.35E-2</v>
      </c>
      <c r="E61" s="222">
        <v>2.3699999999999999E-2</v>
      </c>
      <c r="F61" s="222">
        <v>2.81E-2</v>
      </c>
      <c r="G61" s="222">
        <v>2.2499999999999999E-2</v>
      </c>
      <c r="H61" s="222">
        <v>2.2699999999999901E-2</v>
      </c>
      <c r="I61" s="222">
        <v>2.8000000000000001E-2</v>
      </c>
      <c r="J61" s="222">
        <v>2.4400000000000002E-2</v>
      </c>
      <c r="K61" s="222">
        <v>3.1699999999999999E-2</v>
      </c>
      <c r="L61" s="222">
        <v>2.5100000000000001E-2</v>
      </c>
      <c r="M61" s="233"/>
      <c r="N61" s="233"/>
      <c r="O61" s="233"/>
      <c r="P61" s="233"/>
      <c r="Q61" s="233"/>
      <c r="R61" s="233"/>
      <c r="S61" s="226"/>
      <c r="T61" s="233"/>
      <c r="U61" s="226"/>
      <c r="V61" s="215"/>
      <c r="W61" s="215"/>
      <c r="X61" s="215"/>
      <c r="Y61" s="216"/>
      <c r="Z61" s="216"/>
      <c r="AA61" s="216"/>
      <c r="AB61" s="216"/>
      <c r="AD61" s="216"/>
      <c r="AE61" s="221" t="s">
        <v>50</v>
      </c>
      <c r="AF61" s="222">
        <v>2.44999999999999E-2</v>
      </c>
      <c r="AG61" s="222">
        <v>2.6200000000000001E-2</v>
      </c>
      <c r="AH61" s="222">
        <v>2.22999999999999E-2</v>
      </c>
      <c r="AI61" s="222">
        <v>2.6499999999999899E-2</v>
      </c>
      <c r="AJ61" s="222">
        <v>3.1099999999999999E-2</v>
      </c>
      <c r="AK61" s="222">
        <v>2.81E-2</v>
      </c>
      <c r="AL61" s="222">
        <v>3.0200000000000001E-2</v>
      </c>
      <c r="AM61" s="222">
        <v>3.27E-2</v>
      </c>
      <c r="AN61" s="222">
        <v>2.76E-2</v>
      </c>
      <c r="AO61" s="222">
        <v>3.0599999999999999E-2</v>
      </c>
      <c r="AP61" s="233"/>
      <c r="AQ61" s="233"/>
      <c r="AR61" s="233"/>
      <c r="AS61" s="233"/>
      <c r="AT61" s="233"/>
      <c r="AU61" s="233"/>
      <c r="AV61" s="226"/>
      <c r="AW61" s="233"/>
      <c r="AX61" s="226"/>
      <c r="AY61" s="215"/>
      <c r="AZ61" s="215"/>
      <c r="BA61" s="215"/>
      <c r="BB61" s="216"/>
      <c r="BC61" s="216"/>
      <c r="BD61" s="216"/>
      <c r="BE61" s="216"/>
      <c r="BH61" s="216"/>
      <c r="BI61" s="221" t="s">
        <v>50</v>
      </c>
      <c r="BJ61" s="222">
        <v>1.76999999999999E-2</v>
      </c>
      <c r="BK61" s="222">
        <v>2.4500000000000001E-2</v>
      </c>
      <c r="BL61" s="222">
        <v>1.84E-2</v>
      </c>
      <c r="BM61" s="222">
        <v>2.5600000000000001E-2</v>
      </c>
      <c r="BN61" s="222">
        <v>2.64E-2</v>
      </c>
      <c r="BO61" s="222">
        <v>2.3599999999999999E-2</v>
      </c>
      <c r="BP61" s="222">
        <v>1.9699999999999902E-2</v>
      </c>
      <c r="BQ61" s="222">
        <v>2.33999999999999E-2</v>
      </c>
      <c r="BR61" s="222">
        <v>2.0799999999999898E-2</v>
      </c>
      <c r="BS61" s="222">
        <v>2.3799999999999901E-2</v>
      </c>
      <c r="BT61" s="233"/>
      <c r="BU61" s="233"/>
      <c r="BV61" s="233"/>
      <c r="BW61" s="233"/>
      <c r="BX61" s="233"/>
      <c r="BY61" s="233"/>
      <c r="BZ61" s="226"/>
      <c r="CA61" s="233"/>
      <c r="CB61" s="226"/>
      <c r="CC61" s="215"/>
      <c r="CD61" s="215"/>
      <c r="CE61" s="215"/>
      <c r="CF61" s="216"/>
      <c r="CG61" s="216"/>
      <c r="CH61" s="216"/>
      <c r="CI61" s="216"/>
      <c r="CL61" s="216"/>
      <c r="CM61" s="221" t="s">
        <v>50</v>
      </c>
      <c r="CN61" s="222">
        <v>2.5600000000000001E-2</v>
      </c>
      <c r="CO61" s="222">
        <v>2.1799999999999899E-2</v>
      </c>
      <c r="CP61" s="222">
        <v>2.67999999999999E-2</v>
      </c>
      <c r="CQ61" s="222">
        <v>2.5799999999999899E-2</v>
      </c>
      <c r="CR61" s="222">
        <v>2.8399999999999901E-2</v>
      </c>
      <c r="CS61" s="222">
        <v>1.9900000000000001E-2</v>
      </c>
      <c r="CT61" s="222">
        <v>3.1499999999999903E-2</v>
      </c>
      <c r="CU61" s="222">
        <v>2.3599999999999999E-2</v>
      </c>
      <c r="CV61" s="222">
        <v>3.6599999999999903E-2</v>
      </c>
      <c r="CW61" s="222">
        <v>2.6700000000000002E-2</v>
      </c>
      <c r="CX61" s="233"/>
      <c r="CY61" s="233"/>
      <c r="CZ61" s="233"/>
      <c r="DA61" s="233"/>
      <c r="DB61" s="233"/>
      <c r="DC61" s="233"/>
      <c r="DD61" s="226"/>
      <c r="DE61" s="233"/>
      <c r="DF61" s="226"/>
      <c r="DG61" s="215"/>
      <c r="DH61" s="215"/>
      <c r="DI61" s="215"/>
      <c r="DJ61" s="216"/>
      <c r="DK61" s="216"/>
      <c r="DL61" s="216"/>
      <c r="DM61" s="216"/>
    </row>
    <row r="62" spans="1:117">
      <c r="A62" s="216"/>
      <c r="B62" s="224" t="s">
        <v>92</v>
      </c>
      <c r="C62" s="225">
        <v>1.2421</v>
      </c>
      <c r="D62" s="225">
        <v>1.1565999999999901</v>
      </c>
      <c r="E62" s="225">
        <v>1.1066</v>
      </c>
      <c r="F62" s="225">
        <v>1.0787</v>
      </c>
      <c r="G62" s="225">
        <v>1.042</v>
      </c>
      <c r="H62" s="225">
        <v>1.1380999999999999</v>
      </c>
      <c r="I62" s="225">
        <v>1.1155999999999999</v>
      </c>
      <c r="J62" s="225">
        <v>1.0893999999999999</v>
      </c>
      <c r="K62" s="225">
        <v>1.1922999999999999</v>
      </c>
      <c r="L62" s="225">
        <v>1.2202999999999999</v>
      </c>
      <c r="M62" s="233"/>
      <c r="N62" s="233"/>
      <c r="O62" s="233"/>
      <c r="P62" s="233"/>
      <c r="Q62" s="233"/>
      <c r="R62" s="233"/>
      <c r="S62" s="226"/>
      <c r="T62" s="233"/>
      <c r="U62" s="226"/>
      <c r="V62" s="215"/>
      <c r="W62" s="215"/>
      <c r="X62" s="215"/>
      <c r="Y62" s="216"/>
      <c r="Z62" s="216"/>
      <c r="AA62" s="216"/>
      <c r="AB62" s="216"/>
      <c r="AD62" s="216"/>
      <c r="AE62" s="224" t="s">
        <v>92</v>
      </c>
      <c r="AF62" s="225">
        <v>2.0381999999999998</v>
      </c>
      <c r="AG62" s="225">
        <v>1.8477999999999899</v>
      </c>
      <c r="AH62" s="225">
        <v>1.9717</v>
      </c>
      <c r="AI62" s="225">
        <v>2.0015000000000001</v>
      </c>
      <c r="AJ62" s="225">
        <v>1.9679</v>
      </c>
      <c r="AK62" s="225">
        <v>1.9337</v>
      </c>
      <c r="AL62" s="225">
        <v>1.9962</v>
      </c>
      <c r="AM62" s="225">
        <v>2.0933000000000002</v>
      </c>
      <c r="AN62" s="225">
        <v>1.9959</v>
      </c>
      <c r="AO62" s="225">
        <v>1.8524</v>
      </c>
      <c r="AP62" s="233"/>
      <c r="AQ62" s="233"/>
      <c r="AR62" s="233"/>
      <c r="AS62" s="233"/>
      <c r="AT62" s="233"/>
      <c r="AU62" s="233"/>
      <c r="AV62" s="226"/>
      <c r="AW62" s="233"/>
      <c r="AX62" s="226"/>
      <c r="AY62" s="215"/>
      <c r="AZ62" s="215"/>
      <c r="BA62" s="215"/>
      <c r="BB62" s="216"/>
      <c r="BC62" s="216"/>
      <c r="BD62" s="216"/>
      <c r="BE62" s="216"/>
      <c r="BH62" s="216"/>
      <c r="BI62" s="224" t="s">
        <v>92</v>
      </c>
      <c r="BJ62" s="225">
        <v>1.6865999999999901</v>
      </c>
      <c r="BK62" s="225">
        <v>1.7087999999999901</v>
      </c>
      <c r="BL62" s="225">
        <v>1.6089</v>
      </c>
      <c r="BM62" s="225">
        <v>1.6154999999999999</v>
      </c>
      <c r="BN62" s="225">
        <v>1.5453999999999899</v>
      </c>
      <c r="BO62" s="225">
        <v>1.5202</v>
      </c>
      <c r="BP62" s="225">
        <v>1.5905</v>
      </c>
      <c r="BQ62" s="225">
        <v>1.6204999999999901</v>
      </c>
      <c r="BR62" s="225">
        <v>1.6195999999999999</v>
      </c>
      <c r="BS62" s="225">
        <v>1.6665000000000001</v>
      </c>
      <c r="BT62" s="233"/>
      <c r="BU62" s="233"/>
      <c r="BV62" s="233"/>
      <c r="BW62" s="233"/>
      <c r="BX62" s="233"/>
      <c r="BY62" s="233"/>
      <c r="BZ62" s="226"/>
      <c r="CA62" s="233"/>
      <c r="CB62" s="226"/>
      <c r="CC62" s="215"/>
      <c r="CD62" s="215"/>
      <c r="CE62" s="215"/>
      <c r="CF62" s="216"/>
      <c r="CG62" s="216"/>
      <c r="CH62" s="216"/>
      <c r="CI62" s="216"/>
      <c r="CL62" s="216"/>
      <c r="CM62" s="224" t="s">
        <v>92</v>
      </c>
      <c r="CN62" s="225">
        <v>1.8663000000000001</v>
      </c>
      <c r="CO62" s="225">
        <v>1.8897999999999999</v>
      </c>
      <c r="CP62" s="225">
        <v>1.8698999999999999</v>
      </c>
      <c r="CQ62" s="225">
        <v>1.8402000000000001</v>
      </c>
      <c r="CR62" s="225">
        <v>1.7950999999999999</v>
      </c>
      <c r="CS62" s="225">
        <v>1.7988999999999999</v>
      </c>
      <c r="CT62" s="225">
        <v>1.7745</v>
      </c>
      <c r="CU62" s="225">
        <v>1.7988</v>
      </c>
      <c r="CV62" s="225">
        <v>1.7955000000000001</v>
      </c>
      <c r="CW62" s="225">
        <v>1.8187</v>
      </c>
      <c r="CX62" s="233"/>
      <c r="CY62" s="233"/>
      <c r="CZ62" s="233"/>
      <c r="DA62" s="233"/>
      <c r="DB62" s="233"/>
      <c r="DC62" s="233"/>
      <c r="DD62" s="226"/>
      <c r="DE62" s="233"/>
      <c r="DF62" s="226"/>
      <c r="DG62" s="215"/>
      <c r="DH62" s="215"/>
      <c r="DI62" s="215"/>
      <c r="DJ62" s="216"/>
      <c r="DK62" s="216"/>
      <c r="DL62" s="216"/>
      <c r="DM62" s="216"/>
    </row>
    <row r="63" spans="1:117">
      <c r="A63" s="216"/>
      <c r="B63" s="215">
        <v>1000</v>
      </c>
      <c r="C63" s="304">
        <v>1.9400000000000001E-2</v>
      </c>
      <c r="D63" s="304">
        <v>2.2399999999999899E-2</v>
      </c>
      <c r="E63" s="304">
        <v>2.3199999999999998E-2</v>
      </c>
      <c r="F63" s="304">
        <v>2.56999999999999E-2</v>
      </c>
      <c r="G63" s="370">
        <v>1.0760000000000001</v>
      </c>
      <c r="H63" s="370">
        <v>1.1196999999999999</v>
      </c>
      <c r="I63" s="370">
        <v>1.0496000000000001</v>
      </c>
      <c r="J63" s="305">
        <v>2.0699999999999899E-2</v>
      </c>
      <c r="K63" s="305">
        <v>2.5899999999999899E-2</v>
      </c>
      <c r="L63" s="305">
        <v>2.2800000000000001E-2</v>
      </c>
      <c r="M63" s="233"/>
      <c r="N63" s="233"/>
      <c r="O63" s="233"/>
      <c r="P63" s="233"/>
      <c r="Q63" s="233"/>
      <c r="R63" s="233"/>
      <c r="S63" s="226"/>
      <c r="T63" s="233"/>
      <c r="U63" s="226"/>
      <c r="V63" s="215"/>
      <c r="W63" s="215"/>
      <c r="X63" s="215"/>
      <c r="Y63" s="216"/>
      <c r="Z63" s="216"/>
      <c r="AA63" s="216"/>
      <c r="AB63" s="216"/>
      <c r="AD63" s="216"/>
      <c r="AE63" s="215">
        <v>1000</v>
      </c>
      <c r="AF63" s="304">
        <v>4.9299999999999997E-2</v>
      </c>
      <c r="AG63" s="304">
        <v>4.5400000000000003E-2</v>
      </c>
      <c r="AH63" s="304">
        <v>5.09999999999999E-2</v>
      </c>
      <c r="AI63" s="304">
        <v>4.3700000000000003E-2</v>
      </c>
      <c r="AJ63" s="370">
        <v>1.9779</v>
      </c>
      <c r="AK63" s="370">
        <v>1.8588</v>
      </c>
      <c r="AL63" s="370">
        <v>1.92</v>
      </c>
      <c r="AM63" s="305">
        <v>3.3000000000000002E-2</v>
      </c>
      <c r="AN63" s="305">
        <v>3.49E-2</v>
      </c>
      <c r="AO63" s="305">
        <v>2.6200000000000001E-2</v>
      </c>
      <c r="AP63" s="233"/>
      <c r="AQ63" s="233"/>
      <c r="AR63" s="233"/>
      <c r="AS63" s="233"/>
      <c r="AT63" s="233"/>
      <c r="AU63" s="233"/>
      <c r="AV63" s="226"/>
      <c r="AW63" s="233"/>
      <c r="AX63" s="226"/>
      <c r="AY63" s="215"/>
      <c r="AZ63" s="215"/>
      <c r="BA63" s="215"/>
      <c r="BB63" s="216"/>
      <c r="BC63" s="216"/>
      <c r="BD63" s="216"/>
      <c r="BE63" s="216"/>
      <c r="BH63" s="216"/>
      <c r="BI63" s="215">
        <v>1000</v>
      </c>
      <c r="BJ63" s="304">
        <v>4.2700000000000002E-2</v>
      </c>
      <c r="BK63" s="304">
        <v>4.5299999999999903E-2</v>
      </c>
      <c r="BL63" s="304">
        <v>4.0399999999999901E-2</v>
      </c>
      <c r="BM63" s="304">
        <v>3.7299999999999903E-2</v>
      </c>
      <c r="BN63" s="370">
        <v>1.5369999999999999</v>
      </c>
      <c r="BO63" s="370">
        <v>1.5365</v>
      </c>
      <c r="BP63" s="370">
        <v>1.5091999999999901</v>
      </c>
      <c r="BQ63" s="305">
        <v>2.58E-2</v>
      </c>
      <c r="BR63" s="305">
        <v>2.8999999999999901E-2</v>
      </c>
      <c r="BS63" s="305">
        <v>2.7799999999999901E-2</v>
      </c>
      <c r="BT63" s="233"/>
      <c r="BU63" s="233"/>
      <c r="BV63" s="233"/>
      <c r="BW63" s="233"/>
      <c r="BX63" s="233"/>
      <c r="BY63" s="233"/>
      <c r="BZ63" s="226"/>
      <c r="CA63" s="233"/>
      <c r="CB63" s="226"/>
      <c r="CC63" s="215"/>
      <c r="CD63" s="215"/>
      <c r="CE63" s="215"/>
      <c r="CF63" s="216"/>
      <c r="CG63" s="216"/>
      <c r="CH63" s="216"/>
      <c r="CI63" s="216"/>
      <c r="CL63" s="216"/>
      <c r="CM63" s="215">
        <v>1000</v>
      </c>
      <c r="CN63" s="304">
        <v>5.8799999999999998E-2</v>
      </c>
      <c r="CO63" s="304">
        <v>5.3600000000000002E-2</v>
      </c>
      <c r="CP63" s="304">
        <v>5.1699999999999899E-2</v>
      </c>
      <c r="CQ63" s="304">
        <v>3.15E-2</v>
      </c>
      <c r="CR63" s="370">
        <v>1.72379999999999</v>
      </c>
      <c r="CS63" s="370">
        <v>1.6376999999999999</v>
      </c>
      <c r="CT63" s="370">
        <v>1.7049000000000001</v>
      </c>
      <c r="CU63" s="305">
        <v>3.5400000000000001E-2</v>
      </c>
      <c r="CV63" s="305">
        <v>3.8300000000000001E-2</v>
      </c>
      <c r="CW63" s="305">
        <v>2.4299999999999999E-2</v>
      </c>
      <c r="CX63" s="233"/>
      <c r="CY63" s="233"/>
      <c r="CZ63" s="233"/>
      <c r="DA63" s="233"/>
      <c r="DB63" s="233"/>
      <c r="DC63" s="233"/>
      <c r="DD63" s="226"/>
      <c r="DE63" s="233"/>
      <c r="DF63" s="226"/>
      <c r="DG63" s="215"/>
      <c r="DH63" s="215"/>
      <c r="DI63" s="215"/>
      <c r="DJ63" s="216"/>
      <c r="DK63" s="216"/>
      <c r="DL63" s="216"/>
      <c r="DM63" s="216"/>
    </row>
    <row r="64" spans="1:117">
      <c r="A64" s="215"/>
      <c r="B64" s="215">
        <v>500</v>
      </c>
      <c r="C64" s="304">
        <v>0.53349999999999997</v>
      </c>
      <c r="D64" s="304">
        <v>0.49669999999999997</v>
      </c>
      <c r="E64" s="304">
        <v>0.48380000000000001</v>
      </c>
      <c r="F64" s="304">
        <v>0.52159999999999995</v>
      </c>
      <c r="G64" s="370">
        <v>1.0679999999999901</v>
      </c>
      <c r="H64" s="370">
        <v>1.1412</v>
      </c>
      <c r="I64" s="370">
        <v>1.0185999999999999</v>
      </c>
      <c r="J64" s="305">
        <v>1.52E-2</v>
      </c>
      <c r="K64" s="305">
        <v>1.98999999999999E-2</v>
      </c>
      <c r="L64" s="305">
        <v>1.9699999999999999E-2</v>
      </c>
      <c r="M64" s="233"/>
      <c r="N64" s="233"/>
      <c r="O64" s="233"/>
      <c r="P64" s="233"/>
      <c r="Q64" s="233"/>
      <c r="R64" s="233"/>
      <c r="S64" s="226"/>
      <c r="T64" s="233"/>
      <c r="U64" s="226"/>
      <c r="V64" s="215"/>
      <c r="W64" s="215"/>
      <c r="X64" s="215"/>
      <c r="Y64" s="216"/>
      <c r="Z64" s="216"/>
      <c r="AA64" s="216"/>
      <c r="AB64" s="216"/>
      <c r="AD64" s="215"/>
      <c r="AE64" s="215">
        <v>500</v>
      </c>
      <c r="AF64" s="304">
        <v>1.353</v>
      </c>
      <c r="AG64" s="304">
        <v>1.3940999999999999</v>
      </c>
      <c r="AH64" s="304">
        <v>1.4885999999999999</v>
      </c>
      <c r="AI64" s="304">
        <v>1.3280999999999901</v>
      </c>
      <c r="AJ64" s="370">
        <v>1.93759999999999</v>
      </c>
      <c r="AK64" s="370">
        <v>1.8624000000000001</v>
      </c>
      <c r="AL64" s="370">
        <v>1.89109999999999</v>
      </c>
      <c r="AM64" s="305">
        <v>0.24759999999999999</v>
      </c>
      <c r="AN64" s="305">
        <v>0.30940000000000001</v>
      </c>
      <c r="AO64" s="305">
        <v>0.2223</v>
      </c>
      <c r="AP64" s="233"/>
      <c r="AQ64" s="233"/>
      <c r="AR64" s="233"/>
      <c r="AS64" s="233"/>
      <c r="AT64" s="233"/>
      <c r="AU64" s="233"/>
      <c r="AV64" s="226"/>
      <c r="AW64" s="233"/>
      <c r="AX64" s="226"/>
      <c r="AY64" s="215"/>
      <c r="AZ64" s="215"/>
      <c r="BA64" s="215"/>
      <c r="BB64" s="216"/>
      <c r="BC64" s="216"/>
      <c r="BD64" s="216"/>
      <c r="BE64" s="216"/>
      <c r="BH64" s="215"/>
      <c r="BI64" s="215">
        <v>500</v>
      </c>
      <c r="BJ64" s="304">
        <v>0.90680000000000005</v>
      </c>
      <c r="BK64" s="304">
        <v>0.91679999999999995</v>
      </c>
      <c r="BL64" s="304">
        <v>0.91859999999999997</v>
      </c>
      <c r="BM64" s="304">
        <v>0.88600000000000001</v>
      </c>
      <c r="BN64" s="370">
        <v>1.5014000000000001</v>
      </c>
      <c r="BO64" s="370">
        <v>1.4801</v>
      </c>
      <c r="BP64" s="370">
        <v>1.5370999999999999</v>
      </c>
      <c r="BQ64" s="305">
        <v>2.6499999999999999E-2</v>
      </c>
      <c r="BR64" s="305">
        <v>2.3400000000000001E-2</v>
      </c>
      <c r="BS64" s="305">
        <v>2.7699999999999999E-2</v>
      </c>
      <c r="BT64" s="233"/>
      <c r="BU64" s="233"/>
      <c r="BV64" s="233"/>
      <c r="BW64" s="233"/>
      <c r="BX64" s="233"/>
      <c r="BY64" s="233"/>
      <c r="BZ64" s="226"/>
      <c r="CA64" s="233"/>
      <c r="CB64" s="226"/>
      <c r="CC64" s="215"/>
      <c r="CD64" s="215"/>
      <c r="CE64" s="215"/>
      <c r="CF64" s="216"/>
      <c r="CG64" s="216"/>
      <c r="CH64" s="216"/>
      <c r="CI64" s="216"/>
      <c r="CL64" s="215"/>
      <c r="CM64" s="215">
        <v>500</v>
      </c>
      <c r="CN64" s="304">
        <v>0.96379999999999999</v>
      </c>
      <c r="CO64" s="304">
        <v>1.0012000000000001</v>
      </c>
      <c r="CP64" s="304">
        <v>0.91900000000000004</v>
      </c>
      <c r="CQ64" s="304">
        <v>1.0137</v>
      </c>
      <c r="CR64" s="370">
        <v>1.7756000000000001</v>
      </c>
      <c r="CS64" s="370">
        <v>1.7257</v>
      </c>
      <c r="CT64" s="370">
        <v>1.7513000000000001</v>
      </c>
      <c r="CU64" s="305">
        <v>2.9899999999999899E-2</v>
      </c>
      <c r="CV64" s="305">
        <v>1.6500000000000001E-2</v>
      </c>
      <c r="CW64" s="305">
        <v>2.2800000000000001E-2</v>
      </c>
      <c r="CX64" s="233"/>
      <c r="CY64" s="233"/>
      <c r="CZ64" s="233"/>
      <c r="DA64" s="233"/>
      <c r="DB64" s="233"/>
      <c r="DC64" s="233"/>
      <c r="DD64" s="226"/>
      <c r="DE64" s="233"/>
      <c r="DF64" s="226"/>
      <c r="DG64" s="215"/>
      <c r="DH64" s="215"/>
      <c r="DI64" s="215"/>
      <c r="DJ64" s="216"/>
      <c r="DK64" s="216"/>
      <c r="DL64" s="216"/>
      <c r="DM64" s="216"/>
    </row>
    <row r="65" spans="1:117">
      <c r="A65" s="215"/>
      <c r="B65" s="215">
        <v>250</v>
      </c>
      <c r="C65" s="304">
        <v>0.97330000000000005</v>
      </c>
      <c r="D65" s="304">
        <v>0.916299999999999</v>
      </c>
      <c r="E65" s="304">
        <v>0.901199999999999</v>
      </c>
      <c r="F65" s="304">
        <v>0.90549999999999997</v>
      </c>
      <c r="G65" s="370">
        <v>1.0523</v>
      </c>
      <c r="H65" s="370">
        <v>1.0795999999999999</v>
      </c>
      <c r="I65" s="370">
        <v>1.0626</v>
      </c>
      <c r="J65" s="305">
        <v>0.37159999999999999</v>
      </c>
      <c r="K65" s="305">
        <v>0.43149999999999999</v>
      </c>
      <c r="L65" s="305">
        <v>0.39750000000000002</v>
      </c>
      <c r="M65" s="233"/>
      <c r="N65" s="233"/>
      <c r="O65" s="233"/>
      <c r="P65" s="233"/>
      <c r="Q65" s="233"/>
      <c r="R65" s="233"/>
      <c r="S65" s="226"/>
      <c r="T65" s="233"/>
      <c r="U65" s="226"/>
      <c r="V65" s="215"/>
      <c r="W65" s="215"/>
      <c r="X65" s="215"/>
      <c r="Y65" s="216"/>
      <c r="Z65" s="216"/>
      <c r="AA65" s="216"/>
      <c r="AB65" s="216"/>
      <c r="AD65" s="215"/>
      <c r="AE65" s="215">
        <v>250</v>
      </c>
      <c r="AF65" s="304">
        <v>1.8180000000000001</v>
      </c>
      <c r="AG65" s="304">
        <v>1.8023</v>
      </c>
      <c r="AH65" s="304">
        <v>1.8757999999999999</v>
      </c>
      <c r="AI65" s="304">
        <v>1.7724</v>
      </c>
      <c r="AJ65" s="370">
        <v>1.89</v>
      </c>
      <c r="AK65" s="370">
        <v>1.843</v>
      </c>
      <c r="AL65" s="370">
        <v>1.8536999999999999</v>
      </c>
      <c r="AM65" s="305">
        <v>1.5773999999999999</v>
      </c>
      <c r="AN65" s="305">
        <v>1.6915</v>
      </c>
      <c r="AO65" s="305">
        <v>1.2213000000000001</v>
      </c>
      <c r="AP65" s="233"/>
      <c r="AQ65" s="233"/>
      <c r="AR65" s="233"/>
      <c r="AS65" s="233"/>
      <c r="AT65" s="233"/>
      <c r="AU65" s="233"/>
      <c r="AV65" s="226"/>
      <c r="AW65" s="233"/>
      <c r="AX65" s="226"/>
      <c r="AY65" s="215"/>
      <c r="AZ65" s="215"/>
      <c r="BA65" s="215"/>
      <c r="BB65" s="216"/>
      <c r="BC65" s="216"/>
      <c r="BD65" s="216"/>
      <c r="BE65" s="216"/>
      <c r="BH65" s="215"/>
      <c r="BI65" s="215">
        <v>250</v>
      </c>
      <c r="BJ65" s="304">
        <v>1.3372999999999999</v>
      </c>
      <c r="BK65" s="304">
        <v>1.2592000000000001</v>
      </c>
      <c r="BL65" s="304">
        <v>1.3150999999999999</v>
      </c>
      <c r="BM65" s="304">
        <v>1.3090999999999999</v>
      </c>
      <c r="BN65" s="370">
        <v>1.5147999999999999</v>
      </c>
      <c r="BO65" s="370">
        <v>1.5557000000000001</v>
      </c>
      <c r="BP65" s="370">
        <v>1.5478000000000001</v>
      </c>
      <c r="BQ65" s="305">
        <v>0.71989999999999998</v>
      </c>
      <c r="BR65" s="305">
        <v>0.72160000000000002</v>
      </c>
      <c r="BS65" s="305">
        <v>0.75749999999999995</v>
      </c>
      <c r="BT65" s="233"/>
      <c r="BU65" s="233"/>
      <c r="BV65" s="233"/>
      <c r="BW65" s="233"/>
      <c r="BX65" s="233"/>
      <c r="BY65" s="233"/>
      <c r="BZ65" s="226"/>
      <c r="CA65" s="233"/>
      <c r="CB65" s="226"/>
      <c r="CC65" s="215"/>
      <c r="CD65" s="215"/>
      <c r="CE65" s="215"/>
      <c r="CF65" s="216"/>
      <c r="CG65" s="216"/>
      <c r="CH65" s="216"/>
      <c r="CI65" s="216"/>
      <c r="CL65" s="215"/>
      <c r="CM65" s="215">
        <v>250</v>
      </c>
      <c r="CN65" s="304">
        <v>1.3360000000000001</v>
      </c>
      <c r="CO65" s="304">
        <v>1.351</v>
      </c>
      <c r="CP65" s="304">
        <v>1.3228</v>
      </c>
      <c r="CQ65" s="304">
        <v>1.4044000000000001</v>
      </c>
      <c r="CR65" s="370">
        <v>1.7685999999999999</v>
      </c>
      <c r="CS65" s="370">
        <v>1.7671999999999899</v>
      </c>
      <c r="CT65" s="370">
        <v>1.8032999999999999</v>
      </c>
      <c r="CU65" s="305">
        <v>0.73480000000000001</v>
      </c>
      <c r="CV65" s="305">
        <v>0.81709999999999905</v>
      </c>
      <c r="CW65" s="305">
        <v>0.83299999999999996</v>
      </c>
      <c r="CX65" s="233"/>
      <c r="CY65" s="233"/>
      <c r="CZ65" s="233"/>
      <c r="DA65" s="233"/>
      <c r="DB65" s="233"/>
      <c r="DC65" s="233"/>
      <c r="DD65" s="226"/>
      <c r="DE65" s="233"/>
      <c r="DF65" s="226"/>
      <c r="DG65" s="215"/>
      <c r="DH65" s="215"/>
      <c r="DI65" s="215"/>
      <c r="DJ65" s="216"/>
      <c r="DK65" s="216"/>
      <c r="DL65" s="216"/>
      <c r="DM65" s="216"/>
    </row>
    <row r="66" spans="1:117">
      <c r="A66" s="215"/>
      <c r="B66" s="215">
        <v>125</v>
      </c>
      <c r="C66" s="304">
        <v>1.1771</v>
      </c>
      <c r="D66" s="304">
        <v>1.0907</v>
      </c>
      <c r="E66" s="304">
        <v>1.0381</v>
      </c>
      <c r="F66" s="304">
        <v>1.0615000000000001</v>
      </c>
      <c r="G66" s="370">
        <v>1.1194</v>
      </c>
      <c r="H66" s="370">
        <v>1.0783</v>
      </c>
      <c r="I66" s="370">
        <v>1.0617000000000001</v>
      </c>
      <c r="J66" s="305">
        <v>0.84489999999999998</v>
      </c>
      <c r="K66" s="305">
        <v>0.94830000000000003</v>
      </c>
      <c r="L66" s="305">
        <v>1.0015000000000001</v>
      </c>
      <c r="M66" s="233"/>
      <c r="N66" s="233"/>
      <c r="O66" s="233"/>
      <c r="P66" s="233"/>
      <c r="Q66" s="233"/>
      <c r="R66" s="233"/>
      <c r="S66" s="226"/>
      <c r="T66" s="233"/>
      <c r="U66" s="226"/>
      <c r="V66" s="215"/>
      <c r="W66" s="215"/>
      <c r="X66" s="215"/>
      <c r="Y66" s="216"/>
      <c r="Z66" s="216"/>
      <c r="AA66" s="216"/>
      <c r="AB66" s="216"/>
      <c r="AD66" s="215"/>
      <c r="AE66" s="215">
        <v>125</v>
      </c>
      <c r="AF66" s="304">
        <v>1.9619</v>
      </c>
      <c r="AG66" s="304">
        <v>1.84679999999999</v>
      </c>
      <c r="AH66" s="304">
        <v>1.9236</v>
      </c>
      <c r="AI66" s="304">
        <v>1.9534</v>
      </c>
      <c r="AJ66" s="370">
        <v>1.9651000000000001</v>
      </c>
      <c r="AK66" s="370">
        <v>1.8576999999999999</v>
      </c>
      <c r="AL66" s="370">
        <v>1.8438000000000001</v>
      </c>
      <c r="AM66" s="305">
        <v>1.9629999999999901</v>
      </c>
      <c r="AN66" s="305">
        <v>2.0204</v>
      </c>
      <c r="AO66" s="305">
        <v>1.7858000000000001</v>
      </c>
      <c r="AP66" s="233"/>
      <c r="AQ66" s="233"/>
      <c r="AR66" s="233"/>
      <c r="AS66" s="233"/>
      <c r="AT66" s="233"/>
      <c r="AU66" s="233"/>
      <c r="AV66" s="226"/>
      <c r="AW66" s="233"/>
      <c r="AX66" s="226"/>
      <c r="AY66" s="215"/>
      <c r="AZ66" s="215"/>
      <c r="BA66" s="215"/>
      <c r="BB66" s="216"/>
      <c r="BC66" s="216"/>
      <c r="BD66" s="216"/>
      <c r="BE66" s="216"/>
      <c r="BH66" s="215"/>
      <c r="BI66" s="215">
        <v>125</v>
      </c>
      <c r="BJ66" s="304">
        <v>1.6375</v>
      </c>
      <c r="BK66" s="304">
        <v>1.6236999999999999</v>
      </c>
      <c r="BL66" s="304">
        <v>1.5451999999999999</v>
      </c>
      <c r="BM66" s="304">
        <v>1.5411999999999999</v>
      </c>
      <c r="BN66" s="370">
        <v>1.617</v>
      </c>
      <c r="BO66" s="370">
        <v>1.6057999999999999</v>
      </c>
      <c r="BP66" s="370">
        <v>1.5932999999999999</v>
      </c>
      <c r="BQ66" s="305">
        <v>1.4037999999999999</v>
      </c>
      <c r="BR66" s="305">
        <v>1.4407999999999901</v>
      </c>
      <c r="BS66" s="305">
        <v>1.5205</v>
      </c>
      <c r="BT66" s="233"/>
      <c r="BU66" s="233"/>
      <c r="BV66" s="233"/>
      <c r="BW66" s="233"/>
      <c r="BX66" s="233"/>
      <c r="BY66" s="233"/>
      <c r="BZ66" s="226"/>
      <c r="CA66" s="233"/>
      <c r="CB66" s="226"/>
      <c r="CC66" s="215"/>
      <c r="CD66" s="215"/>
      <c r="CE66" s="215"/>
      <c r="CF66" s="216"/>
      <c r="CG66" s="216"/>
      <c r="CH66" s="216"/>
      <c r="CI66" s="216"/>
      <c r="CL66" s="215"/>
      <c r="CM66" s="215">
        <v>125</v>
      </c>
      <c r="CN66" s="304">
        <v>1.7251000000000001</v>
      </c>
      <c r="CO66" s="304">
        <v>1.6607000000000001</v>
      </c>
      <c r="CP66" s="304">
        <v>1.6080999999999901</v>
      </c>
      <c r="CQ66" s="304">
        <v>1.6722999999999999</v>
      </c>
      <c r="CR66" s="370">
        <v>1.7988999999999999</v>
      </c>
      <c r="CS66" s="370">
        <v>1.7715999999999901</v>
      </c>
      <c r="CT66" s="370">
        <v>1.87469999999999</v>
      </c>
      <c r="CU66" s="305">
        <v>1.5251999999999999</v>
      </c>
      <c r="CV66" s="305">
        <v>1.6494</v>
      </c>
      <c r="CW66" s="305">
        <v>1.7101999999999999</v>
      </c>
      <c r="CX66" s="233"/>
      <c r="CY66" s="233"/>
      <c r="CZ66" s="233"/>
      <c r="DA66" s="233"/>
      <c r="DB66" s="233"/>
      <c r="DC66" s="233"/>
      <c r="DD66" s="226"/>
      <c r="DE66" s="233"/>
      <c r="DF66" s="226"/>
      <c r="DG66" s="215"/>
      <c r="DH66" s="215"/>
      <c r="DI66" s="215"/>
      <c r="DJ66" s="216"/>
      <c r="DK66" s="216"/>
      <c r="DL66" s="216"/>
      <c r="DM66" s="216"/>
    </row>
    <row r="67" spans="1:117">
      <c r="A67" s="215"/>
      <c r="B67" s="215">
        <v>62.5</v>
      </c>
      <c r="C67" s="304">
        <v>1.1861999999999999</v>
      </c>
      <c r="D67" s="304">
        <v>1.123</v>
      </c>
      <c r="E67" s="304">
        <v>1.0759999999999901</v>
      </c>
      <c r="F67" s="304">
        <v>1.1234999999999999</v>
      </c>
      <c r="G67" s="370">
        <v>1.1087</v>
      </c>
      <c r="H67" s="370">
        <v>1.117</v>
      </c>
      <c r="I67" s="370">
        <v>1.1187</v>
      </c>
      <c r="J67" s="305">
        <v>1.0988</v>
      </c>
      <c r="K67" s="305">
        <v>1.1832</v>
      </c>
      <c r="L67" s="305">
        <v>0.997</v>
      </c>
      <c r="M67" s="233"/>
      <c r="N67" s="233"/>
      <c r="O67" s="233"/>
      <c r="P67" s="233"/>
      <c r="Q67" s="233"/>
      <c r="R67" s="233"/>
      <c r="S67" s="226"/>
      <c r="T67" s="233"/>
      <c r="U67" s="226"/>
      <c r="V67" s="215"/>
      <c r="W67" s="215"/>
      <c r="X67" s="215"/>
      <c r="Y67" s="216"/>
      <c r="Z67" s="216"/>
      <c r="AA67" s="216"/>
      <c r="AB67" s="216"/>
      <c r="AD67" s="215"/>
      <c r="AE67" s="215">
        <v>62.5</v>
      </c>
      <c r="AF67" s="304">
        <v>1.9804999999999999</v>
      </c>
      <c r="AG67" s="304">
        <v>1.8821999999999901</v>
      </c>
      <c r="AH67" s="304">
        <v>1.9056</v>
      </c>
      <c r="AI67" s="304">
        <v>1.94349999999999</v>
      </c>
      <c r="AJ67" s="370">
        <v>1.9529999999999901</v>
      </c>
      <c r="AK67" s="370">
        <v>1.8911</v>
      </c>
      <c r="AL67" s="370">
        <v>1.9198999999999999</v>
      </c>
      <c r="AM67" s="305">
        <v>2.0451000000000001</v>
      </c>
      <c r="AN67" s="305">
        <v>2.0647000000000002</v>
      </c>
      <c r="AO67" s="305">
        <v>1.8573</v>
      </c>
      <c r="AP67" s="233"/>
      <c r="AQ67" s="233"/>
      <c r="AR67" s="233"/>
      <c r="AS67" s="233"/>
      <c r="AT67" s="233"/>
      <c r="AU67" s="233"/>
      <c r="AV67" s="226"/>
      <c r="AW67" s="233"/>
      <c r="AX67" s="226"/>
      <c r="AY67" s="215"/>
      <c r="AZ67" s="215"/>
      <c r="BA67" s="215"/>
      <c r="BB67" s="216"/>
      <c r="BC67" s="216"/>
      <c r="BD67" s="216"/>
      <c r="BE67" s="216"/>
      <c r="BH67" s="215"/>
      <c r="BI67" s="215">
        <v>62.5</v>
      </c>
      <c r="BJ67" s="304">
        <v>1.8388</v>
      </c>
      <c r="BK67" s="304">
        <v>1.7532000000000001</v>
      </c>
      <c r="BL67" s="304">
        <v>1.6703999999999899</v>
      </c>
      <c r="BM67" s="304">
        <v>1.7355</v>
      </c>
      <c r="BN67" s="370">
        <v>1.6557999999999999</v>
      </c>
      <c r="BO67" s="370">
        <v>1.6532</v>
      </c>
      <c r="BP67" s="370">
        <v>1.5848</v>
      </c>
      <c r="BQ67" s="305">
        <v>1.6935</v>
      </c>
      <c r="BR67" s="305">
        <v>1.7594000000000001</v>
      </c>
      <c r="BS67" s="305">
        <v>1.8468</v>
      </c>
      <c r="BT67" s="233"/>
      <c r="BU67" s="233"/>
      <c r="BV67" s="233"/>
      <c r="BW67" s="233"/>
      <c r="BX67" s="233"/>
      <c r="BY67" s="233"/>
      <c r="BZ67" s="226"/>
      <c r="CA67" s="233"/>
      <c r="CB67" s="226"/>
      <c r="CC67" s="215"/>
      <c r="CD67" s="215"/>
      <c r="CE67" s="215"/>
      <c r="CF67" s="216"/>
      <c r="CG67" s="216"/>
      <c r="CH67" s="216"/>
      <c r="CI67" s="216"/>
      <c r="CL67" s="215"/>
      <c r="CM67" s="215">
        <v>62.5</v>
      </c>
      <c r="CN67" s="304">
        <v>1.85519999999999</v>
      </c>
      <c r="CO67" s="304">
        <v>1.8751</v>
      </c>
      <c r="CP67" s="304">
        <v>1.8267</v>
      </c>
      <c r="CQ67" s="304">
        <v>1.8244</v>
      </c>
      <c r="CR67" s="370">
        <v>1.9324999999999899</v>
      </c>
      <c r="CS67" s="370">
        <v>1.8601000000000001</v>
      </c>
      <c r="CT67" s="370">
        <v>1.91149999999999</v>
      </c>
      <c r="CU67" s="305">
        <v>1.7827</v>
      </c>
      <c r="CV67" s="305">
        <v>1.9461999999999999</v>
      </c>
      <c r="CW67" s="305">
        <v>2.0257000000000001</v>
      </c>
      <c r="CX67" s="233"/>
      <c r="CY67" s="233"/>
      <c r="CZ67" s="233"/>
      <c r="DA67" s="233"/>
      <c r="DB67" s="233"/>
      <c r="DC67" s="233"/>
      <c r="DD67" s="226"/>
      <c r="DE67" s="233"/>
      <c r="DF67" s="226"/>
      <c r="DG67" s="215"/>
      <c r="DH67" s="215"/>
      <c r="DI67" s="215"/>
      <c r="DJ67" s="216"/>
      <c r="DK67" s="216"/>
      <c r="DL67" s="216"/>
      <c r="DM67" s="216"/>
    </row>
    <row r="68" spans="1:117">
      <c r="A68" s="215"/>
      <c r="B68" s="233"/>
      <c r="C68" s="233"/>
      <c r="D68" s="233"/>
      <c r="E68" s="233"/>
      <c r="F68" s="215"/>
      <c r="G68" s="215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26"/>
      <c r="T68" s="233"/>
      <c r="U68" s="226"/>
      <c r="V68" s="215"/>
      <c r="W68" s="215"/>
      <c r="X68" s="215"/>
      <c r="Y68" s="216"/>
      <c r="Z68" s="216"/>
      <c r="AA68" s="216"/>
      <c r="AB68" s="216"/>
      <c r="AD68" s="215"/>
      <c r="AE68" s="233"/>
      <c r="AF68" s="233"/>
      <c r="AG68" s="233"/>
      <c r="AH68" s="233"/>
      <c r="AI68" s="215"/>
      <c r="AJ68" s="215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26"/>
      <c r="AW68" s="233"/>
      <c r="AX68" s="226"/>
      <c r="AY68" s="215"/>
      <c r="AZ68" s="215"/>
      <c r="BA68" s="215"/>
      <c r="BB68" s="216"/>
      <c r="BC68" s="216"/>
      <c r="BD68" s="216"/>
      <c r="BE68" s="216"/>
      <c r="BH68" s="215"/>
      <c r="BI68" s="233"/>
      <c r="BJ68" s="233"/>
      <c r="BK68" s="233"/>
      <c r="BL68" s="233"/>
      <c r="BM68" s="215"/>
      <c r="BN68" s="215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26"/>
      <c r="CA68" s="233"/>
      <c r="CB68" s="226"/>
      <c r="CC68" s="215"/>
      <c r="CD68" s="215"/>
      <c r="CE68" s="215"/>
      <c r="CF68" s="216"/>
      <c r="CG68" s="216"/>
      <c r="CH68" s="216"/>
      <c r="CI68" s="216"/>
      <c r="CL68" s="215"/>
      <c r="CM68" s="233"/>
      <c r="CN68" s="233"/>
      <c r="CO68" s="233"/>
      <c r="CP68" s="233"/>
      <c r="CQ68" s="215"/>
      <c r="CR68" s="215"/>
      <c r="CS68" s="233"/>
      <c r="CT68" s="233"/>
      <c r="CU68" s="233"/>
      <c r="CV68" s="233"/>
      <c r="CW68" s="233"/>
      <c r="CX68" s="233"/>
      <c r="CY68" s="233"/>
      <c r="CZ68" s="233"/>
      <c r="DA68" s="233"/>
      <c r="DB68" s="233"/>
      <c r="DC68" s="233"/>
      <c r="DD68" s="226"/>
      <c r="DE68" s="233"/>
      <c r="DF68" s="226"/>
      <c r="DG68" s="215"/>
      <c r="DH68" s="215"/>
      <c r="DI68" s="215"/>
      <c r="DJ68" s="216"/>
      <c r="DK68" s="216"/>
      <c r="DL68" s="216"/>
      <c r="DM68" s="216"/>
    </row>
    <row r="69" spans="1:117">
      <c r="A69" s="216"/>
      <c r="B69" s="216"/>
      <c r="C69" s="216"/>
      <c r="D69" s="259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5"/>
      <c r="W69" s="215"/>
      <c r="X69" s="215"/>
      <c r="Y69" s="216"/>
      <c r="Z69" s="216"/>
      <c r="AA69" s="216"/>
      <c r="AB69" s="216"/>
      <c r="AD69" s="216"/>
      <c r="AE69" s="216"/>
      <c r="AF69" s="216"/>
      <c r="AG69" s="259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5"/>
      <c r="AZ69" s="215"/>
      <c r="BA69" s="215"/>
      <c r="BB69" s="216"/>
      <c r="BC69" s="216"/>
      <c r="BD69" s="216"/>
      <c r="BE69" s="216"/>
      <c r="BH69" s="216"/>
      <c r="BI69" s="216"/>
      <c r="BJ69" s="216"/>
      <c r="BK69" s="259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5"/>
      <c r="CD69" s="215"/>
      <c r="CE69" s="215"/>
      <c r="CF69" s="216"/>
      <c r="CG69" s="216"/>
      <c r="CH69" s="216"/>
      <c r="CI69" s="216"/>
      <c r="CL69" s="216"/>
      <c r="CM69" s="216"/>
      <c r="CN69" s="216"/>
      <c r="CO69" s="259"/>
      <c r="CP69" s="216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  <c r="DD69" s="216"/>
      <c r="DE69" s="216"/>
      <c r="DF69" s="216"/>
      <c r="DG69" s="215"/>
      <c r="DH69" s="215"/>
      <c r="DI69" s="215"/>
      <c r="DJ69" s="216"/>
      <c r="DK69" s="216"/>
      <c r="DL69" s="216"/>
      <c r="DM69" s="216"/>
    </row>
    <row r="70" spans="1:117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5"/>
      <c r="W70" s="215"/>
      <c r="X70" s="215"/>
      <c r="Y70" s="215"/>
      <c r="Z70" s="216"/>
      <c r="AA70" s="216"/>
      <c r="AB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5"/>
      <c r="AZ70" s="215"/>
      <c r="BA70" s="215"/>
      <c r="BB70" s="215"/>
      <c r="BC70" s="216"/>
      <c r="BD70" s="216"/>
      <c r="BE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5"/>
      <c r="CD70" s="215"/>
      <c r="CE70" s="215"/>
      <c r="CF70" s="215"/>
      <c r="CG70" s="216"/>
      <c r="CH70" s="216"/>
      <c r="CI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  <c r="DD70" s="216"/>
      <c r="DE70" s="216"/>
      <c r="DF70" s="216"/>
      <c r="DG70" s="215"/>
      <c r="DH70" s="215"/>
      <c r="DI70" s="215"/>
      <c r="DJ70" s="215"/>
      <c r="DK70" s="216"/>
      <c r="DL70" s="216"/>
      <c r="DM70" s="216"/>
    </row>
    <row r="71" spans="1:117">
      <c r="A71" s="216"/>
      <c r="B71" s="371" t="s">
        <v>20</v>
      </c>
      <c r="C71" s="235" t="s">
        <v>137</v>
      </c>
      <c r="D71" s="231"/>
      <c r="E71" s="231"/>
      <c r="F71" s="231"/>
      <c r="G71" s="231"/>
      <c r="H71" s="231"/>
      <c r="I71" s="231"/>
      <c r="J71" s="231"/>
      <c r="K71" s="231"/>
      <c r="L71" s="232"/>
      <c r="M71" s="233" t="s">
        <v>1</v>
      </c>
      <c r="N71" s="233" t="s">
        <v>113</v>
      </c>
      <c r="O71" s="226" t="s">
        <v>114</v>
      </c>
      <c r="P71" s="233" t="s">
        <v>115</v>
      </c>
      <c r="Q71" s="226" t="s">
        <v>116</v>
      </c>
      <c r="R71" s="215"/>
      <c r="S71" s="233" t="s">
        <v>20</v>
      </c>
      <c r="T71" s="215" t="s">
        <v>116</v>
      </c>
      <c r="U71" s="216"/>
      <c r="V71" s="216"/>
      <c r="W71" s="216"/>
      <c r="X71" s="216"/>
      <c r="Y71" s="215"/>
      <c r="Z71" s="216"/>
      <c r="AA71" s="216"/>
      <c r="AB71" s="216"/>
      <c r="AD71" s="216"/>
      <c r="AE71" s="371" t="s">
        <v>20</v>
      </c>
      <c r="AF71" s="235" t="s">
        <v>137</v>
      </c>
      <c r="AG71" s="231"/>
      <c r="AH71" s="231"/>
      <c r="AI71" s="231"/>
      <c r="AJ71" s="231"/>
      <c r="AK71" s="231"/>
      <c r="AL71" s="231"/>
      <c r="AM71" s="231"/>
      <c r="AN71" s="231"/>
      <c r="AO71" s="232"/>
      <c r="AP71" s="233" t="s">
        <v>1</v>
      </c>
      <c r="AQ71" s="233" t="s">
        <v>113</v>
      </c>
      <c r="AR71" s="226" t="s">
        <v>114</v>
      </c>
      <c r="AS71" s="233" t="s">
        <v>115</v>
      </c>
      <c r="AT71" s="226" t="s">
        <v>116</v>
      </c>
      <c r="AU71" s="215"/>
      <c r="AV71" s="233" t="s">
        <v>20</v>
      </c>
      <c r="AW71" s="215" t="s">
        <v>116</v>
      </c>
      <c r="AX71" s="216"/>
      <c r="AY71" s="216"/>
      <c r="AZ71" s="216"/>
      <c r="BA71" s="216"/>
      <c r="BB71" s="215"/>
      <c r="BC71" s="216"/>
      <c r="BD71" s="216"/>
      <c r="BE71" s="216"/>
      <c r="BH71" s="216"/>
      <c r="BI71" s="371" t="s">
        <v>20</v>
      </c>
      <c r="BJ71" s="235" t="s">
        <v>137</v>
      </c>
      <c r="BK71" s="231"/>
      <c r="BL71" s="231"/>
      <c r="BM71" s="231"/>
      <c r="BN71" s="231"/>
      <c r="BO71" s="231"/>
      <c r="BP71" s="231"/>
      <c r="BQ71" s="231"/>
      <c r="BR71" s="231"/>
      <c r="BS71" s="232"/>
      <c r="BT71" s="233" t="s">
        <v>1</v>
      </c>
      <c r="BU71" s="233" t="s">
        <v>113</v>
      </c>
      <c r="BV71" s="226" t="s">
        <v>114</v>
      </c>
      <c r="BW71" s="233" t="s">
        <v>115</v>
      </c>
      <c r="BX71" s="226" t="s">
        <v>116</v>
      </c>
      <c r="BY71" s="215"/>
      <c r="BZ71" s="233" t="s">
        <v>20</v>
      </c>
      <c r="CA71" s="215" t="s">
        <v>116</v>
      </c>
      <c r="CB71" s="216"/>
      <c r="CC71" s="216"/>
      <c r="CD71" s="216"/>
      <c r="CE71" s="216"/>
      <c r="CF71" s="215"/>
      <c r="CG71" s="216"/>
      <c r="CH71" s="216"/>
      <c r="CI71" s="216"/>
      <c r="CL71" s="216"/>
      <c r="CM71" s="371" t="s">
        <v>20</v>
      </c>
      <c r="CN71" s="235" t="s">
        <v>137</v>
      </c>
      <c r="CO71" s="231"/>
      <c r="CP71" s="231"/>
      <c r="CQ71" s="231"/>
      <c r="CR71" s="231"/>
      <c r="CS71" s="231"/>
      <c r="CT71" s="231"/>
      <c r="CU71" s="231"/>
      <c r="CV71" s="231"/>
      <c r="CW71" s="232"/>
      <c r="CX71" s="233" t="s">
        <v>1</v>
      </c>
      <c r="CY71" s="233" t="s">
        <v>113</v>
      </c>
      <c r="CZ71" s="226" t="s">
        <v>114</v>
      </c>
      <c r="DA71" s="233" t="s">
        <v>115</v>
      </c>
      <c r="DB71" s="226" t="s">
        <v>116</v>
      </c>
      <c r="DC71" s="215"/>
      <c r="DD71" s="233" t="s">
        <v>20</v>
      </c>
      <c r="DE71" s="215" t="s">
        <v>116</v>
      </c>
      <c r="DF71" s="216"/>
      <c r="DG71" s="216"/>
      <c r="DH71" s="216"/>
      <c r="DI71" s="216"/>
      <c r="DJ71" s="215"/>
      <c r="DK71" s="216"/>
      <c r="DL71" s="216"/>
      <c r="DM71" s="216"/>
    </row>
    <row r="72" spans="1:117">
      <c r="A72" s="216"/>
      <c r="B72" s="243" t="s">
        <v>92</v>
      </c>
      <c r="C72" s="225">
        <v>1.2421</v>
      </c>
      <c r="D72" s="225">
        <v>1.1565999999999901</v>
      </c>
      <c r="E72" s="225">
        <v>1.1066</v>
      </c>
      <c r="F72" s="225">
        <v>1.0787</v>
      </c>
      <c r="G72" s="225">
        <v>1.042</v>
      </c>
      <c r="H72" s="225">
        <v>1.1380999999999999</v>
      </c>
      <c r="I72" s="225">
        <v>1.1155999999999999</v>
      </c>
      <c r="J72" s="225">
        <v>1.0893999999999999</v>
      </c>
      <c r="K72" s="225">
        <v>1.1922999999999999</v>
      </c>
      <c r="L72" s="245">
        <v>1.2202999999999999</v>
      </c>
      <c r="M72" s="233">
        <f>AVERAGE(C72:L72)</f>
        <v>1.138169999999999</v>
      </c>
      <c r="N72" s="233">
        <f t="shared" ref="N72:N77" si="23">STDEVP(C72:L72)</f>
        <v>6.1226171691523897E-2</v>
      </c>
      <c r="O72" s="226">
        <f>N72*100/M72</f>
        <v>5.3793520907706185</v>
      </c>
      <c r="P72" s="233">
        <f>M72-M79</f>
        <v>1.1139033333333324</v>
      </c>
      <c r="Q72" s="226">
        <f>P72*100/P72</f>
        <v>100</v>
      </c>
      <c r="R72" s="215"/>
      <c r="S72" s="215" t="s">
        <v>118</v>
      </c>
      <c r="T72" s="226"/>
      <c r="U72" s="216"/>
      <c r="V72" s="216"/>
      <c r="W72" s="216"/>
      <c r="X72" s="216"/>
      <c r="Y72" s="215"/>
      <c r="Z72" s="216"/>
      <c r="AA72" s="216"/>
      <c r="AB72" s="216"/>
      <c r="AD72" s="216"/>
      <c r="AE72" s="243" t="s">
        <v>92</v>
      </c>
      <c r="AF72" s="225">
        <v>2.0381999999999998</v>
      </c>
      <c r="AG72" s="225">
        <v>1.8477999999999899</v>
      </c>
      <c r="AH72" s="225">
        <v>1.9717</v>
      </c>
      <c r="AI72" s="225">
        <v>2.0015000000000001</v>
      </c>
      <c r="AJ72" s="225">
        <v>1.9679</v>
      </c>
      <c r="AK72" s="225">
        <v>1.9337</v>
      </c>
      <c r="AL72" s="225">
        <v>1.9962</v>
      </c>
      <c r="AM72" s="225">
        <v>2.0933000000000002</v>
      </c>
      <c r="AN72" s="225">
        <v>1.9959</v>
      </c>
      <c r="AO72" s="245">
        <v>1.8524</v>
      </c>
      <c r="AP72" s="233">
        <f>AVERAGE(AF72:AO72)</f>
        <v>1.9698599999999988</v>
      </c>
      <c r="AQ72" s="233">
        <f t="shared" ref="AQ72:AQ77" si="24">STDEVP(AF72:AO72)</f>
        <v>7.2312532800339988E-2</v>
      </c>
      <c r="AR72" s="226">
        <f>AQ72*100/AP72</f>
        <v>3.6709478237204687</v>
      </c>
      <c r="AS72" s="233">
        <f>AP72-AP79</f>
        <v>1.9418799999999989</v>
      </c>
      <c r="AT72" s="226">
        <f>AS72*100/AS72</f>
        <v>100</v>
      </c>
      <c r="AU72" s="215"/>
      <c r="AV72" s="215" t="s">
        <v>118</v>
      </c>
      <c r="AW72" s="226"/>
      <c r="AX72" s="216"/>
      <c r="AY72" s="216"/>
      <c r="AZ72" s="216"/>
      <c r="BA72" s="216"/>
      <c r="BB72" s="215"/>
      <c r="BC72" s="216"/>
      <c r="BD72" s="216"/>
      <c r="BE72" s="216"/>
      <c r="BH72" s="216"/>
      <c r="BI72" s="243" t="s">
        <v>92</v>
      </c>
      <c r="BJ72" s="225">
        <v>1.6865999999999901</v>
      </c>
      <c r="BK72" s="225">
        <v>1.7087999999999901</v>
      </c>
      <c r="BL72" s="225">
        <v>1.6089</v>
      </c>
      <c r="BM72" s="225">
        <v>1.6154999999999999</v>
      </c>
      <c r="BN72" s="225">
        <v>1.5453999999999899</v>
      </c>
      <c r="BO72" s="225">
        <v>1.5202</v>
      </c>
      <c r="BP72" s="225">
        <v>1.5905</v>
      </c>
      <c r="BQ72" s="225">
        <v>1.6204999999999901</v>
      </c>
      <c r="BR72" s="225">
        <v>1.6195999999999999</v>
      </c>
      <c r="BS72" s="245">
        <v>1.6665000000000001</v>
      </c>
      <c r="BT72" s="233">
        <f>AVERAGE(BJ72:BS72)</f>
        <v>1.6182499999999962</v>
      </c>
      <c r="BU72" s="233">
        <f t="shared" ref="BU72:BU77" si="25">STDEVP(BJ72:BS72)</f>
        <v>5.5670409554805948E-2</v>
      </c>
      <c r="BV72" s="226">
        <f>BU72*100/BT72</f>
        <v>3.4401612578282759</v>
      </c>
      <c r="BW72" s="233">
        <f>BT72-BT79</f>
        <v>1.5957749999999962</v>
      </c>
      <c r="BX72" s="226">
        <f>BW72*100/BW72</f>
        <v>100</v>
      </c>
      <c r="BY72" s="215"/>
      <c r="BZ72" s="215" t="s">
        <v>118</v>
      </c>
      <c r="CA72" s="226"/>
      <c r="CB72" s="216"/>
      <c r="CC72" s="216"/>
      <c r="CD72" s="216"/>
      <c r="CE72" s="216"/>
      <c r="CF72" s="215"/>
      <c r="CG72" s="216"/>
      <c r="CH72" s="216"/>
      <c r="CI72" s="216"/>
      <c r="CL72" s="216"/>
      <c r="CM72" s="243" t="s">
        <v>92</v>
      </c>
      <c r="CN72" s="225">
        <v>1.8663000000000001</v>
      </c>
      <c r="CO72" s="225">
        <v>1.8897999999999999</v>
      </c>
      <c r="CP72" s="225">
        <v>1.8698999999999999</v>
      </c>
      <c r="CQ72" s="225">
        <v>1.8402000000000001</v>
      </c>
      <c r="CR72" s="225">
        <v>1.7950999999999999</v>
      </c>
      <c r="CS72" s="225">
        <v>1.7988999999999999</v>
      </c>
      <c r="CT72" s="225">
        <v>1.7745</v>
      </c>
      <c r="CU72" s="225">
        <v>1.7988</v>
      </c>
      <c r="CV72" s="225">
        <v>1.7955000000000001</v>
      </c>
      <c r="CW72" s="245">
        <v>1.8187</v>
      </c>
      <c r="CX72" s="233">
        <f>AVERAGE(CN72:CW72)</f>
        <v>1.8247699999999998</v>
      </c>
      <c r="CY72" s="233">
        <f t="shared" ref="CY72:CY77" si="26">STDEVP(CN72:CW72)</f>
        <v>3.72466119264558E-2</v>
      </c>
      <c r="CZ72" s="226">
        <f>CY72*100/CX72</f>
        <v>2.0411674855711026</v>
      </c>
      <c r="DA72" s="233">
        <f>CX72-CX79</f>
        <v>1.7980999999999998</v>
      </c>
      <c r="DB72" s="226">
        <f>DA72*100/DA72</f>
        <v>100</v>
      </c>
      <c r="DC72" s="215"/>
      <c r="DD72" s="215" t="s">
        <v>118</v>
      </c>
      <c r="DE72" s="226"/>
      <c r="DF72" s="216"/>
      <c r="DG72" s="216"/>
      <c r="DH72" s="216"/>
      <c r="DI72" s="216"/>
      <c r="DJ72" s="215"/>
      <c r="DK72" s="216"/>
      <c r="DL72" s="216"/>
      <c r="DM72" s="216"/>
    </row>
    <row r="73" spans="1:117">
      <c r="A73" s="216"/>
      <c r="B73" s="287">
        <v>1000</v>
      </c>
      <c r="C73" s="304"/>
      <c r="D73" s="304">
        <v>2.2399999999999899E-2</v>
      </c>
      <c r="E73" s="304">
        <v>2.3199999999999998E-2</v>
      </c>
      <c r="F73" s="304">
        <v>2.56999999999999E-2</v>
      </c>
      <c r="G73" s="216"/>
      <c r="H73" s="233"/>
      <c r="I73" s="233"/>
      <c r="J73" s="233"/>
      <c r="K73" s="233"/>
      <c r="L73" s="248"/>
      <c r="M73" s="233">
        <f t="shared" ref="M73:M77" si="27">AVERAGE(C73:L73)</f>
        <v>2.3766666666666599E-2</v>
      </c>
      <c r="N73" s="233">
        <f t="shared" si="23"/>
        <v>1.4055445761538548E-3</v>
      </c>
      <c r="O73" s="226">
        <f t="shared" ref="O73:O77" si="28">N73*100/M73</f>
        <v>5.9139322979825755</v>
      </c>
      <c r="P73" s="233">
        <f>M73-M79</f>
        <v>-5.0000000000005942E-4</v>
      </c>
      <c r="Q73" s="249">
        <f>P73*100/P72</f>
        <v>-4.4887198470249648E-2</v>
      </c>
      <c r="R73" s="215"/>
      <c r="S73" s="301">
        <v>1000</v>
      </c>
      <c r="T73" s="249">
        <v>-4.4887198470249648E-2</v>
      </c>
      <c r="U73" s="216"/>
      <c r="V73" s="216"/>
      <c r="W73" s="216"/>
      <c r="X73" s="216"/>
      <c r="Y73" s="215"/>
      <c r="Z73" s="216"/>
      <c r="AA73" s="216"/>
      <c r="AB73" s="216"/>
      <c r="AD73" s="216"/>
      <c r="AE73" s="287">
        <v>1000</v>
      </c>
      <c r="AF73" s="304">
        <v>4.9299999999999997E-2</v>
      </c>
      <c r="AG73" s="304">
        <v>4.5400000000000003E-2</v>
      </c>
      <c r="AH73" s="304">
        <v>5.09999999999999E-2</v>
      </c>
      <c r="AI73" s="304">
        <v>4.3700000000000003E-2</v>
      </c>
      <c r="AJ73" s="216"/>
      <c r="AK73" s="233"/>
      <c r="AL73" s="233"/>
      <c r="AM73" s="233"/>
      <c r="AN73" s="233"/>
      <c r="AO73" s="248"/>
      <c r="AP73" s="233">
        <f t="shared" ref="AP73:AP77" si="29">AVERAGE(AF73:AO73)</f>
        <v>4.7349999999999975E-2</v>
      </c>
      <c r="AQ73" s="233">
        <f t="shared" si="24"/>
        <v>2.926174977679873E-3</v>
      </c>
      <c r="AR73" s="226">
        <f t="shared" ref="AR73:AR77" si="30">AQ73*100/AP73</f>
        <v>6.1798837965784044</v>
      </c>
      <c r="AS73" s="233">
        <f>AP73-AP79</f>
        <v>1.9370000000000005E-2</v>
      </c>
      <c r="AT73" s="226">
        <f>AS73*100/AS72</f>
        <v>0.99748697138855213</v>
      </c>
      <c r="AU73" s="215"/>
      <c r="AV73" s="301">
        <v>1000</v>
      </c>
      <c r="AW73" s="249">
        <v>0.99748697138855213</v>
      </c>
      <c r="AX73" s="216"/>
      <c r="AY73" s="216"/>
      <c r="AZ73" s="216"/>
      <c r="BA73" s="216"/>
      <c r="BB73" s="215"/>
      <c r="BC73" s="216"/>
      <c r="BD73" s="216"/>
      <c r="BE73" s="216"/>
      <c r="BH73" s="216"/>
      <c r="BI73" s="287">
        <v>1000</v>
      </c>
      <c r="BJ73" s="304">
        <v>4.2700000000000002E-2</v>
      </c>
      <c r="BK73" s="304">
        <v>4.5299999999999903E-2</v>
      </c>
      <c r="BL73" s="304">
        <v>4.0399999999999901E-2</v>
      </c>
      <c r="BM73" s="304">
        <v>3.7299999999999903E-2</v>
      </c>
      <c r="BN73" s="216"/>
      <c r="BO73" s="233"/>
      <c r="BP73" s="233"/>
      <c r="BQ73" s="233"/>
      <c r="BR73" s="233"/>
      <c r="BS73" s="248"/>
      <c r="BT73" s="233">
        <f t="shared" ref="BT73:BT77" si="31">AVERAGE(BJ73:BS73)</f>
        <v>4.1424999999999934E-2</v>
      </c>
      <c r="BU73" s="233">
        <f t="shared" si="25"/>
        <v>2.9456535777311059E-3</v>
      </c>
      <c r="BV73" s="226">
        <f t="shared" ref="BV73:BV77" si="32">BU73*100/BT73</f>
        <v>7.1108112920485471</v>
      </c>
      <c r="BW73" s="233">
        <f>BT73-BT79</f>
        <v>1.8949999999999984E-2</v>
      </c>
      <c r="BX73" s="226">
        <f>BW73*100/BW72</f>
        <v>1.1875107706286934</v>
      </c>
      <c r="BY73" s="215"/>
      <c r="BZ73" s="301">
        <v>1000</v>
      </c>
      <c r="CA73" s="249">
        <v>1.1875107706286934</v>
      </c>
      <c r="CB73" s="216"/>
      <c r="CC73" s="216"/>
      <c r="CD73" s="216"/>
      <c r="CE73" s="216"/>
      <c r="CF73" s="215"/>
      <c r="CG73" s="216"/>
      <c r="CH73" s="216"/>
      <c r="CI73" s="216"/>
      <c r="CL73" s="216"/>
      <c r="CM73" s="287">
        <v>1000</v>
      </c>
      <c r="CN73" s="304">
        <v>5.8799999999999998E-2</v>
      </c>
      <c r="CO73" s="304">
        <v>5.3600000000000002E-2</v>
      </c>
      <c r="CP73" s="304">
        <v>5.1699999999999899E-2</v>
      </c>
      <c r="CQ73" s="304"/>
      <c r="CR73" s="216"/>
      <c r="CS73" s="233"/>
      <c r="CT73" s="233"/>
      <c r="CU73" s="233"/>
      <c r="CV73" s="233"/>
      <c r="CW73" s="248"/>
      <c r="CX73" s="233">
        <f t="shared" ref="CX73:CX77" si="33">AVERAGE(CN73:CW73)</f>
        <v>5.4699999999999971E-2</v>
      </c>
      <c r="CY73" s="233">
        <f t="shared" si="26"/>
        <v>3.0011109054259993E-3</v>
      </c>
      <c r="CZ73" s="226">
        <f t="shared" ref="CZ73:CZ77" si="34">CY73*100/CX73</f>
        <v>5.4864916004131645</v>
      </c>
      <c r="DA73" s="233">
        <f>CX73-CX79</f>
        <v>2.8030000000000027E-2</v>
      </c>
      <c r="DB73" s="226">
        <f>DA73*100/DA72</f>
        <v>1.5588676936766603</v>
      </c>
      <c r="DC73" s="215"/>
      <c r="DD73" s="301">
        <v>1000</v>
      </c>
      <c r="DE73" s="249">
        <v>1.5588676936766603</v>
      </c>
      <c r="DF73" s="216"/>
      <c r="DG73" s="216"/>
      <c r="DH73" s="216"/>
      <c r="DI73" s="216"/>
      <c r="DJ73" s="215"/>
      <c r="DK73" s="216"/>
      <c r="DL73" s="216"/>
      <c r="DM73" s="216"/>
    </row>
    <row r="74" spans="1:117">
      <c r="A74" s="216"/>
      <c r="B74" s="287">
        <v>500</v>
      </c>
      <c r="C74" s="304">
        <v>0.53349999999999997</v>
      </c>
      <c r="D74" s="304">
        <v>0.49669999999999997</v>
      </c>
      <c r="E74" s="304">
        <v>0.48380000000000001</v>
      </c>
      <c r="F74" s="304">
        <v>0.52159999999999995</v>
      </c>
      <c r="G74" s="216"/>
      <c r="H74" s="233"/>
      <c r="I74" s="233"/>
      <c r="J74" s="233"/>
      <c r="K74" s="233"/>
      <c r="L74" s="248"/>
      <c r="M74" s="233">
        <f t="shared" si="27"/>
        <v>0.50890000000000002</v>
      </c>
      <c r="N74" s="233">
        <f t="shared" si="23"/>
        <v>1.9655151996359616E-2</v>
      </c>
      <c r="O74" s="226">
        <f t="shared" si="28"/>
        <v>3.8622817835251748</v>
      </c>
      <c r="P74" s="233">
        <f>M74-M79</f>
        <v>0.48463333333333336</v>
      </c>
      <c r="Q74" s="249">
        <f>P74*100/P72</f>
        <v>43.507665237258813</v>
      </c>
      <c r="R74" s="215"/>
      <c r="S74" s="302">
        <v>500</v>
      </c>
      <c r="T74" s="249">
        <v>43.507665237258813</v>
      </c>
      <c r="U74" s="216"/>
      <c r="V74" s="216"/>
      <c r="W74" s="216"/>
      <c r="X74" s="216"/>
      <c r="Y74" s="215"/>
      <c r="Z74" s="216"/>
      <c r="AA74" s="216"/>
      <c r="AB74" s="216"/>
      <c r="AD74" s="216"/>
      <c r="AE74" s="287">
        <v>500</v>
      </c>
      <c r="AF74" s="304">
        <v>1.353</v>
      </c>
      <c r="AG74" s="304">
        <v>1.3940999999999999</v>
      </c>
      <c r="AH74" s="304">
        <v>1.4885999999999999</v>
      </c>
      <c r="AI74" s="304">
        <v>1.3280999999999901</v>
      </c>
      <c r="AJ74" s="216"/>
      <c r="AK74" s="233"/>
      <c r="AL74" s="233"/>
      <c r="AM74" s="233"/>
      <c r="AN74" s="233"/>
      <c r="AO74" s="248"/>
      <c r="AP74" s="233">
        <f t="shared" si="29"/>
        <v>1.3909499999999975</v>
      </c>
      <c r="AQ74" s="233">
        <f t="shared" si="24"/>
        <v>6.1105993977680365E-2</v>
      </c>
      <c r="AR74" s="226">
        <f t="shared" si="30"/>
        <v>4.3931121879061417</v>
      </c>
      <c r="AS74" s="233">
        <f>AP74-AP79</f>
        <v>1.3629699999999976</v>
      </c>
      <c r="AT74" s="226">
        <f>AS74*100/AS72</f>
        <v>70.188168166930936</v>
      </c>
      <c r="AU74" s="215"/>
      <c r="AV74" s="302">
        <v>500</v>
      </c>
      <c r="AW74" s="249">
        <v>70.188168166930936</v>
      </c>
      <c r="AX74" s="216"/>
      <c r="AY74" s="216"/>
      <c r="AZ74" s="216"/>
      <c r="BA74" s="216"/>
      <c r="BB74" s="215"/>
      <c r="BC74" s="216"/>
      <c r="BD74" s="216"/>
      <c r="BE74" s="216"/>
      <c r="BH74" s="216"/>
      <c r="BI74" s="287">
        <v>500</v>
      </c>
      <c r="BJ74" s="304">
        <v>0.90680000000000005</v>
      </c>
      <c r="BK74" s="304">
        <v>0.91679999999999995</v>
      </c>
      <c r="BL74" s="304">
        <v>0.91859999999999997</v>
      </c>
      <c r="BM74" s="304">
        <v>0.88600000000000001</v>
      </c>
      <c r="BN74" s="216"/>
      <c r="BO74" s="233"/>
      <c r="BP74" s="233"/>
      <c r="BQ74" s="233"/>
      <c r="BR74" s="233"/>
      <c r="BS74" s="248"/>
      <c r="BT74" s="233">
        <f t="shared" si="31"/>
        <v>0.90705000000000002</v>
      </c>
      <c r="BU74" s="233">
        <f t="shared" si="25"/>
        <v>1.2957912640545138E-2</v>
      </c>
      <c r="BV74" s="226">
        <f t="shared" si="32"/>
        <v>1.4285775470530993</v>
      </c>
      <c r="BW74" s="233">
        <f>BT74-BT79</f>
        <v>0.88457500000000011</v>
      </c>
      <c r="BX74" s="226">
        <f>BW74*100/BW72</f>
        <v>55.432313452711206</v>
      </c>
      <c r="BY74" s="215"/>
      <c r="BZ74" s="302">
        <v>500</v>
      </c>
      <c r="CA74" s="249">
        <v>55.432313452711206</v>
      </c>
      <c r="CB74" s="216"/>
      <c r="CC74" s="216"/>
      <c r="CD74" s="216"/>
      <c r="CE74" s="216"/>
      <c r="CF74" s="215"/>
      <c r="CG74" s="216"/>
      <c r="CH74" s="216"/>
      <c r="CI74" s="216"/>
      <c r="CL74" s="216"/>
      <c r="CM74" s="287">
        <v>500</v>
      </c>
      <c r="CN74" s="304">
        <v>0.96379999999999999</v>
      </c>
      <c r="CO74" s="304">
        <v>1.0012000000000001</v>
      </c>
      <c r="CP74" s="304">
        <v>0.91900000000000004</v>
      </c>
      <c r="CQ74" s="304">
        <v>1.0137</v>
      </c>
      <c r="CR74" s="216"/>
      <c r="CS74" s="233"/>
      <c r="CT74" s="233"/>
      <c r="CU74" s="233"/>
      <c r="CV74" s="233"/>
      <c r="CW74" s="248"/>
      <c r="CX74" s="233">
        <f t="shared" si="33"/>
        <v>0.9744250000000001</v>
      </c>
      <c r="CY74" s="233">
        <f t="shared" si="26"/>
        <v>3.6892572084364098E-2</v>
      </c>
      <c r="CZ74" s="226">
        <f t="shared" si="34"/>
        <v>3.786086367279585</v>
      </c>
      <c r="DA74" s="233">
        <f>CX74-CX79</f>
        <v>0.94775500000000013</v>
      </c>
      <c r="DB74" s="226">
        <f>DA74*100/DA72</f>
        <v>52.708692508759256</v>
      </c>
      <c r="DC74" s="215"/>
      <c r="DD74" s="302">
        <v>500</v>
      </c>
      <c r="DE74" s="249">
        <v>52.708692508759256</v>
      </c>
      <c r="DF74" s="216"/>
      <c r="DG74" s="216"/>
      <c r="DH74" s="216"/>
      <c r="DI74" s="216"/>
      <c r="DJ74" s="215"/>
      <c r="DK74" s="216"/>
      <c r="DL74" s="216"/>
      <c r="DM74" s="216"/>
    </row>
    <row r="75" spans="1:117">
      <c r="A75" s="216"/>
      <c r="B75" s="287">
        <v>250</v>
      </c>
      <c r="C75" s="304">
        <v>0.97330000000000005</v>
      </c>
      <c r="D75" s="304">
        <v>0.916299999999999</v>
      </c>
      <c r="E75" s="304">
        <v>0.901199999999999</v>
      </c>
      <c r="F75" s="304">
        <v>0.90549999999999997</v>
      </c>
      <c r="G75" s="216"/>
      <c r="H75" s="233"/>
      <c r="I75" s="233"/>
      <c r="J75" s="233"/>
      <c r="K75" s="233"/>
      <c r="L75" s="248"/>
      <c r="M75" s="233">
        <f t="shared" si="27"/>
        <v>0.92407499999999954</v>
      </c>
      <c r="N75" s="233">
        <f t="shared" si="23"/>
        <v>2.8947571141634956E-2</v>
      </c>
      <c r="O75" s="226">
        <f t="shared" si="28"/>
        <v>3.1325997501972207</v>
      </c>
      <c r="P75" s="233">
        <f>M75-M79</f>
        <v>0.89980833333333288</v>
      </c>
      <c r="Q75" s="249">
        <f>P75*100/P72</f>
        <v>80.779750487026135</v>
      </c>
      <c r="R75" s="215"/>
      <c r="S75" s="302">
        <v>250</v>
      </c>
      <c r="T75" s="249">
        <v>80.779750487026135</v>
      </c>
      <c r="U75" s="216"/>
      <c r="V75" s="216"/>
      <c r="W75" s="216"/>
      <c r="X75" s="216"/>
      <c r="Y75" s="215"/>
      <c r="Z75" s="216"/>
      <c r="AA75" s="216"/>
      <c r="AB75" s="216"/>
      <c r="AD75" s="216"/>
      <c r="AE75" s="287">
        <v>250</v>
      </c>
      <c r="AF75" s="304">
        <v>1.8180000000000001</v>
      </c>
      <c r="AG75" s="304">
        <v>1.8023</v>
      </c>
      <c r="AH75" s="304">
        <v>1.8757999999999999</v>
      </c>
      <c r="AI75" s="304">
        <v>1.7724</v>
      </c>
      <c r="AJ75" s="216"/>
      <c r="AK75" s="233"/>
      <c r="AL75" s="233"/>
      <c r="AM75" s="233"/>
      <c r="AN75" s="233"/>
      <c r="AO75" s="248"/>
      <c r="AP75" s="233">
        <f t="shared" si="29"/>
        <v>1.8171250000000001</v>
      </c>
      <c r="AQ75" s="233">
        <f t="shared" si="24"/>
        <v>3.7628538039631544E-2</v>
      </c>
      <c r="AR75" s="226">
        <f t="shared" si="30"/>
        <v>2.0707732291191605</v>
      </c>
      <c r="AS75" s="233">
        <f>AP75-AP79</f>
        <v>1.7891450000000002</v>
      </c>
      <c r="AT75" s="226">
        <f>AS75*100/AS72</f>
        <v>92.134683914557101</v>
      </c>
      <c r="AU75" s="215"/>
      <c r="AV75" s="302">
        <v>250</v>
      </c>
      <c r="AW75" s="249">
        <v>92.134683914557101</v>
      </c>
      <c r="AX75" s="216"/>
      <c r="AY75" s="216"/>
      <c r="AZ75" s="216"/>
      <c r="BA75" s="216"/>
      <c r="BB75" s="215"/>
      <c r="BC75" s="216"/>
      <c r="BD75" s="216"/>
      <c r="BE75" s="216"/>
      <c r="BH75" s="216"/>
      <c r="BI75" s="287">
        <v>250</v>
      </c>
      <c r="BJ75" s="304">
        <v>1.3372999999999999</v>
      </c>
      <c r="BK75" s="304">
        <v>1.2592000000000001</v>
      </c>
      <c r="BL75" s="304">
        <v>1.3150999999999999</v>
      </c>
      <c r="BM75" s="304">
        <v>1.3090999999999999</v>
      </c>
      <c r="BN75" s="216"/>
      <c r="BO75" s="233"/>
      <c r="BP75" s="233"/>
      <c r="BQ75" s="233"/>
      <c r="BR75" s="233"/>
      <c r="BS75" s="248"/>
      <c r="BT75" s="233">
        <f t="shared" si="31"/>
        <v>1.305175</v>
      </c>
      <c r="BU75" s="233">
        <f t="shared" si="25"/>
        <v>2.8546573787409168E-2</v>
      </c>
      <c r="BV75" s="226">
        <f t="shared" si="32"/>
        <v>2.1871836180902307</v>
      </c>
      <c r="BW75" s="233">
        <f>BT75-BT79</f>
        <v>1.2827</v>
      </c>
      <c r="BX75" s="226">
        <f>BW75*100/BW72</f>
        <v>80.381006094217724</v>
      </c>
      <c r="BY75" s="215"/>
      <c r="BZ75" s="302">
        <v>250</v>
      </c>
      <c r="CA75" s="249">
        <v>80.381006094217724</v>
      </c>
      <c r="CB75" s="216"/>
      <c r="CC75" s="216"/>
      <c r="CD75" s="216"/>
      <c r="CE75" s="216"/>
      <c r="CF75" s="215"/>
      <c r="CG75" s="216"/>
      <c r="CH75" s="216"/>
      <c r="CI75" s="216"/>
      <c r="CL75" s="216"/>
      <c r="CM75" s="287">
        <v>250</v>
      </c>
      <c r="CN75" s="304">
        <v>1.3360000000000001</v>
      </c>
      <c r="CO75" s="304">
        <v>1.351</v>
      </c>
      <c r="CP75" s="304">
        <v>1.3228</v>
      </c>
      <c r="CQ75" s="304">
        <v>1.4044000000000001</v>
      </c>
      <c r="CR75" s="216"/>
      <c r="CS75" s="233"/>
      <c r="CT75" s="233"/>
      <c r="CU75" s="233"/>
      <c r="CV75" s="233"/>
      <c r="CW75" s="248"/>
      <c r="CX75" s="233">
        <f t="shared" si="33"/>
        <v>1.35355</v>
      </c>
      <c r="CY75" s="233">
        <f t="shared" si="26"/>
        <v>3.1007216901876279E-2</v>
      </c>
      <c r="CZ75" s="226">
        <f t="shared" si="34"/>
        <v>2.2908069078996918</v>
      </c>
      <c r="DA75" s="233">
        <f>CX75-CX79</f>
        <v>1.3268800000000001</v>
      </c>
      <c r="DB75" s="226">
        <f>DA75*100/DA72</f>
        <v>73.793448640231375</v>
      </c>
      <c r="DC75" s="215"/>
      <c r="DD75" s="302">
        <v>250</v>
      </c>
      <c r="DE75" s="249">
        <v>73.793448640231375</v>
      </c>
      <c r="DF75" s="216"/>
      <c r="DG75" s="216"/>
      <c r="DH75" s="216"/>
      <c r="DI75" s="216"/>
      <c r="DJ75" s="215"/>
      <c r="DK75" s="216"/>
      <c r="DL75" s="216"/>
      <c r="DM75" s="216"/>
    </row>
    <row r="76" spans="1:117">
      <c r="A76" s="216"/>
      <c r="B76" s="287">
        <v>125</v>
      </c>
      <c r="C76" s="304">
        <v>1.1771</v>
      </c>
      <c r="D76" s="304">
        <v>1.0907</v>
      </c>
      <c r="E76" s="304">
        <v>1.0381</v>
      </c>
      <c r="F76" s="304">
        <v>1.0615000000000001</v>
      </c>
      <c r="G76" s="216"/>
      <c r="H76" s="233"/>
      <c r="I76" s="233"/>
      <c r="J76" s="233"/>
      <c r="K76" s="233"/>
      <c r="L76" s="248"/>
      <c r="M76" s="233">
        <f t="shared" si="27"/>
        <v>1.09185</v>
      </c>
      <c r="N76" s="233">
        <f t="shared" si="23"/>
        <v>5.2628580638280562E-2</v>
      </c>
      <c r="O76" s="226">
        <f t="shared" si="28"/>
        <v>4.8201291970765734</v>
      </c>
      <c r="P76" s="233">
        <f>M76-M79</f>
        <v>1.0675833333333333</v>
      </c>
      <c r="Q76" s="249">
        <f>P76*100/P72</f>
        <v>95.841649933716653</v>
      </c>
      <c r="R76" s="215"/>
      <c r="S76" s="302">
        <v>125</v>
      </c>
      <c r="T76" s="249">
        <v>95.841649933716653</v>
      </c>
      <c r="U76" s="216"/>
      <c r="V76" s="216"/>
      <c r="W76" s="216"/>
      <c r="X76" s="216"/>
      <c r="Y76" s="215"/>
      <c r="Z76" s="216"/>
      <c r="AA76" s="216"/>
      <c r="AB76" s="216"/>
      <c r="AD76" s="216"/>
      <c r="AE76" s="287">
        <v>125</v>
      </c>
      <c r="AF76" s="304">
        <v>1.9619</v>
      </c>
      <c r="AG76" s="304">
        <v>1.84679999999999</v>
      </c>
      <c r="AH76" s="304">
        <v>1.9236</v>
      </c>
      <c r="AI76" s="304">
        <v>1.9534</v>
      </c>
      <c r="AJ76" s="216"/>
      <c r="AK76" s="233"/>
      <c r="AL76" s="233"/>
      <c r="AM76" s="233"/>
      <c r="AN76" s="233"/>
      <c r="AO76" s="248"/>
      <c r="AP76" s="233">
        <f t="shared" si="29"/>
        <v>1.9214249999999975</v>
      </c>
      <c r="AQ76" s="233">
        <f t="shared" si="24"/>
        <v>4.5371377265853115E-2</v>
      </c>
      <c r="AR76" s="226">
        <f t="shared" si="30"/>
        <v>2.3613400088920034</v>
      </c>
      <c r="AS76" s="233">
        <f>AP76-AP79</f>
        <v>1.8934449999999976</v>
      </c>
      <c r="AT76" s="226">
        <f>AS76*100/AS72</f>
        <v>97.505767606649158</v>
      </c>
      <c r="AU76" s="215"/>
      <c r="AV76" s="302">
        <v>125</v>
      </c>
      <c r="AW76" s="249">
        <v>97.505767606649158</v>
      </c>
      <c r="AX76" s="216"/>
      <c r="AY76" s="216"/>
      <c r="AZ76" s="216"/>
      <c r="BA76" s="216"/>
      <c r="BB76" s="215"/>
      <c r="BC76" s="216"/>
      <c r="BD76" s="216"/>
      <c r="BE76" s="216"/>
      <c r="BH76" s="216"/>
      <c r="BI76" s="287">
        <v>125</v>
      </c>
      <c r="BJ76" s="304">
        <v>1.6375</v>
      </c>
      <c r="BK76" s="304">
        <v>1.6236999999999999</v>
      </c>
      <c r="BL76" s="304">
        <v>1.5451999999999999</v>
      </c>
      <c r="BM76" s="304">
        <v>1.5411999999999999</v>
      </c>
      <c r="BN76" s="216"/>
      <c r="BO76" s="233"/>
      <c r="BP76" s="233"/>
      <c r="BQ76" s="233"/>
      <c r="BR76" s="233"/>
      <c r="BS76" s="248"/>
      <c r="BT76" s="233">
        <f t="shared" si="31"/>
        <v>1.5869</v>
      </c>
      <c r="BU76" s="233">
        <f t="shared" si="25"/>
        <v>4.3994260989360892E-2</v>
      </c>
      <c r="BV76" s="226">
        <f t="shared" si="32"/>
        <v>2.7723398443103471</v>
      </c>
      <c r="BW76" s="233">
        <f>BT76-BT79</f>
        <v>1.564425</v>
      </c>
      <c r="BX76" s="226">
        <f>BW76*100/BW72</f>
        <v>98.035437326691024</v>
      </c>
      <c r="BY76" s="215"/>
      <c r="BZ76" s="302">
        <v>125</v>
      </c>
      <c r="CA76" s="249">
        <v>98.035437326691024</v>
      </c>
      <c r="CB76" s="216"/>
      <c r="CC76" s="216"/>
      <c r="CD76" s="216"/>
      <c r="CE76" s="216"/>
      <c r="CF76" s="215"/>
      <c r="CG76" s="216"/>
      <c r="CH76" s="216"/>
      <c r="CI76" s="216"/>
      <c r="CL76" s="216"/>
      <c r="CM76" s="287">
        <v>125</v>
      </c>
      <c r="CN76" s="304">
        <v>1.7251000000000001</v>
      </c>
      <c r="CO76" s="304">
        <v>1.6607000000000001</v>
      </c>
      <c r="CP76" s="304">
        <v>1.6080999999999901</v>
      </c>
      <c r="CQ76" s="304">
        <v>1.6722999999999999</v>
      </c>
      <c r="CR76" s="216"/>
      <c r="CS76" s="233"/>
      <c r="CT76" s="233"/>
      <c r="CU76" s="233"/>
      <c r="CV76" s="233"/>
      <c r="CW76" s="248"/>
      <c r="CX76" s="233">
        <f t="shared" si="33"/>
        <v>1.6665499999999975</v>
      </c>
      <c r="CY76" s="233">
        <f t="shared" si="26"/>
        <v>4.1568587900003187E-2</v>
      </c>
      <c r="CZ76" s="226">
        <f t="shared" si="34"/>
        <v>2.4942898742913955</v>
      </c>
      <c r="DA76" s="233">
        <f>CX76-CX79</f>
        <v>1.6398799999999976</v>
      </c>
      <c r="DB76" s="226">
        <f>DA76*100/DA72</f>
        <v>91.200711862521416</v>
      </c>
      <c r="DC76" s="215"/>
      <c r="DD76" s="302">
        <v>125</v>
      </c>
      <c r="DE76" s="249">
        <v>91.200711862521416</v>
      </c>
      <c r="DF76" s="216"/>
      <c r="DG76" s="216"/>
      <c r="DH76" s="216"/>
      <c r="DI76" s="216"/>
      <c r="DJ76" s="215"/>
      <c r="DK76" s="216"/>
      <c r="DL76" s="216"/>
      <c r="DM76" s="216"/>
    </row>
    <row r="77" spans="1:117">
      <c r="A77" s="216"/>
      <c r="B77" s="287">
        <v>62.5</v>
      </c>
      <c r="C77" s="304">
        <v>1.1861999999999999</v>
      </c>
      <c r="D77" s="304">
        <v>1.123</v>
      </c>
      <c r="E77" s="304">
        <v>1.0759999999999901</v>
      </c>
      <c r="F77" s="304">
        <v>1.1234999999999999</v>
      </c>
      <c r="G77" s="216"/>
      <c r="H77" s="233"/>
      <c r="I77" s="233"/>
      <c r="J77" s="233"/>
      <c r="K77" s="233"/>
      <c r="L77" s="248"/>
      <c r="M77" s="233">
        <f t="shared" si="27"/>
        <v>1.1271749999999974</v>
      </c>
      <c r="N77" s="233">
        <f t="shared" si="23"/>
        <v>3.9159186342418453E-2</v>
      </c>
      <c r="O77" s="226">
        <f t="shared" si="28"/>
        <v>3.4740999704942483</v>
      </c>
      <c r="P77" s="233">
        <f>M77-M79</f>
        <v>1.1029083333333307</v>
      </c>
      <c r="Q77" s="249">
        <f>P77*100/P72</f>
        <v>99.012930505639176</v>
      </c>
      <c r="R77" s="215"/>
      <c r="S77" s="303">
        <v>62.5</v>
      </c>
      <c r="T77" s="249">
        <v>99.012930505639176</v>
      </c>
      <c r="U77" s="216"/>
      <c r="V77" s="216"/>
      <c r="W77" s="216"/>
      <c r="X77" s="216"/>
      <c r="Y77" s="215"/>
      <c r="Z77" s="216"/>
      <c r="AA77" s="216"/>
      <c r="AB77" s="216"/>
      <c r="AD77" s="216"/>
      <c r="AE77" s="287">
        <v>62.5</v>
      </c>
      <c r="AF77" s="304">
        <v>1.9804999999999999</v>
      </c>
      <c r="AG77" s="304">
        <v>1.8821999999999901</v>
      </c>
      <c r="AH77" s="304">
        <v>1.9056</v>
      </c>
      <c r="AI77" s="304">
        <v>1.94349999999999</v>
      </c>
      <c r="AJ77" s="216"/>
      <c r="AK77" s="233"/>
      <c r="AL77" s="233"/>
      <c r="AM77" s="233"/>
      <c r="AN77" s="233"/>
      <c r="AO77" s="248"/>
      <c r="AP77" s="233">
        <f t="shared" si="29"/>
        <v>1.9279499999999952</v>
      </c>
      <c r="AQ77" s="233">
        <f t="shared" si="24"/>
        <v>3.7402840801203152E-2</v>
      </c>
      <c r="AR77" s="226">
        <f t="shared" si="30"/>
        <v>1.9400316813819469</v>
      </c>
      <c r="AS77" s="233">
        <f>AP77-AP79</f>
        <v>1.8999699999999953</v>
      </c>
      <c r="AT77" s="226">
        <f>AS77*100/AS72</f>
        <v>97.841782190454424</v>
      </c>
      <c r="AU77" s="215"/>
      <c r="AV77" s="303">
        <v>62.5</v>
      </c>
      <c r="AW77" s="249">
        <v>97.841782190454424</v>
      </c>
      <c r="AX77" s="216"/>
      <c r="AY77" s="216"/>
      <c r="AZ77" s="216"/>
      <c r="BA77" s="216"/>
      <c r="BB77" s="215"/>
      <c r="BC77" s="216"/>
      <c r="BD77" s="216"/>
      <c r="BE77" s="216"/>
      <c r="BH77" s="216"/>
      <c r="BI77" s="287">
        <v>62.5</v>
      </c>
      <c r="BJ77" s="304">
        <v>1.8388</v>
      </c>
      <c r="BK77" s="304">
        <v>1.7532000000000001</v>
      </c>
      <c r="BL77" s="304">
        <v>1.6703999999999899</v>
      </c>
      <c r="BM77" s="304">
        <v>1.7355</v>
      </c>
      <c r="BN77" s="216"/>
      <c r="BO77" s="233"/>
      <c r="BP77" s="233"/>
      <c r="BQ77" s="233"/>
      <c r="BR77" s="233"/>
      <c r="BS77" s="248"/>
      <c r="BT77" s="233">
        <f t="shared" si="31"/>
        <v>1.7494749999999974</v>
      </c>
      <c r="BU77" s="233">
        <f t="shared" si="25"/>
        <v>6.0085329948335965E-2</v>
      </c>
      <c r="BV77" s="226">
        <f t="shared" si="32"/>
        <v>3.434477768949888</v>
      </c>
      <c r="BW77" s="233">
        <f>BT77-BT79</f>
        <v>1.7269999999999974</v>
      </c>
      <c r="BX77" s="226">
        <f>BW77*100/BW72</f>
        <v>108.2232770910687</v>
      </c>
      <c r="BY77" s="215"/>
      <c r="BZ77" s="303">
        <v>62.5</v>
      </c>
      <c r="CA77" s="249">
        <v>108.2232770910687</v>
      </c>
      <c r="CB77" s="216"/>
      <c r="CC77" s="216"/>
      <c r="CD77" s="216"/>
      <c r="CE77" s="216"/>
      <c r="CF77" s="215"/>
      <c r="CG77" s="216"/>
      <c r="CH77" s="216"/>
      <c r="CI77" s="216"/>
      <c r="CL77" s="216"/>
      <c r="CM77" s="287">
        <v>62.5</v>
      </c>
      <c r="CN77" s="304">
        <v>1.85519999999999</v>
      </c>
      <c r="CO77" s="304">
        <v>1.8751</v>
      </c>
      <c r="CP77" s="304">
        <v>1.8267</v>
      </c>
      <c r="CQ77" s="304">
        <v>1.8244</v>
      </c>
      <c r="CR77" s="216"/>
      <c r="CS77" s="233"/>
      <c r="CT77" s="233"/>
      <c r="CU77" s="233"/>
      <c r="CV77" s="233"/>
      <c r="CW77" s="248"/>
      <c r="CX77" s="233">
        <f t="shared" si="33"/>
        <v>1.8453499999999974</v>
      </c>
      <c r="CY77" s="233">
        <f t="shared" si="26"/>
        <v>2.1028611461529033E-2</v>
      </c>
      <c r="CZ77" s="226">
        <f t="shared" si="34"/>
        <v>1.1395459648049999</v>
      </c>
      <c r="DA77" s="233">
        <f>CX77-CX79</f>
        <v>1.8186799999999974</v>
      </c>
      <c r="DB77" s="226">
        <f>DA77*100/DA72</f>
        <v>101.14454146043032</v>
      </c>
      <c r="DC77" s="215"/>
      <c r="DD77" s="303">
        <v>62.5</v>
      </c>
      <c r="DE77" s="249">
        <v>101.14454146043032</v>
      </c>
      <c r="DF77" s="216"/>
      <c r="DG77" s="216"/>
      <c r="DH77" s="216"/>
      <c r="DI77" s="216"/>
      <c r="DJ77" s="215"/>
      <c r="DK77" s="216"/>
      <c r="DL77" s="216"/>
      <c r="DM77" s="216"/>
    </row>
    <row r="78" spans="1:117">
      <c r="A78" s="216"/>
      <c r="B78" s="287"/>
      <c r="C78" s="257"/>
      <c r="D78" s="257"/>
      <c r="E78" s="257"/>
      <c r="F78" s="258"/>
      <c r="G78" s="216"/>
      <c r="H78" s="233"/>
      <c r="I78" s="233"/>
      <c r="J78" s="233"/>
      <c r="K78" s="233"/>
      <c r="L78" s="248"/>
      <c r="M78" s="233"/>
      <c r="N78" s="233"/>
      <c r="O78" s="226"/>
      <c r="P78" s="233"/>
      <c r="Q78" s="226"/>
      <c r="R78" s="215"/>
      <c r="S78" s="233"/>
      <c r="T78" s="226"/>
      <c r="U78" s="216"/>
      <c r="V78" s="216"/>
      <c r="W78" s="216"/>
      <c r="X78" s="216"/>
      <c r="Y78" s="215"/>
      <c r="Z78" s="216"/>
      <c r="AA78" s="216"/>
      <c r="AB78" s="216"/>
      <c r="AD78" s="216"/>
      <c r="AE78" s="287"/>
      <c r="AF78" s="257"/>
      <c r="AG78" s="257"/>
      <c r="AH78" s="257"/>
      <c r="AI78" s="258"/>
      <c r="AJ78" s="216"/>
      <c r="AK78" s="233"/>
      <c r="AL78" s="233"/>
      <c r="AM78" s="233"/>
      <c r="AN78" s="233"/>
      <c r="AO78" s="248"/>
      <c r="AP78" s="233"/>
      <c r="AQ78" s="233"/>
      <c r="AR78" s="226"/>
      <c r="AS78" s="233"/>
      <c r="AT78" s="226"/>
      <c r="AU78" s="215"/>
      <c r="AV78" s="233"/>
      <c r="AW78" s="226"/>
      <c r="AX78" s="216"/>
      <c r="AY78" s="216"/>
      <c r="AZ78" s="216"/>
      <c r="BA78" s="216"/>
      <c r="BB78" s="215"/>
      <c r="BC78" s="216"/>
      <c r="BD78" s="216"/>
      <c r="BE78" s="216"/>
      <c r="BH78" s="216"/>
      <c r="BI78" s="287"/>
      <c r="BJ78" s="257"/>
      <c r="BK78" s="257"/>
      <c r="BL78" s="257"/>
      <c r="BM78" s="258"/>
      <c r="BN78" s="216"/>
      <c r="BO78" s="233"/>
      <c r="BP78" s="233"/>
      <c r="BQ78" s="233"/>
      <c r="BR78" s="233"/>
      <c r="BS78" s="248"/>
      <c r="BT78" s="233"/>
      <c r="BU78" s="233"/>
      <c r="BV78" s="226"/>
      <c r="BW78" s="233"/>
      <c r="BX78" s="226"/>
      <c r="BY78" s="215"/>
      <c r="BZ78" s="233"/>
      <c r="CA78" s="226"/>
      <c r="CB78" s="216"/>
      <c r="CC78" s="216"/>
      <c r="CD78" s="216"/>
      <c r="CE78" s="216"/>
      <c r="CF78" s="215"/>
      <c r="CG78" s="216"/>
      <c r="CH78" s="216"/>
      <c r="CI78" s="216"/>
      <c r="CL78" s="216"/>
      <c r="CM78" s="287"/>
      <c r="CN78" s="257"/>
      <c r="CO78" s="257"/>
      <c r="CP78" s="257"/>
      <c r="CQ78" s="258"/>
      <c r="CR78" s="216"/>
      <c r="CS78" s="233"/>
      <c r="CT78" s="233"/>
      <c r="CU78" s="233"/>
      <c r="CV78" s="233"/>
      <c r="CW78" s="248"/>
      <c r="CX78" s="233"/>
      <c r="CY78" s="233"/>
      <c r="CZ78" s="226"/>
      <c r="DA78" s="233"/>
      <c r="DB78" s="226"/>
      <c r="DC78" s="215"/>
      <c r="DD78" s="233"/>
      <c r="DE78" s="226"/>
      <c r="DF78" s="216"/>
      <c r="DG78" s="216"/>
      <c r="DH78" s="216"/>
      <c r="DI78" s="216"/>
      <c r="DJ78" s="215"/>
      <c r="DK78" s="216"/>
      <c r="DL78" s="216"/>
      <c r="DM78" s="216"/>
    </row>
    <row r="79" spans="1:117">
      <c r="A79" s="216"/>
      <c r="B79" s="269" t="s">
        <v>50</v>
      </c>
      <c r="C79" s="289">
        <v>2.0400000000000001E-2</v>
      </c>
      <c r="D79" s="289">
        <v>2.35E-2</v>
      </c>
      <c r="E79" s="289">
        <v>2.3699999999999999E-2</v>
      </c>
      <c r="F79" s="289">
        <v>2.81E-2</v>
      </c>
      <c r="G79" s="289">
        <v>2.2499999999999999E-2</v>
      </c>
      <c r="H79" s="289">
        <v>2.2699999999999901E-2</v>
      </c>
      <c r="I79" s="289">
        <v>2.8000000000000001E-2</v>
      </c>
      <c r="J79" s="289">
        <v>2.4400000000000002E-2</v>
      </c>
      <c r="K79" s="289"/>
      <c r="L79" s="290">
        <v>2.5100000000000001E-2</v>
      </c>
      <c r="M79" s="233">
        <f>AVERAGE(C79:L79)</f>
        <v>2.4266666666666659E-2</v>
      </c>
      <c r="N79" s="233">
        <f>STDEVP(C79:L79)</f>
        <v>2.375336233509323E-3</v>
      </c>
      <c r="O79" s="226">
        <f>N79*100/M79</f>
        <v>9.7884734897362247</v>
      </c>
      <c r="P79" s="233"/>
      <c r="Q79" s="226"/>
      <c r="R79" s="215"/>
      <c r="S79" s="291" t="s">
        <v>119</v>
      </c>
      <c r="T79" s="292">
        <v>450</v>
      </c>
      <c r="U79" s="216"/>
      <c r="V79" s="216"/>
      <c r="W79" s="216"/>
      <c r="X79" s="216"/>
      <c r="Y79" s="215"/>
      <c r="Z79" s="216"/>
      <c r="AA79" s="216"/>
      <c r="AB79" s="216"/>
      <c r="AD79" s="216"/>
      <c r="AE79" s="269" t="s">
        <v>50</v>
      </c>
      <c r="AF79" s="289">
        <v>2.44999999999999E-2</v>
      </c>
      <c r="AG79" s="289">
        <v>2.6200000000000001E-2</v>
      </c>
      <c r="AH79" s="289">
        <v>2.22999999999999E-2</v>
      </c>
      <c r="AI79" s="289">
        <v>2.6499999999999899E-2</v>
      </c>
      <c r="AJ79" s="289">
        <v>3.1099999999999999E-2</v>
      </c>
      <c r="AK79" s="289">
        <v>2.81E-2</v>
      </c>
      <c r="AL79" s="289">
        <v>3.0200000000000001E-2</v>
      </c>
      <c r="AM79" s="289">
        <v>3.27E-2</v>
      </c>
      <c r="AN79" s="289">
        <v>2.76E-2</v>
      </c>
      <c r="AO79" s="290">
        <v>3.0599999999999999E-2</v>
      </c>
      <c r="AP79" s="233">
        <f>AVERAGE(AF79:AO79)</f>
        <v>2.797999999999997E-2</v>
      </c>
      <c r="AQ79" s="233">
        <f>STDEVP(AF79:AO79)</f>
        <v>3.0609802351534731E-3</v>
      </c>
      <c r="AR79" s="226">
        <f>AQ79*100/AP79</f>
        <v>10.939886473028865</v>
      </c>
      <c r="AS79" s="233"/>
      <c r="AT79" s="226"/>
      <c r="AU79" s="215"/>
      <c r="AV79" s="291" t="s">
        <v>119</v>
      </c>
      <c r="AW79" s="292">
        <v>600</v>
      </c>
      <c r="AX79" s="216"/>
      <c r="AY79" s="216"/>
      <c r="AZ79" s="216"/>
      <c r="BA79" s="216"/>
      <c r="BB79" s="215"/>
      <c r="BC79" s="216"/>
      <c r="BD79" s="216"/>
      <c r="BE79" s="216"/>
      <c r="BH79" s="216"/>
      <c r="BI79" s="269" t="s">
        <v>50</v>
      </c>
      <c r="BJ79" s="289"/>
      <c r="BK79" s="289">
        <v>2.4500000000000001E-2</v>
      </c>
      <c r="BL79" s="289">
        <v>1.84E-2</v>
      </c>
      <c r="BM79" s="289">
        <v>2.5600000000000001E-2</v>
      </c>
      <c r="BN79" s="289"/>
      <c r="BO79" s="289">
        <v>2.3599999999999999E-2</v>
      </c>
      <c r="BP79" s="289">
        <v>1.9699999999999902E-2</v>
      </c>
      <c r="BQ79" s="289">
        <v>2.33999999999999E-2</v>
      </c>
      <c r="BR79" s="289">
        <v>2.0799999999999898E-2</v>
      </c>
      <c r="BS79" s="290">
        <v>2.3799999999999901E-2</v>
      </c>
      <c r="BT79" s="233">
        <f>AVERAGE(BJ79:BS79)</f>
        <v>2.247499999999995E-2</v>
      </c>
      <c r="BU79" s="233">
        <f>STDEVP(BJ79:BS79)</f>
        <v>2.3678840765544366E-3</v>
      </c>
      <c r="BV79" s="226">
        <f>BU79*100/BT79</f>
        <v>10.535635490787282</v>
      </c>
      <c r="BW79" s="233"/>
      <c r="BX79" s="226"/>
      <c r="BY79" s="215"/>
      <c r="BZ79" s="291" t="s">
        <v>119</v>
      </c>
      <c r="CA79" s="292">
        <v>520</v>
      </c>
      <c r="CB79" s="216"/>
      <c r="CC79" s="216"/>
      <c r="CD79" s="216"/>
      <c r="CE79" s="216"/>
      <c r="CF79" s="215"/>
      <c r="CG79" s="216"/>
      <c r="CH79" s="216"/>
      <c r="CI79" s="216"/>
      <c r="CL79" s="216"/>
      <c r="CM79" s="269" t="s">
        <v>50</v>
      </c>
      <c r="CN79" s="289">
        <v>2.5600000000000001E-2</v>
      </c>
      <c r="CO79" s="289">
        <v>2.1799999999999899E-2</v>
      </c>
      <c r="CP79" s="289">
        <v>2.67999999999999E-2</v>
      </c>
      <c r="CQ79" s="289">
        <v>2.5799999999999899E-2</v>
      </c>
      <c r="CR79" s="289">
        <v>2.8399999999999901E-2</v>
      </c>
      <c r="CS79" s="289">
        <v>1.9900000000000001E-2</v>
      </c>
      <c r="CT79" s="289">
        <v>3.1499999999999903E-2</v>
      </c>
      <c r="CU79" s="289">
        <v>2.3599999999999999E-2</v>
      </c>
      <c r="CV79" s="289">
        <v>3.6599999999999903E-2</v>
      </c>
      <c r="CW79" s="290">
        <v>2.6700000000000002E-2</v>
      </c>
      <c r="CX79" s="233">
        <f>AVERAGE(CN79:CW79)</f>
        <v>2.6669999999999944E-2</v>
      </c>
      <c r="CY79" s="233">
        <f>STDEVP(CN79:CW79)</f>
        <v>4.5367499380062591E-3</v>
      </c>
      <c r="CZ79" s="226">
        <f>CY79*100/CX79</f>
        <v>17.010685931782035</v>
      </c>
      <c r="DA79" s="233"/>
      <c r="DB79" s="226"/>
      <c r="DC79" s="215"/>
      <c r="DD79" s="291" t="s">
        <v>119</v>
      </c>
      <c r="DE79" s="292">
        <v>510</v>
      </c>
      <c r="DF79" s="216"/>
      <c r="DG79" s="216"/>
      <c r="DH79" s="216"/>
      <c r="DI79" s="216"/>
      <c r="DJ79" s="215"/>
      <c r="DK79" s="216"/>
      <c r="DL79" s="216"/>
      <c r="DM79" s="216"/>
    </row>
    <row r="80" spans="1:117">
      <c r="A80" s="216"/>
      <c r="B80" s="216"/>
      <c r="C80" s="257"/>
      <c r="D80" s="257"/>
      <c r="E80" s="257"/>
      <c r="F80" s="258"/>
      <c r="G80" s="216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26"/>
      <c r="T80" s="233"/>
      <c r="U80" s="226"/>
      <c r="V80" s="215"/>
      <c r="W80" s="233"/>
      <c r="X80" s="226"/>
      <c r="Y80" s="215"/>
      <c r="Z80" s="216"/>
      <c r="AA80" s="216"/>
      <c r="AB80" s="216"/>
      <c r="AD80" s="216"/>
      <c r="AE80" s="216"/>
      <c r="AF80" s="257"/>
      <c r="AG80" s="257"/>
      <c r="AH80" s="257"/>
      <c r="AI80" s="258"/>
      <c r="AJ80" s="216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26"/>
      <c r="AW80" s="233"/>
      <c r="AX80" s="226"/>
      <c r="AY80" s="215"/>
      <c r="AZ80" s="233"/>
      <c r="BA80" s="226"/>
      <c r="BB80" s="215"/>
      <c r="BC80" s="216"/>
      <c r="BD80" s="216"/>
      <c r="BE80" s="216"/>
      <c r="BH80" s="216"/>
      <c r="BI80" s="216"/>
      <c r="BJ80" s="257"/>
      <c r="BK80" s="257"/>
      <c r="BL80" s="257"/>
      <c r="BM80" s="258"/>
      <c r="BN80" s="216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26"/>
      <c r="CA80" s="233"/>
      <c r="CB80" s="226"/>
      <c r="CC80" s="215"/>
      <c r="CD80" s="233"/>
      <c r="CE80" s="226"/>
      <c r="CF80" s="215"/>
      <c r="CG80" s="216"/>
      <c r="CH80" s="216"/>
      <c r="CI80" s="216"/>
      <c r="CL80" s="216"/>
      <c r="CM80" s="216"/>
      <c r="CN80" s="257"/>
      <c r="CO80" s="257"/>
      <c r="CP80" s="257"/>
      <c r="CQ80" s="258"/>
      <c r="CR80" s="216"/>
      <c r="CS80" s="233"/>
      <c r="CT80" s="233"/>
      <c r="CU80" s="233"/>
      <c r="CV80" s="233"/>
      <c r="CW80" s="233"/>
      <c r="CX80" s="233"/>
      <c r="CY80" s="233"/>
      <c r="CZ80" s="233"/>
      <c r="DA80" s="233"/>
      <c r="DB80" s="233"/>
      <c r="DC80" s="233"/>
      <c r="DD80" s="226"/>
      <c r="DE80" s="233"/>
      <c r="DF80" s="226"/>
      <c r="DG80" s="215"/>
      <c r="DH80" s="233"/>
      <c r="DI80" s="226"/>
      <c r="DJ80" s="215"/>
      <c r="DK80" s="216"/>
      <c r="DL80" s="216"/>
      <c r="DM80" s="216"/>
    </row>
    <row r="81" spans="1:117">
      <c r="A81" s="216"/>
      <c r="B81" s="216"/>
      <c r="C81" s="257"/>
      <c r="D81" s="257"/>
      <c r="E81" s="257"/>
      <c r="F81" s="258"/>
      <c r="G81" s="216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26"/>
      <c r="T81" s="233"/>
      <c r="U81" s="226"/>
      <c r="V81" s="215"/>
      <c r="W81" s="233"/>
      <c r="X81" s="226"/>
      <c r="Y81" s="215"/>
      <c r="Z81" s="216"/>
      <c r="AA81" s="216"/>
      <c r="AB81" s="216"/>
      <c r="AD81" s="216"/>
      <c r="AE81" s="216"/>
      <c r="AF81" s="257"/>
      <c r="AG81" s="257"/>
      <c r="AH81" s="257"/>
      <c r="AI81" s="258"/>
      <c r="AJ81" s="216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26"/>
      <c r="AW81" s="233"/>
      <c r="AX81" s="226"/>
      <c r="AY81" s="215"/>
      <c r="AZ81" s="233"/>
      <c r="BA81" s="226"/>
      <c r="BB81" s="215"/>
      <c r="BC81" s="216"/>
      <c r="BD81" s="216"/>
      <c r="BE81" s="216"/>
      <c r="BH81" s="216"/>
      <c r="BI81" s="216"/>
      <c r="BJ81" s="257"/>
      <c r="BK81" s="257"/>
      <c r="BL81" s="257"/>
      <c r="BM81" s="258"/>
      <c r="BN81" s="216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26"/>
      <c r="CA81" s="233"/>
      <c r="CB81" s="226"/>
      <c r="CC81" s="215"/>
      <c r="CD81" s="233"/>
      <c r="CE81" s="226"/>
      <c r="CF81" s="215"/>
      <c r="CG81" s="216"/>
      <c r="CH81" s="216"/>
      <c r="CI81" s="216"/>
      <c r="CL81" s="216"/>
      <c r="CM81" s="216"/>
      <c r="CN81" s="257"/>
      <c r="CO81" s="257"/>
      <c r="CP81" s="257"/>
      <c r="CQ81" s="258"/>
      <c r="CR81" s="216"/>
      <c r="CS81" s="233"/>
      <c r="CT81" s="233"/>
      <c r="CU81" s="233"/>
      <c r="CV81" s="233"/>
      <c r="CW81" s="233"/>
      <c r="CX81" s="233"/>
      <c r="CY81" s="233"/>
      <c r="CZ81" s="233"/>
      <c r="DA81" s="233"/>
      <c r="DB81" s="233"/>
      <c r="DC81" s="233"/>
      <c r="DD81" s="226"/>
      <c r="DE81" s="233"/>
      <c r="DF81" s="226"/>
      <c r="DG81" s="215"/>
      <c r="DH81" s="233"/>
      <c r="DI81" s="226"/>
      <c r="DJ81" s="215"/>
      <c r="DK81" s="216"/>
      <c r="DL81" s="216"/>
      <c r="DM81" s="216"/>
    </row>
    <row r="82" spans="1:117">
      <c r="A82" s="216"/>
      <c r="B82" s="216"/>
      <c r="C82" s="257"/>
      <c r="D82" s="257"/>
      <c r="E82" s="257"/>
      <c r="F82" s="258"/>
      <c r="G82" s="216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26"/>
      <c r="T82" s="233"/>
      <c r="U82" s="226"/>
      <c r="V82" s="215"/>
      <c r="W82" s="233"/>
      <c r="X82" s="226"/>
      <c r="Y82" s="216"/>
      <c r="Z82" s="216"/>
      <c r="AA82" s="216"/>
      <c r="AB82" s="216"/>
      <c r="AD82" s="216"/>
      <c r="AE82" s="216"/>
      <c r="AF82" s="257"/>
      <c r="AG82" s="257"/>
      <c r="AH82" s="257"/>
      <c r="AI82" s="258"/>
      <c r="AJ82" s="216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26"/>
      <c r="AW82" s="233"/>
      <c r="AX82" s="226"/>
      <c r="AY82" s="215"/>
      <c r="AZ82" s="233"/>
      <c r="BA82" s="226"/>
      <c r="BB82" s="216"/>
      <c r="BC82" s="216"/>
      <c r="BD82" s="216"/>
      <c r="BE82" s="216"/>
      <c r="BH82" s="216"/>
      <c r="BI82" s="216"/>
      <c r="BJ82" s="257"/>
      <c r="BK82" s="257"/>
      <c r="BL82" s="257"/>
      <c r="BM82" s="258"/>
      <c r="BN82" s="216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26"/>
      <c r="CA82" s="233"/>
      <c r="CB82" s="226"/>
      <c r="CC82" s="215"/>
      <c r="CD82" s="233"/>
      <c r="CE82" s="226"/>
      <c r="CF82" s="216"/>
      <c r="CG82" s="216"/>
      <c r="CH82" s="216"/>
      <c r="CI82" s="216"/>
      <c r="CL82" s="216"/>
      <c r="CM82" s="216"/>
      <c r="CN82" s="257"/>
      <c r="CO82" s="257"/>
      <c r="CP82" s="257"/>
      <c r="CQ82" s="258"/>
      <c r="CR82" s="216"/>
      <c r="CS82" s="233"/>
      <c r="CT82" s="233"/>
      <c r="CU82" s="233"/>
      <c r="CV82" s="233"/>
      <c r="CW82" s="233"/>
      <c r="CX82" s="233"/>
      <c r="CY82" s="233"/>
      <c r="CZ82" s="233"/>
      <c r="DA82" s="233"/>
      <c r="DB82" s="233"/>
      <c r="DC82" s="233"/>
      <c r="DD82" s="226"/>
      <c r="DE82" s="233"/>
      <c r="DF82" s="226"/>
      <c r="DG82" s="215"/>
      <c r="DH82" s="233"/>
      <c r="DI82" s="226"/>
      <c r="DJ82" s="216"/>
      <c r="DK82" s="216"/>
      <c r="DL82" s="216"/>
      <c r="DM82" s="216"/>
    </row>
    <row r="83" spans="1:117">
      <c r="A83" s="216"/>
      <c r="B83" s="216"/>
      <c r="C83" s="271"/>
      <c r="D83" s="271"/>
      <c r="E83" s="271"/>
      <c r="F83" s="271"/>
      <c r="G83" s="271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26"/>
      <c r="T83" s="233"/>
      <c r="U83" s="226"/>
      <c r="V83" s="215"/>
      <c r="W83" s="249"/>
      <c r="X83" s="226"/>
      <c r="Y83" s="216"/>
      <c r="Z83" s="216"/>
      <c r="AA83" s="216"/>
      <c r="AB83" s="216"/>
      <c r="AD83" s="216"/>
      <c r="AE83" s="216"/>
      <c r="AF83" s="271"/>
      <c r="AG83" s="271"/>
      <c r="AH83" s="271"/>
      <c r="AI83" s="271"/>
      <c r="AJ83" s="271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26"/>
      <c r="AW83" s="233"/>
      <c r="AX83" s="226"/>
      <c r="AY83" s="215"/>
      <c r="AZ83" s="249"/>
      <c r="BA83" s="226"/>
      <c r="BB83" s="216"/>
      <c r="BC83" s="216"/>
      <c r="BD83" s="216"/>
      <c r="BE83" s="216"/>
      <c r="BH83" s="216"/>
      <c r="BI83" s="216"/>
      <c r="BJ83" s="271"/>
      <c r="BK83" s="271"/>
      <c r="BL83" s="271"/>
      <c r="BM83" s="271"/>
      <c r="BN83" s="271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26"/>
      <c r="CA83" s="233"/>
      <c r="CB83" s="226"/>
      <c r="CC83" s="215"/>
      <c r="CD83" s="249"/>
      <c r="CE83" s="226"/>
      <c r="CF83" s="216"/>
      <c r="CG83" s="216"/>
      <c r="CH83" s="216"/>
      <c r="CI83" s="216"/>
      <c r="CL83" s="216"/>
      <c r="CM83" s="216"/>
      <c r="CN83" s="271"/>
      <c r="CO83" s="271"/>
      <c r="CP83" s="271"/>
      <c r="CQ83" s="271"/>
      <c r="CR83" s="271"/>
      <c r="CS83" s="233"/>
      <c r="CT83" s="233"/>
      <c r="CU83" s="233"/>
      <c r="CV83" s="233"/>
      <c r="CW83" s="233"/>
      <c r="CX83" s="233"/>
      <c r="CY83" s="233"/>
      <c r="CZ83" s="233"/>
      <c r="DA83" s="233"/>
      <c r="DB83" s="233"/>
      <c r="DC83" s="233"/>
      <c r="DD83" s="226"/>
      <c r="DE83" s="233"/>
      <c r="DF83" s="226"/>
      <c r="DG83" s="215"/>
      <c r="DH83" s="249"/>
      <c r="DI83" s="226"/>
      <c r="DJ83" s="216"/>
      <c r="DK83" s="216"/>
      <c r="DL83" s="216"/>
      <c r="DM83" s="216"/>
    </row>
    <row r="84" spans="1:117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  <c r="DE84" s="216"/>
      <c r="DF84" s="216"/>
      <c r="DG84" s="216"/>
      <c r="DH84" s="216"/>
      <c r="DI84" s="216"/>
      <c r="DJ84" s="216"/>
      <c r="DK84" s="216"/>
      <c r="DL84" s="216"/>
      <c r="DM84" s="216"/>
    </row>
    <row r="85" spans="1:117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</row>
    <row r="86" spans="1:117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</row>
    <row r="87" spans="1:117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</row>
    <row r="88" spans="1:117">
      <c r="A88" s="216"/>
      <c r="B88" s="372" t="s">
        <v>120</v>
      </c>
      <c r="C88" s="231" t="s">
        <v>137</v>
      </c>
      <c r="D88" s="231"/>
      <c r="E88" s="231"/>
      <c r="F88" s="231"/>
      <c r="G88" s="231"/>
      <c r="H88" s="231"/>
      <c r="I88" s="231"/>
      <c r="J88" s="231"/>
      <c r="K88" s="231"/>
      <c r="L88" s="232"/>
      <c r="M88" s="233" t="s">
        <v>1</v>
      </c>
      <c r="N88" s="233" t="s">
        <v>113</v>
      </c>
      <c r="O88" s="226" t="s">
        <v>114</v>
      </c>
      <c r="P88" s="233" t="s">
        <v>115</v>
      </c>
      <c r="Q88" s="226" t="s">
        <v>116</v>
      </c>
      <c r="R88" s="215"/>
      <c r="S88" s="233" t="s">
        <v>120</v>
      </c>
      <c r="T88" s="215" t="s">
        <v>116</v>
      </c>
      <c r="U88" s="216"/>
      <c r="V88" s="216"/>
      <c r="W88" s="216"/>
      <c r="X88" s="216"/>
      <c r="Y88" s="216"/>
      <c r="Z88" s="216"/>
      <c r="AA88" s="216"/>
      <c r="AB88" s="216"/>
      <c r="AD88" s="216"/>
      <c r="AE88" s="372" t="s">
        <v>120</v>
      </c>
      <c r="AF88" s="231" t="s">
        <v>137</v>
      </c>
      <c r="AG88" s="231"/>
      <c r="AH88" s="231"/>
      <c r="AI88" s="231"/>
      <c r="AJ88" s="231"/>
      <c r="AK88" s="231"/>
      <c r="AL88" s="231"/>
      <c r="AM88" s="231"/>
      <c r="AN88" s="231"/>
      <c r="AO88" s="232"/>
      <c r="AP88" s="233" t="s">
        <v>1</v>
      </c>
      <c r="AQ88" s="233" t="s">
        <v>113</v>
      </c>
      <c r="AR88" s="226" t="s">
        <v>114</v>
      </c>
      <c r="AS88" s="233" t="s">
        <v>115</v>
      </c>
      <c r="AT88" s="226" t="s">
        <v>116</v>
      </c>
      <c r="AU88" s="215"/>
      <c r="AV88" s="233" t="s">
        <v>120</v>
      </c>
      <c r="AW88" s="215" t="s">
        <v>116</v>
      </c>
      <c r="AX88" s="216"/>
      <c r="AY88" s="216"/>
      <c r="AZ88" s="216"/>
      <c r="BA88" s="216"/>
      <c r="BB88" s="216"/>
      <c r="BC88" s="216"/>
      <c r="BD88" s="216"/>
      <c r="BE88" s="216"/>
      <c r="BH88" s="216"/>
      <c r="BI88" s="372" t="s">
        <v>120</v>
      </c>
      <c r="BJ88" s="231" t="s">
        <v>137</v>
      </c>
      <c r="BK88" s="231"/>
      <c r="BL88" s="231"/>
      <c r="BM88" s="231"/>
      <c r="BN88" s="231"/>
      <c r="BO88" s="231"/>
      <c r="BP88" s="231"/>
      <c r="BQ88" s="231"/>
      <c r="BR88" s="231"/>
      <c r="BS88" s="232"/>
      <c r="BT88" s="233" t="s">
        <v>1</v>
      </c>
      <c r="BU88" s="233" t="s">
        <v>113</v>
      </c>
      <c r="BV88" s="226" t="s">
        <v>114</v>
      </c>
      <c r="BW88" s="233" t="s">
        <v>115</v>
      </c>
      <c r="BX88" s="226" t="s">
        <v>116</v>
      </c>
      <c r="BY88" s="215"/>
      <c r="BZ88" s="233" t="s">
        <v>120</v>
      </c>
      <c r="CA88" s="215" t="s">
        <v>116</v>
      </c>
      <c r="CB88" s="216"/>
      <c r="CC88" s="216"/>
      <c r="CD88" s="216"/>
      <c r="CE88" s="216"/>
      <c r="CF88" s="216"/>
      <c r="CG88" s="216"/>
      <c r="CH88" s="216"/>
      <c r="CI88" s="216"/>
      <c r="CL88" s="216"/>
      <c r="CM88" s="372" t="s">
        <v>120</v>
      </c>
      <c r="CN88" s="231" t="s">
        <v>137</v>
      </c>
      <c r="CO88" s="231"/>
      <c r="CP88" s="231"/>
      <c r="CQ88" s="231"/>
      <c r="CR88" s="231"/>
      <c r="CS88" s="231"/>
      <c r="CT88" s="231"/>
      <c r="CU88" s="231"/>
      <c r="CV88" s="231"/>
      <c r="CW88" s="232"/>
      <c r="CX88" s="233" t="s">
        <v>1</v>
      </c>
      <c r="CY88" s="233" t="s">
        <v>113</v>
      </c>
      <c r="CZ88" s="226" t="s">
        <v>114</v>
      </c>
      <c r="DA88" s="233" t="s">
        <v>115</v>
      </c>
      <c r="DB88" s="226" t="s">
        <v>116</v>
      </c>
      <c r="DC88" s="215"/>
      <c r="DD88" s="233" t="s">
        <v>120</v>
      </c>
      <c r="DE88" s="215" t="s">
        <v>116</v>
      </c>
      <c r="DF88" s="216"/>
      <c r="DG88" s="216"/>
      <c r="DH88" s="216"/>
      <c r="DI88" s="216"/>
      <c r="DJ88" s="216"/>
      <c r="DK88" s="216"/>
      <c r="DL88" s="216"/>
      <c r="DM88" s="216"/>
    </row>
    <row r="89" spans="1:117">
      <c r="A89" s="216"/>
      <c r="B89" s="287" t="s">
        <v>92</v>
      </c>
      <c r="C89" s="225">
        <v>1.2421</v>
      </c>
      <c r="D89" s="225">
        <v>1.1565999999999901</v>
      </c>
      <c r="E89" s="225">
        <v>1.1066</v>
      </c>
      <c r="F89" s="225">
        <v>1.0787</v>
      </c>
      <c r="G89" s="225">
        <v>1.042</v>
      </c>
      <c r="H89" s="225">
        <v>1.1380999999999999</v>
      </c>
      <c r="I89" s="225">
        <v>1.1155999999999999</v>
      </c>
      <c r="J89" s="225">
        <v>1.0893999999999999</v>
      </c>
      <c r="K89" s="225">
        <v>1.1922999999999999</v>
      </c>
      <c r="L89" s="245">
        <v>1.2202999999999999</v>
      </c>
      <c r="M89" s="233">
        <f t="shared" ref="M89:M94" si="35">AVERAGE(C89:L89)</f>
        <v>1.138169999999999</v>
      </c>
      <c r="N89" s="233">
        <f t="shared" ref="N89:N94" si="36">STDEVP(C89:L89)</f>
        <v>6.1226171691523897E-2</v>
      </c>
      <c r="O89" s="226">
        <f t="shared" ref="O89:O94" si="37">N89*100/M89</f>
        <v>5.3793520907706185</v>
      </c>
      <c r="P89" s="233">
        <f>M89-M96</f>
        <v>1.1139033333333324</v>
      </c>
      <c r="Q89" s="226">
        <f>P89*100/P89</f>
        <v>100</v>
      </c>
      <c r="R89" s="215"/>
      <c r="S89" s="215" t="s">
        <v>118</v>
      </c>
      <c r="T89" s="226"/>
      <c r="U89" s="216"/>
      <c r="V89" s="216"/>
      <c r="W89" s="216"/>
      <c r="X89" s="216"/>
      <c r="Y89" s="216"/>
      <c r="Z89" s="216"/>
      <c r="AA89" s="216"/>
      <c r="AB89" s="216"/>
      <c r="AD89" s="216"/>
      <c r="AE89" s="287" t="s">
        <v>92</v>
      </c>
      <c r="AF89" s="225">
        <v>2.0381999999999998</v>
      </c>
      <c r="AG89" s="225">
        <v>1.8477999999999899</v>
      </c>
      <c r="AH89" s="225">
        <v>1.9717</v>
      </c>
      <c r="AI89" s="225">
        <v>2.0015000000000001</v>
      </c>
      <c r="AJ89" s="225">
        <v>1.9679</v>
      </c>
      <c r="AK89" s="225">
        <v>1.9337</v>
      </c>
      <c r="AL89" s="225">
        <v>1.9962</v>
      </c>
      <c r="AM89" s="225">
        <v>2.0933000000000002</v>
      </c>
      <c r="AN89" s="225">
        <v>1.9959</v>
      </c>
      <c r="AO89" s="245">
        <v>1.8524</v>
      </c>
      <c r="AP89" s="233">
        <f t="shared" ref="AP89:AP94" si="38">AVERAGE(AF89:AO89)</f>
        <v>1.9698599999999988</v>
      </c>
      <c r="AQ89" s="233">
        <f t="shared" ref="AQ89:AQ94" si="39">STDEVP(AF89:AO89)</f>
        <v>7.2312532800339988E-2</v>
      </c>
      <c r="AR89" s="226">
        <f t="shared" ref="AR89:AR94" si="40">AQ89*100/AP89</f>
        <v>3.6709478237204687</v>
      </c>
      <c r="AS89" s="233">
        <f>AP89-AP96</f>
        <v>1.9418799999999989</v>
      </c>
      <c r="AT89" s="226">
        <f>AS89*100/AS89</f>
        <v>100</v>
      </c>
      <c r="AU89" s="215"/>
      <c r="AV89" s="215" t="s">
        <v>118</v>
      </c>
      <c r="AW89" s="226"/>
      <c r="AX89" s="216"/>
      <c r="AY89" s="216"/>
      <c r="AZ89" s="216"/>
      <c r="BA89" s="216"/>
      <c r="BB89" s="216"/>
      <c r="BC89" s="216"/>
      <c r="BD89" s="216"/>
      <c r="BE89" s="216"/>
      <c r="BH89" s="216"/>
      <c r="BI89" s="287" t="s">
        <v>92</v>
      </c>
      <c r="BJ89" s="225">
        <v>1.6865999999999901</v>
      </c>
      <c r="BK89" s="225">
        <v>1.7087999999999901</v>
      </c>
      <c r="BL89" s="225">
        <v>1.6089</v>
      </c>
      <c r="BM89" s="225">
        <v>1.6154999999999999</v>
      </c>
      <c r="BN89" s="225">
        <v>1.5453999999999899</v>
      </c>
      <c r="BO89" s="225">
        <v>1.5202</v>
      </c>
      <c r="BP89" s="225">
        <v>1.5905</v>
      </c>
      <c r="BQ89" s="225">
        <v>1.6204999999999901</v>
      </c>
      <c r="BR89" s="225">
        <v>1.6195999999999999</v>
      </c>
      <c r="BS89" s="245">
        <v>1.6665000000000001</v>
      </c>
      <c r="BT89" s="233">
        <f t="shared" ref="BT89:BT94" si="41">AVERAGE(BJ89:BS89)</f>
        <v>1.6182499999999962</v>
      </c>
      <c r="BU89" s="233">
        <f t="shared" ref="BU89:BU94" si="42">STDEVP(BJ89:BS89)</f>
        <v>5.5670409554805948E-2</v>
      </c>
      <c r="BV89" s="226">
        <f t="shared" ref="BV89:BV94" si="43">BU89*100/BT89</f>
        <v>3.4401612578282759</v>
      </c>
      <c r="BW89" s="233">
        <f>BT89-BT96</f>
        <v>1.5957749999999962</v>
      </c>
      <c r="BX89" s="226">
        <f>BW89*100/BW89</f>
        <v>100</v>
      </c>
      <c r="BY89" s="215"/>
      <c r="BZ89" s="215" t="s">
        <v>118</v>
      </c>
      <c r="CA89" s="226"/>
      <c r="CB89" s="216"/>
      <c r="CC89" s="216"/>
      <c r="CD89" s="216"/>
      <c r="CE89" s="216"/>
      <c r="CF89" s="216"/>
      <c r="CG89" s="216"/>
      <c r="CH89" s="216"/>
      <c r="CI89" s="216"/>
      <c r="CL89" s="216"/>
      <c r="CM89" s="287" t="s">
        <v>92</v>
      </c>
      <c r="CN89" s="225">
        <v>1.8663000000000001</v>
      </c>
      <c r="CO89" s="225">
        <v>1.8897999999999999</v>
      </c>
      <c r="CP89" s="225">
        <v>1.8698999999999999</v>
      </c>
      <c r="CQ89" s="225">
        <v>1.8402000000000001</v>
      </c>
      <c r="CR89" s="225">
        <v>1.7950999999999999</v>
      </c>
      <c r="CS89" s="225">
        <v>1.7988999999999999</v>
      </c>
      <c r="CT89" s="225">
        <v>1.7745</v>
      </c>
      <c r="CU89" s="225">
        <v>1.7988</v>
      </c>
      <c r="CV89" s="225">
        <v>1.7955000000000001</v>
      </c>
      <c r="CW89" s="245">
        <v>1.8187</v>
      </c>
      <c r="CX89" s="233">
        <f t="shared" ref="CX89:CX94" si="44">AVERAGE(CN89:CW89)</f>
        <v>1.8247699999999998</v>
      </c>
      <c r="CY89" s="233">
        <f t="shared" ref="CY89:CY94" si="45">STDEVP(CN89:CW89)</f>
        <v>3.72466119264558E-2</v>
      </c>
      <c r="CZ89" s="226">
        <f t="shared" ref="CZ89:CZ94" si="46">CY89*100/CX89</f>
        <v>2.0411674855711026</v>
      </c>
      <c r="DA89" s="233">
        <f>CX89-CX96</f>
        <v>1.7980999999999998</v>
      </c>
      <c r="DB89" s="226">
        <f>DA89*100/DA89</f>
        <v>100</v>
      </c>
      <c r="DC89" s="215"/>
      <c r="DD89" s="215" t="s">
        <v>118</v>
      </c>
      <c r="DE89" s="226"/>
      <c r="DF89" s="216"/>
      <c r="DG89" s="216"/>
      <c r="DH89" s="216"/>
      <c r="DI89" s="216"/>
      <c r="DJ89" s="216"/>
      <c r="DK89" s="216"/>
      <c r="DL89" s="216"/>
      <c r="DM89" s="216"/>
    </row>
    <row r="90" spans="1:117">
      <c r="A90" s="216"/>
      <c r="B90" s="287">
        <v>1000</v>
      </c>
      <c r="C90" s="370">
        <v>1.0760000000000001</v>
      </c>
      <c r="D90" s="370">
        <v>1.1196999999999999</v>
      </c>
      <c r="E90" s="370">
        <v>1.0496000000000001</v>
      </c>
      <c r="F90" s="216"/>
      <c r="G90" s="216"/>
      <c r="H90" s="233"/>
      <c r="I90" s="233"/>
      <c r="J90" s="233"/>
      <c r="K90" s="233"/>
      <c r="L90" s="248"/>
      <c r="M90" s="233">
        <f t="shared" si="35"/>
        <v>1.0817666666666668</v>
      </c>
      <c r="N90" s="233">
        <f t="shared" si="36"/>
        <v>2.890724630415157E-2</v>
      </c>
      <c r="O90" s="226">
        <f t="shared" si="37"/>
        <v>2.6722256467030689</v>
      </c>
      <c r="P90" s="233">
        <f>M90-M96</f>
        <v>1.0575000000000001</v>
      </c>
      <c r="Q90" s="249">
        <f>P90*100/P89</f>
        <v>94.936424764566738</v>
      </c>
      <c r="R90" s="215"/>
      <c r="S90" s="250">
        <v>1000</v>
      </c>
      <c r="T90" s="249">
        <v>94.936424764566738</v>
      </c>
      <c r="U90" s="216"/>
      <c r="V90" s="216"/>
      <c r="W90" s="216"/>
      <c r="X90" s="216"/>
      <c r="Y90" s="216"/>
      <c r="Z90" s="216"/>
      <c r="AA90" s="216"/>
      <c r="AB90" s="216"/>
      <c r="AD90" s="216"/>
      <c r="AE90" s="287">
        <v>1000</v>
      </c>
      <c r="AF90" s="370">
        <v>1.9779</v>
      </c>
      <c r="AG90" s="370">
        <v>1.8588</v>
      </c>
      <c r="AH90" s="370">
        <v>1.92</v>
      </c>
      <c r="AI90" s="216"/>
      <c r="AJ90" s="216"/>
      <c r="AK90" s="233"/>
      <c r="AL90" s="233"/>
      <c r="AM90" s="233"/>
      <c r="AN90" s="233"/>
      <c r="AO90" s="248"/>
      <c r="AP90" s="233">
        <f t="shared" si="38"/>
        <v>1.9189000000000001</v>
      </c>
      <c r="AQ90" s="233">
        <f t="shared" si="39"/>
        <v>4.8628592412283532E-2</v>
      </c>
      <c r="AR90" s="226">
        <f t="shared" si="40"/>
        <v>2.534191068439394</v>
      </c>
      <c r="AS90" s="233">
        <f>AP90-AP96</f>
        <v>1.8909200000000002</v>
      </c>
      <c r="AT90" s="249">
        <f>AS90*100/AS89</f>
        <v>97.375738974601987</v>
      </c>
      <c r="AU90" s="215"/>
      <c r="AV90" s="250">
        <v>1000</v>
      </c>
      <c r="AW90" s="249">
        <v>97.375738974601987</v>
      </c>
      <c r="AX90" s="216"/>
      <c r="AY90" s="216"/>
      <c r="AZ90" s="216"/>
      <c r="BA90" s="216"/>
      <c r="BB90" s="216"/>
      <c r="BC90" s="216"/>
      <c r="BD90" s="216"/>
      <c r="BE90" s="216"/>
      <c r="BH90" s="216"/>
      <c r="BI90" s="287">
        <v>1000</v>
      </c>
      <c r="BJ90" s="370">
        <v>1.5369999999999999</v>
      </c>
      <c r="BK90" s="370">
        <v>1.5365</v>
      </c>
      <c r="BL90" s="370">
        <v>1.5091999999999901</v>
      </c>
      <c r="BM90" s="216"/>
      <c r="BN90" s="216"/>
      <c r="BO90" s="233"/>
      <c r="BP90" s="233"/>
      <c r="BQ90" s="233"/>
      <c r="BR90" s="233"/>
      <c r="BS90" s="248"/>
      <c r="BT90" s="233">
        <f t="shared" si="41"/>
        <v>1.5275666666666634</v>
      </c>
      <c r="BU90" s="233">
        <f t="shared" si="42"/>
        <v>1.2988798592980393E-2</v>
      </c>
      <c r="BV90" s="226">
        <f t="shared" si="43"/>
        <v>0.85029340299258649</v>
      </c>
      <c r="BW90" s="233">
        <f>BT90-BT96</f>
        <v>1.5050916666666634</v>
      </c>
      <c r="BX90" s="249">
        <f>BW90*100/BW89</f>
        <v>94.317285749348571</v>
      </c>
      <c r="BY90" s="215"/>
      <c r="BZ90" s="250">
        <v>1000</v>
      </c>
      <c r="CA90" s="249">
        <v>94.317285749348571</v>
      </c>
      <c r="CB90" s="216"/>
      <c r="CC90" s="216"/>
      <c r="CD90" s="216"/>
      <c r="CE90" s="216"/>
      <c r="CF90" s="216"/>
      <c r="CG90" s="216"/>
      <c r="CH90" s="216"/>
      <c r="CI90" s="216"/>
      <c r="CL90" s="216"/>
      <c r="CM90" s="287">
        <v>1000</v>
      </c>
      <c r="CN90" s="370">
        <v>1.72379999999999</v>
      </c>
      <c r="CO90" s="370">
        <v>1.6376999999999999</v>
      </c>
      <c r="CP90" s="370">
        <v>1.7049000000000001</v>
      </c>
      <c r="CQ90" s="216"/>
      <c r="CR90" s="216"/>
      <c r="CS90" s="233"/>
      <c r="CT90" s="233"/>
      <c r="CU90" s="233"/>
      <c r="CV90" s="233"/>
      <c r="CW90" s="248"/>
      <c r="CX90" s="233">
        <f t="shared" si="44"/>
        <v>1.6887999999999967</v>
      </c>
      <c r="CY90" s="233">
        <f t="shared" si="45"/>
        <v>3.6947801017107498E-2</v>
      </c>
      <c r="CZ90" s="226">
        <f t="shared" si="46"/>
        <v>2.1878138925336077</v>
      </c>
      <c r="DA90" s="233">
        <f>CX90-CX96</f>
        <v>1.6621299999999968</v>
      </c>
      <c r="DB90" s="249">
        <f>DA90*100/DA89</f>
        <v>92.43812913631038</v>
      </c>
      <c r="DC90" s="215"/>
      <c r="DD90" s="250">
        <v>1000</v>
      </c>
      <c r="DE90" s="249">
        <v>92.43812913631038</v>
      </c>
      <c r="DF90" s="216"/>
      <c r="DG90" s="216"/>
      <c r="DH90" s="216"/>
      <c r="DI90" s="216"/>
      <c r="DJ90" s="216"/>
      <c r="DK90" s="216"/>
      <c r="DL90" s="216"/>
      <c r="DM90" s="216"/>
    </row>
    <row r="91" spans="1:117">
      <c r="A91" s="216"/>
      <c r="B91" s="287">
        <v>500</v>
      </c>
      <c r="C91" s="370">
        <v>1.0679999999999901</v>
      </c>
      <c r="D91" s="370">
        <v>1.1412</v>
      </c>
      <c r="E91" s="370">
        <v>1.0185999999999999</v>
      </c>
      <c r="F91" s="216"/>
      <c r="G91" s="216"/>
      <c r="H91" s="233"/>
      <c r="I91" s="233"/>
      <c r="J91" s="233"/>
      <c r="K91" s="233"/>
      <c r="L91" s="248"/>
      <c r="M91" s="233">
        <f t="shared" si="35"/>
        <v>1.0759333333333301</v>
      </c>
      <c r="N91" s="233">
        <f t="shared" si="36"/>
        <v>5.0364626034108601E-2</v>
      </c>
      <c r="O91" s="226">
        <f t="shared" si="37"/>
        <v>4.6810173524483014</v>
      </c>
      <c r="P91" s="233">
        <f>M91-M96</f>
        <v>1.0516666666666634</v>
      </c>
      <c r="Q91" s="249">
        <f>P91*100/P89</f>
        <v>94.412740782413593</v>
      </c>
      <c r="R91" s="215"/>
      <c r="S91" s="252">
        <v>500</v>
      </c>
      <c r="T91" s="249">
        <v>94.412740782413593</v>
      </c>
      <c r="U91" s="216"/>
      <c r="V91" s="216"/>
      <c r="W91" s="216"/>
      <c r="X91" s="216"/>
      <c r="Y91" s="216"/>
      <c r="Z91" s="216"/>
      <c r="AA91" s="216"/>
      <c r="AB91" s="216"/>
      <c r="AD91" s="216"/>
      <c r="AE91" s="287">
        <v>500</v>
      </c>
      <c r="AF91" s="370">
        <v>1.93759999999999</v>
      </c>
      <c r="AG91" s="370">
        <v>1.8624000000000001</v>
      </c>
      <c r="AH91" s="370">
        <v>1.89109999999999</v>
      </c>
      <c r="AI91" s="216"/>
      <c r="AJ91" s="216"/>
      <c r="AK91" s="233"/>
      <c r="AL91" s="233"/>
      <c r="AM91" s="233"/>
      <c r="AN91" s="233"/>
      <c r="AO91" s="248"/>
      <c r="AP91" s="233">
        <f t="shared" si="38"/>
        <v>1.8970333333333267</v>
      </c>
      <c r="AQ91" s="233">
        <f t="shared" si="39"/>
        <v>3.0985623906719332E-2</v>
      </c>
      <c r="AR91" s="226">
        <f t="shared" si="40"/>
        <v>1.6333726646897493</v>
      </c>
      <c r="AS91" s="233">
        <f>AP91-AP96</f>
        <v>1.8690533333333268</v>
      </c>
      <c r="AT91" s="249">
        <f>AS91*100/AS89</f>
        <v>96.249682438324101</v>
      </c>
      <c r="AU91" s="215"/>
      <c r="AV91" s="252">
        <v>500</v>
      </c>
      <c r="AW91" s="249">
        <v>96.249682438324101</v>
      </c>
      <c r="AX91" s="216"/>
      <c r="AY91" s="216"/>
      <c r="AZ91" s="216"/>
      <c r="BA91" s="216"/>
      <c r="BB91" s="216"/>
      <c r="BC91" s="216"/>
      <c r="BD91" s="216"/>
      <c r="BE91" s="216"/>
      <c r="BH91" s="216"/>
      <c r="BI91" s="287">
        <v>500</v>
      </c>
      <c r="BJ91" s="370">
        <v>1.5014000000000001</v>
      </c>
      <c r="BK91" s="370">
        <v>1.4801</v>
      </c>
      <c r="BL91" s="370">
        <v>1.5370999999999999</v>
      </c>
      <c r="BM91" s="216"/>
      <c r="BN91" s="216"/>
      <c r="BO91" s="233"/>
      <c r="BP91" s="233"/>
      <c r="BQ91" s="233"/>
      <c r="BR91" s="233"/>
      <c r="BS91" s="248"/>
      <c r="BT91" s="233">
        <f t="shared" si="41"/>
        <v>1.5062</v>
      </c>
      <c r="BU91" s="233">
        <f t="shared" si="42"/>
        <v>2.3516377272020418E-2</v>
      </c>
      <c r="BV91" s="226">
        <f t="shared" si="43"/>
        <v>1.5613050904275938</v>
      </c>
      <c r="BW91" s="233">
        <f>BT91-BT96</f>
        <v>1.483725</v>
      </c>
      <c r="BX91" s="249">
        <f>BW91*100/BW89</f>
        <v>92.978333411665403</v>
      </c>
      <c r="BY91" s="215"/>
      <c r="BZ91" s="252">
        <v>500</v>
      </c>
      <c r="CA91" s="249">
        <v>92.978333411665403</v>
      </c>
      <c r="CB91" s="216"/>
      <c r="CC91" s="216"/>
      <c r="CD91" s="216"/>
      <c r="CE91" s="216"/>
      <c r="CF91" s="216"/>
      <c r="CG91" s="216"/>
      <c r="CH91" s="216"/>
      <c r="CI91" s="216"/>
      <c r="CL91" s="216"/>
      <c r="CM91" s="287">
        <v>500</v>
      </c>
      <c r="CN91" s="370">
        <v>1.7756000000000001</v>
      </c>
      <c r="CO91" s="370">
        <v>1.7257</v>
      </c>
      <c r="CP91" s="370">
        <v>1.7513000000000001</v>
      </c>
      <c r="CQ91" s="216"/>
      <c r="CR91" s="216"/>
      <c r="CS91" s="233"/>
      <c r="CT91" s="233"/>
      <c r="CU91" s="233"/>
      <c r="CV91" s="233"/>
      <c r="CW91" s="248"/>
      <c r="CX91" s="233">
        <f t="shared" si="44"/>
        <v>1.7508666666666668</v>
      </c>
      <c r="CY91" s="233">
        <f t="shared" si="45"/>
        <v>2.0373893971343732E-2</v>
      </c>
      <c r="CZ91" s="226">
        <f t="shared" si="46"/>
        <v>1.1636462307053876</v>
      </c>
      <c r="DA91" s="233">
        <f>CX91-CX96</f>
        <v>1.7241966666666668</v>
      </c>
      <c r="DB91" s="249">
        <f>DA91*100/DA89</f>
        <v>95.889920842370657</v>
      </c>
      <c r="DC91" s="215"/>
      <c r="DD91" s="252">
        <v>500</v>
      </c>
      <c r="DE91" s="249">
        <v>95.889920842370657</v>
      </c>
      <c r="DF91" s="216"/>
      <c r="DG91" s="216"/>
      <c r="DH91" s="216"/>
      <c r="DI91" s="216"/>
      <c r="DJ91" s="216"/>
      <c r="DK91" s="216"/>
      <c r="DL91" s="216"/>
      <c r="DM91" s="216"/>
    </row>
    <row r="92" spans="1:117">
      <c r="A92" s="216"/>
      <c r="B92" s="287">
        <v>250</v>
      </c>
      <c r="C92" s="370">
        <v>1.0523</v>
      </c>
      <c r="D92" s="370">
        <v>1.0795999999999999</v>
      </c>
      <c r="E92" s="370">
        <v>1.0626</v>
      </c>
      <c r="F92" s="216"/>
      <c r="G92" s="216"/>
      <c r="H92" s="233"/>
      <c r="I92" s="233"/>
      <c r="J92" s="233"/>
      <c r="K92" s="233"/>
      <c r="L92" s="248"/>
      <c r="M92" s="233">
        <f t="shared" si="35"/>
        <v>1.0648333333333333</v>
      </c>
      <c r="N92" s="233">
        <f t="shared" si="36"/>
        <v>1.1256504292580701E-2</v>
      </c>
      <c r="O92" s="226">
        <f t="shared" si="37"/>
        <v>1.0571141924477103</v>
      </c>
      <c r="P92" s="233">
        <f>M92-M96</f>
        <v>1.0405666666666666</v>
      </c>
      <c r="Q92" s="249">
        <f>P92*100/P89</f>
        <v>93.416244976374443</v>
      </c>
      <c r="R92" s="215"/>
      <c r="S92" s="252">
        <v>250</v>
      </c>
      <c r="T92" s="249">
        <v>93.416244976374443</v>
      </c>
      <c r="U92" s="216"/>
      <c r="V92" s="216"/>
      <c r="W92" s="216"/>
      <c r="X92" s="216"/>
      <c r="Y92" s="216"/>
      <c r="Z92" s="216"/>
      <c r="AA92" s="216"/>
      <c r="AB92" s="216"/>
      <c r="AD92" s="216"/>
      <c r="AE92" s="287">
        <v>250</v>
      </c>
      <c r="AF92" s="370">
        <v>1.89</v>
      </c>
      <c r="AG92" s="370">
        <v>1.843</v>
      </c>
      <c r="AH92" s="370">
        <v>1.8536999999999999</v>
      </c>
      <c r="AI92" s="216"/>
      <c r="AJ92" s="216"/>
      <c r="AK92" s="233"/>
      <c r="AL92" s="233"/>
      <c r="AM92" s="233"/>
      <c r="AN92" s="233"/>
      <c r="AO92" s="248"/>
      <c r="AP92" s="233">
        <f t="shared" si="38"/>
        <v>1.8622333333333332</v>
      </c>
      <c r="AQ92" s="233">
        <f t="shared" si="39"/>
        <v>2.011406362611878E-2</v>
      </c>
      <c r="AR92" s="226">
        <f t="shared" si="40"/>
        <v>1.0801043707082238</v>
      </c>
      <c r="AS92" s="233">
        <f>AP92-AP96</f>
        <v>1.8342533333333333</v>
      </c>
      <c r="AT92" s="249">
        <f>AS92*100/AS89</f>
        <v>94.457604658029041</v>
      </c>
      <c r="AU92" s="215"/>
      <c r="AV92" s="252">
        <v>250</v>
      </c>
      <c r="AW92" s="249">
        <v>94.457604658029041</v>
      </c>
      <c r="AX92" s="216"/>
      <c r="AY92" s="216"/>
      <c r="AZ92" s="216"/>
      <c r="BA92" s="216"/>
      <c r="BB92" s="216"/>
      <c r="BC92" s="216"/>
      <c r="BD92" s="216"/>
      <c r="BE92" s="216"/>
      <c r="BH92" s="216"/>
      <c r="BI92" s="287">
        <v>250</v>
      </c>
      <c r="BJ92" s="370">
        <v>1.5147999999999999</v>
      </c>
      <c r="BK92" s="370">
        <v>1.5557000000000001</v>
      </c>
      <c r="BL92" s="370">
        <v>1.5478000000000001</v>
      </c>
      <c r="BM92" s="216"/>
      <c r="BN92" s="216"/>
      <c r="BO92" s="233"/>
      <c r="BP92" s="233"/>
      <c r="BQ92" s="233"/>
      <c r="BR92" s="233"/>
      <c r="BS92" s="248"/>
      <c r="BT92" s="233">
        <f t="shared" si="41"/>
        <v>1.5394333333333332</v>
      </c>
      <c r="BU92" s="233">
        <f t="shared" si="42"/>
        <v>1.7714463644779785E-2</v>
      </c>
      <c r="BV92" s="226">
        <f t="shared" si="43"/>
        <v>1.1507132696953286</v>
      </c>
      <c r="BW92" s="233">
        <f>BT92-BT96</f>
        <v>1.5169583333333332</v>
      </c>
      <c r="BX92" s="249">
        <f>BW92*100/BW89</f>
        <v>95.060916064817221</v>
      </c>
      <c r="BY92" s="215"/>
      <c r="BZ92" s="252">
        <v>250</v>
      </c>
      <c r="CA92" s="249">
        <v>95.060916064817221</v>
      </c>
      <c r="CB92" s="216"/>
      <c r="CC92" s="216"/>
      <c r="CD92" s="216"/>
      <c r="CE92" s="216"/>
      <c r="CF92" s="216"/>
      <c r="CG92" s="216"/>
      <c r="CH92" s="216"/>
      <c r="CI92" s="216"/>
      <c r="CL92" s="216"/>
      <c r="CM92" s="287">
        <v>250</v>
      </c>
      <c r="CN92" s="370">
        <v>1.7685999999999999</v>
      </c>
      <c r="CO92" s="370">
        <v>1.7671999999999899</v>
      </c>
      <c r="CP92" s="370">
        <v>1.8032999999999999</v>
      </c>
      <c r="CQ92" s="216"/>
      <c r="CR92" s="216"/>
      <c r="CS92" s="233"/>
      <c r="CT92" s="233"/>
      <c r="CU92" s="233"/>
      <c r="CV92" s="233"/>
      <c r="CW92" s="248"/>
      <c r="CX92" s="233">
        <f t="shared" si="44"/>
        <v>1.7796999999999965</v>
      </c>
      <c r="CY92" s="233">
        <f t="shared" si="45"/>
        <v>1.669750480361511E-2</v>
      </c>
      <c r="CZ92" s="226">
        <f t="shared" si="46"/>
        <v>0.93822019461792117</v>
      </c>
      <c r="DA92" s="233">
        <f>CX92-CX96</f>
        <v>1.7530299999999965</v>
      </c>
      <c r="DB92" s="249">
        <f>DA92*100/DA89</f>
        <v>97.493465324509017</v>
      </c>
      <c r="DC92" s="215"/>
      <c r="DD92" s="252">
        <v>250</v>
      </c>
      <c r="DE92" s="249">
        <v>97.493465324509017</v>
      </c>
      <c r="DF92" s="216"/>
      <c r="DG92" s="216"/>
      <c r="DH92" s="216"/>
      <c r="DI92" s="216"/>
      <c r="DJ92" s="216"/>
      <c r="DK92" s="216"/>
      <c r="DL92" s="216"/>
      <c r="DM92" s="216"/>
    </row>
    <row r="93" spans="1:117">
      <c r="A93" s="216"/>
      <c r="B93" s="287">
        <v>125</v>
      </c>
      <c r="C93" s="370">
        <v>1.1194</v>
      </c>
      <c r="D93" s="370">
        <v>1.0783</v>
      </c>
      <c r="E93" s="370">
        <v>1.0617000000000001</v>
      </c>
      <c r="F93" s="216"/>
      <c r="G93" s="216"/>
      <c r="H93" s="233"/>
      <c r="I93" s="233"/>
      <c r="J93" s="233"/>
      <c r="K93" s="233"/>
      <c r="L93" s="248"/>
      <c r="M93" s="233">
        <f t="shared" si="35"/>
        <v>1.0864666666666667</v>
      </c>
      <c r="N93" s="233">
        <f t="shared" si="36"/>
        <v>2.4253430456100147E-2</v>
      </c>
      <c r="O93" s="226">
        <f t="shared" si="37"/>
        <v>2.2323216349113468</v>
      </c>
      <c r="P93" s="233">
        <f>M93-M96</f>
        <v>1.0622</v>
      </c>
      <c r="Q93" s="249">
        <f>P93*100/P89</f>
        <v>95.358364430187024</v>
      </c>
      <c r="R93" s="215"/>
      <c r="S93" s="252">
        <v>125</v>
      </c>
      <c r="T93" s="249">
        <v>95.358364430187024</v>
      </c>
      <c r="U93" s="216"/>
      <c r="V93" s="216"/>
      <c r="W93" s="216"/>
      <c r="X93" s="216"/>
      <c r="Y93" s="216"/>
      <c r="Z93" s="216"/>
      <c r="AA93" s="216"/>
      <c r="AB93" s="216"/>
      <c r="AD93" s="216"/>
      <c r="AE93" s="287">
        <v>125</v>
      </c>
      <c r="AF93" s="370">
        <v>1.9651000000000001</v>
      </c>
      <c r="AG93" s="370">
        <v>1.8576999999999999</v>
      </c>
      <c r="AH93" s="370">
        <v>1.8438000000000001</v>
      </c>
      <c r="AI93" s="216"/>
      <c r="AJ93" s="216"/>
      <c r="AK93" s="233"/>
      <c r="AL93" s="233"/>
      <c r="AM93" s="233"/>
      <c r="AN93" s="233"/>
      <c r="AO93" s="248"/>
      <c r="AP93" s="233">
        <f t="shared" si="38"/>
        <v>1.8888666666666667</v>
      </c>
      <c r="AQ93" s="233">
        <f t="shared" si="39"/>
        <v>5.4202972448217486E-2</v>
      </c>
      <c r="AR93" s="226">
        <f t="shared" si="40"/>
        <v>2.8696028896455097</v>
      </c>
      <c r="AS93" s="233">
        <f>AP93-AP96</f>
        <v>1.8608866666666668</v>
      </c>
      <c r="AT93" s="249">
        <f>AS93*100/AS89</f>
        <v>95.829127786818333</v>
      </c>
      <c r="AU93" s="215"/>
      <c r="AV93" s="252">
        <v>125</v>
      </c>
      <c r="AW93" s="249">
        <v>95.829127786818333</v>
      </c>
      <c r="AX93" s="216"/>
      <c r="AY93" s="216"/>
      <c r="AZ93" s="216"/>
      <c r="BA93" s="216"/>
      <c r="BB93" s="216"/>
      <c r="BC93" s="216"/>
      <c r="BD93" s="216"/>
      <c r="BE93" s="216"/>
      <c r="BH93" s="216"/>
      <c r="BI93" s="287">
        <v>125</v>
      </c>
      <c r="BJ93" s="370">
        <v>1.617</v>
      </c>
      <c r="BK93" s="370">
        <v>1.6057999999999999</v>
      </c>
      <c r="BL93" s="370">
        <v>1.5932999999999999</v>
      </c>
      <c r="BM93" s="216"/>
      <c r="BN93" s="216"/>
      <c r="BO93" s="233"/>
      <c r="BP93" s="233"/>
      <c r="BQ93" s="233"/>
      <c r="BR93" s="233"/>
      <c r="BS93" s="248"/>
      <c r="BT93" s="233">
        <f t="shared" si="41"/>
        <v>1.6053666666666666</v>
      </c>
      <c r="BU93" s="233">
        <f t="shared" si="42"/>
        <v>9.6803351640782197E-3</v>
      </c>
      <c r="BV93" s="226">
        <f t="shared" si="43"/>
        <v>0.60299839065290717</v>
      </c>
      <c r="BW93" s="233">
        <f>BT93-BT96</f>
        <v>1.5828916666666666</v>
      </c>
      <c r="BX93" s="249">
        <f>BW93*100/BW89</f>
        <v>99.19265978390878</v>
      </c>
      <c r="BY93" s="215"/>
      <c r="BZ93" s="252">
        <v>125</v>
      </c>
      <c r="CA93" s="249">
        <v>99.19265978390878</v>
      </c>
      <c r="CB93" s="216"/>
      <c r="CC93" s="216"/>
      <c r="CD93" s="216"/>
      <c r="CE93" s="216"/>
      <c r="CF93" s="216"/>
      <c r="CG93" s="216"/>
      <c r="CH93" s="216"/>
      <c r="CI93" s="216"/>
      <c r="CL93" s="216"/>
      <c r="CM93" s="287">
        <v>125</v>
      </c>
      <c r="CN93" s="370">
        <v>1.7988999999999999</v>
      </c>
      <c r="CO93" s="370">
        <v>1.7715999999999901</v>
      </c>
      <c r="CP93" s="370">
        <v>1.87469999999999</v>
      </c>
      <c r="CQ93" s="216"/>
      <c r="CR93" s="216"/>
      <c r="CS93" s="233"/>
      <c r="CT93" s="233"/>
      <c r="CU93" s="233"/>
      <c r="CV93" s="233"/>
      <c r="CW93" s="248"/>
      <c r="CX93" s="233">
        <f t="shared" si="44"/>
        <v>1.8150666666666602</v>
      </c>
      <c r="CY93" s="233">
        <f t="shared" si="45"/>
        <v>4.3615160463101758E-2</v>
      </c>
      <c r="CZ93" s="226">
        <f t="shared" si="46"/>
        <v>2.4029508813139233</v>
      </c>
      <c r="DA93" s="233">
        <f>CX93-CX96</f>
        <v>1.7883966666666602</v>
      </c>
      <c r="DB93" s="249">
        <f>DA93*100/DA89</f>
        <v>99.460356302022149</v>
      </c>
      <c r="DC93" s="215"/>
      <c r="DD93" s="252">
        <v>125</v>
      </c>
      <c r="DE93" s="249">
        <v>99.460356302022149</v>
      </c>
      <c r="DF93" s="216"/>
      <c r="DG93" s="216"/>
      <c r="DH93" s="216"/>
      <c r="DI93" s="216"/>
      <c r="DJ93" s="216"/>
      <c r="DK93" s="216"/>
      <c r="DL93" s="216"/>
      <c r="DM93" s="216"/>
    </row>
    <row r="94" spans="1:117">
      <c r="A94" s="216"/>
      <c r="B94" s="287">
        <v>62.5</v>
      </c>
      <c r="C94" s="370">
        <v>1.1087</v>
      </c>
      <c r="D94" s="370">
        <v>1.117</v>
      </c>
      <c r="E94" s="370">
        <v>1.1187</v>
      </c>
      <c r="F94" s="216"/>
      <c r="G94" s="216"/>
      <c r="H94" s="233"/>
      <c r="I94" s="233"/>
      <c r="J94" s="233"/>
      <c r="K94" s="233"/>
      <c r="L94" s="248"/>
      <c r="M94" s="233">
        <f t="shared" si="35"/>
        <v>1.1148</v>
      </c>
      <c r="N94" s="233">
        <f t="shared" si="36"/>
        <v>4.3688289811649357E-3</v>
      </c>
      <c r="O94" s="226">
        <f t="shared" si="37"/>
        <v>0.39189352181242693</v>
      </c>
      <c r="P94" s="233">
        <f>M94-M96</f>
        <v>1.0905333333333334</v>
      </c>
      <c r="Q94" s="249">
        <f>P94*100/P89</f>
        <v>97.901972343500873</v>
      </c>
      <c r="R94" s="215"/>
      <c r="S94" s="254">
        <v>62.5</v>
      </c>
      <c r="T94" s="249">
        <v>97.901972343500873</v>
      </c>
      <c r="U94" s="216"/>
      <c r="V94" s="216"/>
      <c r="W94" s="216"/>
      <c r="X94" s="216"/>
      <c r="Y94" s="216"/>
      <c r="Z94" s="216"/>
      <c r="AA94" s="216"/>
      <c r="AB94" s="216"/>
      <c r="AD94" s="216"/>
      <c r="AE94" s="287">
        <v>62.5</v>
      </c>
      <c r="AF94" s="370">
        <v>1.9529999999999901</v>
      </c>
      <c r="AG94" s="370">
        <v>1.8911</v>
      </c>
      <c r="AH94" s="370">
        <v>1.9198999999999999</v>
      </c>
      <c r="AI94" s="216"/>
      <c r="AJ94" s="216"/>
      <c r="AK94" s="233"/>
      <c r="AL94" s="233"/>
      <c r="AM94" s="233"/>
      <c r="AN94" s="233"/>
      <c r="AO94" s="248"/>
      <c r="AP94" s="233">
        <f t="shared" si="38"/>
        <v>1.9213333333333302</v>
      </c>
      <c r="AQ94" s="233">
        <f t="shared" si="39"/>
        <v>2.5290885490403047E-2</v>
      </c>
      <c r="AR94" s="226">
        <f t="shared" si="40"/>
        <v>1.3163195085220205</v>
      </c>
      <c r="AS94" s="233">
        <f>AP94-AP96</f>
        <v>1.8933533333333303</v>
      </c>
      <c r="AT94" s="249">
        <f>AS94*100/AS89</f>
        <v>97.501047095254677</v>
      </c>
      <c r="AU94" s="215"/>
      <c r="AV94" s="254">
        <v>62.5</v>
      </c>
      <c r="AW94" s="249">
        <v>97.501047095254677</v>
      </c>
      <c r="AX94" s="216"/>
      <c r="AY94" s="216"/>
      <c r="AZ94" s="216"/>
      <c r="BA94" s="216"/>
      <c r="BB94" s="216"/>
      <c r="BC94" s="216"/>
      <c r="BD94" s="216"/>
      <c r="BE94" s="216"/>
      <c r="BH94" s="216"/>
      <c r="BI94" s="287">
        <v>62.5</v>
      </c>
      <c r="BJ94" s="370">
        <v>1.6557999999999999</v>
      </c>
      <c r="BK94" s="370">
        <v>1.6532</v>
      </c>
      <c r="BL94" s="370">
        <v>1.5848</v>
      </c>
      <c r="BM94" s="216"/>
      <c r="BN94" s="216"/>
      <c r="BO94" s="233"/>
      <c r="BP94" s="233"/>
      <c r="BQ94" s="233"/>
      <c r="BR94" s="233"/>
      <c r="BS94" s="248"/>
      <c r="BT94" s="233">
        <f t="shared" si="41"/>
        <v>1.6312666666666669</v>
      </c>
      <c r="BU94" s="233">
        <f t="shared" si="42"/>
        <v>3.2874035685054273E-2</v>
      </c>
      <c r="BV94" s="226">
        <f t="shared" si="43"/>
        <v>2.0152459654085333</v>
      </c>
      <c r="BW94" s="233">
        <f>BT94-BT96</f>
        <v>1.6087916666666668</v>
      </c>
      <c r="BX94" s="249">
        <f>BW94*100/BW89</f>
        <v>100.81569561289473</v>
      </c>
      <c r="BY94" s="215"/>
      <c r="BZ94" s="254">
        <v>62.5</v>
      </c>
      <c r="CA94" s="249">
        <v>100.81569561289473</v>
      </c>
      <c r="CB94" s="216"/>
      <c r="CC94" s="216"/>
      <c r="CD94" s="216"/>
      <c r="CE94" s="216"/>
      <c r="CF94" s="216"/>
      <c r="CG94" s="216"/>
      <c r="CH94" s="216"/>
      <c r="CI94" s="216"/>
      <c r="CL94" s="216"/>
      <c r="CM94" s="287">
        <v>62.5</v>
      </c>
      <c r="CN94" s="370">
        <v>1.9324999999999899</v>
      </c>
      <c r="CO94" s="370">
        <v>1.8601000000000001</v>
      </c>
      <c r="CP94" s="370">
        <v>1.91149999999999</v>
      </c>
      <c r="CQ94" s="216"/>
      <c r="CR94" s="216"/>
      <c r="CS94" s="233"/>
      <c r="CT94" s="233"/>
      <c r="CU94" s="233"/>
      <c r="CV94" s="233"/>
      <c r="CW94" s="248"/>
      <c r="CX94" s="233">
        <f t="shared" si="44"/>
        <v>1.90136666666666</v>
      </c>
      <c r="CY94" s="233">
        <f t="shared" si="45"/>
        <v>3.0413301183669771E-2</v>
      </c>
      <c r="CZ94" s="226">
        <f t="shared" si="46"/>
        <v>1.5995495091427154</v>
      </c>
      <c r="DA94" s="233">
        <f>CX94-CX96</f>
        <v>1.87469666666666</v>
      </c>
      <c r="DB94" s="249">
        <f>DA94*100/DA89</f>
        <v>104.25986689653858</v>
      </c>
      <c r="DC94" s="215"/>
      <c r="DD94" s="254">
        <v>62.5</v>
      </c>
      <c r="DE94" s="249">
        <v>104.25986689653858</v>
      </c>
      <c r="DF94" s="216"/>
      <c r="DG94" s="216"/>
      <c r="DH94" s="216"/>
      <c r="DI94" s="216"/>
      <c r="DJ94" s="216"/>
      <c r="DK94" s="216"/>
      <c r="DL94" s="216"/>
      <c r="DM94" s="216"/>
    </row>
    <row r="95" spans="1:117">
      <c r="A95" s="216"/>
      <c r="B95" s="287"/>
      <c r="C95" s="257"/>
      <c r="D95" s="257"/>
      <c r="E95" s="257"/>
      <c r="F95" s="258"/>
      <c r="G95" s="216"/>
      <c r="H95" s="233"/>
      <c r="I95" s="233"/>
      <c r="J95" s="233"/>
      <c r="K95" s="233"/>
      <c r="L95" s="248"/>
      <c r="M95" s="233"/>
      <c r="N95" s="233"/>
      <c r="O95" s="226"/>
      <c r="P95" s="233"/>
      <c r="Q95" s="226"/>
      <c r="R95" s="215"/>
      <c r="S95" s="233"/>
      <c r="T95" s="226"/>
      <c r="U95" s="216"/>
      <c r="V95" s="216"/>
      <c r="W95" s="216"/>
      <c r="X95" s="216"/>
      <c r="Y95" s="216"/>
      <c r="Z95" s="216"/>
      <c r="AA95" s="216"/>
      <c r="AB95" s="216"/>
      <c r="AD95" s="216"/>
      <c r="AE95" s="287"/>
      <c r="AF95" s="257"/>
      <c r="AG95" s="257"/>
      <c r="AH95" s="257"/>
      <c r="AI95" s="258"/>
      <c r="AJ95" s="216"/>
      <c r="AK95" s="233"/>
      <c r="AL95" s="233"/>
      <c r="AM95" s="233"/>
      <c r="AN95" s="233"/>
      <c r="AO95" s="248"/>
      <c r="AP95" s="233"/>
      <c r="AQ95" s="233"/>
      <c r="AR95" s="226"/>
      <c r="AS95" s="233"/>
      <c r="AT95" s="226"/>
      <c r="AU95" s="215"/>
      <c r="AV95" s="233"/>
      <c r="AW95" s="226"/>
      <c r="AX95" s="216"/>
      <c r="AY95" s="216"/>
      <c r="AZ95" s="216"/>
      <c r="BA95" s="216"/>
      <c r="BB95" s="216"/>
      <c r="BC95" s="216"/>
      <c r="BD95" s="216"/>
      <c r="BE95" s="216"/>
      <c r="BH95" s="216"/>
      <c r="BI95" s="287"/>
      <c r="BJ95" s="257"/>
      <c r="BK95" s="257"/>
      <c r="BL95" s="257"/>
      <c r="BM95" s="258"/>
      <c r="BN95" s="216"/>
      <c r="BO95" s="233"/>
      <c r="BP95" s="233"/>
      <c r="BQ95" s="233"/>
      <c r="BR95" s="233"/>
      <c r="BS95" s="248"/>
      <c r="BT95" s="233"/>
      <c r="BU95" s="233"/>
      <c r="BV95" s="226"/>
      <c r="BW95" s="233"/>
      <c r="BX95" s="226"/>
      <c r="BY95" s="215"/>
      <c r="BZ95" s="233"/>
      <c r="CA95" s="226"/>
      <c r="CB95" s="216"/>
      <c r="CC95" s="216"/>
      <c r="CD95" s="216"/>
      <c r="CE95" s="216"/>
      <c r="CF95" s="216"/>
      <c r="CG95" s="216"/>
      <c r="CH95" s="216"/>
      <c r="CI95" s="216"/>
      <c r="CL95" s="216"/>
      <c r="CM95" s="287"/>
      <c r="CN95" s="257"/>
      <c r="CO95" s="257"/>
      <c r="CP95" s="257"/>
      <c r="CQ95" s="258"/>
      <c r="CR95" s="216"/>
      <c r="CS95" s="233"/>
      <c r="CT95" s="233"/>
      <c r="CU95" s="233"/>
      <c r="CV95" s="233"/>
      <c r="CW95" s="248"/>
      <c r="CX95" s="233"/>
      <c r="CY95" s="233"/>
      <c r="CZ95" s="226"/>
      <c r="DA95" s="233"/>
      <c r="DB95" s="226"/>
      <c r="DC95" s="215"/>
      <c r="DD95" s="233"/>
      <c r="DE95" s="226"/>
      <c r="DF95" s="216"/>
      <c r="DG95" s="216"/>
      <c r="DH95" s="216"/>
      <c r="DI95" s="216"/>
      <c r="DJ95" s="216"/>
      <c r="DK95" s="216"/>
      <c r="DL95" s="216"/>
      <c r="DM95" s="216"/>
    </row>
    <row r="96" spans="1:117">
      <c r="A96" s="216"/>
      <c r="B96" s="269" t="s">
        <v>50</v>
      </c>
      <c r="C96" s="289">
        <v>2.0400000000000001E-2</v>
      </c>
      <c r="D96" s="289">
        <v>2.35E-2</v>
      </c>
      <c r="E96" s="289">
        <v>2.3699999999999999E-2</v>
      </c>
      <c r="F96" s="289">
        <v>2.81E-2</v>
      </c>
      <c r="G96" s="289">
        <v>2.2499999999999999E-2</v>
      </c>
      <c r="H96" s="289">
        <v>2.2699999999999901E-2</v>
      </c>
      <c r="I96" s="289">
        <v>2.8000000000000001E-2</v>
      </c>
      <c r="J96" s="289">
        <v>2.4400000000000002E-2</v>
      </c>
      <c r="K96" s="289"/>
      <c r="L96" s="290">
        <v>2.5100000000000001E-2</v>
      </c>
      <c r="M96" s="233">
        <f>AVERAGE(C96:L96)</f>
        <v>2.4266666666666659E-2</v>
      </c>
      <c r="N96" s="233">
        <f>STDEVP(C96:L96)</f>
        <v>2.375336233509323E-3</v>
      </c>
      <c r="O96" s="226">
        <f>N96*100/M96</f>
        <v>9.7884734897362247</v>
      </c>
      <c r="P96" s="233"/>
      <c r="Q96" s="226"/>
      <c r="R96" s="215"/>
      <c r="S96" s="233"/>
      <c r="T96" s="226"/>
      <c r="U96" s="216"/>
      <c r="V96" s="216"/>
      <c r="W96" s="216"/>
      <c r="X96" s="216"/>
      <c r="Y96" s="216"/>
      <c r="Z96" s="216"/>
      <c r="AA96" s="216"/>
      <c r="AB96" s="216"/>
      <c r="AD96" s="216"/>
      <c r="AE96" s="269" t="s">
        <v>50</v>
      </c>
      <c r="AF96" s="289">
        <v>2.44999999999999E-2</v>
      </c>
      <c r="AG96" s="289">
        <v>2.6200000000000001E-2</v>
      </c>
      <c r="AH96" s="289">
        <v>2.22999999999999E-2</v>
      </c>
      <c r="AI96" s="289">
        <v>2.6499999999999899E-2</v>
      </c>
      <c r="AJ96" s="289">
        <v>3.1099999999999999E-2</v>
      </c>
      <c r="AK96" s="289">
        <v>2.81E-2</v>
      </c>
      <c r="AL96" s="289">
        <v>3.0200000000000001E-2</v>
      </c>
      <c r="AM96" s="289">
        <v>3.27E-2</v>
      </c>
      <c r="AN96" s="289">
        <v>2.76E-2</v>
      </c>
      <c r="AO96" s="290">
        <v>3.0599999999999999E-2</v>
      </c>
      <c r="AP96" s="233">
        <f>AVERAGE(AF96:AO96)</f>
        <v>2.797999999999997E-2</v>
      </c>
      <c r="AQ96" s="233">
        <f>STDEVP(AF96:AO96)</f>
        <v>3.0609802351534731E-3</v>
      </c>
      <c r="AR96" s="226">
        <f>AQ96*100/AP96</f>
        <v>10.939886473028865</v>
      </c>
      <c r="AS96" s="233"/>
      <c r="AT96" s="226"/>
      <c r="AU96" s="215"/>
      <c r="AV96" s="233"/>
      <c r="AW96" s="226"/>
      <c r="AX96" s="216"/>
      <c r="AY96" s="216"/>
      <c r="AZ96" s="216"/>
      <c r="BA96" s="216"/>
      <c r="BB96" s="216"/>
      <c r="BC96" s="216"/>
      <c r="BD96" s="216"/>
      <c r="BE96" s="216"/>
      <c r="BH96" s="216"/>
      <c r="BI96" s="269" t="s">
        <v>50</v>
      </c>
      <c r="BJ96" s="289"/>
      <c r="BK96" s="289">
        <v>2.4500000000000001E-2</v>
      </c>
      <c r="BL96" s="289">
        <v>1.84E-2</v>
      </c>
      <c r="BM96" s="289">
        <v>2.5600000000000001E-2</v>
      </c>
      <c r="BN96" s="289"/>
      <c r="BO96" s="289">
        <v>2.3599999999999999E-2</v>
      </c>
      <c r="BP96" s="289">
        <v>1.9699999999999902E-2</v>
      </c>
      <c r="BQ96" s="289">
        <v>2.33999999999999E-2</v>
      </c>
      <c r="BR96" s="289">
        <v>2.0799999999999898E-2</v>
      </c>
      <c r="BS96" s="290">
        <v>2.3799999999999901E-2</v>
      </c>
      <c r="BT96" s="233">
        <f>AVERAGE(BJ96:BS96)</f>
        <v>2.247499999999995E-2</v>
      </c>
      <c r="BU96" s="233">
        <f>STDEVP(BJ96:BS96)</f>
        <v>2.3678840765544366E-3</v>
      </c>
      <c r="BV96" s="226">
        <f>BU96*100/BT96</f>
        <v>10.535635490787282</v>
      </c>
      <c r="BW96" s="233"/>
      <c r="BX96" s="226"/>
      <c r="BY96" s="215"/>
      <c r="BZ96" s="233"/>
      <c r="CA96" s="226"/>
      <c r="CB96" s="216"/>
      <c r="CC96" s="216"/>
      <c r="CD96" s="216"/>
      <c r="CE96" s="216"/>
      <c r="CF96" s="216"/>
      <c r="CG96" s="216"/>
      <c r="CH96" s="216"/>
      <c r="CI96" s="216"/>
      <c r="CL96" s="216"/>
      <c r="CM96" s="269" t="s">
        <v>50</v>
      </c>
      <c r="CN96" s="289">
        <v>2.5600000000000001E-2</v>
      </c>
      <c r="CO96" s="289">
        <v>2.1799999999999899E-2</v>
      </c>
      <c r="CP96" s="289">
        <v>2.67999999999999E-2</v>
      </c>
      <c r="CQ96" s="289">
        <v>2.5799999999999899E-2</v>
      </c>
      <c r="CR96" s="289">
        <v>2.8399999999999901E-2</v>
      </c>
      <c r="CS96" s="289">
        <v>1.9900000000000001E-2</v>
      </c>
      <c r="CT96" s="289">
        <v>3.1499999999999903E-2</v>
      </c>
      <c r="CU96" s="289">
        <v>2.3599999999999999E-2</v>
      </c>
      <c r="CV96" s="289">
        <v>3.6599999999999903E-2</v>
      </c>
      <c r="CW96" s="290">
        <v>2.6700000000000002E-2</v>
      </c>
      <c r="CX96" s="233">
        <f>AVERAGE(CN96:CW96)</f>
        <v>2.6669999999999944E-2</v>
      </c>
      <c r="CY96" s="233">
        <f>STDEVP(CN96:CW96)</f>
        <v>4.5367499380062591E-3</v>
      </c>
      <c r="CZ96" s="226">
        <f>CY96*100/CX96</f>
        <v>17.010685931782035</v>
      </c>
      <c r="DA96" s="233"/>
      <c r="DB96" s="226"/>
      <c r="DC96" s="215"/>
      <c r="DD96" s="233"/>
      <c r="DE96" s="226"/>
      <c r="DF96" s="216"/>
      <c r="DG96" s="216"/>
      <c r="DH96" s="216"/>
      <c r="DI96" s="216"/>
      <c r="DJ96" s="216"/>
      <c r="DK96" s="216"/>
      <c r="DL96" s="216"/>
      <c r="DM96" s="216"/>
    </row>
    <row r="97" spans="1:117">
      <c r="A97" s="216"/>
      <c r="B97" s="216"/>
      <c r="C97" s="233"/>
      <c r="D97" s="233"/>
      <c r="E97" s="233"/>
      <c r="F97" s="233"/>
      <c r="G97" s="215"/>
      <c r="H97" s="215"/>
      <c r="I97" s="233"/>
      <c r="J97" s="233"/>
      <c r="K97" s="233"/>
      <c r="L97" s="233"/>
      <c r="M97" s="233"/>
      <c r="N97" s="233"/>
      <c r="O97" s="226"/>
      <c r="P97" s="233"/>
      <c r="Q97" s="226"/>
      <c r="R97" s="215"/>
      <c r="S97" s="233"/>
      <c r="T97" s="226"/>
      <c r="U97" s="216"/>
      <c r="V97" s="216"/>
      <c r="W97" s="216"/>
      <c r="X97" s="216"/>
      <c r="Y97" s="216"/>
      <c r="Z97" s="216"/>
      <c r="AA97" s="216"/>
      <c r="AB97" s="216"/>
      <c r="AD97" s="216"/>
      <c r="AE97" s="216"/>
      <c r="AF97" s="233"/>
      <c r="AG97" s="233"/>
      <c r="AH97" s="233"/>
      <c r="AI97" s="233"/>
      <c r="AJ97" s="215"/>
      <c r="AK97" s="215"/>
      <c r="AL97" s="233"/>
      <c r="AM97" s="233"/>
      <c r="AN97" s="233"/>
      <c r="AO97" s="233"/>
      <c r="AP97" s="233"/>
      <c r="AQ97" s="233"/>
      <c r="AR97" s="226"/>
      <c r="AS97" s="233"/>
      <c r="AT97" s="226"/>
      <c r="AU97" s="215"/>
      <c r="AV97" s="233"/>
      <c r="AW97" s="226"/>
      <c r="AX97" s="216"/>
      <c r="AY97" s="216"/>
      <c r="AZ97" s="216"/>
      <c r="BA97" s="216"/>
      <c r="BB97" s="216"/>
      <c r="BC97" s="216"/>
      <c r="BD97" s="216"/>
      <c r="BE97" s="216"/>
      <c r="BH97" s="216"/>
      <c r="BI97" s="216"/>
      <c r="BJ97" s="233"/>
      <c r="BK97" s="233"/>
      <c r="BL97" s="233"/>
      <c r="BM97" s="233"/>
      <c r="BN97" s="215"/>
      <c r="BO97" s="215"/>
      <c r="BP97" s="233"/>
      <c r="BQ97" s="233"/>
      <c r="BR97" s="233"/>
      <c r="BS97" s="233"/>
      <c r="BT97" s="233"/>
      <c r="BU97" s="233"/>
      <c r="BV97" s="226"/>
      <c r="BW97" s="233"/>
      <c r="BX97" s="226"/>
      <c r="BY97" s="215"/>
      <c r="BZ97" s="233"/>
      <c r="CA97" s="226"/>
      <c r="CB97" s="216"/>
      <c r="CC97" s="216"/>
      <c r="CD97" s="216"/>
      <c r="CE97" s="216"/>
      <c r="CF97" s="216"/>
      <c r="CG97" s="216"/>
      <c r="CH97" s="216"/>
      <c r="CI97" s="216"/>
      <c r="CL97" s="216"/>
      <c r="CM97" s="216"/>
      <c r="CN97" s="233"/>
      <c r="CO97" s="233"/>
      <c r="CP97" s="233"/>
      <c r="CQ97" s="233"/>
      <c r="CR97" s="215"/>
      <c r="CS97" s="215"/>
      <c r="CT97" s="233"/>
      <c r="CU97" s="233"/>
      <c r="CV97" s="233"/>
      <c r="CW97" s="233"/>
      <c r="CX97" s="233"/>
      <c r="CY97" s="233"/>
      <c r="CZ97" s="226"/>
      <c r="DA97" s="233"/>
      <c r="DB97" s="226"/>
      <c r="DC97" s="215"/>
      <c r="DD97" s="233"/>
      <c r="DE97" s="226"/>
      <c r="DF97" s="216"/>
      <c r="DG97" s="216"/>
      <c r="DH97" s="216"/>
      <c r="DI97" s="216"/>
      <c r="DJ97" s="216"/>
      <c r="DK97" s="216"/>
      <c r="DL97" s="216"/>
      <c r="DM97" s="216"/>
    </row>
    <row r="98" spans="1:117">
      <c r="A98" s="216"/>
      <c r="B98" s="216"/>
      <c r="C98" s="257"/>
      <c r="D98" s="257"/>
      <c r="E98" s="257"/>
      <c r="F98" s="258"/>
      <c r="G98" s="216"/>
      <c r="H98" s="233"/>
      <c r="I98" s="233"/>
      <c r="J98" s="233"/>
      <c r="K98" s="233"/>
      <c r="L98" s="233"/>
      <c r="M98" s="233"/>
      <c r="N98" s="233"/>
      <c r="O98" s="226"/>
      <c r="P98" s="233"/>
      <c r="Q98" s="226"/>
      <c r="R98" s="215"/>
      <c r="S98" s="233"/>
      <c r="T98" s="226"/>
      <c r="U98" s="216"/>
      <c r="V98" s="216"/>
      <c r="W98" s="216"/>
      <c r="X98" s="216"/>
      <c r="Y98" s="216"/>
      <c r="Z98" s="216"/>
      <c r="AA98" s="216"/>
      <c r="AB98" s="216"/>
      <c r="AD98" s="216"/>
      <c r="AE98" s="216"/>
      <c r="AF98" s="257"/>
      <c r="AG98" s="257"/>
      <c r="AH98" s="257"/>
      <c r="AI98" s="258"/>
      <c r="AJ98" s="216"/>
      <c r="AK98" s="233"/>
      <c r="AL98" s="233"/>
      <c r="AM98" s="233"/>
      <c r="AN98" s="233"/>
      <c r="AO98" s="233"/>
      <c r="AP98" s="233"/>
      <c r="AQ98" s="233"/>
      <c r="AR98" s="226"/>
      <c r="AS98" s="233"/>
      <c r="AT98" s="226"/>
      <c r="AU98" s="215"/>
      <c r="AV98" s="233"/>
      <c r="AW98" s="226"/>
      <c r="AX98" s="216"/>
      <c r="AY98" s="216"/>
      <c r="AZ98" s="216"/>
      <c r="BA98" s="216"/>
      <c r="BB98" s="216"/>
      <c r="BC98" s="216"/>
      <c r="BD98" s="216"/>
      <c r="BE98" s="216"/>
      <c r="BH98" s="216"/>
      <c r="BI98" s="216"/>
      <c r="BJ98" s="257"/>
      <c r="BK98" s="257"/>
      <c r="BL98" s="257"/>
      <c r="BM98" s="258"/>
      <c r="BN98" s="216"/>
      <c r="BO98" s="233"/>
      <c r="BP98" s="233"/>
      <c r="BQ98" s="233"/>
      <c r="BR98" s="233"/>
      <c r="BS98" s="233"/>
      <c r="BT98" s="233"/>
      <c r="BU98" s="233"/>
      <c r="BV98" s="226"/>
      <c r="BW98" s="233"/>
      <c r="BX98" s="226"/>
      <c r="BY98" s="215"/>
      <c r="BZ98" s="233"/>
      <c r="CA98" s="226"/>
      <c r="CB98" s="216"/>
      <c r="CC98" s="216"/>
      <c r="CD98" s="216"/>
      <c r="CE98" s="216"/>
      <c r="CF98" s="216"/>
      <c r="CG98" s="216"/>
      <c r="CH98" s="216"/>
      <c r="CI98" s="216"/>
      <c r="CL98" s="216"/>
      <c r="CM98" s="216"/>
      <c r="CN98" s="257"/>
      <c r="CO98" s="257"/>
      <c r="CP98" s="257"/>
      <c r="CQ98" s="258"/>
      <c r="CR98" s="216"/>
      <c r="CS98" s="233"/>
      <c r="CT98" s="233"/>
      <c r="CU98" s="233"/>
      <c r="CV98" s="233"/>
      <c r="CW98" s="233"/>
      <c r="CX98" s="233"/>
      <c r="CY98" s="233"/>
      <c r="CZ98" s="226"/>
      <c r="DA98" s="233"/>
      <c r="DB98" s="226"/>
      <c r="DC98" s="215"/>
      <c r="DD98" s="233"/>
      <c r="DE98" s="226"/>
      <c r="DF98" s="216"/>
      <c r="DG98" s="216"/>
      <c r="DH98" s="216"/>
      <c r="DI98" s="216"/>
      <c r="DJ98" s="216"/>
      <c r="DK98" s="216"/>
      <c r="DL98" s="216"/>
      <c r="DM98" s="216"/>
    </row>
    <row r="99" spans="1:117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  <c r="DE99" s="216"/>
      <c r="DF99" s="216"/>
      <c r="DG99" s="216"/>
      <c r="DH99" s="216"/>
      <c r="DI99" s="216"/>
      <c r="DJ99" s="216"/>
      <c r="DK99" s="216"/>
      <c r="DL99" s="216"/>
      <c r="DM99" s="216"/>
    </row>
    <row r="100" spans="1:117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  <c r="DE100" s="216"/>
      <c r="DF100" s="216"/>
      <c r="DG100" s="216"/>
      <c r="DH100" s="216"/>
      <c r="DI100" s="216"/>
      <c r="DJ100" s="216"/>
      <c r="DK100" s="216"/>
      <c r="DL100" s="216"/>
      <c r="DM100" s="216"/>
    </row>
    <row r="101" spans="1:117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  <c r="DE101" s="216"/>
      <c r="DF101" s="216"/>
      <c r="DG101" s="216"/>
      <c r="DH101" s="216"/>
      <c r="DI101" s="216"/>
      <c r="DJ101" s="216"/>
      <c r="DK101" s="216"/>
      <c r="DL101" s="216"/>
      <c r="DM101" s="216"/>
    </row>
    <row r="102" spans="1:117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  <c r="DE102" s="216"/>
      <c r="DF102" s="216"/>
      <c r="DG102" s="216"/>
      <c r="DH102" s="216"/>
      <c r="DI102" s="216"/>
      <c r="DJ102" s="216"/>
      <c r="DK102" s="216"/>
      <c r="DL102" s="216"/>
      <c r="DM102" s="216"/>
    </row>
    <row r="103" spans="1:117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5"/>
      <c r="X103" s="215"/>
      <c r="Y103" s="215"/>
      <c r="Z103" s="216"/>
      <c r="AA103" s="216"/>
      <c r="AB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5"/>
      <c r="BA103" s="215"/>
      <c r="BB103" s="215"/>
      <c r="BC103" s="216"/>
      <c r="BD103" s="216"/>
      <c r="BE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5"/>
      <c r="CE103" s="215"/>
      <c r="CF103" s="215"/>
      <c r="CG103" s="216"/>
      <c r="CH103" s="216"/>
      <c r="CI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  <c r="DE103" s="216"/>
      <c r="DF103" s="216"/>
      <c r="DG103" s="216"/>
      <c r="DH103" s="215"/>
      <c r="DI103" s="215"/>
      <c r="DJ103" s="215"/>
      <c r="DK103" s="216"/>
      <c r="DL103" s="216"/>
      <c r="DM103" s="216"/>
    </row>
    <row r="104" spans="1:117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5"/>
      <c r="X104" s="215"/>
      <c r="Y104" s="215"/>
      <c r="Z104" s="216"/>
      <c r="AA104" s="216"/>
      <c r="AB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5"/>
      <c r="BA104" s="215"/>
      <c r="BB104" s="215"/>
      <c r="BC104" s="216"/>
      <c r="BD104" s="216"/>
      <c r="BE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5"/>
      <c r="CE104" s="215"/>
      <c r="CF104" s="215"/>
      <c r="CG104" s="216"/>
      <c r="CH104" s="216"/>
      <c r="CI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  <c r="DE104" s="216"/>
      <c r="DF104" s="216"/>
      <c r="DG104" s="216"/>
      <c r="DH104" s="215"/>
      <c r="DI104" s="215"/>
      <c r="DJ104" s="215"/>
      <c r="DK104" s="216"/>
      <c r="DL104" s="216"/>
      <c r="DM104" s="216"/>
    </row>
    <row r="105" spans="1:117">
      <c r="A105" s="216"/>
      <c r="B105" s="308" t="s">
        <v>127</v>
      </c>
      <c r="C105" s="235" t="s">
        <v>137</v>
      </c>
      <c r="D105" s="231"/>
      <c r="E105" s="231"/>
      <c r="F105" s="231"/>
      <c r="G105" s="231"/>
      <c r="H105" s="231"/>
      <c r="I105" s="231"/>
      <c r="J105" s="231"/>
      <c r="K105" s="231"/>
      <c r="L105" s="232"/>
      <c r="M105" s="233" t="s">
        <v>1</v>
      </c>
      <c r="N105" s="233" t="s">
        <v>113</v>
      </c>
      <c r="O105" s="226" t="s">
        <v>114</v>
      </c>
      <c r="P105" s="233" t="s">
        <v>115</v>
      </c>
      <c r="Q105" s="226" t="s">
        <v>116</v>
      </c>
      <c r="R105" s="215"/>
      <c r="S105" s="233" t="s">
        <v>121</v>
      </c>
      <c r="T105" s="215" t="s">
        <v>116</v>
      </c>
      <c r="U105" s="216"/>
      <c r="V105" s="216"/>
      <c r="W105" s="216"/>
      <c r="X105" s="216"/>
      <c r="Y105" s="216"/>
      <c r="Z105" s="216"/>
      <c r="AA105" s="216"/>
      <c r="AB105" s="216"/>
      <c r="AD105" s="216"/>
      <c r="AE105" s="308" t="s">
        <v>127</v>
      </c>
      <c r="AF105" s="235" t="s">
        <v>137</v>
      </c>
      <c r="AG105" s="231"/>
      <c r="AH105" s="231"/>
      <c r="AI105" s="231"/>
      <c r="AJ105" s="231"/>
      <c r="AK105" s="231"/>
      <c r="AL105" s="231"/>
      <c r="AM105" s="231"/>
      <c r="AN105" s="231"/>
      <c r="AO105" s="232"/>
      <c r="AP105" s="233" t="s">
        <v>1</v>
      </c>
      <c r="AQ105" s="233" t="s">
        <v>113</v>
      </c>
      <c r="AR105" s="226" t="s">
        <v>114</v>
      </c>
      <c r="AS105" s="233" t="s">
        <v>115</v>
      </c>
      <c r="AT105" s="226" t="s">
        <v>116</v>
      </c>
      <c r="AU105" s="215"/>
      <c r="AV105" s="233" t="s">
        <v>121</v>
      </c>
      <c r="AW105" s="215" t="s">
        <v>116</v>
      </c>
      <c r="AX105" s="216"/>
      <c r="AY105" s="216"/>
      <c r="AZ105" s="216"/>
      <c r="BA105" s="216"/>
      <c r="BB105" s="216"/>
      <c r="BC105" s="216"/>
      <c r="BD105" s="216"/>
      <c r="BE105" s="216"/>
      <c r="BH105" s="216"/>
      <c r="BI105" s="308" t="s">
        <v>127</v>
      </c>
      <c r="BJ105" s="235" t="s">
        <v>137</v>
      </c>
      <c r="BK105" s="231"/>
      <c r="BL105" s="231"/>
      <c r="BM105" s="231"/>
      <c r="BN105" s="231"/>
      <c r="BO105" s="231"/>
      <c r="BP105" s="231"/>
      <c r="BQ105" s="231"/>
      <c r="BR105" s="231"/>
      <c r="BS105" s="232"/>
      <c r="BT105" s="233" t="s">
        <v>1</v>
      </c>
      <c r="BU105" s="233" t="s">
        <v>113</v>
      </c>
      <c r="BV105" s="226" t="s">
        <v>114</v>
      </c>
      <c r="BW105" s="233" t="s">
        <v>115</v>
      </c>
      <c r="BX105" s="226" t="s">
        <v>116</v>
      </c>
      <c r="BY105" s="215"/>
      <c r="BZ105" s="233" t="s">
        <v>121</v>
      </c>
      <c r="CA105" s="215" t="s">
        <v>116</v>
      </c>
      <c r="CB105" s="216"/>
      <c r="CC105" s="216"/>
      <c r="CD105" s="216"/>
      <c r="CE105" s="216"/>
      <c r="CF105" s="216"/>
      <c r="CG105" s="216"/>
      <c r="CH105" s="216"/>
      <c r="CI105" s="216"/>
      <c r="CL105" s="216"/>
      <c r="CM105" s="308" t="s">
        <v>127</v>
      </c>
      <c r="CN105" s="235" t="s">
        <v>137</v>
      </c>
      <c r="CO105" s="231"/>
      <c r="CP105" s="231"/>
      <c r="CQ105" s="231"/>
      <c r="CR105" s="231"/>
      <c r="CS105" s="231"/>
      <c r="CT105" s="231"/>
      <c r="CU105" s="231"/>
      <c r="CV105" s="231"/>
      <c r="CW105" s="232"/>
      <c r="CX105" s="233" t="s">
        <v>1</v>
      </c>
      <c r="CY105" s="233" t="s">
        <v>113</v>
      </c>
      <c r="CZ105" s="226" t="s">
        <v>114</v>
      </c>
      <c r="DA105" s="233" t="s">
        <v>115</v>
      </c>
      <c r="DB105" s="226" t="s">
        <v>116</v>
      </c>
      <c r="DC105" s="215"/>
      <c r="DD105" s="233" t="s">
        <v>121</v>
      </c>
      <c r="DE105" s="215" t="s">
        <v>116</v>
      </c>
      <c r="DF105" s="216"/>
      <c r="DG105" s="216"/>
      <c r="DH105" s="216"/>
      <c r="DI105" s="216"/>
      <c r="DJ105" s="216"/>
      <c r="DK105" s="216"/>
      <c r="DL105" s="216"/>
      <c r="DM105" s="216"/>
    </row>
    <row r="106" spans="1:117">
      <c r="A106" s="216"/>
      <c r="B106" s="244" t="s">
        <v>117</v>
      </c>
      <c r="C106" s="225">
        <v>1.2421</v>
      </c>
      <c r="D106" s="225">
        <v>1.1565999999999901</v>
      </c>
      <c r="E106" s="225">
        <v>1.1066</v>
      </c>
      <c r="F106" s="225">
        <v>1.0787</v>
      </c>
      <c r="G106" s="225">
        <v>1.042</v>
      </c>
      <c r="H106" s="225">
        <v>1.1380999999999999</v>
      </c>
      <c r="I106" s="225">
        <v>1.1155999999999999</v>
      </c>
      <c r="J106" s="225">
        <v>1.0893999999999999</v>
      </c>
      <c r="K106" s="225">
        <v>1.1922999999999999</v>
      </c>
      <c r="L106" s="245">
        <v>1.2202999999999999</v>
      </c>
      <c r="M106" s="233">
        <f>AVERAGE(C106:L106)</f>
        <v>1.138169999999999</v>
      </c>
      <c r="N106" s="233">
        <f t="shared" ref="N106:N111" si="47">STDEVP(C106:L106)</f>
        <v>6.1226171691523897E-2</v>
      </c>
      <c r="O106" s="226">
        <f>N106*100/M106</f>
        <v>5.3793520907706185</v>
      </c>
      <c r="P106" s="233">
        <f>M106-M113</f>
        <v>1.1139033333333324</v>
      </c>
      <c r="Q106" s="226">
        <f>P106*100/P106</f>
        <v>100</v>
      </c>
      <c r="R106" s="215"/>
      <c r="S106" s="215" t="s">
        <v>118</v>
      </c>
      <c r="T106" s="226"/>
      <c r="U106" s="216"/>
      <c r="V106" s="216"/>
      <c r="W106" s="216"/>
      <c r="X106" s="216"/>
      <c r="Y106" s="216"/>
      <c r="Z106" s="216"/>
      <c r="AA106" s="216"/>
      <c r="AB106" s="216"/>
      <c r="AD106" s="216"/>
      <c r="AE106" s="244" t="s">
        <v>117</v>
      </c>
      <c r="AF106" s="225">
        <v>2.0381999999999998</v>
      </c>
      <c r="AG106" s="225">
        <v>1.8477999999999899</v>
      </c>
      <c r="AH106" s="225">
        <v>1.9717</v>
      </c>
      <c r="AI106" s="225">
        <v>2.0015000000000001</v>
      </c>
      <c r="AJ106" s="225">
        <v>1.9679</v>
      </c>
      <c r="AK106" s="225">
        <v>1.9337</v>
      </c>
      <c r="AL106" s="225">
        <v>1.9962</v>
      </c>
      <c r="AM106" s="225">
        <v>2.0933000000000002</v>
      </c>
      <c r="AN106" s="225">
        <v>1.9959</v>
      </c>
      <c r="AO106" s="245">
        <v>1.8524</v>
      </c>
      <c r="AP106" s="233">
        <f>AVERAGE(AF106:AO106)</f>
        <v>1.9698599999999988</v>
      </c>
      <c r="AQ106" s="233">
        <f t="shared" ref="AQ106:AQ111" si="48">STDEVP(AF106:AO106)</f>
        <v>7.2312532800339988E-2</v>
      </c>
      <c r="AR106" s="226">
        <f>AQ106*100/AP106</f>
        <v>3.6709478237204687</v>
      </c>
      <c r="AS106" s="233">
        <f>AP106-AP113</f>
        <v>1.9418799999999989</v>
      </c>
      <c r="AT106" s="226">
        <f>AS106*100/AS106</f>
        <v>100</v>
      </c>
      <c r="AU106" s="215"/>
      <c r="AV106" s="215" t="s">
        <v>118</v>
      </c>
      <c r="AW106" s="226"/>
      <c r="AX106" s="216"/>
      <c r="AY106" s="216"/>
      <c r="AZ106" s="216"/>
      <c r="BA106" s="216"/>
      <c r="BB106" s="216"/>
      <c r="BC106" s="216"/>
      <c r="BD106" s="216"/>
      <c r="BE106" s="216"/>
      <c r="BH106" s="216"/>
      <c r="BI106" s="244" t="s">
        <v>117</v>
      </c>
      <c r="BJ106" s="225">
        <v>1.6865999999999901</v>
      </c>
      <c r="BK106" s="225">
        <v>1.7087999999999901</v>
      </c>
      <c r="BL106" s="225">
        <v>1.6089</v>
      </c>
      <c r="BM106" s="225">
        <v>1.6154999999999999</v>
      </c>
      <c r="BN106" s="225">
        <v>1.5453999999999899</v>
      </c>
      <c r="BO106" s="225">
        <v>1.5202</v>
      </c>
      <c r="BP106" s="225">
        <v>1.5905</v>
      </c>
      <c r="BQ106" s="225">
        <v>1.6204999999999901</v>
      </c>
      <c r="BR106" s="225">
        <v>1.6195999999999999</v>
      </c>
      <c r="BS106" s="245">
        <v>1.6665000000000001</v>
      </c>
      <c r="BT106" s="233">
        <f>AVERAGE(BJ106:BS106)</f>
        <v>1.6182499999999962</v>
      </c>
      <c r="BU106" s="233">
        <f t="shared" ref="BU106:BU111" si="49">STDEVP(BJ106:BS106)</f>
        <v>5.5670409554805948E-2</v>
      </c>
      <c r="BV106" s="226">
        <f>BU106*100/BT106</f>
        <v>3.4401612578282759</v>
      </c>
      <c r="BW106" s="233">
        <f>BT106-BT113</f>
        <v>1.5957749999999962</v>
      </c>
      <c r="BX106" s="226">
        <f>BW106*100/BW106</f>
        <v>100</v>
      </c>
      <c r="BY106" s="215"/>
      <c r="BZ106" s="215" t="s">
        <v>118</v>
      </c>
      <c r="CA106" s="226"/>
      <c r="CB106" s="216"/>
      <c r="CC106" s="216"/>
      <c r="CD106" s="216"/>
      <c r="CE106" s="216"/>
      <c r="CF106" s="216"/>
      <c r="CG106" s="216"/>
      <c r="CH106" s="216"/>
      <c r="CI106" s="216"/>
      <c r="CL106" s="216"/>
      <c r="CM106" s="244" t="s">
        <v>117</v>
      </c>
      <c r="CN106" s="225">
        <v>1.8663000000000001</v>
      </c>
      <c r="CO106" s="225">
        <v>1.8897999999999999</v>
      </c>
      <c r="CP106" s="225">
        <v>1.8698999999999999</v>
      </c>
      <c r="CQ106" s="225">
        <v>1.8402000000000001</v>
      </c>
      <c r="CR106" s="225">
        <v>1.7950999999999999</v>
      </c>
      <c r="CS106" s="225">
        <v>1.7988999999999999</v>
      </c>
      <c r="CT106" s="225">
        <v>1.7745</v>
      </c>
      <c r="CU106" s="225">
        <v>1.7988</v>
      </c>
      <c r="CV106" s="225">
        <v>1.7955000000000001</v>
      </c>
      <c r="CW106" s="245">
        <v>1.8187</v>
      </c>
      <c r="CX106" s="233">
        <f>AVERAGE(CN106:CW106)</f>
        <v>1.8247699999999998</v>
      </c>
      <c r="CY106" s="233">
        <f t="shared" ref="CY106:CY111" si="50">STDEVP(CN106:CW106)</f>
        <v>3.72466119264558E-2</v>
      </c>
      <c r="CZ106" s="226">
        <f>CY106*100/CX106</f>
        <v>2.0411674855711026</v>
      </c>
      <c r="DA106" s="233">
        <f>CX106-CX113</f>
        <v>1.7980999999999998</v>
      </c>
      <c r="DB106" s="226">
        <f>DA106*100/DA106</f>
        <v>100</v>
      </c>
      <c r="DC106" s="215"/>
      <c r="DD106" s="215" t="s">
        <v>118</v>
      </c>
      <c r="DE106" s="226"/>
      <c r="DF106" s="216"/>
      <c r="DG106" s="216"/>
      <c r="DH106" s="216"/>
      <c r="DI106" s="216"/>
      <c r="DJ106" s="216"/>
      <c r="DK106" s="216"/>
      <c r="DL106" s="216"/>
      <c r="DM106" s="216"/>
    </row>
    <row r="107" spans="1:117">
      <c r="A107" s="216"/>
      <c r="B107" s="309">
        <v>1000</v>
      </c>
      <c r="C107" s="305">
        <v>2.0699999999999899E-2</v>
      </c>
      <c r="D107" s="305">
        <v>2.5899999999999899E-2</v>
      </c>
      <c r="E107" s="305">
        <v>2.2800000000000001E-2</v>
      </c>
      <c r="F107" s="216"/>
      <c r="G107" s="216"/>
      <c r="H107" s="233"/>
      <c r="I107" s="233"/>
      <c r="J107" s="233"/>
      <c r="K107" s="233"/>
      <c r="L107" s="248"/>
      <c r="M107" s="233">
        <f t="shared" ref="M107:M113" si="51">AVERAGE(C107:L107)</f>
        <v>2.3133333333333266E-2</v>
      </c>
      <c r="N107" s="233">
        <f t="shared" si="47"/>
        <v>2.1359359124801004E-3</v>
      </c>
      <c r="O107" s="226">
        <f t="shared" ref="O107:O111" si="52">N107*100/M107</f>
        <v>9.233152359424091</v>
      </c>
      <c r="P107" s="233">
        <f>M107-M113</f>
        <v>-1.1333333333333924E-3</v>
      </c>
      <c r="Q107" s="249">
        <f>P107*100/P106</f>
        <v>-0.10174431653255908</v>
      </c>
      <c r="R107" s="215"/>
      <c r="S107" s="310">
        <v>1000</v>
      </c>
      <c r="T107" s="249">
        <v>-0.10174431653255908</v>
      </c>
      <c r="U107" s="216"/>
      <c r="V107" s="216"/>
      <c r="W107" s="216"/>
      <c r="X107" s="216"/>
      <c r="Y107" s="216"/>
      <c r="Z107" s="216"/>
      <c r="AA107" s="216"/>
      <c r="AB107" s="216"/>
      <c r="AD107" s="216"/>
      <c r="AE107" s="309">
        <v>1000</v>
      </c>
      <c r="AF107" s="305">
        <v>3.3000000000000002E-2</v>
      </c>
      <c r="AG107" s="305">
        <v>3.49E-2</v>
      </c>
      <c r="AH107" s="305"/>
      <c r="AI107" s="216"/>
      <c r="AJ107" s="216"/>
      <c r="AK107" s="233"/>
      <c r="AL107" s="233"/>
      <c r="AM107" s="233"/>
      <c r="AN107" s="233"/>
      <c r="AO107" s="248"/>
      <c r="AP107" s="233">
        <f t="shared" ref="AP107:AP111" si="53">AVERAGE(AF107:AO107)</f>
        <v>3.3950000000000001E-2</v>
      </c>
      <c r="AQ107" s="233">
        <f t="shared" si="48"/>
        <v>9.4999999999999946E-4</v>
      </c>
      <c r="AR107" s="226">
        <f t="shared" ref="AR107:AR111" si="54">AQ107*100/AP107</f>
        <v>2.7982326951399101</v>
      </c>
      <c r="AS107" s="233">
        <f>AP107-AP113</f>
        <v>5.9700000000000308E-3</v>
      </c>
      <c r="AT107" s="249">
        <f>AS107*100/AS106</f>
        <v>0.30743403299895122</v>
      </c>
      <c r="AU107" s="215"/>
      <c r="AV107" s="310">
        <v>1000</v>
      </c>
      <c r="AW107" s="249">
        <v>0.30743403299895122</v>
      </c>
      <c r="AX107" s="216"/>
      <c r="AY107" s="216"/>
      <c r="AZ107" s="216"/>
      <c r="BA107" s="216"/>
      <c r="BB107" s="216"/>
      <c r="BC107" s="216"/>
      <c r="BD107" s="216"/>
      <c r="BE107" s="216"/>
      <c r="BH107" s="216"/>
      <c r="BI107" s="309">
        <v>1000</v>
      </c>
      <c r="BJ107" s="305">
        <v>2.58E-2</v>
      </c>
      <c r="BK107" s="305">
        <v>2.8999999999999901E-2</v>
      </c>
      <c r="BL107" s="305">
        <v>2.7799999999999901E-2</v>
      </c>
      <c r="BM107" s="216"/>
      <c r="BN107" s="216"/>
      <c r="BO107" s="233"/>
      <c r="BP107" s="233"/>
      <c r="BQ107" s="233"/>
      <c r="BR107" s="233"/>
      <c r="BS107" s="248"/>
      <c r="BT107" s="233">
        <f t="shared" ref="BT107:BT111" si="55">AVERAGE(BJ107:BS107)</f>
        <v>2.7533333333333271E-2</v>
      </c>
      <c r="BU107" s="233">
        <f t="shared" si="49"/>
        <v>1.3199326582148453E-3</v>
      </c>
      <c r="BV107" s="226">
        <f t="shared" ref="BV107:BV111" si="56">BU107*100/BT107</f>
        <v>4.7939442792306837</v>
      </c>
      <c r="BW107" s="233">
        <f>BT107-BT113</f>
        <v>5.0583333333333209E-3</v>
      </c>
      <c r="BX107" s="249">
        <f>BW107*100/BW106</f>
        <v>0.31698286621443084</v>
      </c>
      <c r="BY107" s="215"/>
      <c r="BZ107" s="310">
        <v>1000</v>
      </c>
      <c r="CA107" s="249">
        <v>0.31698286621443084</v>
      </c>
      <c r="CB107" s="216"/>
      <c r="CC107" s="216"/>
      <c r="CD107" s="216"/>
      <c r="CE107" s="216"/>
      <c r="CF107" s="216"/>
      <c r="CG107" s="216"/>
      <c r="CH107" s="216"/>
      <c r="CI107" s="216"/>
      <c r="CL107" s="216"/>
      <c r="CM107" s="309">
        <v>1000</v>
      </c>
      <c r="CN107" s="305">
        <v>3.5400000000000001E-2</v>
      </c>
      <c r="CO107" s="305">
        <v>3.8300000000000001E-2</v>
      </c>
      <c r="CP107" s="305"/>
      <c r="CQ107" s="216"/>
      <c r="CR107" s="216"/>
      <c r="CS107" s="233"/>
      <c r="CT107" s="233"/>
      <c r="CU107" s="233"/>
      <c r="CV107" s="233"/>
      <c r="CW107" s="248"/>
      <c r="CX107" s="233">
        <f t="shared" ref="CX107:CX111" si="57">AVERAGE(CN107:CW107)</f>
        <v>3.6850000000000001E-2</v>
      </c>
      <c r="CY107" s="233">
        <f t="shared" si="50"/>
        <v>1.4499999999999999E-3</v>
      </c>
      <c r="CZ107" s="226">
        <f t="shared" ref="CZ107:CZ111" si="58">CY107*100/CX107</f>
        <v>3.9348710990502034</v>
      </c>
      <c r="DA107" s="233">
        <f>CX107-CX113</f>
        <v>1.0180000000000057E-2</v>
      </c>
      <c r="DB107" s="249">
        <f>DA107*100/DA106</f>
        <v>0.56615316167065566</v>
      </c>
      <c r="DC107" s="215"/>
      <c r="DD107" s="310">
        <v>1000</v>
      </c>
      <c r="DE107" s="249">
        <v>0.56615316167065566</v>
      </c>
      <c r="DF107" s="216"/>
      <c r="DG107" s="216"/>
      <c r="DH107" s="216"/>
      <c r="DI107" s="216"/>
      <c r="DJ107" s="216"/>
      <c r="DK107" s="216"/>
      <c r="DL107" s="216"/>
      <c r="DM107" s="216"/>
    </row>
    <row r="108" spans="1:117">
      <c r="A108" s="216"/>
      <c r="B108" s="255">
        <v>500</v>
      </c>
      <c r="C108" s="305"/>
      <c r="D108" s="305">
        <v>1.98999999999999E-2</v>
      </c>
      <c r="E108" s="305">
        <v>1.9699999999999999E-2</v>
      </c>
      <c r="F108" s="216"/>
      <c r="G108" s="216"/>
      <c r="H108" s="233"/>
      <c r="I108" s="233"/>
      <c r="J108" s="233"/>
      <c r="K108" s="233"/>
      <c r="L108" s="248"/>
      <c r="M108" s="233">
        <f t="shared" si="51"/>
        <v>1.979999999999995E-2</v>
      </c>
      <c r="N108" s="233">
        <f t="shared" si="47"/>
        <v>9.9999999999950823E-5</v>
      </c>
      <c r="O108" s="226">
        <f t="shared" si="52"/>
        <v>0.50505050505025795</v>
      </c>
      <c r="P108" s="233">
        <f>M108-M113</f>
        <v>-4.466666666666709E-3</v>
      </c>
      <c r="Q108" s="249">
        <f>P108*100/P106</f>
        <v>-0.40099230633418631</v>
      </c>
      <c r="R108" s="215"/>
      <c r="S108" s="254">
        <v>500</v>
      </c>
      <c r="T108" s="249">
        <v>-0.40099230633418631</v>
      </c>
      <c r="U108" s="216"/>
      <c r="V108" s="216"/>
      <c r="W108" s="216"/>
      <c r="X108" s="216"/>
      <c r="Y108" s="216"/>
      <c r="Z108" s="216"/>
      <c r="AA108" s="216"/>
      <c r="AB108" s="216"/>
      <c r="AD108" s="216"/>
      <c r="AE108" s="255">
        <v>500</v>
      </c>
      <c r="AF108" s="305">
        <v>0.24759999999999999</v>
      </c>
      <c r="AG108" s="305"/>
      <c r="AH108" s="305">
        <v>0.2223</v>
      </c>
      <c r="AI108" s="216"/>
      <c r="AJ108" s="216"/>
      <c r="AK108" s="233"/>
      <c r="AL108" s="233"/>
      <c r="AM108" s="233"/>
      <c r="AN108" s="233"/>
      <c r="AO108" s="248"/>
      <c r="AP108" s="233">
        <f t="shared" si="53"/>
        <v>0.23494999999999999</v>
      </c>
      <c r="AQ108" s="233">
        <f t="shared" si="48"/>
        <v>1.2649999999999995E-2</v>
      </c>
      <c r="AR108" s="226">
        <f t="shared" si="54"/>
        <v>5.3841242817620749</v>
      </c>
      <c r="AS108" s="233">
        <f>AP108-AP113</f>
        <v>0.20697000000000002</v>
      </c>
      <c r="AT108" s="249">
        <f>AS108*100/AS106</f>
        <v>10.658228108842984</v>
      </c>
      <c r="AU108" s="215"/>
      <c r="AV108" s="254">
        <v>500</v>
      </c>
      <c r="AW108" s="249">
        <v>10.658228108842984</v>
      </c>
      <c r="AX108" s="216"/>
      <c r="AY108" s="216"/>
      <c r="AZ108" s="216"/>
      <c r="BA108" s="216"/>
      <c r="BB108" s="216"/>
      <c r="BC108" s="216"/>
      <c r="BD108" s="216"/>
      <c r="BE108" s="216"/>
      <c r="BH108" s="216"/>
      <c r="BI108" s="255">
        <v>500</v>
      </c>
      <c r="BJ108" s="305">
        <v>2.6499999999999999E-2</v>
      </c>
      <c r="BK108" s="305">
        <v>2.3400000000000001E-2</v>
      </c>
      <c r="BL108" s="305">
        <v>2.7699999999999999E-2</v>
      </c>
      <c r="BM108" s="216"/>
      <c r="BN108" s="216"/>
      <c r="BO108" s="233"/>
      <c r="BP108" s="233"/>
      <c r="BQ108" s="233"/>
      <c r="BR108" s="233"/>
      <c r="BS108" s="248"/>
      <c r="BT108" s="233">
        <f t="shared" si="55"/>
        <v>2.5866666666666666E-2</v>
      </c>
      <c r="BU108" s="233">
        <f t="shared" si="49"/>
        <v>1.8116904322268248E-3</v>
      </c>
      <c r="BV108" s="226">
        <f t="shared" si="56"/>
        <v>7.0039578565470038</v>
      </c>
      <c r="BW108" s="233">
        <f>BT108-BT113</f>
        <v>3.3916666666667164E-3</v>
      </c>
      <c r="BX108" s="249">
        <f>BW108*100/BW106</f>
        <v>0.2125404061767307</v>
      </c>
      <c r="BY108" s="215"/>
      <c r="BZ108" s="254">
        <v>500</v>
      </c>
      <c r="CA108" s="249">
        <v>0.2125404061767307</v>
      </c>
      <c r="CB108" s="216"/>
      <c r="CC108" s="216"/>
      <c r="CD108" s="216"/>
      <c r="CE108" s="216"/>
      <c r="CF108" s="216"/>
      <c r="CG108" s="216"/>
      <c r="CH108" s="216"/>
      <c r="CI108" s="216"/>
      <c r="CL108" s="216"/>
      <c r="CM108" s="255">
        <v>500</v>
      </c>
      <c r="CN108" s="305">
        <v>2.9899999999999899E-2</v>
      </c>
      <c r="CO108" s="305"/>
      <c r="CP108" s="305">
        <v>2.2800000000000001E-2</v>
      </c>
      <c r="CQ108" s="216"/>
      <c r="CR108" s="216"/>
      <c r="CS108" s="233"/>
      <c r="CT108" s="233"/>
      <c r="CU108" s="233"/>
      <c r="CV108" s="233"/>
      <c r="CW108" s="248"/>
      <c r="CX108" s="233">
        <f t="shared" si="57"/>
        <v>2.634999999999995E-2</v>
      </c>
      <c r="CY108" s="233">
        <f t="shared" si="50"/>
        <v>3.549999999999949E-3</v>
      </c>
      <c r="CZ108" s="226">
        <f t="shared" si="58"/>
        <v>13.47248576850078</v>
      </c>
      <c r="DA108" s="233">
        <f>CX108-CX113</f>
        <v>-3.199999999999939E-4</v>
      </c>
      <c r="DB108" s="249">
        <f>DA108*100/DA106</f>
        <v>-1.77965630387628E-2</v>
      </c>
      <c r="DC108" s="215"/>
      <c r="DD108" s="254">
        <v>500</v>
      </c>
      <c r="DE108" s="249">
        <v>-1.77965630387628E-2</v>
      </c>
      <c r="DF108" s="216"/>
      <c r="DG108" s="216"/>
      <c r="DH108" s="216"/>
      <c r="DI108" s="216"/>
      <c r="DJ108" s="216"/>
      <c r="DK108" s="216"/>
      <c r="DL108" s="216"/>
      <c r="DM108" s="216"/>
    </row>
    <row r="109" spans="1:117">
      <c r="A109" s="216"/>
      <c r="B109" s="255">
        <v>250</v>
      </c>
      <c r="C109" s="305">
        <v>0.37159999999999999</v>
      </c>
      <c r="D109" s="305">
        <v>0.43149999999999999</v>
      </c>
      <c r="E109" s="305">
        <v>0.39750000000000002</v>
      </c>
      <c r="F109" s="216"/>
      <c r="G109" s="216"/>
      <c r="H109" s="233"/>
      <c r="I109" s="233"/>
      <c r="J109" s="233"/>
      <c r="K109" s="233"/>
      <c r="L109" s="248"/>
      <c r="M109" s="233">
        <f t="shared" si="51"/>
        <v>0.40019999999999994</v>
      </c>
      <c r="N109" s="233">
        <f t="shared" si="47"/>
        <v>2.4528486840134815E-2</v>
      </c>
      <c r="O109" s="226">
        <f t="shared" si="52"/>
        <v>6.1290571814429828</v>
      </c>
      <c r="P109" s="233">
        <f>M109-M113</f>
        <v>0.37593333333333329</v>
      </c>
      <c r="Q109" s="249">
        <f>P109*100/P106</f>
        <v>33.749188289827686</v>
      </c>
      <c r="R109" s="215"/>
      <c r="S109" s="254">
        <v>250</v>
      </c>
      <c r="T109" s="249">
        <v>33.749188289827686</v>
      </c>
      <c r="U109" s="216"/>
      <c r="V109" s="216"/>
      <c r="W109" s="216"/>
      <c r="X109" s="216"/>
      <c r="Y109" s="216"/>
      <c r="Z109" s="216"/>
      <c r="AA109" s="216"/>
      <c r="AB109" s="216"/>
      <c r="AD109" s="216"/>
      <c r="AE109" s="255">
        <v>250</v>
      </c>
      <c r="AF109" s="305">
        <v>1.5773999999999999</v>
      </c>
      <c r="AG109" s="305">
        <v>1.6915</v>
      </c>
      <c r="AH109" s="305"/>
      <c r="AI109" s="216"/>
      <c r="AJ109" s="216"/>
      <c r="AK109" s="233"/>
      <c r="AL109" s="233"/>
      <c r="AM109" s="233"/>
      <c r="AN109" s="233"/>
      <c r="AO109" s="248"/>
      <c r="AP109" s="233">
        <f t="shared" si="53"/>
        <v>1.63445</v>
      </c>
      <c r="AQ109" s="233">
        <f t="shared" si="48"/>
        <v>5.7050000000000045E-2</v>
      </c>
      <c r="AR109" s="226">
        <f t="shared" si="54"/>
        <v>3.4904708005751197</v>
      </c>
      <c r="AS109" s="233">
        <f>AP109-AP113</f>
        <v>1.6064700000000001</v>
      </c>
      <c r="AT109" s="249">
        <f>AS109*100/AS106</f>
        <v>82.727562980204809</v>
      </c>
      <c r="AU109" s="215"/>
      <c r="AV109" s="254">
        <v>250</v>
      </c>
      <c r="AW109" s="249">
        <v>82.727562980204809</v>
      </c>
      <c r="AX109" s="216"/>
      <c r="AY109" s="216"/>
      <c r="AZ109" s="216"/>
      <c r="BA109" s="216"/>
      <c r="BB109" s="216"/>
      <c r="BC109" s="216"/>
      <c r="BD109" s="216"/>
      <c r="BE109" s="216"/>
      <c r="BH109" s="216"/>
      <c r="BI109" s="255">
        <v>250</v>
      </c>
      <c r="BJ109" s="305">
        <v>0.71989999999999998</v>
      </c>
      <c r="BK109" s="305">
        <v>0.72160000000000002</v>
      </c>
      <c r="BL109" s="305">
        <v>0.75749999999999995</v>
      </c>
      <c r="BM109" s="216"/>
      <c r="BN109" s="216"/>
      <c r="BO109" s="233"/>
      <c r="BP109" s="233"/>
      <c r="BQ109" s="233"/>
      <c r="BR109" s="233"/>
      <c r="BS109" s="248"/>
      <c r="BT109" s="233">
        <f t="shared" si="55"/>
        <v>0.73299999999999998</v>
      </c>
      <c r="BU109" s="233">
        <f t="shared" si="49"/>
        <v>1.7338012189021725E-2</v>
      </c>
      <c r="BV109" s="226">
        <f t="shared" si="56"/>
        <v>2.3653495482976434</v>
      </c>
      <c r="BW109" s="233">
        <f>BT109-BT113</f>
        <v>0.71052500000000007</v>
      </c>
      <c r="BX109" s="249">
        <f>BW109*100/BW106</f>
        <v>44.52538735097378</v>
      </c>
      <c r="BY109" s="215"/>
      <c r="BZ109" s="254">
        <v>250</v>
      </c>
      <c r="CA109" s="249">
        <v>44.52538735097378</v>
      </c>
      <c r="CB109" s="216"/>
      <c r="CC109" s="216"/>
      <c r="CD109" s="216"/>
      <c r="CE109" s="216"/>
      <c r="CF109" s="216"/>
      <c r="CG109" s="216"/>
      <c r="CH109" s="216"/>
      <c r="CI109" s="216"/>
      <c r="CL109" s="216"/>
      <c r="CM109" s="255">
        <v>250</v>
      </c>
      <c r="CN109" s="305">
        <v>0.73480000000000001</v>
      </c>
      <c r="CO109" s="305">
        <v>0.81709999999999905</v>
      </c>
      <c r="CP109" s="305">
        <v>0.83299999999999996</v>
      </c>
      <c r="CQ109" s="216"/>
      <c r="CR109" s="216"/>
      <c r="CS109" s="233"/>
      <c r="CT109" s="233"/>
      <c r="CU109" s="233"/>
      <c r="CV109" s="233"/>
      <c r="CW109" s="248"/>
      <c r="CX109" s="233">
        <f t="shared" si="57"/>
        <v>0.79496666666666638</v>
      </c>
      <c r="CY109" s="233">
        <f t="shared" si="50"/>
        <v>4.3036599411301932E-2</v>
      </c>
      <c r="CZ109" s="226">
        <f t="shared" si="58"/>
        <v>5.4136357178039258</v>
      </c>
      <c r="DA109" s="233">
        <f>CX109-CX113</f>
        <v>0.76829666666666641</v>
      </c>
      <c r="DB109" s="249">
        <f>DA109*100/DA106</f>
        <v>42.728250190015373</v>
      </c>
      <c r="DC109" s="215"/>
      <c r="DD109" s="254">
        <v>250</v>
      </c>
      <c r="DE109" s="249">
        <v>42.728250190015373</v>
      </c>
      <c r="DF109" s="216"/>
      <c r="DG109" s="216"/>
      <c r="DH109" s="216"/>
      <c r="DI109" s="216"/>
      <c r="DJ109" s="216"/>
      <c r="DK109" s="216"/>
      <c r="DL109" s="216"/>
      <c r="DM109" s="216"/>
    </row>
    <row r="110" spans="1:117">
      <c r="A110" s="216"/>
      <c r="B110" s="255">
        <v>125</v>
      </c>
      <c r="C110" s="305">
        <v>0.84489999999999998</v>
      </c>
      <c r="D110" s="305">
        <v>0.94830000000000003</v>
      </c>
      <c r="E110" s="305">
        <v>1.0015000000000001</v>
      </c>
      <c r="F110" s="216"/>
      <c r="G110" s="216"/>
      <c r="H110" s="233"/>
      <c r="I110" s="233"/>
      <c r="J110" s="233"/>
      <c r="K110" s="233"/>
      <c r="L110" s="248"/>
      <c r="M110" s="233">
        <f t="shared" si="51"/>
        <v>0.93156666666666677</v>
      </c>
      <c r="N110" s="233">
        <f t="shared" si="47"/>
        <v>6.5017399380644464E-2</v>
      </c>
      <c r="O110" s="226">
        <f t="shared" si="52"/>
        <v>6.9793608667096061</v>
      </c>
      <c r="P110" s="233">
        <f>M110-M113</f>
        <v>0.90730000000000011</v>
      </c>
      <c r="Q110" s="249">
        <f>P110*100/P106</f>
        <v>81.452310344105342</v>
      </c>
      <c r="R110" s="215"/>
      <c r="S110" s="254">
        <v>125</v>
      </c>
      <c r="T110" s="249">
        <v>81.452310344105342</v>
      </c>
      <c r="U110" s="216"/>
      <c r="V110" s="216"/>
      <c r="W110" s="216"/>
      <c r="X110" s="216"/>
      <c r="Y110" s="216"/>
      <c r="Z110" s="216"/>
      <c r="AA110" s="216"/>
      <c r="AB110" s="216"/>
      <c r="AD110" s="216"/>
      <c r="AE110" s="255">
        <v>125</v>
      </c>
      <c r="AF110" s="305">
        <v>1.9629999999999901</v>
      </c>
      <c r="AG110" s="305">
        <v>2.0204</v>
      </c>
      <c r="AH110" s="305">
        <v>1.7858000000000001</v>
      </c>
      <c r="AI110" s="216"/>
      <c r="AJ110" s="216"/>
      <c r="AK110" s="233"/>
      <c r="AL110" s="233"/>
      <c r="AM110" s="233"/>
      <c r="AN110" s="233"/>
      <c r="AO110" s="248"/>
      <c r="AP110" s="233">
        <f t="shared" si="53"/>
        <v>1.9230666666666634</v>
      </c>
      <c r="AQ110" s="233">
        <f t="shared" si="48"/>
        <v>9.9850866573882494E-2</v>
      </c>
      <c r="AR110" s="226">
        <f t="shared" si="54"/>
        <v>5.1922727539632527</v>
      </c>
      <c r="AS110" s="233">
        <f>AP110-AP113</f>
        <v>1.8950866666666635</v>
      </c>
      <c r="AT110" s="249">
        <f>AS110*100/AS106</f>
        <v>97.59030767434983</v>
      </c>
      <c r="AU110" s="215"/>
      <c r="AV110" s="254">
        <v>125</v>
      </c>
      <c r="AW110" s="249">
        <v>97.59030767434983</v>
      </c>
      <c r="AX110" s="216"/>
      <c r="AY110" s="216"/>
      <c r="AZ110" s="216"/>
      <c r="BA110" s="216"/>
      <c r="BB110" s="216"/>
      <c r="BC110" s="216"/>
      <c r="BD110" s="216"/>
      <c r="BE110" s="216"/>
      <c r="BH110" s="216"/>
      <c r="BI110" s="255">
        <v>125</v>
      </c>
      <c r="BJ110" s="305">
        <v>1.4037999999999999</v>
      </c>
      <c r="BK110" s="305">
        <v>1.4407999999999901</v>
      </c>
      <c r="BL110" s="305">
        <v>1.5205</v>
      </c>
      <c r="BM110" s="216"/>
      <c r="BN110" s="216"/>
      <c r="BO110" s="233"/>
      <c r="BP110" s="233"/>
      <c r="BQ110" s="233"/>
      <c r="BR110" s="233"/>
      <c r="BS110" s="248"/>
      <c r="BT110" s="233">
        <f t="shared" si="55"/>
        <v>1.4550333333333301</v>
      </c>
      <c r="BU110" s="233">
        <f t="shared" si="49"/>
        <v>4.8694033401321189E-2</v>
      </c>
      <c r="BV110" s="226">
        <f t="shared" si="56"/>
        <v>3.3465922935090582</v>
      </c>
      <c r="BW110" s="233">
        <f>BT110-BT113</f>
        <v>1.43255833333333</v>
      </c>
      <c r="BX110" s="249">
        <f>BW110*100/BW106</f>
        <v>89.771949888507692</v>
      </c>
      <c r="BY110" s="215"/>
      <c r="BZ110" s="254">
        <v>125</v>
      </c>
      <c r="CA110" s="249">
        <v>89.771949888507692</v>
      </c>
      <c r="CB110" s="216"/>
      <c r="CC110" s="216"/>
      <c r="CD110" s="216"/>
      <c r="CE110" s="216"/>
      <c r="CF110" s="216"/>
      <c r="CG110" s="216"/>
      <c r="CH110" s="216"/>
      <c r="CI110" s="216"/>
      <c r="CL110" s="216"/>
      <c r="CM110" s="255">
        <v>125</v>
      </c>
      <c r="CN110" s="305">
        <v>1.5251999999999999</v>
      </c>
      <c r="CO110" s="305">
        <v>1.6494</v>
      </c>
      <c r="CP110" s="305">
        <v>1.7101999999999999</v>
      </c>
      <c r="CQ110" s="216"/>
      <c r="CR110" s="216"/>
      <c r="CS110" s="233"/>
      <c r="CT110" s="233"/>
      <c r="CU110" s="233"/>
      <c r="CV110" s="233"/>
      <c r="CW110" s="248"/>
      <c r="CX110" s="233">
        <f t="shared" si="57"/>
        <v>1.6282666666666668</v>
      </c>
      <c r="CY110" s="233">
        <f t="shared" si="50"/>
        <v>7.6990100373720505E-2</v>
      </c>
      <c r="CZ110" s="226">
        <f t="shared" si="58"/>
        <v>4.7283471405413016</v>
      </c>
      <c r="DA110" s="233">
        <f>CX110-CX113</f>
        <v>1.6015966666666668</v>
      </c>
      <c r="DB110" s="249">
        <f>DA110*100/DA106</f>
        <v>89.071612628144536</v>
      </c>
      <c r="DC110" s="215"/>
      <c r="DD110" s="254">
        <v>125</v>
      </c>
      <c r="DE110" s="249">
        <v>89.071612628144536</v>
      </c>
      <c r="DF110" s="216"/>
      <c r="DG110" s="216"/>
      <c r="DH110" s="216"/>
      <c r="DI110" s="216"/>
      <c r="DJ110" s="216"/>
      <c r="DK110" s="216"/>
      <c r="DL110" s="216"/>
      <c r="DM110" s="216"/>
    </row>
    <row r="111" spans="1:117">
      <c r="A111" s="216"/>
      <c r="B111" s="255">
        <v>62.5</v>
      </c>
      <c r="C111" s="305">
        <v>1.0988</v>
      </c>
      <c r="D111" s="305">
        <v>1.1832</v>
      </c>
      <c r="E111" s="305">
        <v>0.997</v>
      </c>
      <c r="F111" s="216"/>
      <c r="G111" s="216"/>
      <c r="H111" s="233"/>
      <c r="I111" s="233"/>
      <c r="J111" s="233"/>
      <c r="K111" s="233"/>
      <c r="L111" s="248"/>
      <c r="M111" s="233">
        <f t="shared" si="51"/>
        <v>1.093</v>
      </c>
      <c r="N111" s="233">
        <f t="shared" si="47"/>
        <v>7.6126386139542118E-2</v>
      </c>
      <c r="O111" s="226">
        <f t="shared" si="52"/>
        <v>6.9649026660148321</v>
      </c>
      <c r="P111" s="233">
        <f>M111-M113</f>
        <v>1.0687333333333333</v>
      </c>
      <c r="Q111" s="249">
        <f>P111*100/P106</f>
        <v>95.944890490198219</v>
      </c>
      <c r="R111" s="215"/>
      <c r="S111" s="254">
        <v>62.5</v>
      </c>
      <c r="T111" s="249">
        <v>95.944890490198219</v>
      </c>
      <c r="U111" s="216"/>
      <c r="V111" s="216"/>
      <c r="W111" s="216"/>
      <c r="X111" s="216"/>
      <c r="Y111" s="216"/>
      <c r="Z111" s="216"/>
      <c r="AA111" s="216"/>
      <c r="AB111" s="216"/>
      <c r="AD111" s="216"/>
      <c r="AE111" s="255">
        <v>62.5</v>
      </c>
      <c r="AF111" s="305">
        <v>2.0451000000000001</v>
      </c>
      <c r="AG111" s="305">
        <v>2.0647000000000002</v>
      </c>
      <c r="AH111" s="305">
        <v>1.8573</v>
      </c>
      <c r="AI111" s="216"/>
      <c r="AJ111" s="216"/>
      <c r="AK111" s="233"/>
      <c r="AL111" s="233"/>
      <c r="AM111" s="233"/>
      <c r="AN111" s="233"/>
      <c r="AO111" s="248"/>
      <c r="AP111" s="233">
        <f t="shared" si="53"/>
        <v>1.9890333333333334</v>
      </c>
      <c r="AQ111" s="233">
        <f t="shared" si="48"/>
        <v>9.3492578433917631E-2</v>
      </c>
      <c r="AR111" s="226">
        <f t="shared" si="54"/>
        <v>4.7004027970329449</v>
      </c>
      <c r="AS111" s="233">
        <f>AP111-AP113</f>
        <v>1.9610533333333335</v>
      </c>
      <c r="AT111" s="249">
        <f>AS111*100/AS106</f>
        <v>100.98735932876052</v>
      </c>
      <c r="AU111" s="215"/>
      <c r="AV111" s="254">
        <v>62.5</v>
      </c>
      <c r="AW111" s="249">
        <v>100.98735932876052</v>
      </c>
      <c r="AX111" s="216"/>
      <c r="AY111" s="216"/>
      <c r="AZ111" s="216"/>
      <c r="BA111" s="216"/>
      <c r="BB111" s="216"/>
      <c r="BC111" s="216"/>
      <c r="BD111" s="216"/>
      <c r="BE111" s="216"/>
      <c r="BH111" s="216"/>
      <c r="BI111" s="255">
        <v>62.5</v>
      </c>
      <c r="BJ111" s="305">
        <v>1.6935</v>
      </c>
      <c r="BK111" s="305">
        <v>1.7594000000000001</v>
      </c>
      <c r="BL111" s="305">
        <v>1.8468</v>
      </c>
      <c r="BM111" s="216"/>
      <c r="BN111" s="216"/>
      <c r="BO111" s="233"/>
      <c r="BP111" s="233"/>
      <c r="BQ111" s="233"/>
      <c r="BR111" s="233"/>
      <c r="BS111" s="248"/>
      <c r="BT111" s="233">
        <f t="shared" si="55"/>
        <v>1.7665666666666666</v>
      </c>
      <c r="BU111" s="233">
        <f t="shared" si="49"/>
        <v>6.2789294912075216E-2</v>
      </c>
      <c r="BV111" s="226">
        <f t="shared" si="56"/>
        <v>3.5543122202431392</v>
      </c>
      <c r="BW111" s="233">
        <f>BT111-BT113</f>
        <v>1.7440916666666666</v>
      </c>
      <c r="BX111" s="249">
        <f>BW111*100/BW106</f>
        <v>109.29433451875552</v>
      </c>
      <c r="BY111" s="215"/>
      <c r="BZ111" s="254">
        <v>62.5</v>
      </c>
      <c r="CA111" s="249">
        <v>109.29433451875552</v>
      </c>
      <c r="CB111" s="216"/>
      <c r="CC111" s="216"/>
      <c r="CD111" s="216"/>
      <c r="CE111" s="216"/>
      <c r="CF111" s="216"/>
      <c r="CG111" s="216"/>
      <c r="CH111" s="216"/>
      <c r="CI111" s="216"/>
      <c r="CL111" s="216"/>
      <c r="CM111" s="255">
        <v>62.5</v>
      </c>
      <c r="CN111" s="305">
        <v>1.7827</v>
      </c>
      <c r="CO111" s="305">
        <v>1.9461999999999999</v>
      </c>
      <c r="CP111" s="305">
        <v>2.0257000000000001</v>
      </c>
      <c r="CQ111" s="216"/>
      <c r="CR111" s="216"/>
      <c r="CS111" s="233"/>
      <c r="CT111" s="233"/>
      <c r="CU111" s="233"/>
      <c r="CV111" s="233"/>
      <c r="CW111" s="248"/>
      <c r="CX111" s="233">
        <f t="shared" si="57"/>
        <v>1.9181999999999999</v>
      </c>
      <c r="CY111" s="233">
        <f t="shared" si="50"/>
        <v>0.1011607631446106</v>
      </c>
      <c r="CZ111" s="226">
        <f t="shared" si="58"/>
        <v>5.273733872620717</v>
      </c>
      <c r="DA111" s="233">
        <f>CX111-CX113</f>
        <v>1.8915299999999999</v>
      </c>
      <c r="DB111" s="249">
        <f>DA111*100/DA106</f>
        <v>105.19604026472388</v>
      </c>
      <c r="DC111" s="215"/>
      <c r="DD111" s="254">
        <v>62.5</v>
      </c>
      <c r="DE111" s="249">
        <v>105.19604026472388</v>
      </c>
      <c r="DF111" s="216"/>
      <c r="DG111" s="216"/>
      <c r="DH111" s="216"/>
      <c r="DI111" s="216"/>
      <c r="DJ111" s="216"/>
      <c r="DK111" s="216"/>
      <c r="DL111" s="216"/>
      <c r="DM111" s="216"/>
    </row>
    <row r="112" spans="1:117">
      <c r="A112" s="216"/>
      <c r="B112" s="244"/>
      <c r="C112" s="257"/>
      <c r="D112" s="257"/>
      <c r="E112" s="257"/>
      <c r="F112" s="258"/>
      <c r="G112" s="216"/>
      <c r="H112" s="233"/>
      <c r="I112" s="233"/>
      <c r="J112" s="233"/>
      <c r="K112" s="233"/>
      <c r="L112" s="248"/>
      <c r="M112" s="233"/>
      <c r="N112" s="233"/>
      <c r="O112" s="226"/>
      <c r="P112" s="233"/>
      <c r="Q112" s="226"/>
      <c r="R112" s="215"/>
      <c r="S112" s="233"/>
      <c r="T112" s="226"/>
      <c r="U112" s="216"/>
      <c r="V112" s="216"/>
      <c r="W112" s="216"/>
      <c r="X112" s="216"/>
      <c r="Y112" s="216"/>
      <c r="Z112" s="216"/>
      <c r="AA112" s="216"/>
      <c r="AB112" s="216"/>
      <c r="AD112" s="216"/>
      <c r="AE112" s="244"/>
      <c r="AF112" s="257"/>
      <c r="AG112" s="257"/>
      <c r="AH112" s="257"/>
      <c r="AI112" s="258"/>
      <c r="AJ112" s="216"/>
      <c r="AK112" s="233"/>
      <c r="AL112" s="233"/>
      <c r="AM112" s="233"/>
      <c r="AN112" s="233"/>
      <c r="AO112" s="248"/>
      <c r="AP112" s="233"/>
      <c r="AQ112" s="233"/>
      <c r="AR112" s="226"/>
      <c r="AS112" s="233"/>
      <c r="AT112" s="226"/>
      <c r="AU112" s="215"/>
      <c r="AV112" s="233"/>
      <c r="AW112" s="226"/>
      <c r="AX112" s="216"/>
      <c r="AY112" s="216"/>
      <c r="AZ112" s="216"/>
      <c r="BA112" s="216"/>
      <c r="BB112" s="216"/>
      <c r="BC112" s="216"/>
      <c r="BD112" s="216"/>
      <c r="BE112" s="216"/>
      <c r="BH112" s="216"/>
      <c r="BI112" s="244"/>
      <c r="BJ112" s="257"/>
      <c r="BK112" s="257"/>
      <c r="BL112" s="257"/>
      <c r="BM112" s="258"/>
      <c r="BN112" s="216"/>
      <c r="BO112" s="233"/>
      <c r="BP112" s="233"/>
      <c r="BQ112" s="233"/>
      <c r="BR112" s="233"/>
      <c r="BS112" s="248"/>
      <c r="BT112" s="233"/>
      <c r="BU112" s="233"/>
      <c r="BV112" s="226"/>
      <c r="BW112" s="233"/>
      <c r="BX112" s="226"/>
      <c r="BY112" s="215"/>
      <c r="BZ112" s="233"/>
      <c r="CA112" s="226"/>
      <c r="CB112" s="216"/>
      <c r="CC112" s="216"/>
      <c r="CD112" s="216"/>
      <c r="CE112" s="216"/>
      <c r="CF112" s="216"/>
      <c r="CG112" s="216"/>
      <c r="CH112" s="216"/>
      <c r="CI112" s="216"/>
      <c r="CL112" s="216"/>
      <c r="CM112" s="244"/>
      <c r="CN112" s="257"/>
      <c r="CO112" s="257"/>
      <c r="CP112" s="257"/>
      <c r="CQ112" s="258"/>
      <c r="CR112" s="216"/>
      <c r="CS112" s="233"/>
      <c r="CT112" s="233"/>
      <c r="CU112" s="233"/>
      <c r="CV112" s="233"/>
      <c r="CW112" s="248"/>
      <c r="CX112" s="233"/>
      <c r="CY112" s="233"/>
      <c r="CZ112" s="226"/>
      <c r="DA112" s="233"/>
      <c r="DB112" s="226"/>
      <c r="DC112" s="215"/>
      <c r="DD112" s="233"/>
      <c r="DE112" s="226"/>
      <c r="DF112" s="216"/>
      <c r="DG112" s="216"/>
      <c r="DH112" s="216"/>
      <c r="DI112" s="216"/>
      <c r="DJ112" s="216"/>
      <c r="DK112" s="216"/>
      <c r="DL112" s="216"/>
      <c r="DM112" s="216"/>
    </row>
    <row r="113" spans="1:117">
      <c r="A113" s="215"/>
      <c r="B113" s="262" t="s">
        <v>50</v>
      </c>
      <c r="C113" s="264">
        <v>2.0400000000000001E-2</v>
      </c>
      <c r="D113" s="264">
        <v>2.35E-2</v>
      </c>
      <c r="E113" s="264">
        <v>2.3699999999999999E-2</v>
      </c>
      <c r="F113" s="264">
        <v>2.81E-2</v>
      </c>
      <c r="G113" s="264">
        <v>2.2499999999999999E-2</v>
      </c>
      <c r="H113" s="264">
        <v>2.2699999999999901E-2</v>
      </c>
      <c r="I113" s="264">
        <v>2.8000000000000001E-2</v>
      </c>
      <c r="J113" s="264">
        <v>2.4400000000000002E-2</v>
      </c>
      <c r="K113" s="264"/>
      <c r="L113" s="265">
        <v>2.5100000000000001E-2</v>
      </c>
      <c r="M113" s="233">
        <f t="shared" si="51"/>
        <v>2.4266666666666659E-2</v>
      </c>
      <c r="N113" s="233">
        <f>STDEVP(C113:L113)</f>
        <v>2.375336233509323E-3</v>
      </c>
      <c r="O113" s="226">
        <f>N113*100/M113</f>
        <v>9.7884734897362247</v>
      </c>
      <c r="P113" s="233"/>
      <c r="Q113" s="226"/>
      <c r="R113" s="215"/>
      <c r="S113" s="294" t="s">
        <v>119</v>
      </c>
      <c r="T113" s="294">
        <v>195</v>
      </c>
      <c r="U113" s="216"/>
      <c r="V113" s="216"/>
      <c r="W113" s="216"/>
      <c r="X113" s="216"/>
      <c r="Y113" s="216"/>
      <c r="Z113" s="216"/>
      <c r="AA113" s="216"/>
      <c r="AB113" s="216"/>
      <c r="AD113" s="215"/>
      <c r="AE113" s="262" t="s">
        <v>50</v>
      </c>
      <c r="AF113" s="264">
        <v>2.44999999999999E-2</v>
      </c>
      <c r="AG113" s="264">
        <v>2.6200000000000001E-2</v>
      </c>
      <c r="AH113" s="264">
        <v>2.22999999999999E-2</v>
      </c>
      <c r="AI113" s="264">
        <v>2.6499999999999899E-2</v>
      </c>
      <c r="AJ113" s="264">
        <v>3.1099999999999999E-2</v>
      </c>
      <c r="AK113" s="264">
        <v>2.81E-2</v>
      </c>
      <c r="AL113" s="264">
        <v>3.0200000000000001E-2</v>
      </c>
      <c r="AM113" s="264">
        <v>3.27E-2</v>
      </c>
      <c r="AN113" s="264">
        <v>2.76E-2</v>
      </c>
      <c r="AO113" s="265">
        <v>3.0599999999999999E-2</v>
      </c>
      <c r="AP113" s="233">
        <f t="shared" ref="AP113" si="59">AVERAGE(AF113:AO113)</f>
        <v>2.797999999999997E-2</v>
      </c>
      <c r="AQ113" s="233">
        <f>STDEVP(AF113:AO113)</f>
        <v>3.0609802351534731E-3</v>
      </c>
      <c r="AR113" s="226">
        <f>AQ113*100/AP113</f>
        <v>10.939886473028865</v>
      </c>
      <c r="AS113" s="233"/>
      <c r="AT113" s="226"/>
      <c r="AU113" s="215"/>
      <c r="AV113" s="294" t="s">
        <v>119</v>
      </c>
      <c r="AW113" s="294">
        <v>340</v>
      </c>
      <c r="AX113" s="216"/>
      <c r="AY113" s="216"/>
      <c r="AZ113" s="216"/>
      <c r="BA113" s="216"/>
      <c r="BB113" s="216"/>
      <c r="BC113" s="216"/>
      <c r="BD113" s="216"/>
      <c r="BE113" s="216"/>
      <c r="BH113" s="215"/>
      <c r="BI113" s="262" t="s">
        <v>50</v>
      </c>
      <c r="BJ113" s="264"/>
      <c r="BK113" s="264">
        <v>2.4500000000000001E-2</v>
      </c>
      <c r="BL113" s="264">
        <v>1.84E-2</v>
      </c>
      <c r="BM113" s="264">
        <v>2.5600000000000001E-2</v>
      </c>
      <c r="BN113" s="264"/>
      <c r="BO113" s="264">
        <v>2.3599999999999999E-2</v>
      </c>
      <c r="BP113" s="264">
        <v>1.9699999999999902E-2</v>
      </c>
      <c r="BQ113" s="264">
        <v>2.33999999999999E-2</v>
      </c>
      <c r="BR113" s="264">
        <v>2.0799999999999898E-2</v>
      </c>
      <c r="BS113" s="265">
        <v>2.3799999999999901E-2</v>
      </c>
      <c r="BT113" s="233">
        <f t="shared" ref="BT113" si="60">AVERAGE(BJ113:BS113)</f>
        <v>2.247499999999995E-2</v>
      </c>
      <c r="BU113" s="233">
        <f>STDEVP(BJ113:BS113)</f>
        <v>2.3678840765544366E-3</v>
      </c>
      <c r="BV113" s="226">
        <f>BU113*100/BT113</f>
        <v>10.535635490787282</v>
      </c>
      <c r="BW113" s="233"/>
      <c r="BX113" s="226"/>
      <c r="BY113" s="215"/>
      <c r="BZ113" s="294" t="s">
        <v>119</v>
      </c>
      <c r="CA113" s="294">
        <v>220</v>
      </c>
      <c r="CB113" s="216"/>
      <c r="CC113" s="216"/>
      <c r="CD113" s="216"/>
      <c r="CE113" s="216"/>
      <c r="CF113" s="216"/>
      <c r="CG113" s="216"/>
      <c r="CH113" s="216"/>
      <c r="CI113" s="216"/>
      <c r="CL113" s="215"/>
      <c r="CM113" s="262" t="s">
        <v>50</v>
      </c>
      <c r="CN113" s="264">
        <v>2.5600000000000001E-2</v>
      </c>
      <c r="CO113" s="264">
        <v>2.1799999999999899E-2</v>
      </c>
      <c r="CP113" s="264">
        <v>2.67999999999999E-2</v>
      </c>
      <c r="CQ113" s="264">
        <v>2.5799999999999899E-2</v>
      </c>
      <c r="CR113" s="264">
        <v>2.8399999999999901E-2</v>
      </c>
      <c r="CS113" s="264">
        <v>1.9900000000000001E-2</v>
      </c>
      <c r="CT113" s="264">
        <v>3.1499999999999903E-2</v>
      </c>
      <c r="CU113" s="264">
        <v>2.3599999999999999E-2</v>
      </c>
      <c r="CV113" s="264">
        <v>3.6599999999999903E-2</v>
      </c>
      <c r="CW113" s="265">
        <v>2.6700000000000002E-2</v>
      </c>
      <c r="CX113" s="233">
        <f t="shared" ref="CX113" si="61">AVERAGE(CN113:CW113)</f>
        <v>2.6669999999999944E-2</v>
      </c>
      <c r="CY113" s="233">
        <f>STDEVP(CN113:CW113)</f>
        <v>4.5367499380062591E-3</v>
      </c>
      <c r="CZ113" s="226">
        <f>CY113*100/CX113</f>
        <v>17.010685931782035</v>
      </c>
      <c r="DA113" s="233"/>
      <c r="DB113" s="226"/>
      <c r="DC113" s="215"/>
      <c r="DD113" s="294" t="s">
        <v>119</v>
      </c>
      <c r="DE113" s="294">
        <v>220</v>
      </c>
      <c r="DF113" s="216"/>
      <c r="DG113" s="216"/>
      <c r="DH113" s="216"/>
      <c r="DI113" s="216"/>
      <c r="DJ113" s="216"/>
      <c r="DK113" s="216"/>
      <c r="DL113" s="216"/>
      <c r="DM113" s="216"/>
    </row>
    <row r="114" spans="1:117">
      <c r="A114" s="216"/>
      <c r="B114" s="254"/>
      <c r="C114" s="233"/>
      <c r="D114" s="233"/>
      <c r="E114" s="233"/>
      <c r="F114" s="233"/>
      <c r="G114" s="215"/>
      <c r="H114" s="215"/>
      <c r="I114" s="233"/>
      <c r="J114" s="233"/>
      <c r="K114" s="233"/>
      <c r="L114" s="233"/>
      <c r="M114" s="233"/>
      <c r="N114" s="233"/>
      <c r="O114" s="226"/>
      <c r="P114" s="233"/>
      <c r="Q114" s="226"/>
      <c r="R114" s="215"/>
      <c r="S114" s="215"/>
      <c r="T114" s="215"/>
      <c r="U114" s="216"/>
      <c r="V114" s="216"/>
      <c r="W114" s="216"/>
      <c r="X114" s="216"/>
      <c r="Y114" s="216"/>
      <c r="Z114" s="216"/>
      <c r="AA114" s="216"/>
      <c r="AB114" s="216"/>
      <c r="AD114" s="216"/>
      <c r="AE114" s="254"/>
      <c r="AF114" s="233"/>
      <c r="AG114" s="233"/>
      <c r="AH114" s="233"/>
      <c r="AI114" s="233"/>
      <c r="AJ114" s="215"/>
      <c r="AK114" s="215"/>
      <c r="AL114" s="233"/>
      <c r="AM114" s="233"/>
      <c r="AN114" s="233"/>
      <c r="AO114" s="233"/>
      <c r="AP114" s="233"/>
      <c r="AQ114" s="233"/>
      <c r="AR114" s="226"/>
      <c r="AS114" s="233"/>
      <c r="AT114" s="226"/>
      <c r="AU114" s="215"/>
      <c r="AV114" s="215"/>
      <c r="AW114" s="215"/>
      <c r="AX114" s="216"/>
      <c r="AY114" s="216"/>
      <c r="AZ114" s="216"/>
      <c r="BA114" s="216"/>
      <c r="BB114" s="216"/>
      <c r="BC114" s="216"/>
      <c r="BD114" s="216"/>
      <c r="BE114" s="216"/>
      <c r="BH114" s="216"/>
      <c r="BI114" s="254"/>
      <c r="BJ114" s="233"/>
      <c r="BK114" s="233"/>
      <c r="BL114" s="233"/>
      <c r="BM114" s="233"/>
      <c r="BN114" s="215"/>
      <c r="BO114" s="215"/>
      <c r="BP114" s="233"/>
      <c r="BQ114" s="233"/>
      <c r="BR114" s="233"/>
      <c r="BS114" s="233"/>
      <c r="BT114" s="233"/>
      <c r="BU114" s="233"/>
      <c r="BV114" s="226"/>
      <c r="BW114" s="233"/>
      <c r="BX114" s="226"/>
      <c r="BY114" s="215"/>
      <c r="BZ114" s="215"/>
      <c r="CA114" s="215"/>
      <c r="CB114" s="216"/>
      <c r="CC114" s="216"/>
      <c r="CD114" s="216"/>
      <c r="CE114" s="216"/>
      <c r="CF114" s="216"/>
      <c r="CG114" s="216"/>
      <c r="CH114" s="216"/>
      <c r="CI114" s="216"/>
      <c r="CL114" s="216"/>
      <c r="CM114" s="254"/>
      <c r="CN114" s="233"/>
      <c r="CO114" s="233"/>
      <c r="CP114" s="233"/>
      <c r="CQ114" s="233"/>
      <c r="CR114" s="215"/>
      <c r="CS114" s="215"/>
      <c r="CT114" s="233"/>
      <c r="CU114" s="233"/>
      <c r="CV114" s="233"/>
      <c r="CW114" s="233"/>
      <c r="CX114" s="233"/>
      <c r="CY114" s="233"/>
      <c r="CZ114" s="226"/>
      <c r="DA114" s="233"/>
      <c r="DB114" s="226"/>
      <c r="DC114" s="215"/>
      <c r="DD114" s="215"/>
      <c r="DE114" s="215"/>
      <c r="DF114" s="216"/>
      <c r="DG114" s="216"/>
      <c r="DH114" s="216"/>
      <c r="DI114" s="216"/>
      <c r="DJ114" s="216"/>
      <c r="DK114" s="216"/>
      <c r="DL114" s="216"/>
      <c r="DM114" s="216"/>
    </row>
    <row r="115" spans="1:117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  <c r="DE115" s="216"/>
      <c r="DF115" s="216"/>
      <c r="DG115" s="216"/>
      <c r="DH115" s="216"/>
      <c r="DI115" s="216"/>
      <c r="DJ115" s="216"/>
      <c r="DK115" s="216"/>
      <c r="DL115" s="216"/>
      <c r="DM115" s="216"/>
    </row>
    <row r="116" spans="1:117">
      <c r="A116" s="216"/>
      <c r="B116" s="215"/>
      <c r="C116" s="22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D116" s="216"/>
      <c r="AE116" s="215"/>
      <c r="AF116" s="22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H116" s="216"/>
      <c r="BI116" s="215"/>
      <c r="BJ116" s="22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L116" s="216"/>
      <c r="CM116" s="215"/>
      <c r="CN116" s="22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  <c r="DE116" s="216"/>
      <c r="DF116" s="216"/>
      <c r="DG116" s="216"/>
      <c r="DH116" s="216"/>
      <c r="DI116" s="216"/>
      <c r="DJ116" s="216"/>
      <c r="DK116" s="216"/>
      <c r="DL116" s="216"/>
      <c r="DM116" s="216"/>
    </row>
    <row r="117" spans="1:117">
      <c r="A117" s="216"/>
      <c r="B117" s="311"/>
      <c r="C117" s="22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D117" s="216"/>
      <c r="AE117" s="311"/>
      <c r="AF117" s="22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H117" s="216"/>
      <c r="BI117" s="311"/>
      <c r="BJ117" s="22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L117" s="216"/>
      <c r="CM117" s="311"/>
      <c r="CN117" s="22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  <c r="DE117" s="216"/>
      <c r="DF117" s="216"/>
      <c r="DG117" s="216"/>
      <c r="DH117" s="216"/>
      <c r="DI117" s="216"/>
      <c r="DJ117" s="216"/>
      <c r="DK117" s="216"/>
      <c r="DL117" s="216"/>
      <c r="DM117" s="216"/>
    </row>
    <row r="118" spans="1:117">
      <c r="A118" s="216"/>
      <c r="B118" s="226"/>
      <c r="C118" s="22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D118" s="216"/>
      <c r="AE118" s="226"/>
      <c r="AF118" s="22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H118" s="216"/>
      <c r="BI118" s="226"/>
      <c r="BJ118" s="22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L118" s="216"/>
      <c r="CM118" s="226"/>
      <c r="CN118" s="22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  <c r="DE118" s="216"/>
      <c r="DF118" s="216"/>
      <c r="DG118" s="216"/>
      <c r="DH118" s="216"/>
      <c r="DI118" s="216"/>
      <c r="DJ118" s="216"/>
      <c r="DK118" s="216"/>
      <c r="DL118" s="216"/>
      <c r="DM118" s="216"/>
    </row>
    <row r="119" spans="1:117">
      <c r="A119" s="216"/>
      <c r="B119" s="226"/>
      <c r="C119" s="22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D119" s="216"/>
      <c r="AE119" s="226"/>
      <c r="AF119" s="22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H119" s="216"/>
      <c r="BI119" s="226"/>
      <c r="BJ119" s="22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L119" s="216"/>
      <c r="CM119" s="226"/>
      <c r="CN119" s="22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  <c r="DE119" s="216"/>
      <c r="DF119" s="216"/>
      <c r="DG119" s="216"/>
      <c r="DH119" s="216"/>
      <c r="DI119" s="216"/>
      <c r="DJ119" s="216"/>
      <c r="DK119" s="216"/>
      <c r="DL119" s="216"/>
      <c r="DM119" s="216"/>
    </row>
    <row r="120" spans="1:117">
      <c r="A120" s="216"/>
      <c r="B120" s="226"/>
      <c r="C120" s="22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D120" s="216"/>
      <c r="AE120" s="226"/>
      <c r="AF120" s="22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H120" s="216"/>
      <c r="BI120" s="226"/>
      <c r="BJ120" s="22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</row>
  </sheetData>
  <mergeCells count="41">
    <mergeCell ref="C105:L105"/>
    <mergeCell ref="AF105:AO105"/>
    <mergeCell ref="BJ105:BS105"/>
    <mergeCell ref="CN105:CW105"/>
    <mergeCell ref="B2:E2"/>
    <mergeCell ref="C71:L71"/>
    <mergeCell ref="AF71:AO71"/>
    <mergeCell ref="BJ71:BS71"/>
    <mergeCell ref="CN71:CW71"/>
    <mergeCell ref="C88:L88"/>
    <mergeCell ref="AF88:AO88"/>
    <mergeCell ref="BJ88:BS88"/>
    <mergeCell ref="CN88:CW88"/>
    <mergeCell ref="BJ60:BM60"/>
    <mergeCell ref="BN60:BP60"/>
    <mergeCell ref="BQ60:BS60"/>
    <mergeCell ref="CN60:CQ60"/>
    <mergeCell ref="CR60:CT60"/>
    <mergeCell ref="CU60:CW60"/>
    <mergeCell ref="C43:L43"/>
    <mergeCell ref="AF43:AO43"/>
    <mergeCell ref="BJ43:BS43"/>
    <mergeCell ref="CN43:CW43"/>
    <mergeCell ref="C60:F60"/>
    <mergeCell ref="G60:I60"/>
    <mergeCell ref="J60:L60"/>
    <mergeCell ref="AF60:AI60"/>
    <mergeCell ref="AJ60:AL60"/>
    <mergeCell ref="AM60:AO60"/>
    <mergeCell ref="CN17:CR17"/>
    <mergeCell ref="CS17:CW17"/>
    <mergeCell ref="C27:L27"/>
    <mergeCell ref="AF27:AO27"/>
    <mergeCell ref="BJ27:BS27"/>
    <mergeCell ref="CN27:CW27"/>
    <mergeCell ref="C17:G17"/>
    <mergeCell ref="H17:L17"/>
    <mergeCell ref="AF17:AJ17"/>
    <mergeCell ref="AK17:AO17"/>
    <mergeCell ref="BJ17:BN17"/>
    <mergeCell ref="BO17:BS1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2847C-058C-4E2A-9ABD-29360C02A8E1}">
  <dimension ref="C2:U76"/>
  <sheetViews>
    <sheetView tabSelected="1" topLeftCell="C10" workbookViewId="0">
      <selection activeCell="F16" sqref="F16"/>
    </sheetView>
  </sheetViews>
  <sheetFormatPr defaultRowHeight="13.8"/>
  <sheetData>
    <row r="2" spans="3:20">
      <c r="E2" s="1" t="s">
        <v>89</v>
      </c>
      <c r="F2" s="1" t="s">
        <v>90</v>
      </c>
      <c r="G2" s="1" t="s">
        <v>91</v>
      </c>
      <c r="H2" t="s">
        <v>1</v>
      </c>
      <c r="I2" t="s">
        <v>26</v>
      </c>
      <c r="J2" t="s">
        <v>99</v>
      </c>
    </row>
    <row r="3" spans="3:20">
      <c r="D3" t="s">
        <v>139</v>
      </c>
      <c r="E3" s="2">
        <v>100</v>
      </c>
      <c r="F3" s="2">
        <v>100</v>
      </c>
      <c r="G3" s="2">
        <v>100</v>
      </c>
      <c r="H3" s="2">
        <f>AVERAGE(E3:G3)</f>
        <v>100</v>
      </c>
      <c r="I3" s="2">
        <f>STDEV(E3:G3)</f>
        <v>0</v>
      </c>
      <c r="J3" s="2">
        <f>I3*100/H3</f>
        <v>0</v>
      </c>
    </row>
    <row r="4" spans="3:20">
      <c r="D4" t="s">
        <v>107</v>
      </c>
      <c r="E4" s="2">
        <v>124.19</v>
      </c>
      <c r="F4" s="2">
        <v>106.77</v>
      </c>
      <c r="G4" s="2">
        <v>113.14</v>
      </c>
      <c r="H4" s="2">
        <f t="shared" ref="H4:H8" si="0">AVERAGE(E4:G4)</f>
        <v>114.69999999999999</v>
      </c>
      <c r="I4" s="2">
        <f t="shared" ref="I4:I8" si="1">STDEV(E4:G4)</f>
        <v>8.814153390995644</v>
      </c>
      <c r="J4" s="2">
        <f t="shared" ref="J4:J8" si="2">I4*100/H4</f>
        <v>7.6845278038322977</v>
      </c>
    </row>
    <row r="5" spans="3:20">
      <c r="D5" t="s">
        <v>108</v>
      </c>
      <c r="E5" s="2">
        <v>92.93</v>
      </c>
      <c r="F5" s="2">
        <v>94.2</v>
      </c>
      <c r="G5" s="2">
        <v>103.37</v>
      </c>
      <c r="H5" s="2">
        <f t="shared" si="0"/>
        <v>96.833333333333329</v>
      </c>
      <c r="I5" s="2">
        <f t="shared" si="1"/>
        <v>5.6964228541544673</v>
      </c>
      <c r="J5" s="2">
        <f t="shared" si="2"/>
        <v>5.8827086273540115</v>
      </c>
    </row>
    <row r="6" spans="3:20">
      <c r="D6" t="s">
        <v>20</v>
      </c>
      <c r="E6" s="2">
        <v>25.39</v>
      </c>
      <c r="F6" s="2">
        <v>33.75</v>
      </c>
      <c r="G6" s="2">
        <v>18.100000000000001</v>
      </c>
      <c r="H6" s="2">
        <f t="shared" si="0"/>
        <v>25.74666666666667</v>
      </c>
      <c r="I6" s="2">
        <f t="shared" si="1"/>
        <v>7.8310940061611545</v>
      </c>
      <c r="J6" s="2">
        <f t="shared" si="2"/>
        <v>30.415952898088374</v>
      </c>
    </row>
    <row r="7" spans="3:20">
      <c r="D7" t="s">
        <v>120</v>
      </c>
      <c r="E7" s="2">
        <v>51.18</v>
      </c>
      <c r="F7" s="2">
        <v>53.36</v>
      </c>
      <c r="G7" s="2">
        <v>53.75</v>
      </c>
      <c r="H7" s="2">
        <f t="shared" si="0"/>
        <v>52.763333333333328</v>
      </c>
      <c r="I7" s="2">
        <f t="shared" si="1"/>
        <v>1.3850030084203186</v>
      </c>
      <c r="J7" s="2">
        <f t="shared" si="2"/>
        <v>2.624934629642401</v>
      </c>
    </row>
    <row r="8" spans="3:20">
      <c r="D8" t="s">
        <v>121</v>
      </c>
      <c r="E8" s="2">
        <v>70.25</v>
      </c>
      <c r="F8" s="2">
        <v>62.95</v>
      </c>
      <c r="G8" s="2">
        <v>83.03</v>
      </c>
      <c r="H8" s="2">
        <f t="shared" si="0"/>
        <v>72.076666666666668</v>
      </c>
      <c r="I8" s="2">
        <f t="shared" si="1"/>
        <v>10.163864094591879</v>
      </c>
      <c r="J8" s="2">
        <f t="shared" si="2"/>
        <v>14.101462463014215</v>
      </c>
    </row>
    <row r="10" spans="3:20">
      <c r="F10" t="s">
        <v>139</v>
      </c>
      <c r="G10">
        <v>100</v>
      </c>
    </row>
    <row r="11" spans="3:20">
      <c r="C11" s="2"/>
      <c r="F11" t="s">
        <v>16</v>
      </c>
      <c r="G11">
        <v>114.69999999999999</v>
      </c>
      <c r="M11" s="2"/>
      <c r="O11" s="2"/>
      <c r="P11" s="2"/>
      <c r="Q11" s="2"/>
      <c r="R11" s="2"/>
      <c r="S11" s="2"/>
      <c r="T11" s="2"/>
    </row>
    <row r="12" spans="3:20">
      <c r="C12" s="2"/>
      <c r="F12" t="s">
        <v>4</v>
      </c>
      <c r="G12">
        <v>96.833333333333329</v>
      </c>
      <c r="M12" s="2"/>
      <c r="O12" s="2"/>
      <c r="P12" s="2"/>
      <c r="Q12" s="2"/>
      <c r="R12" s="2"/>
      <c r="S12" s="2"/>
      <c r="T12" s="2"/>
    </row>
    <row r="13" spans="3:20">
      <c r="C13" s="2"/>
      <c r="F13" t="s">
        <v>6</v>
      </c>
      <c r="G13">
        <v>25.74666666666667</v>
      </c>
      <c r="M13" s="2"/>
      <c r="O13" s="2"/>
      <c r="P13" s="2"/>
      <c r="Q13" s="2"/>
      <c r="R13" s="2"/>
      <c r="S13" s="2"/>
      <c r="T13" s="2"/>
    </row>
    <row r="14" spans="3:20">
      <c r="C14" s="2"/>
      <c r="F14" t="s">
        <v>5</v>
      </c>
      <c r="G14">
        <v>52.763333333333328</v>
      </c>
      <c r="M14" s="2"/>
      <c r="O14" s="2"/>
      <c r="P14" s="2"/>
      <c r="Q14" s="2"/>
      <c r="R14" s="2"/>
      <c r="S14" s="2"/>
      <c r="T14" s="2"/>
    </row>
    <row r="15" spans="3:20">
      <c r="C15" s="2"/>
      <c r="F15" t="s">
        <v>7</v>
      </c>
      <c r="G15">
        <v>72.076666666666668</v>
      </c>
      <c r="M15" s="2"/>
      <c r="O15" s="2"/>
      <c r="P15" s="2"/>
      <c r="Q15" s="2"/>
      <c r="R15" s="2"/>
      <c r="S15" s="2"/>
      <c r="T15" s="2"/>
    </row>
    <row r="16" spans="3:20">
      <c r="C16" s="2"/>
      <c r="M16" s="2"/>
      <c r="O16" s="2"/>
      <c r="P16" s="2"/>
      <c r="Q16" s="2"/>
      <c r="R16" s="2"/>
      <c r="S16" s="2"/>
      <c r="T16" s="2"/>
    </row>
    <row r="17" spans="3:20">
      <c r="C17" s="2"/>
      <c r="M17" s="2"/>
      <c r="O17" s="2"/>
      <c r="P17" s="2"/>
      <c r="Q17" s="2"/>
      <c r="R17" s="2"/>
      <c r="S17" s="2"/>
      <c r="T17" s="2"/>
    </row>
    <row r="18" spans="3:20">
      <c r="C18" s="2"/>
      <c r="D18" s="2"/>
      <c r="E18" s="2"/>
      <c r="F18" s="2"/>
      <c r="G18" s="2"/>
      <c r="H18" s="2"/>
      <c r="I18" s="2"/>
      <c r="J18" s="2"/>
      <c r="M18" s="2"/>
      <c r="O18" s="2"/>
      <c r="P18" s="2"/>
      <c r="Q18" s="2"/>
      <c r="R18" s="2"/>
      <c r="S18" s="2"/>
      <c r="T18" s="2"/>
    </row>
    <row r="19" spans="3:20">
      <c r="C19" s="2"/>
      <c r="D19" s="2"/>
      <c r="E19" s="2"/>
      <c r="F19" s="2"/>
      <c r="G19" s="2"/>
      <c r="H19" s="2"/>
      <c r="I19" s="2"/>
      <c r="J19" s="2"/>
      <c r="M19" s="2"/>
      <c r="O19" s="2"/>
      <c r="P19" s="2"/>
      <c r="Q19" s="2"/>
      <c r="R19" s="2"/>
      <c r="S19" s="2"/>
      <c r="T19" s="2"/>
    </row>
    <row r="20" spans="3:20">
      <c r="C20" s="2"/>
      <c r="M20" s="2"/>
      <c r="O20" s="2"/>
      <c r="P20" s="2"/>
      <c r="Q20" s="2"/>
      <c r="R20" s="2"/>
      <c r="S20" s="2"/>
      <c r="T20" s="2"/>
    </row>
    <row r="21" spans="3:20">
      <c r="M21" s="2"/>
      <c r="O21" s="2"/>
      <c r="P21" s="2"/>
      <c r="Q21" s="2"/>
      <c r="R21" s="2"/>
      <c r="S21" s="2"/>
      <c r="T21" s="2"/>
    </row>
    <row r="22" spans="3:20">
      <c r="C22" s="2"/>
      <c r="M22" s="2"/>
      <c r="O22" s="2"/>
      <c r="P22" s="2"/>
      <c r="Q22" s="2"/>
      <c r="R22" s="2"/>
      <c r="S22" s="2"/>
      <c r="T22" s="2"/>
    </row>
    <row r="23" spans="3:20">
      <c r="C23" s="2"/>
      <c r="M23" s="2"/>
      <c r="N23" s="2"/>
      <c r="O23" s="2"/>
      <c r="P23" s="2"/>
      <c r="Q23" s="2"/>
      <c r="R23" s="2"/>
      <c r="S23" s="2"/>
      <c r="T23" s="2"/>
    </row>
    <row r="27" spans="3:20">
      <c r="C27" s="2"/>
      <c r="D27" s="2"/>
    </row>
    <row r="28" spans="3:20">
      <c r="C28" s="2"/>
      <c r="D28" s="2"/>
    </row>
    <row r="29" spans="3:20">
      <c r="C29" s="2"/>
      <c r="D29" s="2"/>
      <c r="E29" s="2"/>
      <c r="F29" s="2"/>
      <c r="G29" s="2"/>
      <c r="H29" s="2"/>
      <c r="I29" s="2"/>
      <c r="J29" s="2"/>
    </row>
    <row r="30" spans="3:20">
      <c r="C30" s="2"/>
      <c r="D30" s="2"/>
      <c r="E30" s="2"/>
      <c r="F30" s="2"/>
      <c r="G30" s="2"/>
      <c r="H30" s="2"/>
      <c r="I30" s="2"/>
      <c r="J30" s="2"/>
    </row>
    <row r="31" spans="3:20">
      <c r="C31" s="2"/>
      <c r="D31" s="2"/>
      <c r="E31" s="2"/>
      <c r="F31" s="2"/>
      <c r="G31" s="2"/>
      <c r="H31" s="2"/>
      <c r="I31" s="2"/>
      <c r="J31" s="2"/>
    </row>
    <row r="32" spans="3:20">
      <c r="C32" s="2"/>
      <c r="D32" s="2"/>
      <c r="E32" s="2"/>
      <c r="F32" s="2"/>
      <c r="G32" s="2"/>
      <c r="H32" s="2"/>
      <c r="I32" s="2"/>
      <c r="J32" s="2"/>
    </row>
    <row r="33" spans="3:21">
      <c r="C33" s="2"/>
      <c r="D33" s="2"/>
      <c r="E33" s="2"/>
      <c r="F33" s="2"/>
      <c r="G33" s="2"/>
      <c r="H33" s="2"/>
      <c r="I33" s="2"/>
      <c r="J33" s="2"/>
      <c r="S33" s="2"/>
      <c r="T33" s="2"/>
      <c r="U33" s="2"/>
    </row>
    <row r="34" spans="3:21">
      <c r="C34" s="2"/>
      <c r="D34" s="2"/>
      <c r="E34" s="2"/>
      <c r="F34" s="2"/>
      <c r="G34" s="2"/>
      <c r="H34" s="2"/>
      <c r="I34" s="2"/>
      <c r="J34" s="2"/>
    </row>
    <row r="47" spans="3:21">
      <c r="P47" s="81"/>
    </row>
    <row r="48" spans="3:21">
      <c r="P48" s="81"/>
    </row>
    <row r="49" spans="15:21">
      <c r="P49" s="81"/>
    </row>
    <row r="50" spans="15:21" ht="15">
      <c r="O50" s="2"/>
      <c r="P50" s="377"/>
      <c r="Q50" s="378"/>
      <c r="R50" s="2"/>
      <c r="U50" s="379"/>
    </row>
    <row r="51" spans="15:21">
      <c r="O51" s="2"/>
      <c r="P51" s="81"/>
      <c r="R51" s="2"/>
      <c r="U51" s="379"/>
    </row>
    <row r="52" spans="15:21">
      <c r="O52" s="2"/>
      <c r="P52" s="81"/>
      <c r="R52" s="2"/>
      <c r="U52" s="379"/>
    </row>
    <row r="53" spans="15:21" ht="15">
      <c r="O53" s="2"/>
      <c r="P53" s="377"/>
      <c r="Q53" s="378"/>
      <c r="R53" s="2"/>
      <c r="U53" s="379"/>
    </row>
    <row r="54" spans="15:21">
      <c r="O54" s="2"/>
      <c r="P54" s="81"/>
      <c r="R54" s="2"/>
      <c r="U54" s="379"/>
    </row>
    <row r="55" spans="15:21">
      <c r="O55" s="2"/>
      <c r="P55" s="81"/>
      <c r="R55" s="2"/>
      <c r="U55" s="379"/>
    </row>
    <row r="56" spans="15:21" ht="15">
      <c r="O56" s="2"/>
      <c r="P56" s="377"/>
      <c r="Q56" s="378"/>
      <c r="R56" s="2"/>
    </row>
    <row r="57" spans="15:21">
      <c r="O57" s="2"/>
      <c r="P57" s="81"/>
      <c r="R57" s="2"/>
    </row>
    <row r="58" spans="15:21">
      <c r="O58" s="2"/>
      <c r="P58" s="81"/>
      <c r="R58" s="2"/>
    </row>
    <row r="59" spans="15:21" ht="15">
      <c r="O59" s="2"/>
      <c r="P59" s="377"/>
      <c r="Q59" s="378"/>
      <c r="R59" s="2"/>
    </row>
    <row r="60" spans="15:21">
      <c r="O60" s="2"/>
      <c r="P60" s="81"/>
      <c r="R60" s="2"/>
    </row>
    <row r="61" spans="15:21">
      <c r="O61" s="2"/>
      <c r="P61" s="81"/>
      <c r="R61" s="2"/>
    </row>
    <row r="62" spans="15:21" ht="15">
      <c r="O62" s="2"/>
      <c r="P62" s="377"/>
      <c r="Q62" s="378"/>
      <c r="R62" s="2"/>
    </row>
    <row r="63" spans="15:21">
      <c r="O63" s="2"/>
      <c r="P63" s="81"/>
      <c r="R63" s="2"/>
    </row>
    <row r="64" spans="15:21">
      <c r="O64" s="2"/>
      <c r="P64" s="81"/>
      <c r="R64" s="2"/>
    </row>
    <row r="65" spans="15:18" ht="15">
      <c r="O65" s="2"/>
      <c r="P65" s="377"/>
      <c r="Q65" s="378"/>
      <c r="R65" s="2"/>
    </row>
    <row r="66" spans="15:18">
      <c r="O66" s="2"/>
    </row>
    <row r="67" spans="15:18">
      <c r="O67" s="2"/>
    </row>
    <row r="71" spans="15:18">
      <c r="O71" s="2"/>
      <c r="P71" s="2"/>
    </row>
    <row r="72" spans="15:18">
      <c r="O72" s="2"/>
      <c r="P72" s="2"/>
    </row>
    <row r="73" spans="15:18">
      <c r="O73" s="2"/>
      <c r="P73" s="2"/>
    </row>
    <row r="74" spans="15:18">
      <c r="O74" s="2"/>
      <c r="P74" s="2"/>
    </row>
    <row r="75" spans="15:18">
      <c r="O75" s="2"/>
      <c r="P75" s="2"/>
    </row>
    <row r="76" spans="15:18">
      <c r="O76" s="2"/>
      <c r="P7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% Yield</vt:lpstr>
      <vt:lpstr>TPC</vt:lpstr>
      <vt:lpstr>TFC</vt:lpstr>
      <vt:lpstr>HPLC</vt:lpstr>
      <vt:lpstr>DPPH</vt:lpstr>
      <vt:lpstr>ABTS</vt:lpstr>
      <vt:lpstr>FRAP</vt:lpstr>
      <vt:lpstr>Antibacteria</vt:lpstr>
      <vt:lpstr>MIC&amp;MBC</vt:lpstr>
      <vt:lpstr>Antifungal</vt:lpstr>
      <vt:lpstr>cytotoxicity_A549</vt:lpstr>
      <vt:lpstr>Cytotoxicity_A549Rt-eto</vt:lpstr>
      <vt:lpstr>cytotoxicity_MDA</vt:lpstr>
      <vt:lpstr>cytotoxicity_SW480</vt:lpstr>
      <vt:lpstr>Migration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 nanti</dc:creator>
  <cp:lastModifiedBy>ning nanti</cp:lastModifiedBy>
  <dcterms:created xsi:type="dcterms:W3CDTF">2024-10-23T06:23:15Z</dcterms:created>
  <dcterms:modified xsi:type="dcterms:W3CDTF">2024-10-27T05:58:33Z</dcterms:modified>
</cp:coreProperties>
</file>