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pivotTables/pivotTable2.xml" ContentType="application/vnd.openxmlformats-officedocument.spreadsheetml.pivotTable+xml"/>
  <Override PartName="/xl/pivotTables/pivotTable3.xml" ContentType="application/vnd.openxmlformats-officedocument.spreadsheetml.pivotTable+xml"/>
  <Override PartName="/xl/comments2.xml" ContentType="application/vnd.openxmlformats-officedocument.spreadsheetml.comments+xml"/>
  <Override PartName="/xl/pivotTables/pivotTable4.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hidePivotFieldList="1" defaultThemeVersion="202300"/>
  <mc:AlternateContent xmlns:mc="http://schemas.openxmlformats.org/markup-compatibility/2006">
    <mc:Choice Requires="x15">
      <x15ac:absPath xmlns:x15ac="http://schemas.microsoft.com/office/spreadsheetml/2010/11/ac" url="C:\Users\alfre\Documentos\Proyectos\Werauhia\PROYECTO_C0-060_Barreras Reproductivas Werauhia\Manuscrito Barreras Reprod Werauhia\Manuscript Reproductive barriers\PeerJ\"/>
    </mc:Choice>
  </mc:AlternateContent>
  <xr:revisionPtr revIDLastSave="0" documentId="13_ncr:1_{60BA424A-7417-4443-B5E4-F4A1FEF501D6}" xr6:coauthVersionLast="47" xr6:coauthVersionMax="47" xr10:uidLastSave="{00000000-0000-0000-0000-000000000000}"/>
  <bookViews>
    <workbookView xWindow="-120" yWindow="-120" windowWidth="29040" windowHeight="15720" tabRatio="572" firstSheet="5" activeTab="9" xr2:uid="{00000000-000D-0000-FFFF-FFFF00000000}"/>
  </bookViews>
  <sheets>
    <sheet name="Data Information" sheetId="1" r:id="rId1"/>
    <sheet name="RI phenology summary" sheetId="10" r:id="rId2"/>
    <sheet name="RI phenology 2012-2013" sheetId="2" r:id="rId3"/>
    <sheet name="RI phenology 2014-2015" sheetId="3" r:id="rId4"/>
    <sheet name="RI phenology 2018-2019" sheetId="4" r:id="rId5"/>
    <sheet name="RI phenology 2020-2021" sheetId="5" r:id="rId6"/>
    <sheet name="RI mechanical-floral size" sheetId="6" r:id="rId7"/>
    <sheet name="RI incompat. and Hybrid progeny" sheetId="8" r:id="rId8"/>
    <sheet name="RI seed germination" sheetId="9" r:id="rId9"/>
    <sheet name="Total isolation" sheetId="12" r:id="rId10"/>
  </sheets>
  <definedNames>
    <definedName name="_xlnm._FilterDatabase" localSheetId="7" hidden="1">'RI incompat. and Hybrid progeny'!$A$1:$AC$225</definedName>
    <definedName name="_xlnm._FilterDatabase" localSheetId="6" hidden="1">'RI mechanical-floral size'!$A$1:$S$123</definedName>
    <definedName name="_Toc85289237" localSheetId="0">'Data Information'!$A$1</definedName>
  </definedNames>
  <calcPr calcId="191029" iterateDelta="1E-4"/>
  <pivotCaches>
    <pivotCache cacheId="0" r:id="rId11"/>
    <pivotCache cacheId="1" r:id="rId12"/>
    <pivotCache cacheId="2" r:id="rId13"/>
    <pivotCache cacheId="3" r:id="rId1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R36" i="8" l="1"/>
  <c r="T36" i="8"/>
  <c r="S36" i="8"/>
  <c r="O36" i="8"/>
  <c r="V20" i="8"/>
  <c r="Q61" i="8"/>
  <c r="P61" i="8"/>
  <c r="O61" i="8"/>
  <c r="Q36" i="8"/>
  <c r="P36" i="8"/>
  <c r="Y21" i="8"/>
  <c r="X21" i="8"/>
  <c r="Q21" i="8"/>
  <c r="P21" i="8"/>
  <c r="P20" i="8"/>
  <c r="R20" i="8" s="1"/>
  <c r="Y18" i="8"/>
  <c r="X18" i="8"/>
  <c r="U18" i="8"/>
  <c r="T18" i="8"/>
  <c r="L20" i="9"/>
  <c r="K20" i="9"/>
  <c r="J20" i="9"/>
  <c r="P150" i="12"/>
  <c r="P184" i="12"/>
  <c r="D184" i="12"/>
  <c r="P183" i="12"/>
  <c r="Q183" i="12" s="1"/>
  <c r="D183" i="12"/>
  <c r="P182" i="12"/>
  <c r="Q182" i="12" s="1"/>
  <c r="D182" i="12"/>
  <c r="P181" i="12"/>
  <c r="Q181" i="12" s="1"/>
  <c r="D181" i="12"/>
  <c r="P180" i="12"/>
  <c r="Q180" i="12" s="1"/>
  <c r="D180" i="12"/>
  <c r="P179" i="12"/>
  <c r="Q179" i="12" s="1"/>
  <c r="D179" i="12"/>
  <c r="P178" i="12"/>
  <c r="Q178" i="12" s="1"/>
  <c r="D178" i="12"/>
  <c r="P175" i="12"/>
  <c r="Q175" i="12" s="1"/>
  <c r="W175" i="12" s="1"/>
  <c r="D175" i="12"/>
  <c r="P174" i="12"/>
  <c r="Q174" i="12" s="1"/>
  <c r="D174" i="12"/>
  <c r="E174" i="12" s="1"/>
  <c r="P173" i="12"/>
  <c r="D173" i="12"/>
  <c r="E173" i="12" s="1"/>
  <c r="P172" i="12"/>
  <c r="Q172" i="12" s="1"/>
  <c r="D172" i="12"/>
  <c r="E172" i="12" s="1"/>
  <c r="W171" i="12"/>
  <c r="P171" i="12"/>
  <c r="Q171" i="12" s="1"/>
  <c r="D171" i="12"/>
  <c r="Q168" i="12"/>
  <c r="P168" i="12" s="1"/>
  <c r="W168" i="12" s="1"/>
  <c r="E168" i="12"/>
  <c r="D168" i="12" s="1"/>
  <c r="K168" i="12" s="1"/>
  <c r="Q167" i="12"/>
  <c r="P167" i="12" s="1"/>
  <c r="W167" i="12" s="1"/>
  <c r="E167" i="12"/>
  <c r="D167" i="12" s="1"/>
  <c r="K167" i="12" s="1"/>
  <c r="Q166" i="12"/>
  <c r="P166" i="12" s="1"/>
  <c r="W166" i="12" s="1"/>
  <c r="E166" i="12"/>
  <c r="D166" i="12" s="1"/>
  <c r="K166" i="12" s="1"/>
  <c r="P155" i="12"/>
  <c r="Q155" i="12" s="1"/>
  <c r="D155" i="12"/>
  <c r="E155" i="12" s="1"/>
  <c r="P154" i="12"/>
  <c r="D154" i="12"/>
  <c r="P153" i="12"/>
  <c r="Q153" i="12" s="1"/>
  <c r="D153" i="12"/>
  <c r="P152" i="12"/>
  <c r="D152" i="12"/>
  <c r="E152" i="12" s="1"/>
  <c r="K152" i="12" s="1"/>
  <c r="P151" i="12"/>
  <c r="Q151" i="12" s="1"/>
  <c r="D151" i="12"/>
  <c r="E151" i="12" s="1"/>
  <c r="D150" i="12"/>
  <c r="P149" i="12"/>
  <c r="Q149" i="12" s="1"/>
  <c r="D149" i="12"/>
  <c r="E149" i="12" s="1"/>
  <c r="P146" i="12"/>
  <c r="D146" i="12"/>
  <c r="E146" i="12" s="1"/>
  <c r="K146" i="12" s="1"/>
  <c r="P145" i="12"/>
  <c r="Q145" i="12" s="1"/>
  <c r="D145" i="12"/>
  <c r="E145" i="12" s="1"/>
  <c r="P144" i="12"/>
  <c r="D144" i="12"/>
  <c r="E144" i="12" s="1"/>
  <c r="P143" i="12"/>
  <c r="Q143" i="12" s="1"/>
  <c r="D143" i="12"/>
  <c r="P142" i="12"/>
  <c r="D142" i="12"/>
  <c r="E142" i="12" s="1"/>
  <c r="K142" i="12" s="1"/>
  <c r="Q139" i="12"/>
  <c r="P139" i="12" s="1"/>
  <c r="W139" i="12" s="1"/>
  <c r="E139" i="12"/>
  <c r="D139" i="12" s="1"/>
  <c r="K139" i="12" s="1"/>
  <c r="Q138" i="12"/>
  <c r="P138" i="12" s="1"/>
  <c r="W138" i="12" s="1"/>
  <c r="E138" i="12"/>
  <c r="D138" i="12" s="1"/>
  <c r="K138" i="12" s="1"/>
  <c r="Q137" i="12"/>
  <c r="P137" i="12" s="1"/>
  <c r="W137" i="12" s="1"/>
  <c r="E137" i="12"/>
  <c r="D137" i="12" s="1"/>
  <c r="K137" i="12" s="1"/>
  <c r="P126" i="12"/>
  <c r="D126" i="12"/>
  <c r="P125" i="12"/>
  <c r="Q125" i="12" s="1"/>
  <c r="W125" i="12" s="1"/>
  <c r="D125" i="12"/>
  <c r="E125" i="12" s="1"/>
  <c r="P124" i="12"/>
  <c r="D124" i="12"/>
  <c r="P123" i="12"/>
  <c r="Q123" i="12" s="1"/>
  <c r="W123" i="12" s="1"/>
  <c r="D123" i="12"/>
  <c r="E123" i="12" s="1"/>
  <c r="P122" i="12"/>
  <c r="D122" i="12"/>
  <c r="P121" i="12"/>
  <c r="Q121" i="12" s="1"/>
  <c r="D121" i="12"/>
  <c r="E121" i="12" s="1"/>
  <c r="P120" i="12"/>
  <c r="Q120" i="12" s="1"/>
  <c r="D120" i="12"/>
  <c r="P117" i="12"/>
  <c r="Q117" i="12" s="1"/>
  <c r="D117" i="12"/>
  <c r="E117" i="12" s="1"/>
  <c r="P116" i="12"/>
  <c r="Q116" i="12" s="1"/>
  <c r="D116" i="12"/>
  <c r="P115" i="12"/>
  <c r="Q115" i="12" s="1"/>
  <c r="D115" i="12"/>
  <c r="P114" i="12"/>
  <c r="Q114" i="12" s="1"/>
  <c r="W114" i="12" s="1"/>
  <c r="D114" i="12"/>
  <c r="E114" i="12" s="1"/>
  <c r="K114" i="12" s="1"/>
  <c r="P113" i="12"/>
  <c r="D113" i="12"/>
  <c r="Q110" i="12"/>
  <c r="P110" i="12" s="1"/>
  <c r="W110" i="12" s="1"/>
  <c r="E110" i="12"/>
  <c r="D110" i="12" s="1"/>
  <c r="K110" i="12" s="1"/>
  <c r="Q109" i="12"/>
  <c r="P109" i="12" s="1"/>
  <c r="W109" i="12" s="1"/>
  <c r="E109" i="12"/>
  <c r="D109" i="12" s="1"/>
  <c r="K109" i="12" s="1"/>
  <c r="Q108" i="12"/>
  <c r="P108" i="12" s="1"/>
  <c r="W108" i="12" s="1"/>
  <c r="E108" i="12"/>
  <c r="D108" i="12" s="1"/>
  <c r="K108" i="12" s="1"/>
  <c r="P97" i="12"/>
  <c r="D97" i="12"/>
  <c r="E97" i="12" s="1"/>
  <c r="K97" i="12" s="1"/>
  <c r="P96" i="12"/>
  <c r="Q96" i="12" s="1"/>
  <c r="W96" i="12" s="1"/>
  <c r="D96" i="12"/>
  <c r="P95" i="12"/>
  <c r="D95" i="12"/>
  <c r="E95" i="12" s="1"/>
  <c r="Q94" i="12"/>
  <c r="W94" i="12" s="1"/>
  <c r="P94" i="12"/>
  <c r="D94" i="12"/>
  <c r="E94" i="12" s="1"/>
  <c r="P93" i="12"/>
  <c r="D93" i="12"/>
  <c r="E93" i="12" s="1"/>
  <c r="K93" i="12" s="1"/>
  <c r="P92" i="12"/>
  <c r="Q92" i="12" s="1"/>
  <c r="E92" i="12"/>
  <c r="D92" i="12"/>
  <c r="P91" i="12"/>
  <c r="D91" i="12"/>
  <c r="E91" i="12" s="1"/>
  <c r="K91" i="12" s="1"/>
  <c r="P88" i="12"/>
  <c r="Q88" i="12" s="1"/>
  <c r="W88" i="12" s="1"/>
  <c r="D88" i="12"/>
  <c r="P87" i="12"/>
  <c r="D87" i="12"/>
  <c r="P86" i="12"/>
  <c r="D86" i="12"/>
  <c r="E86" i="12" s="1"/>
  <c r="K86" i="12" s="1"/>
  <c r="P85" i="12"/>
  <c r="Q85" i="12" s="1"/>
  <c r="W85" i="12" s="1"/>
  <c r="D85" i="12"/>
  <c r="P84" i="12"/>
  <c r="D84" i="12"/>
  <c r="Q81" i="12"/>
  <c r="P81" i="12" s="1"/>
  <c r="W81" i="12" s="1"/>
  <c r="E81" i="12"/>
  <c r="D81" i="12" s="1"/>
  <c r="K81" i="12" s="1"/>
  <c r="Q80" i="12"/>
  <c r="P80" i="12" s="1"/>
  <c r="W80" i="12" s="1"/>
  <c r="E80" i="12"/>
  <c r="D80" i="12" s="1"/>
  <c r="K80" i="12" s="1"/>
  <c r="Q79" i="12"/>
  <c r="P79" i="12" s="1"/>
  <c r="W79" i="12" s="1"/>
  <c r="E79" i="12"/>
  <c r="D79" i="12" s="1"/>
  <c r="K79" i="12" s="1"/>
  <c r="P68" i="12"/>
  <c r="D68" i="12"/>
  <c r="P67" i="12"/>
  <c r="Q67" i="12" s="1"/>
  <c r="W67" i="12" s="1"/>
  <c r="D67" i="12"/>
  <c r="E67" i="12" s="1"/>
  <c r="K67" i="12" s="1"/>
  <c r="P66" i="12"/>
  <c r="Q66" i="12" s="1"/>
  <c r="W66" i="12" s="1"/>
  <c r="D66" i="12"/>
  <c r="E66" i="12" s="1"/>
  <c r="K66" i="12" s="1"/>
  <c r="P65" i="12"/>
  <c r="D65" i="12"/>
  <c r="P64" i="12"/>
  <c r="Q64" i="12" s="1"/>
  <c r="D64" i="12"/>
  <c r="E64" i="12" s="1"/>
  <c r="K64" i="12" s="1"/>
  <c r="P63" i="12"/>
  <c r="Q63" i="12" s="1"/>
  <c r="W63" i="12" s="1"/>
  <c r="D63" i="12"/>
  <c r="E63" i="12" s="1"/>
  <c r="K63" i="12" s="1"/>
  <c r="P62" i="12"/>
  <c r="Q62" i="12" s="1"/>
  <c r="W62" i="12" s="1"/>
  <c r="D62" i="12"/>
  <c r="P59" i="12"/>
  <c r="Q59" i="12" s="1"/>
  <c r="W59" i="12" s="1"/>
  <c r="D59" i="12"/>
  <c r="E59" i="12" s="1"/>
  <c r="K59" i="12" s="1"/>
  <c r="P58" i="12"/>
  <c r="D58" i="12"/>
  <c r="E58" i="12" s="1"/>
  <c r="P57" i="12"/>
  <c r="Q57" i="12" s="1"/>
  <c r="W57" i="12" s="1"/>
  <c r="D57" i="12"/>
  <c r="E57" i="12" s="1"/>
  <c r="K57" i="12" s="1"/>
  <c r="P56" i="12"/>
  <c r="D56" i="12"/>
  <c r="P55" i="12"/>
  <c r="Q55" i="12" s="1"/>
  <c r="W55" i="12" s="1"/>
  <c r="D55" i="12"/>
  <c r="E55" i="12" s="1"/>
  <c r="K55" i="12" s="1"/>
  <c r="Q52" i="12"/>
  <c r="P52" i="12"/>
  <c r="W52" i="12" s="1"/>
  <c r="E52" i="12"/>
  <c r="D52" i="12" s="1"/>
  <c r="K52" i="12" s="1"/>
  <c r="Q51" i="12"/>
  <c r="P51" i="12" s="1"/>
  <c r="W51" i="12" s="1"/>
  <c r="E51" i="12"/>
  <c r="D51" i="12" s="1"/>
  <c r="K51" i="12" s="1"/>
  <c r="Q50" i="12"/>
  <c r="P50" i="12" s="1"/>
  <c r="W50" i="12" s="1"/>
  <c r="E50" i="12"/>
  <c r="D50" i="12" s="1"/>
  <c r="K50" i="12" s="1"/>
  <c r="P39" i="12"/>
  <c r="Q39" i="12" s="1"/>
  <c r="D39" i="12"/>
  <c r="E39" i="12" s="1"/>
  <c r="K39" i="12" s="1"/>
  <c r="P38" i="12"/>
  <c r="Q38" i="12" s="1"/>
  <c r="W38" i="12" s="1"/>
  <c r="D38" i="12"/>
  <c r="P37" i="12"/>
  <c r="D37" i="12"/>
  <c r="E37" i="12" s="1"/>
  <c r="K37" i="12" s="1"/>
  <c r="P36" i="12"/>
  <c r="Q36" i="12" s="1"/>
  <c r="W36" i="12" s="1"/>
  <c r="D36" i="12"/>
  <c r="P35" i="12"/>
  <c r="Q35" i="12" s="1"/>
  <c r="D35" i="12"/>
  <c r="E35" i="12" s="1"/>
  <c r="K35" i="12" s="1"/>
  <c r="P34" i="12"/>
  <c r="Q34" i="12" s="1"/>
  <c r="W34" i="12" s="1"/>
  <c r="D34" i="12"/>
  <c r="P33" i="12"/>
  <c r="D33" i="12"/>
  <c r="E33" i="12" s="1"/>
  <c r="K33" i="12" s="1"/>
  <c r="P30" i="12"/>
  <c r="Q30" i="12" s="1"/>
  <c r="W30" i="12" s="1"/>
  <c r="D30" i="12"/>
  <c r="P29" i="12"/>
  <c r="Q29" i="12" s="1"/>
  <c r="D29" i="12"/>
  <c r="E29" i="12" s="1"/>
  <c r="K29" i="12" s="1"/>
  <c r="P28" i="12"/>
  <c r="Q28" i="12" s="1"/>
  <c r="W28" i="12" s="1"/>
  <c r="D28" i="12"/>
  <c r="E28" i="12" s="1"/>
  <c r="K28" i="12" s="1"/>
  <c r="P27" i="12"/>
  <c r="Q27" i="12" s="1"/>
  <c r="W27" i="12" s="1"/>
  <c r="D27" i="12"/>
  <c r="E27" i="12" s="1"/>
  <c r="K27" i="12" s="1"/>
  <c r="P26" i="12"/>
  <c r="Q26" i="12" s="1"/>
  <c r="W26" i="12" s="1"/>
  <c r="D26" i="12"/>
  <c r="E26" i="12" s="1"/>
  <c r="K26" i="12" s="1"/>
  <c r="Q23" i="12"/>
  <c r="P23" i="12" s="1"/>
  <c r="W23" i="12" s="1"/>
  <c r="E23" i="12"/>
  <c r="D23" i="12" s="1"/>
  <c r="K23" i="12" s="1"/>
  <c r="Q22" i="12"/>
  <c r="P22" i="12" s="1"/>
  <c r="W22" i="12" s="1"/>
  <c r="E22" i="12"/>
  <c r="D22" i="12" s="1"/>
  <c r="K22" i="12" s="1"/>
  <c r="Q21" i="12"/>
  <c r="P21" i="12" s="1"/>
  <c r="W21" i="12" s="1"/>
  <c r="E21" i="12"/>
  <c r="D21" i="12" s="1"/>
  <c r="K21" i="12" s="1"/>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6" i="9"/>
  <c r="G5" i="9"/>
  <c r="G4" i="9"/>
  <c r="G3" i="9"/>
  <c r="G2" i="9"/>
  <c r="H187" i="8"/>
  <c r="H186" i="8"/>
  <c r="H184" i="8"/>
  <c r="H178" i="8"/>
  <c r="H177" i="8"/>
  <c r="C106" i="5"/>
  <c r="D100" i="5"/>
  <c r="C100" i="5"/>
  <c r="H99" i="5"/>
  <c r="G99" i="5"/>
  <c r="H98" i="5"/>
  <c r="G98" i="5"/>
  <c r="E98" i="5"/>
  <c r="H97" i="5"/>
  <c r="G97" i="5"/>
  <c r="F97" i="5"/>
  <c r="E97" i="5"/>
  <c r="H96" i="5"/>
  <c r="G96" i="5"/>
  <c r="E96" i="5"/>
  <c r="H95" i="5"/>
  <c r="G95" i="5"/>
  <c r="F95" i="5"/>
  <c r="E95" i="5"/>
  <c r="H94" i="5"/>
  <c r="G94" i="5"/>
  <c r="E94" i="5"/>
  <c r="H93" i="5"/>
  <c r="G93" i="5"/>
  <c r="H92" i="5"/>
  <c r="G92" i="5"/>
  <c r="H91" i="5"/>
  <c r="G91" i="5"/>
  <c r="H90" i="5"/>
  <c r="G90" i="5"/>
  <c r="H89" i="5"/>
  <c r="G89" i="5"/>
  <c r="F89" i="5"/>
  <c r="E89" i="5"/>
  <c r="H88" i="5"/>
  <c r="G88" i="5"/>
  <c r="F88" i="5"/>
  <c r="H87" i="5"/>
  <c r="G87" i="5"/>
  <c r="F87" i="5"/>
  <c r="E87" i="5"/>
  <c r="H86" i="5"/>
  <c r="G86" i="5"/>
  <c r="H85" i="5"/>
  <c r="G85" i="5"/>
  <c r="F85" i="5"/>
  <c r="E85" i="5"/>
  <c r="H84" i="5"/>
  <c r="G84" i="5"/>
  <c r="H83" i="5"/>
  <c r="G83" i="5"/>
  <c r="F83" i="5"/>
  <c r="H82" i="5"/>
  <c r="G82" i="5"/>
  <c r="H81" i="5"/>
  <c r="G81" i="5"/>
  <c r="F81" i="5"/>
  <c r="H80" i="5"/>
  <c r="G80" i="5"/>
  <c r="H79" i="5"/>
  <c r="G79" i="5"/>
  <c r="F79" i="5"/>
  <c r="E79" i="5"/>
  <c r="H78" i="5"/>
  <c r="G78" i="5"/>
  <c r="C70" i="5"/>
  <c r="R63" i="5"/>
  <c r="Q69" i="5" s="1"/>
  <c r="Q63" i="5"/>
  <c r="Q66" i="5" s="1"/>
  <c r="E63" i="5"/>
  <c r="D63" i="5"/>
  <c r="C63" i="5"/>
  <c r="V62" i="5"/>
  <c r="U62" i="5"/>
  <c r="T62" i="5"/>
  <c r="S62" i="5"/>
  <c r="H62" i="5"/>
  <c r="G62" i="5"/>
  <c r="F62" i="5"/>
  <c r="E62" i="5"/>
  <c r="V61" i="5"/>
  <c r="U61" i="5"/>
  <c r="T61" i="5"/>
  <c r="S61" i="5"/>
  <c r="H61" i="5"/>
  <c r="G61" i="5"/>
  <c r="F61" i="5"/>
  <c r="E61" i="5"/>
  <c r="V60" i="5"/>
  <c r="U60" i="5"/>
  <c r="T60" i="5"/>
  <c r="S60" i="5"/>
  <c r="H60" i="5"/>
  <c r="G60" i="5"/>
  <c r="V59" i="5"/>
  <c r="U59" i="5"/>
  <c r="T59" i="5"/>
  <c r="S59" i="5"/>
  <c r="H59" i="5"/>
  <c r="G59" i="5"/>
  <c r="V58" i="5"/>
  <c r="U58" i="5"/>
  <c r="T58" i="5"/>
  <c r="S58" i="5"/>
  <c r="H58" i="5"/>
  <c r="G58" i="5"/>
  <c r="F58" i="5"/>
  <c r="V57" i="5"/>
  <c r="U57" i="5"/>
  <c r="T57" i="5"/>
  <c r="S57" i="5"/>
  <c r="H57" i="5"/>
  <c r="G57" i="5"/>
  <c r="V56" i="5"/>
  <c r="U56" i="5"/>
  <c r="T56" i="5"/>
  <c r="S56" i="5"/>
  <c r="H56" i="5"/>
  <c r="G56" i="5"/>
  <c r="Z55" i="5"/>
  <c r="Y55" i="5"/>
  <c r="X55" i="5"/>
  <c r="W55" i="5"/>
  <c r="V55" i="5"/>
  <c r="U55" i="5"/>
  <c r="T55" i="5"/>
  <c r="S55" i="5"/>
  <c r="H55" i="5"/>
  <c r="G55" i="5"/>
  <c r="Z54" i="5"/>
  <c r="Y54" i="5"/>
  <c r="X54" i="5"/>
  <c r="W54" i="5"/>
  <c r="V54" i="5"/>
  <c r="U54" i="5"/>
  <c r="T54" i="5"/>
  <c r="S54" i="5"/>
  <c r="H54" i="5"/>
  <c r="G54" i="5"/>
  <c r="Z53" i="5"/>
  <c r="Y53" i="5"/>
  <c r="X53" i="5"/>
  <c r="W53" i="5"/>
  <c r="V53" i="5"/>
  <c r="U53" i="5"/>
  <c r="T53" i="5"/>
  <c r="S53" i="5"/>
  <c r="H53" i="5"/>
  <c r="G53" i="5"/>
  <c r="Z52" i="5"/>
  <c r="Y52" i="5"/>
  <c r="X52" i="5"/>
  <c r="W52" i="5"/>
  <c r="V52" i="5"/>
  <c r="U52" i="5"/>
  <c r="T52" i="5"/>
  <c r="S52" i="5"/>
  <c r="H52" i="5"/>
  <c r="G52" i="5"/>
  <c r="Z51" i="5"/>
  <c r="Y51" i="5"/>
  <c r="X51" i="5"/>
  <c r="W51" i="5"/>
  <c r="V51" i="5"/>
  <c r="U51" i="5"/>
  <c r="T51" i="5"/>
  <c r="S51" i="5"/>
  <c r="H51" i="5"/>
  <c r="G51" i="5"/>
  <c r="Z50" i="5"/>
  <c r="Y50" i="5"/>
  <c r="X50" i="5"/>
  <c r="W50" i="5"/>
  <c r="V50" i="5"/>
  <c r="U50" i="5"/>
  <c r="T50" i="5"/>
  <c r="S50" i="5"/>
  <c r="H50" i="5"/>
  <c r="G50" i="5"/>
  <c r="Z49" i="5"/>
  <c r="Y49" i="5"/>
  <c r="X49" i="5"/>
  <c r="W49" i="5"/>
  <c r="V49" i="5"/>
  <c r="U49" i="5"/>
  <c r="T49" i="5"/>
  <c r="S49" i="5"/>
  <c r="H49" i="5"/>
  <c r="G49" i="5"/>
  <c r="Z48" i="5"/>
  <c r="Z64" i="5" s="1"/>
  <c r="V69" i="5" s="1"/>
  <c r="Y48" i="5"/>
  <c r="X48" i="5"/>
  <c r="W48" i="5"/>
  <c r="V48" i="5"/>
  <c r="U48" i="5"/>
  <c r="T48" i="5"/>
  <c r="S48" i="5"/>
  <c r="H48" i="5"/>
  <c r="G48" i="5"/>
  <c r="V47" i="5"/>
  <c r="U47" i="5"/>
  <c r="T47" i="5"/>
  <c r="S47" i="5"/>
  <c r="H47" i="5"/>
  <c r="G47" i="5"/>
  <c r="V46" i="5"/>
  <c r="U46" i="5"/>
  <c r="T46" i="5"/>
  <c r="S46" i="5"/>
  <c r="H46" i="5"/>
  <c r="G46" i="5"/>
  <c r="V45" i="5"/>
  <c r="U45" i="5"/>
  <c r="T45" i="5"/>
  <c r="S45" i="5"/>
  <c r="H45" i="5"/>
  <c r="G45" i="5"/>
  <c r="V44" i="5"/>
  <c r="U44" i="5"/>
  <c r="T44" i="5"/>
  <c r="S44" i="5"/>
  <c r="H44" i="5"/>
  <c r="G44" i="5"/>
  <c r="V43" i="5"/>
  <c r="U43" i="5"/>
  <c r="T43" i="5"/>
  <c r="S43" i="5"/>
  <c r="H43" i="5"/>
  <c r="G43" i="5"/>
  <c r="V42" i="5"/>
  <c r="U42" i="5"/>
  <c r="T42" i="5"/>
  <c r="S42" i="5"/>
  <c r="H42" i="5"/>
  <c r="G42" i="5"/>
  <c r="V41" i="5"/>
  <c r="U41" i="5"/>
  <c r="T41" i="5"/>
  <c r="S41" i="5"/>
  <c r="H41" i="5"/>
  <c r="G41" i="5"/>
  <c r="AE32" i="5"/>
  <c r="AF26" i="5"/>
  <c r="AE26" i="5"/>
  <c r="AE29" i="5" s="1"/>
  <c r="R26" i="5"/>
  <c r="Q32" i="5" s="1"/>
  <c r="Q26" i="5"/>
  <c r="D26" i="5"/>
  <c r="C26" i="5"/>
  <c r="AJ25" i="5"/>
  <c r="AI25" i="5"/>
  <c r="AH25" i="5"/>
  <c r="AG25" i="5"/>
  <c r="V25" i="5"/>
  <c r="U25" i="5"/>
  <c r="T25" i="5"/>
  <c r="H25" i="5"/>
  <c r="G25" i="5"/>
  <c r="AJ24" i="5"/>
  <c r="AI24" i="5"/>
  <c r="AH24" i="5"/>
  <c r="AG24" i="5"/>
  <c r="V24" i="5"/>
  <c r="U24" i="5"/>
  <c r="T24" i="5"/>
  <c r="H24" i="5"/>
  <c r="G24" i="5"/>
  <c r="F24" i="5"/>
  <c r="E24" i="5"/>
  <c r="AJ23" i="5"/>
  <c r="AI23" i="5"/>
  <c r="AH23" i="5"/>
  <c r="AG23" i="5"/>
  <c r="V23" i="5"/>
  <c r="U23" i="5"/>
  <c r="T23" i="5"/>
  <c r="H23" i="5"/>
  <c r="G23" i="5"/>
  <c r="F23" i="5"/>
  <c r="E23" i="5"/>
  <c r="AJ22" i="5"/>
  <c r="AI22" i="5"/>
  <c r="AH22" i="5"/>
  <c r="AG22" i="5"/>
  <c r="V22" i="5"/>
  <c r="U22" i="5"/>
  <c r="T22" i="5"/>
  <c r="H22" i="5"/>
  <c r="G22" i="5"/>
  <c r="F22" i="5"/>
  <c r="E22" i="5"/>
  <c r="AJ21" i="5"/>
  <c r="AI21" i="5"/>
  <c r="AH21" i="5"/>
  <c r="AG21" i="5"/>
  <c r="V21" i="5"/>
  <c r="U21" i="5"/>
  <c r="T21" i="5"/>
  <c r="S21" i="5"/>
  <c r="H21" i="5"/>
  <c r="G21" i="5"/>
  <c r="F21" i="5"/>
  <c r="E21" i="5"/>
  <c r="AJ20" i="5"/>
  <c r="AI20" i="5"/>
  <c r="AH20" i="5"/>
  <c r="AG20" i="5"/>
  <c r="V20" i="5"/>
  <c r="U20" i="5"/>
  <c r="T20" i="5"/>
  <c r="S20" i="5"/>
  <c r="H20" i="5"/>
  <c r="G20" i="5"/>
  <c r="F20" i="5"/>
  <c r="E20" i="5"/>
  <c r="AJ19" i="5"/>
  <c r="AI19" i="5"/>
  <c r="AH19" i="5"/>
  <c r="AG19" i="5"/>
  <c r="V19" i="5"/>
  <c r="U19" i="5"/>
  <c r="T19" i="5"/>
  <c r="S19" i="5"/>
  <c r="H19" i="5"/>
  <c r="G19" i="5"/>
  <c r="F19" i="5"/>
  <c r="E19" i="5"/>
  <c r="AJ18" i="5"/>
  <c r="AI18" i="5"/>
  <c r="AH18" i="5"/>
  <c r="AG18" i="5"/>
  <c r="V18" i="5"/>
  <c r="U18" i="5"/>
  <c r="T18" i="5"/>
  <c r="S18" i="5"/>
  <c r="H18" i="5"/>
  <c r="G18" i="5"/>
  <c r="F18" i="5"/>
  <c r="E18" i="5"/>
  <c r="AJ17" i="5"/>
  <c r="AI17" i="5"/>
  <c r="AH17" i="5"/>
  <c r="AG17" i="5"/>
  <c r="V17" i="5"/>
  <c r="U17" i="5"/>
  <c r="T17" i="5"/>
  <c r="S17" i="5"/>
  <c r="H17" i="5"/>
  <c r="G17" i="5"/>
  <c r="F17" i="5"/>
  <c r="E17" i="5"/>
  <c r="AJ16" i="5"/>
  <c r="AI16" i="5"/>
  <c r="AH16" i="5"/>
  <c r="AG16" i="5"/>
  <c r="V16" i="5"/>
  <c r="U16" i="5"/>
  <c r="T16" i="5"/>
  <c r="S16" i="5"/>
  <c r="H16" i="5"/>
  <c r="G16" i="5"/>
  <c r="F16" i="5"/>
  <c r="E16" i="5"/>
  <c r="AJ15" i="5"/>
  <c r="AI15" i="5"/>
  <c r="AH15" i="5"/>
  <c r="AG15" i="5"/>
  <c r="V15" i="5"/>
  <c r="U15" i="5"/>
  <c r="T15" i="5"/>
  <c r="S15" i="5"/>
  <c r="H15" i="5"/>
  <c r="G15" i="5"/>
  <c r="F15" i="5"/>
  <c r="E15" i="5"/>
  <c r="AJ14" i="5"/>
  <c r="AI14" i="5"/>
  <c r="AH14" i="5"/>
  <c r="AG14" i="5"/>
  <c r="V14" i="5"/>
  <c r="U14" i="5"/>
  <c r="T14" i="5"/>
  <c r="S14" i="5"/>
  <c r="H14" i="5"/>
  <c r="G14" i="5"/>
  <c r="F14" i="5"/>
  <c r="E14" i="5"/>
  <c r="AJ13" i="5"/>
  <c r="AI13" i="5"/>
  <c r="AH13" i="5"/>
  <c r="AG13" i="5"/>
  <c r="V13" i="5"/>
  <c r="U13" i="5"/>
  <c r="T13" i="5"/>
  <c r="S13" i="5"/>
  <c r="H13" i="5"/>
  <c r="G13" i="5"/>
  <c r="F13" i="5"/>
  <c r="E13" i="5"/>
  <c r="AJ12" i="5"/>
  <c r="AI12" i="5"/>
  <c r="AH12" i="5"/>
  <c r="AG12" i="5"/>
  <c r="V12" i="5"/>
  <c r="U12" i="5"/>
  <c r="T12" i="5"/>
  <c r="S12" i="5"/>
  <c r="H12" i="5"/>
  <c r="G12" i="5"/>
  <c r="F12" i="5"/>
  <c r="E12" i="5"/>
  <c r="AJ11" i="5"/>
  <c r="AI11" i="5"/>
  <c r="AH11" i="5"/>
  <c r="AG11" i="5"/>
  <c r="V11" i="5"/>
  <c r="U11" i="5"/>
  <c r="T11" i="5"/>
  <c r="S11" i="5"/>
  <c r="H11" i="5"/>
  <c r="G11" i="5"/>
  <c r="F11" i="5"/>
  <c r="E11" i="5"/>
  <c r="AJ10" i="5"/>
  <c r="AI10" i="5"/>
  <c r="AH10" i="5"/>
  <c r="AG10" i="5"/>
  <c r="V10" i="5"/>
  <c r="U10" i="5"/>
  <c r="T10" i="5"/>
  <c r="S10" i="5"/>
  <c r="H10" i="5"/>
  <c r="G10" i="5"/>
  <c r="F10" i="5"/>
  <c r="E10" i="5"/>
  <c r="AJ9" i="5"/>
  <c r="AI9" i="5"/>
  <c r="AH9" i="5"/>
  <c r="AG9" i="5"/>
  <c r="V9" i="5"/>
  <c r="U9" i="5"/>
  <c r="T9" i="5"/>
  <c r="H9" i="5"/>
  <c r="G9" i="5"/>
  <c r="F9" i="5"/>
  <c r="E9" i="5"/>
  <c r="AJ8" i="5"/>
  <c r="AI8" i="5"/>
  <c r="AH8" i="5"/>
  <c r="AG8" i="5"/>
  <c r="V8" i="5"/>
  <c r="U8" i="5"/>
  <c r="T8" i="5"/>
  <c r="S8" i="5"/>
  <c r="H8" i="5"/>
  <c r="G8" i="5"/>
  <c r="F8" i="5"/>
  <c r="E8" i="5"/>
  <c r="AJ7" i="5"/>
  <c r="AI7" i="5"/>
  <c r="AH7" i="5"/>
  <c r="AG7" i="5"/>
  <c r="V7" i="5"/>
  <c r="U7" i="5"/>
  <c r="T7" i="5"/>
  <c r="H7" i="5"/>
  <c r="G7" i="5"/>
  <c r="F7" i="5"/>
  <c r="E7" i="5"/>
  <c r="AJ6" i="5"/>
  <c r="AI6" i="5"/>
  <c r="AH6" i="5"/>
  <c r="AG6" i="5"/>
  <c r="V6" i="5"/>
  <c r="U6" i="5"/>
  <c r="T6" i="5"/>
  <c r="S6" i="5"/>
  <c r="H6" i="5"/>
  <c r="G6" i="5"/>
  <c r="F6" i="5"/>
  <c r="E6" i="5"/>
  <c r="AJ5" i="5"/>
  <c r="AI5" i="5"/>
  <c r="AH5" i="5"/>
  <c r="AG5" i="5"/>
  <c r="V5" i="5"/>
  <c r="U5" i="5"/>
  <c r="T5" i="5"/>
  <c r="H5" i="5"/>
  <c r="G5" i="5"/>
  <c r="F5" i="5"/>
  <c r="E5" i="5"/>
  <c r="AJ4" i="5"/>
  <c r="AI4" i="5"/>
  <c r="AH4" i="5"/>
  <c r="AG4" i="5"/>
  <c r="V4" i="5"/>
  <c r="U4" i="5"/>
  <c r="T4" i="5"/>
  <c r="S4" i="5"/>
  <c r="H4" i="5"/>
  <c r="G4" i="5"/>
  <c r="F4" i="5"/>
  <c r="E4" i="5"/>
  <c r="C103" i="4"/>
  <c r="D100" i="4"/>
  <c r="C106" i="4" s="1"/>
  <c r="C100" i="4"/>
  <c r="H99" i="4"/>
  <c r="G99" i="4"/>
  <c r="F99" i="4"/>
  <c r="H98" i="4"/>
  <c r="G98" i="4"/>
  <c r="F98" i="4"/>
  <c r="E98" i="4"/>
  <c r="H97" i="4"/>
  <c r="G97" i="4"/>
  <c r="F97" i="4"/>
  <c r="H96" i="4"/>
  <c r="G96" i="4"/>
  <c r="F96" i="4"/>
  <c r="E96" i="4"/>
  <c r="H95" i="4"/>
  <c r="G95" i="4"/>
  <c r="F95" i="4"/>
  <c r="H94" i="4"/>
  <c r="G94" i="4"/>
  <c r="F94" i="4"/>
  <c r="H93" i="4"/>
  <c r="G93" i="4"/>
  <c r="F93" i="4"/>
  <c r="H92" i="4"/>
  <c r="G92" i="4"/>
  <c r="F92" i="4"/>
  <c r="H91" i="4"/>
  <c r="G91" i="4"/>
  <c r="F91" i="4"/>
  <c r="H90" i="4"/>
  <c r="G90" i="4"/>
  <c r="F90" i="4"/>
  <c r="H89" i="4"/>
  <c r="G89" i="4"/>
  <c r="F89" i="4"/>
  <c r="H88" i="4"/>
  <c r="G88" i="4"/>
  <c r="F88" i="4"/>
  <c r="H87" i="4"/>
  <c r="G87" i="4"/>
  <c r="F87" i="4"/>
  <c r="H86" i="4"/>
  <c r="G86" i="4"/>
  <c r="F86" i="4"/>
  <c r="E86" i="4"/>
  <c r="H85" i="4"/>
  <c r="G85" i="4"/>
  <c r="F85" i="4"/>
  <c r="H84" i="4"/>
  <c r="G84" i="4"/>
  <c r="F84" i="4"/>
  <c r="E84" i="4"/>
  <c r="H83" i="4"/>
  <c r="G83" i="4"/>
  <c r="F83" i="4"/>
  <c r="H82" i="4"/>
  <c r="G82" i="4"/>
  <c r="F82" i="4"/>
  <c r="E82" i="4"/>
  <c r="H81" i="4"/>
  <c r="G81" i="4"/>
  <c r="F81" i="4"/>
  <c r="H80" i="4"/>
  <c r="G80" i="4"/>
  <c r="F80" i="4"/>
  <c r="E80" i="4"/>
  <c r="H79" i="4"/>
  <c r="G79" i="4"/>
  <c r="F79" i="4"/>
  <c r="H78" i="4"/>
  <c r="G78" i="4"/>
  <c r="F78" i="4"/>
  <c r="E78" i="4"/>
  <c r="R63" i="4"/>
  <c r="Q63" i="4"/>
  <c r="E63" i="4"/>
  <c r="D63" i="4"/>
  <c r="C63" i="4"/>
  <c r="V62" i="4"/>
  <c r="U62" i="4"/>
  <c r="T62" i="4"/>
  <c r="S62" i="4"/>
  <c r="H62" i="4"/>
  <c r="G62" i="4"/>
  <c r="F62" i="4"/>
  <c r="E62" i="4"/>
  <c r="V61" i="4"/>
  <c r="U61" i="4"/>
  <c r="T61" i="4"/>
  <c r="S61" i="4"/>
  <c r="H61" i="4"/>
  <c r="G61" i="4"/>
  <c r="F61" i="4"/>
  <c r="E61" i="4"/>
  <c r="V60" i="4"/>
  <c r="U60" i="4"/>
  <c r="T60" i="4"/>
  <c r="S60" i="4"/>
  <c r="H60" i="4"/>
  <c r="G60" i="4"/>
  <c r="F60" i="4"/>
  <c r="E60" i="4"/>
  <c r="V59" i="4"/>
  <c r="U59" i="4"/>
  <c r="T59" i="4"/>
  <c r="S59" i="4"/>
  <c r="H59" i="4"/>
  <c r="G59" i="4"/>
  <c r="F59" i="4"/>
  <c r="E59" i="4"/>
  <c r="V58" i="4"/>
  <c r="U58" i="4"/>
  <c r="T58" i="4"/>
  <c r="S58" i="4"/>
  <c r="H58" i="4"/>
  <c r="G58" i="4"/>
  <c r="F58" i="4"/>
  <c r="E58" i="4"/>
  <c r="V57" i="4"/>
  <c r="U57" i="4"/>
  <c r="T57" i="4"/>
  <c r="S57" i="4"/>
  <c r="J57" i="4"/>
  <c r="H57" i="4"/>
  <c r="G57" i="4"/>
  <c r="E57" i="4"/>
  <c r="I57" i="4" s="1"/>
  <c r="V56" i="4"/>
  <c r="U56" i="4"/>
  <c r="T56" i="4"/>
  <c r="H56" i="4"/>
  <c r="I56" i="4" s="1"/>
  <c r="G56" i="4"/>
  <c r="J56" i="4" s="1"/>
  <c r="E56" i="4"/>
  <c r="V55" i="4"/>
  <c r="U55" i="4"/>
  <c r="T55" i="4"/>
  <c r="H55" i="4"/>
  <c r="G55" i="4"/>
  <c r="E55" i="4"/>
  <c r="Z54" i="4"/>
  <c r="Y54" i="4"/>
  <c r="V54" i="4"/>
  <c r="U54" i="4"/>
  <c r="T54" i="4"/>
  <c r="S54" i="4"/>
  <c r="H54" i="4"/>
  <c r="G54" i="4"/>
  <c r="E54" i="4"/>
  <c r="I54" i="4" s="1"/>
  <c r="Z53" i="4"/>
  <c r="Y53" i="4"/>
  <c r="V53" i="4"/>
  <c r="U53" i="4"/>
  <c r="T53" i="4"/>
  <c r="S53" i="4"/>
  <c r="J53" i="4"/>
  <c r="H53" i="4"/>
  <c r="G53" i="4"/>
  <c r="E53" i="4"/>
  <c r="I53" i="4" s="1"/>
  <c r="Z52" i="4"/>
  <c r="Y52" i="4"/>
  <c r="X52" i="4"/>
  <c r="V52" i="4"/>
  <c r="U52" i="4"/>
  <c r="T52" i="4"/>
  <c r="S52" i="4"/>
  <c r="W52" i="4" s="1"/>
  <c r="H52" i="4"/>
  <c r="G52" i="4"/>
  <c r="E52" i="4"/>
  <c r="I52" i="4" s="1"/>
  <c r="Z51" i="4"/>
  <c r="Y51" i="4"/>
  <c r="V51" i="4"/>
  <c r="U51" i="4"/>
  <c r="T51" i="4"/>
  <c r="S51" i="4"/>
  <c r="H51" i="4"/>
  <c r="G51" i="4"/>
  <c r="E51" i="4"/>
  <c r="Z50" i="4"/>
  <c r="Y50" i="4"/>
  <c r="X50" i="4"/>
  <c r="V50" i="4"/>
  <c r="U50" i="4"/>
  <c r="T50" i="4"/>
  <c r="S50" i="4"/>
  <c r="J50" i="4"/>
  <c r="H50" i="4"/>
  <c r="G50" i="4"/>
  <c r="E50" i="4"/>
  <c r="Y49" i="4"/>
  <c r="X49" i="4"/>
  <c r="V49" i="4"/>
  <c r="Z49" i="4" s="1"/>
  <c r="U49" i="4"/>
  <c r="T49" i="4"/>
  <c r="S49" i="4"/>
  <c r="H49" i="4"/>
  <c r="G49" i="4"/>
  <c r="E49" i="4"/>
  <c r="Z48" i="4"/>
  <c r="Y48" i="4"/>
  <c r="V48" i="4"/>
  <c r="U48" i="4"/>
  <c r="T48" i="4"/>
  <c r="S48" i="4"/>
  <c r="W48" i="4" s="1"/>
  <c r="J48" i="4"/>
  <c r="H48" i="4"/>
  <c r="G48" i="4"/>
  <c r="E48" i="4"/>
  <c r="I48" i="4" s="1"/>
  <c r="Y47" i="4"/>
  <c r="X47" i="4"/>
  <c r="V47" i="4"/>
  <c r="Z47" i="4" s="1"/>
  <c r="U47" i="4"/>
  <c r="T47" i="4"/>
  <c r="S47" i="4"/>
  <c r="J47" i="4"/>
  <c r="H47" i="4"/>
  <c r="G47" i="4"/>
  <c r="E47" i="4"/>
  <c r="Y46" i="4"/>
  <c r="V46" i="4"/>
  <c r="Z46" i="4" s="1"/>
  <c r="U46" i="4"/>
  <c r="T46" i="4"/>
  <c r="S46" i="4"/>
  <c r="H46" i="4"/>
  <c r="G46" i="4"/>
  <c r="E46" i="4"/>
  <c r="I46" i="4" s="1"/>
  <c r="V45" i="4"/>
  <c r="U45" i="4"/>
  <c r="T45" i="4"/>
  <c r="H45" i="4"/>
  <c r="G45" i="4"/>
  <c r="E45" i="4"/>
  <c r="Y44" i="4"/>
  <c r="X44" i="4"/>
  <c r="V44" i="4"/>
  <c r="Z44" i="4" s="1"/>
  <c r="U44" i="4"/>
  <c r="T44" i="4"/>
  <c r="S44" i="4"/>
  <c r="H44" i="4"/>
  <c r="G44" i="4"/>
  <c r="J44" i="4" s="1"/>
  <c r="E44" i="4"/>
  <c r="V43" i="4"/>
  <c r="U43" i="4"/>
  <c r="T43" i="4"/>
  <c r="H43" i="4"/>
  <c r="G43" i="4"/>
  <c r="E43" i="4"/>
  <c r="V42" i="4"/>
  <c r="U42" i="4"/>
  <c r="T42" i="4"/>
  <c r="H42" i="4"/>
  <c r="G42" i="4"/>
  <c r="E42" i="4"/>
  <c r="V41" i="4"/>
  <c r="U41" i="4"/>
  <c r="T41" i="4"/>
  <c r="H41" i="4"/>
  <c r="G41" i="4"/>
  <c r="E41" i="4"/>
  <c r="AH32" i="4"/>
  <c r="AE32" i="4"/>
  <c r="Q29" i="4"/>
  <c r="AF26" i="4"/>
  <c r="AE26" i="4"/>
  <c r="AE33" i="4" s="1"/>
  <c r="R26" i="4"/>
  <c r="Q32" i="4" s="1"/>
  <c r="Q26" i="4"/>
  <c r="D26" i="4"/>
  <c r="F25" i="4" s="1"/>
  <c r="C26" i="4"/>
  <c r="E24" i="4" s="1"/>
  <c r="AJ25" i="4"/>
  <c r="AI25" i="4"/>
  <c r="AH25" i="4"/>
  <c r="AG25" i="4"/>
  <c r="V25" i="4"/>
  <c r="U25" i="4"/>
  <c r="T25" i="4"/>
  <c r="S25" i="4"/>
  <c r="H25" i="4"/>
  <c r="G25" i="4"/>
  <c r="AJ24" i="4"/>
  <c r="AI24" i="4"/>
  <c r="AH24" i="4"/>
  <c r="AG24" i="4"/>
  <c r="V24" i="4"/>
  <c r="U24" i="4"/>
  <c r="T24" i="4"/>
  <c r="H24" i="4"/>
  <c r="G24" i="4"/>
  <c r="F24" i="4"/>
  <c r="AJ23" i="4"/>
  <c r="AI23" i="4"/>
  <c r="AH23" i="4"/>
  <c r="AG23" i="4"/>
  <c r="V23" i="4"/>
  <c r="U23" i="4"/>
  <c r="T23" i="4"/>
  <c r="S23" i="4"/>
  <c r="H23" i="4"/>
  <c r="G23" i="4"/>
  <c r="AJ22" i="4"/>
  <c r="AI22" i="4"/>
  <c r="AH22" i="4"/>
  <c r="AG22" i="4"/>
  <c r="V22" i="4"/>
  <c r="U22" i="4"/>
  <c r="T22" i="4"/>
  <c r="H22" i="4"/>
  <c r="G22" i="4"/>
  <c r="F22" i="4"/>
  <c r="AJ21" i="4"/>
  <c r="AI21" i="4"/>
  <c r="AH21" i="4"/>
  <c r="AG21" i="4"/>
  <c r="V21" i="4"/>
  <c r="U21" i="4"/>
  <c r="T21" i="4"/>
  <c r="S21" i="4"/>
  <c r="H21" i="4"/>
  <c r="G21" i="4"/>
  <c r="AM20" i="4"/>
  <c r="AL20" i="4"/>
  <c r="AJ20" i="4"/>
  <c r="AN20" i="4" s="1"/>
  <c r="AI20" i="4"/>
  <c r="AH20" i="4"/>
  <c r="AG20" i="4"/>
  <c r="V20" i="4"/>
  <c r="U20" i="4"/>
  <c r="T20" i="4"/>
  <c r="S20" i="4"/>
  <c r="H20" i="4"/>
  <c r="G20" i="4"/>
  <c r="AM19" i="4"/>
  <c r="AL19" i="4"/>
  <c r="AJ19" i="4"/>
  <c r="AN19" i="4" s="1"/>
  <c r="AI19" i="4"/>
  <c r="AH19" i="4"/>
  <c r="AG19" i="4"/>
  <c r="V19" i="4"/>
  <c r="U19" i="4"/>
  <c r="T19" i="4"/>
  <c r="H19" i="4"/>
  <c r="G19" i="4"/>
  <c r="AM18" i="4"/>
  <c r="AL18" i="4"/>
  <c r="AJ18" i="4"/>
  <c r="AN18" i="4" s="1"/>
  <c r="AI18" i="4"/>
  <c r="AH18" i="4"/>
  <c r="AG18" i="4"/>
  <c r="Y18" i="4"/>
  <c r="V18" i="4"/>
  <c r="Z18" i="4" s="1"/>
  <c r="U18" i="4"/>
  <c r="T18" i="4"/>
  <c r="H18" i="4"/>
  <c r="G18" i="4"/>
  <c r="AM17" i="4"/>
  <c r="AL17" i="4"/>
  <c r="AJ17" i="4"/>
  <c r="AN17" i="4" s="1"/>
  <c r="AI17" i="4"/>
  <c r="AH17" i="4"/>
  <c r="AG17" i="4"/>
  <c r="Y17" i="4"/>
  <c r="V17" i="4"/>
  <c r="Z17" i="4" s="1"/>
  <c r="U17" i="4"/>
  <c r="T17" i="4"/>
  <c r="H17" i="4"/>
  <c r="G17" i="4"/>
  <c r="AM16" i="4"/>
  <c r="AL16" i="4"/>
  <c r="AJ16" i="4"/>
  <c r="AN16" i="4" s="1"/>
  <c r="AI16" i="4"/>
  <c r="AH16" i="4"/>
  <c r="AG16" i="4"/>
  <c r="Y16" i="4"/>
  <c r="V16" i="4"/>
  <c r="Z16" i="4" s="1"/>
  <c r="U16" i="4"/>
  <c r="T16" i="4"/>
  <c r="K16" i="4"/>
  <c r="H16" i="4"/>
  <c r="G16" i="4"/>
  <c r="F16" i="4"/>
  <c r="AM15" i="4"/>
  <c r="AL15" i="4"/>
  <c r="AJ15" i="4"/>
  <c r="AK15" i="4" s="1"/>
  <c r="AI15" i="4"/>
  <c r="AH15" i="4"/>
  <c r="AG15" i="4"/>
  <c r="Y15" i="4"/>
  <c r="V15" i="4"/>
  <c r="U15" i="4"/>
  <c r="T15" i="4"/>
  <c r="Z15" i="4" s="1"/>
  <c r="K15" i="4"/>
  <c r="H15" i="4"/>
  <c r="G15" i="4"/>
  <c r="F15" i="4"/>
  <c r="L15" i="4" s="1"/>
  <c r="AM14" i="4"/>
  <c r="AL14" i="4"/>
  <c r="AK14" i="4"/>
  <c r="AJ14" i="4"/>
  <c r="AI14" i="4"/>
  <c r="AH14" i="4"/>
  <c r="AN14" i="4" s="1"/>
  <c r="AG14" i="4"/>
  <c r="Y14" i="4"/>
  <c r="V14" i="4"/>
  <c r="U14" i="4"/>
  <c r="T14" i="4"/>
  <c r="K14" i="4"/>
  <c r="H14" i="4"/>
  <c r="G14" i="4"/>
  <c r="F14" i="4"/>
  <c r="L14" i="4" s="1"/>
  <c r="AM13" i="4"/>
  <c r="AL13" i="4"/>
  <c r="AJ13" i="4"/>
  <c r="AK13" i="4" s="1"/>
  <c r="AI13" i="4"/>
  <c r="AH13" i="4"/>
  <c r="AG13" i="4"/>
  <c r="Y13" i="4"/>
  <c r="V13" i="4"/>
  <c r="U13" i="4"/>
  <c r="T13" i="4"/>
  <c r="K13" i="4"/>
  <c r="H13" i="4"/>
  <c r="G13" i="4"/>
  <c r="F13" i="4"/>
  <c r="AM12" i="4"/>
  <c r="AL12" i="4"/>
  <c r="AK12" i="4"/>
  <c r="AJ12" i="4"/>
  <c r="AI12" i="4"/>
  <c r="AH12" i="4"/>
  <c r="AN12" i="4" s="1"/>
  <c r="AG12" i="4"/>
  <c r="Y12" i="4"/>
  <c r="V12" i="4"/>
  <c r="U12" i="4"/>
  <c r="T12" i="4"/>
  <c r="Z12" i="4" s="1"/>
  <c r="K12" i="4"/>
  <c r="H12" i="4"/>
  <c r="G12" i="4"/>
  <c r="F12" i="4"/>
  <c r="L12" i="4" s="1"/>
  <c r="AM11" i="4"/>
  <c r="AL11" i="4"/>
  <c r="AJ11" i="4"/>
  <c r="AK11" i="4" s="1"/>
  <c r="AI11" i="4"/>
  <c r="AH11" i="4"/>
  <c r="AN11" i="4" s="1"/>
  <c r="AG11" i="4"/>
  <c r="Y11" i="4"/>
  <c r="V11" i="4"/>
  <c r="U11" i="4"/>
  <c r="T11" i="4"/>
  <c r="K11" i="4"/>
  <c r="H11" i="4"/>
  <c r="G11" i="4"/>
  <c r="F11" i="4"/>
  <c r="AM10" i="4"/>
  <c r="AL10" i="4"/>
  <c r="AJ10" i="4"/>
  <c r="AK10" i="4" s="1"/>
  <c r="AI10" i="4"/>
  <c r="AH10" i="4"/>
  <c r="AG10" i="4"/>
  <c r="Y10" i="4"/>
  <c r="V10" i="4"/>
  <c r="U10" i="4"/>
  <c r="T10" i="4"/>
  <c r="Z10" i="4" s="1"/>
  <c r="K10" i="4"/>
  <c r="H10" i="4"/>
  <c r="G10" i="4"/>
  <c r="F10" i="4"/>
  <c r="AM9" i="4"/>
  <c r="AM27" i="4" s="1"/>
  <c r="AJ31" i="4" s="1"/>
  <c r="AL9" i="4"/>
  <c r="AL27" i="4" s="1"/>
  <c r="AK9" i="4"/>
  <c r="AJ9" i="4"/>
  <c r="AI9" i="4"/>
  <c r="AH9" i="4"/>
  <c r="AN9" i="4" s="1"/>
  <c r="AG9" i="4"/>
  <c r="Y9" i="4"/>
  <c r="V9" i="4"/>
  <c r="U9" i="4"/>
  <c r="T9" i="4"/>
  <c r="Z9" i="4" s="1"/>
  <c r="K9" i="4"/>
  <c r="H9" i="4"/>
  <c r="G9" i="4"/>
  <c r="F9" i="4"/>
  <c r="L9" i="4" s="1"/>
  <c r="AJ8" i="4"/>
  <c r="AI8" i="4"/>
  <c r="AH8" i="4"/>
  <c r="AG8" i="4"/>
  <c r="V8" i="4"/>
  <c r="U8" i="4"/>
  <c r="T8" i="4"/>
  <c r="H8" i="4"/>
  <c r="G8" i="4"/>
  <c r="F8" i="4"/>
  <c r="AJ7" i="4"/>
  <c r="AI7" i="4"/>
  <c r="AH7" i="4"/>
  <c r="AG7" i="4"/>
  <c r="V7" i="4"/>
  <c r="U7" i="4"/>
  <c r="T7" i="4"/>
  <c r="S7" i="4"/>
  <c r="L7" i="4"/>
  <c r="H7" i="4"/>
  <c r="G7" i="4"/>
  <c r="F7" i="4"/>
  <c r="K7" i="4" s="1"/>
  <c r="AJ6" i="4"/>
  <c r="AI6" i="4"/>
  <c r="AH6" i="4"/>
  <c r="AG6" i="4"/>
  <c r="V6" i="4"/>
  <c r="U6" i="4"/>
  <c r="T6" i="4"/>
  <c r="S6" i="4"/>
  <c r="H6" i="4"/>
  <c r="G6" i="4"/>
  <c r="F6" i="4"/>
  <c r="AJ5" i="4"/>
  <c r="AI5" i="4"/>
  <c r="AH5" i="4"/>
  <c r="AG5" i="4"/>
  <c r="V5" i="4"/>
  <c r="U5" i="4"/>
  <c r="T5" i="4"/>
  <c r="H5" i="4"/>
  <c r="G5" i="4"/>
  <c r="F5" i="4"/>
  <c r="AJ4" i="4"/>
  <c r="AI4" i="4"/>
  <c r="AH4" i="4"/>
  <c r="AG4" i="4"/>
  <c r="V4" i="4"/>
  <c r="U4" i="4"/>
  <c r="T4" i="4"/>
  <c r="S4" i="4"/>
  <c r="H4" i="4"/>
  <c r="G4" i="4"/>
  <c r="F4" i="4"/>
  <c r="C107" i="3"/>
  <c r="C103" i="3"/>
  <c r="D100" i="3"/>
  <c r="C106" i="3" s="1"/>
  <c r="C100" i="3"/>
  <c r="H99" i="3"/>
  <c r="G99" i="3"/>
  <c r="F99" i="3"/>
  <c r="E99" i="3"/>
  <c r="H98" i="3"/>
  <c r="G98" i="3"/>
  <c r="F98" i="3"/>
  <c r="E98" i="3"/>
  <c r="L97" i="3"/>
  <c r="K97" i="3"/>
  <c r="J97" i="3"/>
  <c r="I97" i="3"/>
  <c r="H97" i="3"/>
  <c r="G97" i="3"/>
  <c r="F97" i="3"/>
  <c r="E97" i="3"/>
  <c r="L96" i="3"/>
  <c r="K96" i="3"/>
  <c r="J96" i="3"/>
  <c r="I96" i="3"/>
  <c r="H96" i="3"/>
  <c r="G96" i="3"/>
  <c r="F96" i="3"/>
  <c r="E96" i="3"/>
  <c r="L95" i="3"/>
  <c r="K95" i="3"/>
  <c r="J95" i="3"/>
  <c r="I95" i="3"/>
  <c r="H95" i="3"/>
  <c r="G95" i="3"/>
  <c r="F95" i="3"/>
  <c r="E95" i="3"/>
  <c r="H94" i="3"/>
  <c r="G94" i="3"/>
  <c r="F94" i="3"/>
  <c r="E94" i="3"/>
  <c r="H93" i="3"/>
  <c r="G93" i="3"/>
  <c r="F93" i="3"/>
  <c r="E93" i="3"/>
  <c r="H92" i="3"/>
  <c r="G92" i="3"/>
  <c r="F92" i="3"/>
  <c r="E92" i="3"/>
  <c r="H91" i="3"/>
  <c r="G91" i="3"/>
  <c r="F91" i="3"/>
  <c r="E91" i="3"/>
  <c r="H90" i="3"/>
  <c r="G90" i="3"/>
  <c r="F90" i="3"/>
  <c r="E90" i="3"/>
  <c r="L89" i="3"/>
  <c r="K89" i="3"/>
  <c r="J89" i="3"/>
  <c r="I89" i="3"/>
  <c r="H89" i="3"/>
  <c r="G89" i="3"/>
  <c r="F89" i="3"/>
  <c r="E89" i="3"/>
  <c r="L88" i="3"/>
  <c r="K88" i="3"/>
  <c r="J88" i="3"/>
  <c r="I88" i="3"/>
  <c r="H88" i="3"/>
  <c r="G88" i="3"/>
  <c r="F88" i="3"/>
  <c r="E88" i="3"/>
  <c r="L87" i="3"/>
  <c r="K87" i="3"/>
  <c r="J87" i="3"/>
  <c r="I87" i="3"/>
  <c r="H87" i="3"/>
  <c r="G87" i="3"/>
  <c r="F87" i="3"/>
  <c r="E87" i="3"/>
  <c r="L86" i="3"/>
  <c r="K86" i="3"/>
  <c r="J86" i="3"/>
  <c r="I86" i="3"/>
  <c r="H86" i="3"/>
  <c r="G86" i="3"/>
  <c r="F86" i="3"/>
  <c r="E86" i="3"/>
  <c r="H85" i="3"/>
  <c r="G85" i="3"/>
  <c r="F85" i="3"/>
  <c r="E85" i="3"/>
  <c r="H84" i="3"/>
  <c r="G84" i="3"/>
  <c r="F84" i="3"/>
  <c r="E84" i="3"/>
  <c r="H83" i="3"/>
  <c r="G83" i="3"/>
  <c r="F83" i="3"/>
  <c r="E83" i="3"/>
  <c r="H82" i="3"/>
  <c r="G82" i="3"/>
  <c r="F82" i="3"/>
  <c r="E82" i="3"/>
  <c r="H81" i="3"/>
  <c r="G81" i="3"/>
  <c r="F81" i="3"/>
  <c r="E81" i="3"/>
  <c r="H80" i="3"/>
  <c r="G80" i="3"/>
  <c r="F80" i="3"/>
  <c r="E80" i="3"/>
  <c r="L79" i="3"/>
  <c r="K79" i="3"/>
  <c r="J79" i="3"/>
  <c r="I79" i="3"/>
  <c r="H79" i="3"/>
  <c r="G79" i="3"/>
  <c r="F79" i="3"/>
  <c r="E79" i="3"/>
  <c r="H78" i="3"/>
  <c r="G78" i="3"/>
  <c r="F78" i="3"/>
  <c r="E78" i="3"/>
  <c r="Q70" i="3"/>
  <c r="C69" i="3"/>
  <c r="C66" i="3"/>
  <c r="R63" i="3"/>
  <c r="Q63" i="3"/>
  <c r="Q66" i="3" s="1"/>
  <c r="D63" i="3"/>
  <c r="C63" i="3"/>
  <c r="C70" i="3" s="1"/>
  <c r="V62" i="3"/>
  <c r="U62" i="3"/>
  <c r="T62" i="3"/>
  <c r="H62" i="3"/>
  <c r="G62" i="3"/>
  <c r="F62" i="3"/>
  <c r="E62" i="3"/>
  <c r="V61" i="3"/>
  <c r="U61" i="3"/>
  <c r="T61" i="3"/>
  <c r="H61" i="3"/>
  <c r="G61" i="3"/>
  <c r="F61" i="3"/>
  <c r="E61" i="3"/>
  <c r="V60" i="3"/>
  <c r="U60" i="3"/>
  <c r="T60" i="3"/>
  <c r="L60" i="3"/>
  <c r="K60" i="3"/>
  <c r="H60" i="3"/>
  <c r="G60" i="3"/>
  <c r="F60" i="3"/>
  <c r="E60" i="3"/>
  <c r="J60" i="3" s="1"/>
  <c r="V59" i="3"/>
  <c r="U59" i="3"/>
  <c r="T59" i="3"/>
  <c r="Z59" i="3" s="1"/>
  <c r="H59" i="3"/>
  <c r="G59" i="3"/>
  <c r="F59" i="3"/>
  <c r="L59" i="3" s="1"/>
  <c r="E59" i="3"/>
  <c r="J59" i="3" s="1"/>
  <c r="V58" i="3"/>
  <c r="U58" i="3"/>
  <c r="H58" i="3"/>
  <c r="I58" i="3" s="1"/>
  <c r="G58" i="3"/>
  <c r="J58" i="3" s="1"/>
  <c r="F58" i="3"/>
  <c r="E58" i="3"/>
  <c r="V57" i="3"/>
  <c r="U57" i="3"/>
  <c r="T57" i="3"/>
  <c r="H57" i="3"/>
  <c r="G57" i="3"/>
  <c r="F57" i="3"/>
  <c r="E57" i="3"/>
  <c r="V56" i="3"/>
  <c r="U56" i="3"/>
  <c r="J56" i="3"/>
  <c r="H56" i="3"/>
  <c r="I56" i="3" s="1"/>
  <c r="G56" i="3"/>
  <c r="F56" i="3"/>
  <c r="L56" i="3" s="1"/>
  <c r="E56" i="3"/>
  <c r="V55" i="3"/>
  <c r="U55" i="3"/>
  <c r="J55" i="3"/>
  <c r="H55" i="3"/>
  <c r="I55" i="3" s="1"/>
  <c r="G55" i="3"/>
  <c r="F55" i="3"/>
  <c r="L55" i="3" s="1"/>
  <c r="E55" i="3"/>
  <c r="V54" i="3"/>
  <c r="U54" i="3"/>
  <c r="J54" i="3"/>
  <c r="H54" i="3"/>
  <c r="I54" i="3" s="1"/>
  <c r="G54" i="3"/>
  <c r="F54" i="3"/>
  <c r="L54" i="3" s="1"/>
  <c r="E54" i="3"/>
  <c r="V53" i="3"/>
  <c r="U53" i="3"/>
  <c r="J53" i="3"/>
  <c r="H53" i="3"/>
  <c r="I53" i="3" s="1"/>
  <c r="G53" i="3"/>
  <c r="F53" i="3"/>
  <c r="L53" i="3" s="1"/>
  <c r="E53" i="3"/>
  <c r="V52" i="3"/>
  <c r="U52" i="3"/>
  <c r="J52" i="3"/>
  <c r="H52" i="3"/>
  <c r="I52" i="3" s="1"/>
  <c r="G52" i="3"/>
  <c r="F52" i="3"/>
  <c r="L52" i="3" s="1"/>
  <c r="E52" i="3"/>
  <c r="V51" i="3"/>
  <c r="U51" i="3"/>
  <c r="J51" i="3"/>
  <c r="H51" i="3"/>
  <c r="I51" i="3" s="1"/>
  <c r="G51" i="3"/>
  <c r="F51" i="3"/>
  <c r="L51" i="3" s="1"/>
  <c r="E51" i="3"/>
  <c r="V50" i="3"/>
  <c r="U50" i="3"/>
  <c r="J50" i="3"/>
  <c r="H50" i="3"/>
  <c r="I50" i="3" s="1"/>
  <c r="G50" i="3"/>
  <c r="F50" i="3"/>
  <c r="L50" i="3" s="1"/>
  <c r="E50" i="3"/>
  <c r="V49" i="3"/>
  <c r="U49" i="3"/>
  <c r="J49" i="3"/>
  <c r="H49" i="3"/>
  <c r="I49" i="3" s="1"/>
  <c r="G49" i="3"/>
  <c r="F49" i="3"/>
  <c r="L49" i="3" s="1"/>
  <c r="E49" i="3"/>
  <c r="V48" i="3"/>
  <c r="U48" i="3"/>
  <c r="J48" i="3"/>
  <c r="H48" i="3"/>
  <c r="I48" i="3" s="1"/>
  <c r="G48" i="3"/>
  <c r="F48" i="3"/>
  <c r="L48" i="3" s="1"/>
  <c r="E48" i="3"/>
  <c r="V47" i="3"/>
  <c r="U47" i="3"/>
  <c r="T47" i="3"/>
  <c r="H47" i="3"/>
  <c r="G47" i="3"/>
  <c r="F47" i="3"/>
  <c r="E47" i="3"/>
  <c r="V46" i="3"/>
  <c r="U46" i="3"/>
  <c r="J46" i="3"/>
  <c r="H46" i="3"/>
  <c r="I46" i="3" s="1"/>
  <c r="G46" i="3"/>
  <c r="F46" i="3"/>
  <c r="E46" i="3"/>
  <c r="V45" i="3"/>
  <c r="U45" i="3"/>
  <c r="J45" i="3"/>
  <c r="H45" i="3"/>
  <c r="I45" i="3" s="1"/>
  <c r="G45" i="3"/>
  <c r="F45" i="3"/>
  <c r="E45" i="3"/>
  <c r="V44" i="3"/>
  <c r="U44" i="3"/>
  <c r="J44" i="3"/>
  <c r="H44" i="3"/>
  <c r="I44" i="3" s="1"/>
  <c r="G44" i="3"/>
  <c r="F44" i="3"/>
  <c r="E44" i="3"/>
  <c r="V43" i="3"/>
  <c r="U43" i="3"/>
  <c r="T43" i="3"/>
  <c r="H43" i="3"/>
  <c r="G43" i="3"/>
  <c r="F43" i="3"/>
  <c r="E43" i="3"/>
  <c r="V42" i="3"/>
  <c r="U42" i="3"/>
  <c r="T42" i="3"/>
  <c r="L42" i="3"/>
  <c r="K42" i="3"/>
  <c r="H42" i="3"/>
  <c r="G42" i="3"/>
  <c r="F42" i="3"/>
  <c r="E42" i="3"/>
  <c r="J42" i="3" s="1"/>
  <c r="V41" i="3"/>
  <c r="U41" i="3"/>
  <c r="H41" i="3"/>
  <c r="G41" i="3"/>
  <c r="F41" i="3"/>
  <c r="E41" i="3"/>
  <c r="AE33" i="3"/>
  <c r="AE29" i="3"/>
  <c r="AF26" i="3"/>
  <c r="AE26" i="3"/>
  <c r="R26" i="3"/>
  <c r="Q32" i="3" s="1"/>
  <c r="Q26" i="3"/>
  <c r="D26" i="3"/>
  <c r="C26" i="3"/>
  <c r="AJ25" i="3"/>
  <c r="AI25" i="3"/>
  <c r="AH25" i="3"/>
  <c r="AG25" i="3"/>
  <c r="V25" i="3"/>
  <c r="U25" i="3"/>
  <c r="T25" i="3"/>
  <c r="H25" i="3"/>
  <c r="G25" i="3"/>
  <c r="E25" i="3"/>
  <c r="AJ24" i="3"/>
  <c r="AI24" i="3"/>
  <c r="AH24" i="3"/>
  <c r="V24" i="3"/>
  <c r="U24" i="3"/>
  <c r="S24" i="3"/>
  <c r="H24" i="3"/>
  <c r="G24" i="3"/>
  <c r="E24" i="3"/>
  <c r="AJ23" i="3"/>
  <c r="AI23" i="3"/>
  <c r="AH23" i="3"/>
  <c r="V23" i="3"/>
  <c r="U23" i="3"/>
  <c r="T23" i="3"/>
  <c r="H23" i="3"/>
  <c r="G23" i="3"/>
  <c r="F23" i="3"/>
  <c r="E23" i="3"/>
  <c r="AJ22" i="3"/>
  <c r="AI22" i="3"/>
  <c r="AH22" i="3"/>
  <c r="V22" i="3"/>
  <c r="U22" i="3"/>
  <c r="T22" i="3"/>
  <c r="S22" i="3"/>
  <c r="H22" i="3"/>
  <c r="G22" i="3"/>
  <c r="E22" i="3"/>
  <c r="I22" i="3" s="1"/>
  <c r="AN21" i="3"/>
  <c r="AM21" i="3"/>
  <c r="AL21" i="3"/>
  <c r="AJ21" i="3"/>
  <c r="AI21" i="3"/>
  <c r="AH21" i="3"/>
  <c r="AG21" i="3"/>
  <c r="AK21" i="3" s="1"/>
  <c r="V21" i="3"/>
  <c r="U21" i="3"/>
  <c r="T21" i="3"/>
  <c r="H21" i="3"/>
  <c r="G21" i="3"/>
  <c r="E21" i="3"/>
  <c r="AN20" i="3"/>
  <c r="AM20" i="3"/>
  <c r="AJ20" i="3"/>
  <c r="AI20" i="3"/>
  <c r="AH20" i="3"/>
  <c r="Z20" i="3"/>
  <c r="Y20" i="3"/>
  <c r="V20" i="3"/>
  <c r="U20" i="3"/>
  <c r="T20" i="3"/>
  <c r="S20" i="3"/>
  <c r="W20" i="3" s="1"/>
  <c r="H20" i="3"/>
  <c r="G20" i="3"/>
  <c r="E20" i="3"/>
  <c r="I20" i="3" s="1"/>
  <c r="AN19" i="3"/>
  <c r="AM19" i="3"/>
  <c r="AL19" i="3"/>
  <c r="AJ19" i="3"/>
  <c r="AI19" i="3"/>
  <c r="AH19" i="3"/>
  <c r="AG19" i="3"/>
  <c r="AK19" i="3" s="1"/>
  <c r="Z19" i="3"/>
  <c r="Y19" i="3"/>
  <c r="V19" i="3"/>
  <c r="U19" i="3"/>
  <c r="T19" i="3"/>
  <c r="H19" i="3"/>
  <c r="G19" i="3"/>
  <c r="E19" i="3"/>
  <c r="I19" i="3" s="1"/>
  <c r="AN18" i="3"/>
  <c r="AM18" i="3"/>
  <c r="AJ18" i="3"/>
  <c r="AI18" i="3"/>
  <c r="AH18" i="3"/>
  <c r="AG18" i="3"/>
  <c r="AK18" i="3" s="1"/>
  <c r="Z18" i="3"/>
  <c r="Y18" i="3"/>
  <c r="V18" i="3"/>
  <c r="U18" i="3"/>
  <c r="T18" i="3"/>
  <c r="S18" i="3"/>
  <c r="W18" i="3" s="1"/>
  <c r="J18" i="3"/>
  <c r="H18" i="3"/>
  <c r="G18" i="3"/>
  <c r="E18" i="3"/>
  <c r="I18" i="3" s="1"/>
  <c r="AN17" i="3"/>
  <c r="AM17" i="3"/>
  <c r="AL17" i="3"/>
  <c r="AJ17" i="3"/>
  <c r="AI17" i="3"/>
  <c r="AH17" i="3"/>
  <c r="AG17" i="3"/>
  <c r="AK17" i="3" s="1"/>
  <c r="Z17" i="3"/>
  <c r="Y17" i="3"/>
  <c r="V17" i="3"/>
  <c r="U17" i="3"/>
  <c r="T17" i="3"/>
  <c r="H17" i="3"/>
  <c r="G17" i="3"/>
  <c r="E17" i="3"/>
  <c r="I17" i="3" s="1"/>
  <c r="AN16" i="3"/>
  <c r="AM16" i="3"/>
  <c r="AJ16" i="3"/>
  <c r="AI16" i="3"/>
  <c r="AH16" i="3"/>
  <c r="AG16" i="3"/>
  <c r="AK16" i="3" s="1"/>
  <c r="Z16" i="3"/>
  <c r="Y16" i="3"/>
  <c r="V16" i="3"/>
  <c r="U16" i="3"/>
  <c r="T16" i="3"/>
  <c r="J16" i="3"/>
  <c r="H16" i="3"/>
  <c r="G16" i="3"/>
  <c r="E16" i="3"/>
  <c r="I16" i="3" s="1"/>
  <c r="AN15" i="3"/>
  <c r="AJ15" i="3"/>
  <c r="AI15" i="3"/>
  <c r="AM15" i="3" s="1"/>
  <c r="AH15" i="3"/>
  <c r="Z15" i="3"/>
  <c r="V15" i="3"/>
  <c r="U15" i="3"/>
  <c r="Y15" i="3" s="1"/>
  <c r="T15" i="3"/>
  <c r="S15" i="3"/>
  <c r="W15" i="3" s="1"/>
  <c r="H15" i="3"/>
  <c r="G15" i="3"/>
  <c r="E15" i="3"/>
  <c r="I15" i="3" s="1"/>
  <c r="AN14" i="3"/>
  <c r="AM14" i="3"/>
  <c r="AJ14" i="3"/>
  <c r="AI14" i="3"/>
  <c r="AH14" i="3"/>
  <c r="AG14" i="3"/>
  <c r="AK14" i="3" s="1"/>
  <c r="Z14" i="3"/>
  <c r="Y14" i="3"/>
  <c r="V14" i="3"/>
  <c r="U14" i="3"/>
  <c r="T14" i="3"/>
  <c r="J14" i="3"/>
  <c r="H14" i="3"/>
  <c r="G14" i="3"/>
  <c r="E14" i="3"/>
  <c r="AJ13" i="3"/>
  <c r="AN13" i="3" s="1"/>
  <c r="AI13" i="3"/>
  <c r="AM13" i="3" s="1"/>
  <c r="AH13" i="3"/>
  <c r="V13" i="3"/>
  <c r="Z13" i="3" s="1"/>
  <c r="U13" i="3"/>
  <c r="Y13" i="3" s="1"/>
  <c r="T13" i="3"/>
  <c r="S13" i="3"/>
  <c r="W13" i="3" s="1"/>
  <c r="H13" i="3"/>
  <c r="G13" i="3"/>
  <c r="E13" i="3"/>
  <c r="I13" i="3" s="1"/>
  <c r="AN12" i="3"/>
  <c r="AM12" i="3"/>
  <c r="AJ12" i="3"/>
  <c r="AI12" i="3"/>
  <c r="AH12" i="3"/>
  <c r="AG12" i="3"/>
  <c r="AK12" i="3" s="1"/>
  <c r="Z12" i="3"/>
  <c r="Y12" i="3"/>
  <c r="V12" i="3"/>
  <c r="U12" i="3"/>
  <c r="T12" i="3"/>
  <c r="J12" i="3"/>
  <c r="H12" i="3"/>
  <c r="G12" i="3"/>
  <c r="E12" i="3"/>
  <c r="AJ11" i="3"/>
  <c r="AI11" i="3"/>
  <c r="AH11" i="3"/>
  <c r="AN11" i="3" s="1"/>
  <c r="V11" i="3"/>
  <c r="U11" i="3"/>
  <c r="T11" i="3"/>
  <c r="Z11" i="3" s="1"/>
  <c r="S11" i="3"/>
  <c r="W11" i="3" s="1"/>
  <c r="H11" i="3"/>
  <c r="G11" i="3"/>
  <c r="F11" i="3"/>
  <c r="L11" i="3" s="1"/>
  <c r="E11" i="3"/>
  <c r="J11" i="3" s="1"/>
  <c r="AJ10" i="3"/>
  <c r="AI10" i="3"/>
  <c r="AH10" i="3"/>
  <c r="AN10" i="3" s="1"/>
  <c r="AG10" i="3"/>
  <c r="AL10" i="3" s="1"/>
  <c r="V10" i="3"/>
  <c r="U10" i="3"/>
  <c r="T10" i="3"/>
  <c r="Z10" i="3" s="1"/>
  <c r="S10" i="3"/>
  <c r="X10" i="3" s="1"/>
  <c r="H10" i="3"/>
  <c r="G10" i="3"/>
  <c r="F10" i="3"/>
  <c r="L10" i="3" s="1"/>
  <c r="E10" i="3"/>
  <c r="J10" i="3" s="1"/>
  <c r="AJ9" i="3"/>
  <c r="AI9" i="3"/>
  <c r="AH9" i="3"/>
  <c r="AN9" i="3" s="1"/>
  <c r="AG9" i="3"/>
  <c r="AL9" i="3" s="1"/>
  <c r="V9" i="3"/>
  <c r="U9" i="3"/>
  <c r="T9" i="3"/>
  <c r="Z9" i="3" s="1"/>
  <c r="S9" i="3"/>
  <c r="X9" i="3" s="1"/>
  <c r="H9" i="3"/>
  <c r="G9" i="3"/>
  <c r="F9" i="3"/>
  <c r="L9" i="3" s="1"/>
  <c r="E9" i="3"/>
  <c r="J9" i="3" s="1"/>
  <c r="AJ8" i="3"/>
  <c r="AI8" i="3"/>
  <c r="AH8" i="3"/>
  <c r="AN8" i="3" s="1"/>
  <c r="AG8" i="3"/>
  <c r="AL8" i="3" s="1"/>
  <c r="V8" i="3"/>
  <c r="U8" i="3"/>
  <c r="T8" i="3"/>
  <c r="Z8" i="3" s="1"/>
  <c r="S8" i="3"/>
  <c r="X8" i="3" s="1"/>
  <c r="H8" i="3"/>
  <c r="G8" i="3"/>
  <c r="F8" i="3"/>
  <c r="L8" i="3" s="1"/>
  <c r="E8" i="3"/>
  <c r="J8" i="3" s="1"/>
  <c r="AJ7" i="3"/>
  <c r="AI7" i="3"/>
  <c r="AH7" i="3"/>
  <c r="AN7" i="3" s="1"/>
  <c r="AG7" i="3"/>
  <c r="AL7" i="3" s="1"/>
  <c r="V7" i="3"/>
  <c r="U7" i="3"/>
  <c r="T7" i="3"/>
  <c r="Z7" i="3" s="1"/>
  <c r="S7" i="3"/>
  <c r="X7" i="3" s="1"/>
  <c r="H7" i="3"/>
  <c r="G7" i="3"/>
  <c r="F7" i="3"/>
  <c r="L7" i="3" s="1"/>
  <c r="E7" i="3"/>
  <c r="J7" i="3" s="1"/>
  <c r="AJ6" i="3"/>
  <c r="AI6" i="3"/>
  <c r="AH6" i="3"/>
  <c r="AG6" i="3"/>
  <c r="V6" i="3"/>
  <c r="U6" i="3"/>
  <c r="T6" i="3"/>
  <c r="S6" i="3"/>
  <c r="H6" i="3"/>
  <c r="G6" i="3"/>
  <c r="E6" i="3"/>
  <c r="AN5" i="3"/>
  <c r="AM5" i="3"/>
  <c r="AL5" i="3"/>
  <c r="AK5" i="3"/>
  <c r="AJ5" i="3"/>
  <c r="AI5" i="3"/>
  <c r="AH5" i="3"/>
  <c r="AG5" i="3"/>
  <c r="V5" i="3"/>
  <c r="U5" i="3"/>
  <c r="T5" i="3"/>
  <c r="S5" i="3"/>
  <c r="H5" i="3"/>
  <c r="G5" i="3"/>
  <c r="E5" i="3"/>
  <c r="AJ4" i="3"/>
  <c r="AI4" i="3"/>
  <c r="AH4" i="3"/>
  <c r="AG4" i="3"/>
  <c r="V4" i="3"/>
  <c r="U4" i="3"/>
  <c r="T4" i="3"/>
  <c r="S4" i="3"/>
  <c r="H4" i="3"/>
  <c r="G4" i="3"/>
  <c r="F4" i="3"/>
  <c r="E4" i="3"/>
  <c r="C106" i="2"/>
  <c r="D100" i="2"/>
  <c r="F98" i="2" s="1"/>
  <c r="C100" i="2"/>
  <c r="H99" i="2"/>
  <c r="G99" i="2"/>
  <c r="E99" i="2"/>
  <c r="H98" i="2"/>
  <c r="G98" i="2"/>
  <c r="E98" i="2"/>
  <c r="H97" i="2"/>
  <c r="G97" i="2"/>
  <c r="E97" i="2"/>
  <c r="H96" i="2"/>
  <c r="G96" i="2"/>
  <c r="F96" i="2"/>
  <c r="E96" i="2"/>
  <c r="I95" i="2"/>
  <c r="H95" i="2"/>
  <c r="G95" i="2"/>
  <c r="J95" i="2" s="1"/>
  <c r="F95" i="2"/>
  <c r="L95" i="2" s="1"/>
  <c r="E95" i="2"/>
  <c r="I94" i="2"/>
  <c r="H94" i="2"/>
  <c r="G94" i="2"/>
  <c r="J94" i="2" s="1"/>
  <c r="E94" i="2"/>
  <c r="I93" i="2"/>
  <c r="H93" i="2"/>
  <c r="G93" i="2"/>
  <c r="J93" i="2" s="1"/>
  <c r="E93" i="2"/>
  <c r="I92" i="2"/>
  <c r="H92" i="2"/>
  <c r="G92" i="2"/>
  <c r="J92" i="2" s="1"/>
  <c r="E92" i="2"/>
  <c r="H91" i="2"/>
  <c r="G91" i="2"/>
  <c r="E91" i="2"/>
  <c r="J90" i="2"/>
  <c r="H90" i="2"/>
  <c r="G90" i="2"/>
  <c r="E90" i="2"/>
  <c r="I90" i="2" s="1"/>
  <c r="H89" i="2"/>
  <c r="G89" i="2"/>
  <c r="E89" i="2"/>
  <c r="H88" i="2"/>
  <c r="G88" i="2"/>
  <c r="E88" i="2"/>
  <c r="J87" i="2"/>
  <c r="H87" i="2"/>
  <c r="G87" i="2"/>
  <c r="E87" i="2"/>
  <c r="I87" i="2" s="1"/>
  <c r="J86" i="2"/>
  <c r="H86" i="2"/>
  <c r="G86" i="2"/>
  <c r="E86" i="2"/>
  <c r="I86" i="2" s="1"/>
  <c r="J85" i="2"/>
  <c r="H85" i="2"/>
  <c r="G85" i="2"/>
  <c r="E85" i="2"/>
  <c r="I85" i="2" s="1"/>
  <c r="J84" i="2"/>
  <c r="H84" i="2"/>
  <c r="G84" i="2"/>
  <c r="E84" i="2"/>
  <c r="I84" i="2" s="1"/>
  <c r="H83" i="2"/>
  <c r="G83" i="2"/>
  <c r="H82" i="2"/>
  <c r="G82" i="2"/>
  <c r="H81" i="2"/>
  <c r="G81" i="2"/>
  <c r="H80" i="2"/>
  <c r="G80" i="2"/>
  <c r="H79" i="2"/>
  <c r="G79" i="2"/>
  <c r="H78" i="2"/>
  <c r="G78" i="2"/>
  <c r="C66" i="2"/>
  <c r="R63" i="2"/>
  <c r="T56" i="2" s="1"/>
  <c r="Q63" i="2"/>
  <c r="D63" i="2"/>
  <c r="C69" i="2" s="1"/>
  <c r="C63" i="2"/>
  <c r="C70" i="2" s="1"/>
  <c r="V62" i="2"/>
  <c r="U62" i="2"/>
  <c r="S62" i="2"/>
  <c r="H62" i="2"/>
  <c r="G62" i="2"/>
  <c r="F62" i="2"/>
  <c r="E62" i="2"/>
  <c r="V61" i="2"/>
  <c r="U61" i="2"/>
  <c r="S61" i="2"/>
  <c r="H61" i="2"/>
  <c r="G61" i="2"/>
  <c r="F61" i="2"/>
  <c r="E61" i="2"/>
  <c r="V60" i="2"/>
  <c r="U60" i="2"/>
  <c r="S60" i="2"/>
  <c r="H60" i="2"/>
  <c r="G60" i="2"/>
  <c r="F60" i="2"/>
  <c r="E60" i="2"/>
  <c r="V59" i="2"/>
  <c r="U59" i="2"/>
  <c r="S59" i="2"/>
  <c r="H59" i="2"/>
  <c r="G59" i="2"/>
  <c r="F59" i="2"/>
  <c r="E59" i="2"/>
  <c r="V58" i="2"/>
  <c r="U58" i="2"/>
  <c r="S58" i="2"/>
  <c r="L58" i="2"/>
  <c r="H58" i="2"/>
  <c r="G58" i="2"/>
  <c r="F58" i="2"/>
  <c r="K58" i="2" s="1"/>
  <c r="E58" i="2"/>
  <c r="J58" i="2" s="1"/>
  <c r="V57" i="2"/>
  <c r="U57" i="2"/>
  <c r="S57" i="2"/>
  <c r="X57" i="2" s="1"/>
  <c r="L57" i="2"/>
  <c r="H57" i="2"/>
  <c r="G57" i="2"/>
  <c r="F57" i="2"/>
  <c r="K57" i="2" s="1"/>
  <c r="E57" i="2"/>
  <c r="J57" i="2" s="1"/>
  <c r="V56" i="2"/>
  <c r="U56" i="2"/>
  <c r="S56" i="2"/>
  <c r="K56" i="2"/>
  <c r="J56" i="2"/>
  <c r="H56" i="2"/>
  <c r="I56" i="2" s="1"/>
  <c r="G56" i="2"/>
  <c r="F56" i="2"/>
  <c r="L56" i="2" s="1"/>
  <c r="E56" i="2"/>
  <c r="X55" i="2"/>
  <c r="V55" i="2"/>
  <c r="W55" i="2" s="1"/>
  <c r="U55" i="2"/>
  <c r="S55" i="2"/>
  <c r="K55" i="2"/>
  <c r="J55" i="2"/>
  <c r="H55" i="2"/>
  <c r="I55" i="2" s="1"/>
  <c r="G55" i="2"/>
  <c r="F55" i="2"/>
  <c r="L55" i="2" s="1"/>
  <c r="E55" i="2"/>
  <c r="V54" i="2"/>
  <c r="U54" i="2"/>
  <c r="S54" i="2"/>
  <c r="H54" i="2"/>
  <c r="G54" i="2"/>
  <c r="F54" i="2"/>
  <c r="E54" i="2"/>
  <c r="X53" i="2"/>
  <c r="V53" i="2"/>
  <c r="W53" i="2" s="1"/>
  <c r="U53" i="2"/>
  <c r="S53" i="2"/>
  <c r="K53" i="2"/>
  <c r="J53" i="2"/>
  <c r="H53" i="2"/>
  <c r="I53" i="2" s="1"/>
  <c r="G53" i="2"/>
  <c r="F53" i="2"/>
  <c r="L53" i="2" s="1"/>
  <c r="E53" i="2"/>
  <c r="X52" i="2"/>
  <c r="V52" i="2"/>
  <c r="W52" i="2" s="1"/>
  <c r="U52" i="2"/>
  <c r="S52" i="2"/>
  <c r="K52" i="2"/>
  <c r="J52" i="2"/>
  <c r="H52" i="2"/>
  <c r="I52" i="2" s="1"/>
  <c r="G52" i="2"/>
  <c r="F52" i="2"/>
  <c r="L52" i="2" s="1"/>
  <c r="E52" i="2"/>
  <c r="V51" i="2"/>
  <c r="U51" i="2"/>
  <c r="S51" i="2"/>
  <c r="H51" i="2"/>
  <c r="G51" i="2"/>
  <c r="F51" i="2"/>
  <c r="E51" i="2"/>
  <c r="X50" i="2"/>
  <c r="V50" i="2"/>
  <c r="W50" i="2" s="1"/>
  <c r="U50" i="2"/>
  <c r="S50" i="2"/>
  <c r="K50" i="2"/>
  <c r="J50" i="2"/>
  <c r="H50" i="2"/>
  <c r="I50" i="2" s="1"/>
  <c r="G50" i="2"/>
  <c r="F50" i="2"/>
  <c r="L50" i="2" s="1"/>
  <c r="E50" i="2"/>
  <c r="X49" i="2"/>
  <c r="V49" i="2"/>
  <c r="W49" i="2" s="1"/>
  <c r="U49" i="2"/>
  <c r="S49" i="2"/>
  <c r="K49" i="2"/>
  <c r="J49" i="2"/>
  <c r="H49" i="2"/>
  <c r="I49" i="2" s="1"/>
  <c r="G49" i="2"/>
  <c r="F49" i="2"/>
  <c r="L49" i="2" s="1"/>
  <c r="E49" i="2"/>
  <c r="X48" i="2"/>
  <c r="V48" i="2"/>
  <c r="W48" i="2" s="1"/>
  <c r="U48" i="2"/>
  <c r="S48" i="2"/>
  <c r="K48" i="2"/>
  <c r="J48" i="2"/>
  <c r="H48" i="2"/>
  <c r="I48" i="2" s="1"/>
  <c r="G48" i="2"/>
  <c r="F48" i="2"/>
  <c r="L48" i="2" s="1"/>
  <c r="E48" i="2"/>
  <c r="X47" i="2"/>
  <c r="X64" i="2" s="1"/>
  <c r="V47" i="2"/>
  <c r="W47" i="2" s="1"/>
  <c r="U47" i="2"/>
  <c r="S47" i="2"/>
  <c r="K47" i="2"/>
  <c r="J47" i="2"/>
  <c r="J64" i="2" s="1"/>
  <c r="F69" i="2" s="1"/>
  <c r="H47" i="2"/>
  <c r="I47" i="2" s="1"/>
  <c r="G47" i="2"/>
  <c r="F47" i="2"/>
  <c r="L47" i="2" s="1"/>
  <c r="E47" i="2"/>
  <c r="V46" i="2"/>
  <c r="U46" i="2"/>
  <c r="H46" i="2"/>
  <c r="G46" i="2"/>
  <c r="V45" i="2"/>
  <c r="U45" i="2"/>
  <c r="H45" i="2"/>
  <c r="G45" i="2"/>
  <c r="V44" i="2"/>
  <c r="U44" i="2"/>
  <c r="H44" i="2"/>
  <c r="G44" i="2"/>
  <c r="V43" i="2"/>
  <c r="U43" i="2"/>
  <c r="H43" i="2"/>
  <c r="G43" i="2"/>
  <c r="V42" i="2"/>
  <c r="U42" i="2"/>
  <c r="H42" i="2"/>
  <c r="G42" i="2"/>
  <c r="V41" i="2"/>
  <c r="U41" i="2"/>
  <c r="H41" i="2"/>
  <c r="G41" i="2"/>
  <c r="AE32" i="2"/>
  <c r="Q32" i="2"/>
  <c r="AN26" i="2"/>
  <c r="AF26" i="2"/>
  <c r="AE29" i="2" s="1"/>
  <c r="AE26" i="2"/>
  <c r="AE33" i="2" s="1"/>
  <c r="R26" i="2"/>
  <c r="Q26" i="2"/>
  <c r="S23" i="2" s="1"/>
  <c r="D26" i="2"/>
  <c r="F24" i="2" s="1"/>
  <c r="C26" i="2"/>
  <c r="E25" i="2" s="1"/>
  <c r="AH25" i="2"/>
  <c r="AG25" i="2"/>
  <c r="V25" i="2"/>
  <c r="U25" i="2"/>
  <c r="T25" i="2"/>
  <c r="S25" i="2"/>
  <c r="H25" i="2"/>
  <c r="G25" i="2"/>
  <c r="F25" i="2"/>
  <c r="AH24" i="2"/>
  <c r="AG24" i="2"/>
  <c r="V24" i="2"/>
  <c r="U24" i="2"/>
  <c r="T24" i="2"/>
  <c r="H24" i="2"/>
  <c r="G24" i="2"/>
  <c r="AG23" i="2"/>
  <c r="V23" i="2"/>
  <c r="U23" i="2"/>
  <c r="T23" i="2"/>
  <c r="H23" i="2"/>
  <c r="G23" i="2"/>
  <c r="E23" i="2"/>
  <c r="AH22" i="2"/>
  <c r="AG22" i="2"/>
  <c r="V22" i="2"/>
  <c r="U22" i="2"/>
  <c r="T22" i="2"/>
  <c r="H22" i="2"/>
  <c r="G22" i="2"/>
  <c r="F22" i="2"/>
  <c r="E22" i="2"/>
  <c r="AN21" i="2"/>
  <c r="AJ21" i="2"/>
  <c r="AI21" i="2"/>
  <c r="AH21" i="2"/>
  <c r="AM21" i="2" s="1"/>
  <c r="AG21" i="2"/>
  <c r="AL21" i="2" s="1"/>
  <c r="V21" i="2"/>
  <c r="U21" i="2"/>
  <c r="T21" i="2"/>
  <c r="H21" i="2"/>
  <c r="G21" i="2"/>
  <c r="F21" i="2"/>
  <c r="E21" i="2"/>
  <c r="AN20" i="2"/>
  <c r="AJ20" i="2"/>
  <c r="AI20" i="2"/>
  <c r="AH20" i="2"/>
  <c r="AM20" i="2" s="1"/>
  <c r="AG20" i="2"/>
  <c r="AL20" i="2" s="1"/>
  <c r="Z20" i="2"/>
  <c r="V20" i="2"/>
  <c r="U20" i="2"/>
  <c r="T20" i="2"/>
  <c r="Y20" i="2" s="1"/>
  <c r="H20" i="2"/>
  <c r="G20" i="2"/>
  <c r="AM19" i="2"/>
  <c r="AL19" i="2"/>
  <c r="AJ19" i="2"/>
  <c r="AK19" i="2" s="1"/>
  <c r="AI19" i="2"/>
  <c r="AH19" i="2"/>
  <c r="AN19" i="2" s="1"/>
  <c r="AG19" i="2"/>
  <c r="V19" i="2"/>
  <c r="U19" i="2"/>
  <c r="T19" i="2"/>
  <c r="H19" i="2"/>
  <c r="G19" i="2"/>
  <c r="F19" i="2"/>
  <c r="AM18" i="2"/>
  <c r="AL18" i="2"/>
  <c r="AJ18" i="2"/>
  <c r="AK18" i="2" s="1"/>
  <c r="AI18" i="2"/>
  <c r="AH18" i="2"/>
  <c r="AN18" i="2" s="1"/>
  <c r="AG18" i="2"/>
  <c r="Y18" i="2"/>
  <c r="V18" i="2"/>
  <c r="U18" i="2"/>
  <c r="T18" i="2"/>
  <c r="Z18" i="2" s="1"/>
  <c r="K18" i="2"/>
  <c r="H18" i="2"/>
  <c r="G18" i="2"/>
  <c r="F18" i="2"/>
  <c r="L18" i="2" s="1"/>
  <c r="AM17" i="2"/>
  <c r="AL17" i="2"/>
  <c r="AJ17" i="2"/>
  <c r="AK17" i="2" s="1"/>
  <c r="AI17" i="2"/>
  <c r="AH17" i="2"/>
  <c r="AN17" i="2" s="1"/>
  <c r="AG17" i="2"/>
  <c r="Y17" i="2"/>
  <c r="V17" i="2"/>
  <c r="U17" i="2"/>
  <c r="T17" i="2"/>
  <c r="Z17" i="2" s="1"/>
  <c r="K17" i="2"/>
  <c r="H17" i="2"/>
  <c r="G17" i="2"/>
  <c r="F17" i="2"/>
  <c r="L17" i="2" s="1"/>
  <c r="AM16" i="2"/>
  <c r="AL16" i="2"/>
  <c r="AJ16" i="2"/>
  <c r="AK16" i="2" s="1"/>
  <c r="AI16" i="2"/>
  <c r="AH16" i="2"/>
  <c r="AN16" i="2" s="1"/>
  <c r="AG16" i="2"/>
  <c r="Y16" i="2"/>
  <c r="V16" i="2"/>
  <c r="U16" i="2"/>
  <c r="T16" i="2"/>
  <c r="Z16" i="2" s="1"/>
  <c r="K16" i="2"/>
  <c r="H16" i="2"/>
  <c r="G16" i="2"/>
  <c r="F16" i="2"/>
  <c r="L16" i="2" s="1"/>
  <c r="AM15" i="2"/>
  <c r="AL15" i="2"/>
  <c r="AJ15" i="2"/>
  <c r="AK15" i="2" s="1"/>
  <c r="AI15" i="2"/>
  <c r="AH15" i="2"/>
  <c r="AN15" i="2" s="1"/>
  <c r="AG15" i="2"/>
  <c r="Y15" i="2"/>
  <c r="V15" i="2"/>
  <c r="U15" i="2"/>
  <c r="T15" i="2"/>
  <c r="Z15" i="2" s="1"/>
  <c r="K15" i="2"/>
  <c r="H15" i="2"/>
  <c r="G15" i="2"/>
  <c r="F15" i="2"/>
  <c r="L15" i="2" s="1"/>
  <c r="AM14" i="2"/>
  <c r="AL14" i="2"/>
  <c r="AJ14" i="2"/>
  <c r="AK14" i="2" s="1"/>
  <c r="AI14" i="2"/>
  <c r="AH14" i="2"/>
  <c r="AN14" i="2" s="1"/>
  <c r="AG14" i="2"/>
  <c r="Y14" i="2"/>
  <c r="V14" i="2"/>
  <c r="U14" i="2"/>
  <c r="T14" i="2"/>
  <c r="Z14" i="2" s="1"/>
  <c r="K14" i="2"/>
  <c r="H14" i="2"/>
  <c r="G14" i="2"/>
  <c r="F14" i="2"/>
  <c r="L14" i="2" s="1"/>
  <c r="AM13" i="2"/>
  <c r="AL13" i="2"/>
  <c r="AJ13" i="2"/>
  <c r="AK13" i="2" s="1"/>
  <c r="AI13" i="2"/>
  <c r="AH13" i="2"/>
  <c r="AN13" i="2" s="1"/>
  <c r="AG13" i="2"/>
  <c r="Y13" i="2"/>
  <c r="V13" i="2"/>
  <c r="U13" i="2"/>
  <c r="T13" i="2"/>
  <c r="Z13" i="2" s="1"/>
  <c r="K13" i="2"/>
  <c r="H13" i="2"/>
  <c r="G13" i="2"/>
  <c r="F13" i="2"/>
  <c r="L13" i="2" s="1"/>
  <c r="AM12" i="2"/>
  <c r="AL12" i="2"/>
  <c r="AJ12" i="2"/>
  <c r="AK12" i="2" s="1"/>
  <c r="AI12" i="2"/>
  <c r="AH12" i="2"/>
  <c r="AN12" i="2" s="1"/>
  <c r="AG12" i="2"/>
  <c r="Y12" i="2"/>
  <c r="V12" i="2"/>
  <c r="U12" i="2"/>
  <c r="T12" i="2"/>
  <c r="Z12" i="2" s="1"/>
  <c r="K12" i="2"/>
  <c r="H12" i="2"/>
  <c r="G12" i="2"/>
  <c r="F12" i="2"/>
  <c r="L12" i="2" s="1"/>
  <c r="AM11" i="2"/>
  <c r="AL11" i="2"/>
  <c r="AJ11" i="2"/>
  <c r="AK11" i="2" s="1"/>
  <c r="AI11" i="2"/>
  <c r="AH11" i="2"/>
  <c r="AN11" i="2" s="1"/>
  <c r="AG11" i="2"/>
  <c r="Y11" i="2"/>
  <c r="V11" i="2"/>
  <c r="U11" i="2"/>
  <c r="T11" i="2"/>
  <c r="Z11" i="2" s="1"/>
  <c r="K11" i="2"/>
  <c r="H11" i="2"/>
  <c r="G11" i="2"/>
  <c r="F11" i="2"/>
  <c r="L11" i="2" s="1"/>
  <c r="AM10" i="2"/>
  <c r="AM27" i="2" s="1"/>
  <c r="AJ31" i="2" s="1"/>
  <c r="AL10" i="2"/>
  <c r="AJ10" i="2"/>
  <c r="AK10" i="2" s="1"/>
  <c r="AI10" i="2"/>
  <c r="AH10" i="2"/>
  <c r="AN10" i="2" s="1"/>
  <c r="AG10" i="2"/>
  <c r="Y10" i="2"/>
  <c r="V10" i="2"/>
  <c r="U10" i="2"/>
  <c r="T10" i="2"/>
  <c r="Z10" i="2" s="1"/>
  <c r="K10" i="2"/>
  <c r="H10" i="2"/>
  <c r="G10" i="2"/>
  <c r="F10" i="2"/>
  <c r="L10" i="2" s="1"/>
  <c r="AK9" i="2"/>
  <c r="AJ9" i="2"/>
  <c r="AI9" i="2"/>
  <c r="AH9" i="2"/>
  <c r="AG9" i="2"/>
  <c r="AL9" i="2" s="1"/>
  <c r="V9" i="2"/>
  <c r="U9" i="2"/>
  <c r="T9" i="2"/>
  <c r="Z9" i="2" s="1"/>
  <c r="H9" i="2"/>
  <c r="G9" i="2"/>
  <c r="F9" i="2"/>
  <c r="L9" i="2" s="1"/>
  <c r="AJ8" i="2"/>
  <c r="AI8" i="2"/>
  <c r="AH8" i="2"/>
  <c r="AG8" i="2"/>
  <c r="AL8" i="2" s="1"/>
  <c r="Z8" i="2"/>
  <c r="V8" i="2"/>
  <c r="U8" i="2"/>
  <c r="T8" i="2"/>
  <c r="Y8" i="2" s="1"/>
  <c r="L8" i="2"/>
  <c r="H8" i="2"/>
  <c r="G8" i="2"/>
  <c r="F8" i="2"/>
  <c r="K8" i="2" s="1"/>
  <c r="E8" i="2"/>
  <c r="J8" i="2" s="1"/>
  <c r="AH7" i="2"/>
  <c r="AG7" i="2"/>
  <c r="V7" i="2"/>
  <c r="U7" i="2"/>
  <c r="T7" i="2"/>
  <c r="S7" i="2"/>
  <c r="H7" i="2"/>
  <c r="G7" i="2"/>
  <c r="AH6" i="2"/>
  <c r="AG6" i="2"/>
  <c r="V6" i="2"/>
  <c r="U6" i="2"/>
  <c r="H6" i="2"/>
  <c r="G6" i="2"/>
  <c r="AH5" i="2"/>
  <c r="AG5" i="2"/>
  <c r="V5" i="2"/>
  <c r="U5" i="2"/>
  <c r="H5" i="2"/>
  <c r="G5" i="2"/>
  <c r="AH4" i="2"/>
  <c r="AG4" i="2"/>
  <c r="V4" i="2"/>
  <c r="U4" i="2"/>
  <c r="H4" i="2"/>
  <c r="G4" i="2"/>
  <c r="K92" i="12" l="1"/>
  <c r="E87" i="12"/>
  <c r="K87" i="12" s="1"/>
  <c r="W64" i="12"/>
  <c r="K95" i="12"/>
  <c r="W117" i="12"/>
  <c r="K173" i="12"/>
  <c r="W181" i="12"/>
  <c r="E84" i="12"/>
  <c r="K84" i="12" s="1"/>
  <c r="K174" i="12"/>
  <c r="W180" i="12"/>
  <c r="E154" i="12"/>
  <c r="K154" i="12" s="1"/>
  <c r="E65" i="12"/>
  <c r="K65" i="12" s="1"/>
  <c r="E68" i="12"/>
  <c r="K68" i="12" s="1"/>
  <c r="Q84" i="12"/>
  <c r="W84" i="12" s="1"/>
  <c r="Q87" i="12"/>
  <c r="W87" i="12" s="1"/>
  <c r="K94" i="12"/>
  <c r="Q95" i="12"/>
  <c r="W95" i="12" s="1"/>
  <c r="E113" i="12"/>
  <c r="K113" i="12" s="1"/>
  <c r="W115" i="12"/>
  <c r="W172" i="12"/>
  <c r="W182" i="12"/>
  <c r="Q65" i="12"/>
  <c r="W65" i="12" s="1"/>
  <c r="Q68" i="12"/>
  <c r="W68" i="12" s="1"/>
  <c r="E85" i="12"/>
  <c r="K85" i="12" s="1"/>
  <c r="E88" i="12"/>
  <c r="K88" i="12" s="1"/>
  <c r="E96" i="12"/>
  <c r="K96" i="12" s="1"/>
  <c r="Q113" i="12"/>
  <c r="W113" i="12" s="1"/>
  <c r="W183" i="12"/>
  <c r="Q93" i="12"/>
  <c r="W93" i="12" s="1"/>
  <c r="Q97" i="12"/>
  <c r="W97" i="12" s="1"/>
  <c r="E115" i="12"/>
  <c r="K115" i="12" s="1"/>
  <c r="W121" i="12"/>
  <c r="W178" i="12"/>
  <c r="W179" i="12"/>
  <c r="Z21" i="8"/>
  <c r="V18" i="8"/>
  <c r="Z18" i="8"/>
  <c r="R21" i="8"/>
  <c r="W92" i="12"/>
  <c r="Q91" i="12"/>
  <c r="W91" i="12" s="1"/>
  <c r="Q86" i="12"/>
  <c r="W86" i="12" s="1"/>
  <c r="E150" i="12"/>
  <c r="K150" i="12" s="1"/>
  <c r="K144" i="12"/>
  <c r="K64" i="2"/>
  <c r="H68" i="2" s="1"/>
  <c r="H70" i="2" s="1"/>
  <c r="H71" i="2" s="1"/>
  <c r="B10" i="10" s="1"/>
  <c r="J101" i="2"/>
  <c r="Y27" i="2"/>
  <c r="Z27" i="3"/>
  <c r="V32" i="3" s="1"/>
  <c r="AL27" i="2"/>
  <c r="AH32" i="2" s="1"/>
  <c r="AN27" i="2"/>
  <c r="AJ32" i="2" s="1"/>
  <c r="Z27" i="2"/>
  <c r="V32" i="2" s="1"/>
  <c r="L64" i="2"/>
  <c r="H69" i="2" s="1"/>
  <c r="AJ33" i="2"/>
  <c r="AJ34" i="2" s="1"/>
  <c r="B11" i="10" s="1"/>
  <c r="L27" i="2"/>
  <c r="I101" i="2"/>
  <c r="F105" i="2" s="1"/>
  <c r="AN27" i="3"/>
  <c r="AJ32" i="3" s="1"/>
  <c r="J64" i="3"/>
  <c r="F69" i="3" s="1"/>
  <c r="L97" i="5"/>
  <c r="K97" i="5"/>
  <c r="F25" i="3"/>
  <c r="F22" i="3"/>
  <c r="F21" i="3"/>
  <c r="F20" i="3"/>
  <c r="F19" i="3"/>
  <c r="F18" i="3"/>
  <c r="F17" i="3"/>
  <c r="F16" i="3"/>
  <c r="F15" i="3"/>
  <c r="F14" i="3"/>
  <c r="F13" i="3"/>
  <c r="F12" i="3"/>
  <c r="C32" i="3"/>
  <c r="C33" i="3"/>
  <c r="AN10" i="4"/>
  <c r="AN27" i="4" s="1"/>
  <c r="AJ32" i="4" s="1"/>
  <c r="AJ33" i="4" s="1"/>
  <c r="AJ34" i="4" s="1"/>
  <c r="D11" i="10" s="1"/>
  <c r="L13" i="4"/>
  <c r="E22" i="4"/>
  <c r="I51" i="4"/>
  <c r="J51" i="4"/>
  <c r="C66" i="4"/>
  <c r="F57" i="4"/>
  <c r="F55" i="4"/>
  <c r="F54" i="4"/>
  <c r="F53" i="4"/>
  <c r="F52" i="4"/>
  <c r="F51" i="4"/>
  <c r="F50" i="4"/>
  <c r="F49" i="4"/>
  <c r="F48" i="4"/>
  <c r="F47" i="4"/>
  <c r="F46" i="4"/>
  <c r="F45" i="4"/>
  <c r="F44" i="4"/>
  <c r="F43" i="4"/>
  <c r="F42" i="4"/>
  <c r="F41" i="4"/>
  <c r="C70" i="4"/>
  <c r="F56" i="4"/>
  <c r="C69" i="4"/>
  <c r="L58" i="5"/>
  <c r="K58" i="5"/>
  <c r="S8" i="2"/>
  <c r="S19" i="2"/>
  <c r="S20" i="2"/>
  <c r="S24" i="2"/>
  <c r="Q33" i="2"/>
  <c r="T51" i="2"/>
  <c r="T54" i="2"/>
  <c r="T57" i="2"/>
  <c r="T58" i="2"/>
  <c r="T59" i="2"/>
  <c r="T60" i="2"/>
  <c r="T61" i="2"/>
  <c r="T62" i="2"/>
  <c r="Q66" i="2"/>
  <c r="Q69" i="2"/>
  <c r="S25" i="3"/>
  <c r="S21" i="3"/>
  <c r="Q33" i="3"/>
  <c r="Q29" i="3"/>
  <c r="C29" i="3"/>
  <c r="E8" i="4"/>
  <c r="AK16" i="4"/>
  <c r="AK17" i="4"/>
  <c r="AK18" i="4"/>
  <c r="AK27" i="4" s="1"/>
  <c r="AH31" i="4" s="1"/>
  <c r="AH33" i="4" s="1"/>
  <c r="AH34" i="4" s="1"/>
  <c r="D13" i="10" s="1"/>
  <c r="F63" i="4"/>
  <c r="X11" i="5"/>
  <c r="W11" i="5"/>
  <c r="J12" i="5"/>
  <c r="I12" i="5"/>
  <c r="AL12" i="5"/>
  <c r="AK12" i="5"/>
  <c r="X13" i="5"/>
  <c r="W13" i="5"/>
  <c r="J14" i="5"/>
  <c r="I14" i="5"/>
  <c r="AL14" i="5"/>
  <c r="AK14" i="5"/>
  <c r="X15" i="5"/>
  <c r="W15" i="5"/>
  <c r="J16" i="5"/>
  <c r="I16" i="5"/>
  <c r="AL16" i="5"/>
  <c r="AK16" i="5"/>
  <c r="X17" i="5"/>
  <c r="W17" i="5"/>
  <c r="J18" i="5"/>
  <c r="I18" i="5"/>
  <c r="AL18" i="5"/>
  <c r="AK18" i="5"/>
  <c r="X19" i="5"/>
  <c r="W19" i="5"/>
  <c r="J20" i="5"/>
  <c r="I20" i="5"/>
  <c r="AL20" i="5"/>
  <c r="AK20" i="5"/>
  <c r="X21" i="5"/>
  <c r="W21" i="5"/>
  <c r="AN22" i="5"/>
  <c r="AM22" i="5"/>
  <c r="J87" i="5"/>
  <c r="I87" i="5"/>
  <c r="C107" i="2"/>
  <c r="Y59" i="3"/>
  <c r="J93" i="3"/>
  <c r="J101" i="3" s="1"/>
  <c r="F106" i="3" s="1"/>
  <c r="I93" i="3"/>
  <c r="W53" i="4"/>
  <c r="X53" i="4"/>
  <c r="F23" i="2"/>
  <c r="AH23" i="2"/>
  <c r="C29" i="2"/>
  <c r="F84" i="2"/>
  <c r="F85" i="2"/>
  <c r="F86" i="2"/>
  <c r="F87" i="2"/>
  <c r="F88" i="2"/>
  <c r="F90" i="2"/>
  <c r="F91" i="2"/>
  <c r="F97" i="2"/>
  <c r="F99" i="2"/>
  <c r="I7" i="3"/>
  <c r="W7" i="3"/>
  <c r="AK7" i="3"/>
  <c r="I8" i="3"/>
  <c r="W8" i="3"/>
  <c r="AK8" i="3"/>
  <c r="I9" i="3"/>
  <c r="W9" i="3"/>
  <c r="AK9" i="3"/>
  <c r="I10" i="3"/>
  <c r="W10" i="3"/>
  <c r="AK10" i="3"/>
  <c r="I11" i="3"/>
  <c r="X11" i="3"/>
  <c r="AM11" i="3"/>
  <c r="S12" i="3"/>
  <c r="X13" i="3"/>
  <c r="S14" i="3"/>
  <c r="X15" i="3"/>
  <c r="S16" i="3"/>
  <c r="X20" i="3"/>
  <c r="AN22" i="3"/>
  <c r="AM22" i="3"/>
  <c r="S23" i="3"/>
  <c r="AG24" i="3"/>
  <c r="AG23" i="3"/>
  <c r="AG22" i="3"/>
  <c r="L58" i="3"/>
  <c r="L91" i="3"/>
  <c r="L101" i="3" s="1"/>
  <c r="H106" i="3" s="1"/>
  <c r="K91" i="3"/>
  <c r="L93" i="3"/>
  <c r="K93" i="3"/>
  <c r="Z11" i="4"/>
  <c r="Z27" i="4" s="1"/>
  <c r="V32" i="4" s="1"/>
  <c r="AN13" i="4"/>
  <c r="L16" i="4"/>
  <c r="AK20" i="4"/>
  <c r="I49" i="4"/>
  <c r="J49" i="4"/>
  <c r="W54" i="4"/>
  <c r="X54" i="4"/>
  <c r="L94" i="4"/>
  <c r="K94" i="4"/>
  <c r="J19" i="3"/>
  <c r="J91" i="3"/>
  <c r="I91" i="3"/>
  <c r="I8" i="2"/>
  <c r="AK8" i="2"/>
  <c r="AK27" i="2" s="1"/>
  <c r="AH31" i="2" s="1"/>
  <c r="AH33" i="2" s="1"/>
  <c r="AH34" i="2" s="1"/>
  <c r="B13" i="10" s="1"/>
  <c r="K9" i="2"/>
  <c r="K27" i="2" s="1"/>
  <c r="H31" i="2" s="1"/>
  <c r="Y9" i="2"/>
  <c r="E10" i="2"/>
  <c r="S10" i="2"/>
  <c r="E11" i="2"/>
  <c r="S11" i="2"/>
  <c r="E12" i="2"/>
  <c r="S12" i="2"/>
  <c r="E13" i="2"/>
  <c r="S13" i="2"/>
  <c r="E14" i="2"/>
  <c r="S14" i="2"/>
  <c r="E15" i="2"/>
  <c r="S15" i="2"/>
  <c r="E16" i="2"/>
  <c r="S16" i="2"/>
  <c r="E17" i="2"/>
  <c r="S17" i="2"/>
  <c r="E18" i="2"/>
  <c r="S18" i="2"/>
  <c r="E19" i="2"/>
  <c r="E20" i="2"/>
  <c r="AK20" i="2"/>
  <c r="S21" i="2"/>
  <c r="AK21" i="2"/>
  <c r="S22" i="2"/>
  <c r="E24" i="2"/>
  <c r="Q29" i="2"/>
  <c r="C32" i="2"/>
  <c r="I57" i="2"/>
  <c r="W57" i="2"/>
  <c r="W64" i="2" s="1"/>
  <c r="T68" i="2" s="1"/>
  <c r="I58" i="2"/>
  <c r="I64" i="2" s="1"/>
  <c r="F68" i="2" s="1"/>
  <c r="F70" i="2" s="1"/>
  <c r="F71" i="2" s="1"/>
  <c r="B9" i="10" s="1"/>
  <c r="K95" i="2"/>
  <c r="C103" i="2"/>
  <c r="F5" i="3"/>
  <c r="F6" i="3"/>
  <c r="Y11" i="3"/>
  <c r="J13" i="3"/>
  <c r="J27" i="3" s="1"/>
  <c r="F32" i="3" s="1"/>
  <c r="J15" i="3"/>
  <c r="J17" i="3"/>
  <c r="AL18" i="3"/>
  <c r="S19" i="3"/>
  <c r="F24" i="3"/>
  <c r="E7" i="4"/>
  <c r="Q33" i="4"/>
  <c r="S24" i="4"/>
  <c r="S22" i="4"/>
  <c r="S18" i="4"/>
  <c r="S17" i="4"/>
  <c r="S16" i="4"/>
  <c r="S15" i="4"/>
  <c r="S14" i="4"/>
  <c r="S13" i="4"/>
  <c r="S12" i="4"/>
  <c r="S11" i="4"/>
  <c r="S10" i="4"/>
  <c r="S9" i="4"/>
  <c r="S8" i="4"/>
  <c r="S5" i="4"/>
  <c r="W51" i="4"/>
  <c r="X51" i="4"/>
  <c r="L92" i="4"/>
  <c r="K92" i="4"/>
  <c r="Q70" i="2"/>
  <c r="T69" i="2" s="1"/>
  <c r="F89" i="2"/>
  <c r="F92" i="2"/>
  <c r="F94" i="2"/>
  <c r="AN23" i="3"/>
  <c r="AM23" i="3"/>
  <c r="L92" i="3"/>
  <c r="K92" i="3"/>
  <c r="F20" i="2"/>
  <c r="C33" i="2"/>
  <c r="T47" i="2"/>
  <c r="T48" i="2"/>
  <c r="T49" i="2"/>
  <c r="T50" i="2"/>
  <c r="T52" i="2"/>
  <c r="T53" i="2"/>
  <c r="T55" i="2"/>
  <c r="K7" i="3"/>
  <c r="Y7" i="3"/>
  <c r="AM7" i="3"/>
  <c r="AM27" i="3" s="1"/>
  <c r="AJ31" i="3" s="1"/>
  <c r="AJ33" i="3" s="1"/>
  <c r="AJ34" i="3" s="1"/>
  <c r="C11" i="10" s="1"/>
  <c r="K8" i="3"/>
  <c r="Y8" i="3"/>
  <c r="AM8" i="3"/>
  <c r="K9" i="3"/>
  <c r="Y9" i="3"/>
  <c r="AM9" i="3"/>
  <c r="K10" i="3"/>
  <c r="Y10" i="3"/>
  <c r="AM10" i="3"/>
  <c r="K11" i="3"/>
  <c r="I12" i="3"/>
  <c r="I14" i="3"/>
  <c r="X18" i="3"/>
  <c r="J20" i="3"/>
  <c r="J22" i="3"/>
  <c r="L44" i="3"/>
  <c r="L64" i="3" s="1"/>
  <c r="H69" i="3" s="1"/>
  <c r="L45" i="3"/>
  <c r="L46" i="3"/>
  <c r="K59" i="3"/>
  <c r="S58" i="3"/>
  <c r="S56" i="3"/>
  <c r="S55" i="3"/>
  <c r="S54" i="3"/>
  <c r="S53" i="3"/>
  <c r="S52" i="3"/>
  <c r="S51" i="3"/>
  <c r="S50" i="3"/>
  <c r="S49" i="3"/>
  <c r="S48" i="3"/>
  <c r="S46" i="3"/>
  <c r="S45" i="3"/>
  <c r="S44" i="3"/>
  <c r="S41" i="3"/>
  <c r="S62" i="3"/>
  <c r="S61" i="3"/>
  <c r="S60" i="3"/>
  <c r="S59" i="3"/>
  <c r="S57" i="3"/>
  <c r="S47" i="3"/>
  <c r="S43" i="3"/>
  <c r="S42" i="3"/>
  <c r="Y27" i="4"/>
  <c r="V31" i="4" s="1"/>
  <c r="L10" i="4"/>
  <c r="Z13" i="4"/>
  <c r="AN15" i="4"/>
  <c r="J52" i="4"/>
  <c r="L90" i="4"/>
  <c r="K90" i="4"/>
  <c r="W64" i="5"/>
  <c r="T68" i="5" s="1"/>
  <c r="F93" i="2"/>
  <c r="C33" i="4"/>
  <c r="E25" i="4"/>
  <c r="E23" i="4"/>
  <c r="E21" i="4"/>
  <c r="E20" i="4"/>
  <c r="E19" i="4"/>
  <c r="E18" i="4"/>
  <c r="E17" i="4"/>
  <c r="E16" i="4"/>
  <c r="E15" i="4"/>
  <c r="E14" i="4"/>
  <c r="E13" i="4"/>
  <c r="E12" i="4"/>
  <c r="E11" i="4"/>
  <c r="E10" i="4"/>
  <c r="E9" i="4"/>
  <c r="E6" i="4"/>
  <c r="E4" i="4"/>
  <c r="C29" i="4"/>
  <c r="E9" i="2"/>
  <c r="S9" i="2"/>
  <c r="AG11" i="3"/>
  <c r="AL12" i="3"/>
  <c r="AG13" i="3"/>
  <c r="AL14" i="3"/>
  <c r="AG15" i="3"/>
  <c r="AL16" i="3"/>
  <c r="S17" i="3"/>
  <c r="AG20" i="3"/>
  <c r="AE32" i="3"/>
  <c r="T58" i="3"/>
  <c r="T56" i="3"/>
  <c r="T55" i="3"/>
  <c r="T54" i="3"/>
  <c r="T53" i="3"/>
  <c r="T52" i="3"/>
  <c r="T51" i="3"/>
  <c r="T50" i="3"/>
  <c r="T49" i="3"/>
  <c r="T48" i="3"/>
  <c r="T46" i="3"/>
  <c r="T45" i="3"/>
  <c r="T44" i="3"/>
  <c r="T41" i="3"/>
  <c r="Q69" i="3"/>
  <c r="J92" i="3"/>
  <c r="I92" i="3"/>
  <c r="I101" i="3" s="1"/>
  <c r="F105" i="3" s="1"/>
  <c r="E5" i="4"/>
  <c r="L11" i="4"/>
  <c r="Z14" i="4"/>
  <c r="S19" i="4"/>
  <c r="AK19" i="4"/>
  <c r="W46" i="4"/>
  <c r="X46" i="4"/>
  <c r="L88" i="4"/>
  <c r="K88" i="4"/>
  <c r="L11" i="5"/>
  <c r="K11" i="5"/>
  <c r="AN11" i="5"/>
  <c r="AM11" i="5"/>
  <c r="Z12" i="5"/>
  <c r="Y12" i="5"/>
  <c r="L13" i="5"/>
  <c r="K13" i="5"/>
  <c r="AN13" i="5"/>
  <c r="AM13" i="5"/>
  <c r="Z14" i="5"/>
  <c r="Y14" i="5"/>
  <c r="L15" i="5"/>
  <c r="K15" i="5"/>
  <c r="AN15" i="5"/>
  <c r="AM15" i="5"/>
  <c r="Z16" i="5"/>
  <c r="Y16" i="5"/>
  <c r="L17" i="5"/>
  <c r="K17" i="5"/>
  <c r="AN17" i="5"/>
  <c r="AM17" i="5"/>
  <c r="Z18" i="5"/>
  <c r="Y18" i="5"/>
  <c r="L19" i="5"/>
  <c r="K19" i="5"/>
  <c r="AN19" i="5"/>
  <c r="AM19" i="5"/>
  <c r="Z20" i="5"/>
  <c r="Y20" i="5"/>
  <c r="L21" i="5"/>
  <c r="K21" i="5"/>
  <c r="AN21" i="5"/>
  <c r="AM21" i="5"/>
  <c r="C32" i="4"/>
  <c r="Z55" i="4"/>
  <c r="Z64" i="4" s="1"/>
  <c r="V69" i="4" s="1"/>
  <c r="Y55" i="4"/>
  <c r="Y64" i="4" s="1"/>
  <c r="AL22" i="5"/>
  <c r="AK22" i="5"/>
  <c r="T24" i="3"/>
  <c r="K44" i="3"/>
  <c r="K64" i="3" s="1"/>
  <c r="H68" i="3" s="1"/>
  <c r="H70" i="3" s="1"/>
  <c r="H71" i="3" s="1"/>
  <c r="C10" i="10" s="1"/>
  <c r="K45" i="3"/>
  <c r="K46" i="3"/>
  <c r="K48" i="3"/>
  <c r="K49" i="3"/>
  <c r="K50" i="3"/>
  <c r="K51" i="3"/>
  <c r="K52" i="3"/>
  <c r="K53" i="3"/>
  <c r="K54" i="3"/>
  <c r="K55" i="3"/>
  <c r="K56" i="3"/>
  <c r="K58" i="3"/>
  <c r="AE29" i="4"/>
  <c r="W50" i="4"/>
  <c r="S56" i="4"/>
  <c r="S55" i="4"/>
  <c r="S45" i="4"/>
  <c r="S43" i="4"/>
  <c r="S42" i="4"/>
  <c r="S41" i="4"/>
  <c r="Q69" i="4"/>
  <c r="Q66" i="4"/>
  <c r="Q70" i="4"/>
  <c r="Z11" i="5"/>
  <c r="Z27" i="5" s="1"/>
  <c r="V32" i="5" s="1"/>
  <c r="Y11" i="5"/>
  <c r="L12" i="5"/>
  <c r="K12" i="5"/>
  <c r="AN12" i="5"/>
  <c r="AM12" i="5"/>
  <c r="Z13" i="5"/>
  <c r="Y13" i="5"/>
  <c r="L14" i="5"/>
  <c r="K14" i="5"/>
  <c r="AN14" i="5"/>
  <c r="AM14" i="5"/>
  <c r="Z15" i="5"/>
  <c r="Y15" i="5"/>
  <c r="L16" i="5"/>
  <c r="K16" i="5"/>
  <c r="AN16" i="5"/>
  <c r="AM16" i="5"/>
  <c r="Z17" i="5"/>
  <c r="Y17" i="5"/>
  <c r="L18" i="5"/>
  <c r="K18" i="5"/>
  <c r="AN18" i="5"/>
  <c r="AM18" i="5"/>
  <c r="Z19" i="5"/>
  <c r="Y19" i="5"/>
  <c r="L20" i="5"/>
  <c r="K20" i="5"/>
  <c r="AN20" i="5"/>
  <c r="AM20" i="5"/>
  <c r="Z21" i="5"/>
  <c r="Y21" i="5"/>
  <c r="L95" i="5"/>
  <c r="K95" i="5"/>
  <c r="W44" i="4"/>
  <c r="J46" i="4"/>
  <c r="J64" i="4" s="1"/>
  <c r="F69" i="4" s="1"/>
  <c r="W47" i="4"/>
  <c r="J54" i="4"/>
  <c r="L87" i="4"/>
  <c r="K87" i="4"/>
  <c r="K101" i="4" s="1"/>
  <c r="H105" i="4" s="1"/>
  <c r="L89" i="4"/>
  <c r="K89" i="4"/>
  <c r="L91" i="4"/>
  <c r="K91" i="4"/>
  <c r="L93" i="4"/>
  <c r="K93" i="4"/>
  <c r="AL23" i="5"/>
  <c r="AK23" i="5"/>
  <c r="Y64" i="5"/>
  <c r="V68" i="5" s="1"/>
  <c r="V70" i="5" s="1"/>
  <c r="V71" i="5" s="1"/>
  <c r="E5" i="10" s="1"/>
  <c r="I42" i="3"/>
  <c r="I59" i="3"/>
  <c r="I60" i="3"/>
  <c r="F17" i="4"/>
  <c r="F18" i="4"/>
  <c r="F19" i="4"/>
  <c r="F20" i="4"/>
  <c r="F21" i="4"/>
  <c r="F23" i="4"/>
  <c r="X48" i="4"/>
  <c r="I50" i="4"/>
  <c r="C107" i="4"/>
  <c r="E99" i="4"/>
  <c r="E97" i="4"/>
  <c r="E95" i="4"/>
  <c r="E94" i="4"/>
  <c r="E93" i="4"/>
  <c r="E92" i="4"/>
  <c r="E91" i="4"/>
  <c r="E90" i="4"/>
  <c r="E89" i="4"/>
  <c r="E88" i="4"/>
  <c r="E87" i="4"/>
  <c r="E85" i="4"/>
  <c r="E83" i="4"/>
  <c r="E81" i="4"/>
  <c r="E79" i="4"/>
  <c r="AN23" i="5"/>
  <c r="AM23" i="5"/>
  <c r="I44" i="4"/>
  <c r="I47" i="4"/>
  <c r="W49" i="4"/>
  <c r="J11" i="5"/>
  <c r="I11" i="5"/>
  <c r="AL11" i="5"/>
  <c r="AK11" i="5"/>
  <c r="X12" i="5"/>
  <c r="W12" i="5"/>
  <c r="J13" i="5"/>
  <c r="I13" i="5"/>
  <c r="AL13" i="5"/>
  <c r="AK13" i="5"/>
  <c r="X14" i="5"/>
  <c r="W14" i="5"/>
  <c r="J15" i="5"/>
  <c r="I15" i="5"/>
  <c r="AL15" i="5"/>
  <c r="AK15" i="5"/>
  <c r="X16" i="5"/>
  <c r="W16" i="5"/>
  <c r="J17" i="5"/>
  <c r="I17" i="5"/>
  <c r="AL17" i="5"/>
  <c r="AK17" i="5"/>
  <c r="X18" i="5"/>
  <c r="W18" i="5"/>
  <c r="J19" i="5"/>
  <c r="I19" i="5"/>
  <c r="AL19" i="5"/>
  <c r="AK19" i="5"/>
  <c r="X20" i="5"/>
  <c r="W20" i="5"/>
  <c r="J21" i="5"/>
  <c r="I21" i="5"/>
  <c r="AL21" i="5"/>
  <c r="AK21" i="5"/>
  <c r="Q29" i="5"/>
  <c r="S25" i="5"/>
  <c r="S24" i="5"/>
  <c r="S23" i="5"/>
  <c r="S22" i="5"/>
  <c r="S9" i="5"/>
  <c r="S7" i="5"/>
  <c r="S5" i="5"/>
  <c r="Q33" i="5"/>
  <c r="X64" i="5"/>
  <c r="T69" i="5" s="1"/>
  <c r="L87" i="5"/>
  <c r="K87" i="5"/>
  <c r="J95" i="5"/>
  <c r="I95" i="5"/>
  <c r="J97" i="5"/>
  <c r="I97" i="5"/>
  <c r="C103" i="5"/>
  <c r="C107" i="5"/>
  <c r="E99" i="5"/>
  <c r="E93" i="5"/>
  <c r="E92" i="5"/>
  <c r="E91" i="5"/>
  <c r="E90" i="5"/>
  <c r="E86" i="5"/>
  <c r="E84" i="5"/>
  <c r="E82" i="5"/>
  <c r="E80" i="5"/>
  <c r="E78" i="5"/>
  <c r="E83" i="5"/>
  <c r="E88" i="5"/>
  <c r="F99" i="5"/>
  <c r="F93" i="5"/>
  <c r="F92" i="5"/>
  <c r="F91" i="5"/>
  <c r="F90" i="5"/>
  <c r="F86" i="5"/>
  <c r="F84" i="5"/>
  <c r="F82" i="5"/>
  <c r="F80" i="5"/>
  <c r="F78" i="5"/>
  <c r="C33" i="5"/>
  <c r="E25" i="5"/>
  <c r="C29" i="5"/>
  <c r="C66" i="5"/>
  <c r="E60" i="5"/>
  <c r="E59" i="5"/>
  <c r="E57" i="5"/>
  <c r="E56" i="5"/>
  <c r="E55" i="5"/>
  <c r="E54" i="5"/>
  <c r="E53" i="5"/>
  <c r="E52" i="5"/>
  <c r="E51" i="5"/>
  <c r="E50" i="5"/>
  <c r="E49" i="5"/>
  <c r="E48" i="5"/>
  <c r="E47" i="5"/>
  <c r="E46" i="5"/>
  <c r="E45" i="5"/>
  <c r="E44" i="5"/>
  <c r="E43" i="5"/>
  <c r="E42" i="5"/>
  <c r="E41" i="5"/>
  <c r="L88" i="5"/>
  <c r="K88" i="5"/>
  <c r="J94" i="5"/>
  <c r="I94" i="5"/>
  <c r="J96" i="5"/>
  <c r="I96" i="5"/>
  <c r="F25" i="5"/>
  <c r="C32" i="5"/>
  <c r="E58" i="5"/>
  <c r="F60" i="5"/>
  <c r="F59" i="5"/>
  <c r="F57" i="5"/>
  <c r="F56" i="5"/>
  <c r="F55" i="5"/>
  <c r="F54" i="5"/>
  <c r="F53" i="5"/>
  <c r="F52" i="5"/>
  <c r="F51" i="5"/>
  <c r="F50" i="5"/>
  <c r="F49" i="5"/>
  <c r="F48" i="5"/>
  <c r="F47" i="5"/>
  <c r="F46" i="5"/>
  <c r="F45" i="5"/>
  <c r="F44" i="5"/>
  <c r="F43" i="5"/>
  <c r="F42" i="5"/>
  <c r="F41" i="5"/>
  <c r="C69" i="5"/>
  <c r="F63" i="5"/>
  <c r="E81" i="5"/>
  <c r="F94" i="5"/>
  <c r="F96" i="5"/>
  <c r="F98" i="5"/>
  <c r="W29" i="12"/>
  <c r="W35" i="12"/>
  <c r="W39" i="12"/>
  <c r="K58" i="12"/>
  <c r="E175" i="12"/>
  <c r="K175" i="12" s="1"/>
  <c r="E182" i="12"/>
  <c r="K182" i="12" s="1"/>
  <c r="AE33" i="5"/>
  <c r="E122" i="12"/>
  <c r="K122" i="12" s="1"/>
  <c r="E30" i="12"/>
  <c r="K30" i="12" s="1"/>
  <c r="E36" i="12"/>
  <c r="K36" i="12" s="1"/>
  <c r="Q58" i="12"/>
  <c r="W58" i="12" s="1"/>
  <c r="Q122" i="12"/>
  <c r="W122" i="12" s="1"/>
  <c r="E180" i="12"/>
  <c r="K180" i="12" s="1"/>
  <c r="Q70" i="5"/>
  <c r="Q33" i="12"/>
  <c r="W33" i="12" s="1"/>
  <c r="Q37" i="12"/>
  <c r="W37" i="12" s="1"/>
  <c r="E56" i="12"/>
  <c r="K56" i="12" s="1"/>
  <c r="E62" i="12"/>
  <c r="K62" i="12" s="1"/>
  <c r="Q142" i="12"/>
  <c r="W142" i="12" s="1"/>
  <c r="Q146" i="12"/>
  <c r="W146" i="12" s="1"/>
  <c r="Q173" i="12"/>
  <c r="W173" i="12" s="1"/>
  <c r="E34" i="12"/>
  <c r="K34" i="12" s="1"/>
  <c r="E38" i="12"/>
  <c r="K38" i="12" s="1"/>
  <c r="Q56" i="12"/>
  <c r="W56" i="12" s="1"/>
  <c r="Q126" i="12"/>
  <c r="W126" i="12" s="1"/>
  <c r="E153" i="12"/>
  <c r="K153" i="12" s="1"/>
  <c r="E116" i="12"/>
  <c r="K116" i="12" s="1"/>
  <c r="K149" i="12"/>
  <c r="K155" i="12"/>
  <c r="E183" i="12"/>
  <c r="K183" i="12" s="1"/>
  <c r="W116" i="12"/>
  <c r="E124" i="12"/>
  <c r="K124" i="12" s="1"/>
  <c r="E143" i="12"/>
  <c r="K143" i="12" s="1"/>
  <c r="E178" i="12"/>
  <c r="K178" i="12" s="1"/>
  <c r="E181" i="12"/>
  <c r="K181" i="12" s="1"/>
  <c r="E120" i="12"/>
  <c r="K120" i="12" s="1"/>
  <c r="Q124" i="12"/>
  <c r="W124" i="12" s="1"/>
  <c r="Q144" i="12"/>
  <c r="W144" i="12" s="1"/>
  <c r="E171" i="12"/>
  <c r="K171" i="12" s="1"/>
  <c r="E184" i="12"/>
  <c r="K184" i="12" s="1"/>
  <c r="W120" i="12"/>
  <c r="E126" i="12"/>
  <c r="K126" i="12" s="1"/>
  <c r="K145" i="12"/>
  <c r="K151" i="12"/>
  <c r="E179" i="12"/>
  <c r="K179" i="12" s="1"/>
  <c r="K117" i="12"/>
  <c r="K121" i="12"/>
  <c r="K123" i="12"/>
  <c r="K125" i="12"/>
  <c r="W143" i="12"/>
  <c r="W145" i="12"/>
  <c r="W149" i="12"/>
  <c r="Q150" i="12"/>
  <c r="W150" i="12" s="1"/>
  <c r="W151" i="12"/>
  <c r="Q152" i="12"/>
  <c r="W152" i="12" s="1"/>
  <c r="W153" i="12"/>
  <c r="Q154" i="12"/>
  <c r="W154" i="12" s="1"/>
  <c r="W155" i="12"/>
  <c r="Q184" i="12"/>
  <c r="W184" i="12" s="1"/>
  <c r="K172" i="12"/>
  <c r="W174" i="12"/>
  <c r="T70" i="2" l="1"/>
  <c r="T71" i="2" s="1"/>
  <c r="B8" i="10" s="1"/>
  <c r="L27" i="4"/>
  <c r="H32" i="4" s="1"/>
  <c r="F107" i="3"/>
  <c r="F108" i="3" s="1"/>
  <c r="C12" i="10" s="1"/>
  <c r="AK27" i="3"/>
  <c r="AH31" i="3" s="1"/>
  <c r="X64" i="4"/>
  <c r="T69" i="4" s="1"/>
  <c r="Z52" i="2"/>
  <c r="Y52" i="2"/>
  <c r="X16" i="2"/>
  <c r="W16" i="2"/>
  <c r="L56" i="4"/>
  <c r="K56" i="4"/>
  <c r="L15" i="3"/>
  <c r="K15" i="3"/>
  <c r="J87" i="4"/>
  <c r="I87" i="4"/>
  <c r="Z48" i="3"/>
  <c r="Y48" i="3"/>
  <c r="V33" i="4"/>
  <c r="V34" i="4" s="1"/>
  <c r="D6" i="10" s="1"/>
  <c r="W51" i="3"/>
  <c r="X51" i="3"/>
  <c r="L85" i="2"/>
  <c r="K85" i="2"/>
  <c r="L48" i="4"/>
  <c r="K48" i="4"/>
  <c r="L16" i="3"/>
  <c r="K16" i="3"/>
  <c r="L91" i="5"/>
  <c r="K91" i="5"/>
  <c r="I64" i="4"/>
  <c r="F68" i="4" s="1"/>
  <c r="F70" i="4" s="1"/>
  <c r="F71" i="4" s="1"/>
  <c r="D9" i="10" s="1"/>
  <c r="J88" i="4"/>
  <c r="I88" i="4"/>
  <c r="L101" i="4"/>
  <c r="H106" i="4" s="1"/>
  <c r="Z49" i="3"/>
  <c r="Y49" i="3"/>
  <c r="J10" i="4"/>
  <c r="I10" i="4"/>
  <c r="J18" i="4"/>
  <c r="I18" i="4"/>
  <c r="T70" i="5"/>
  <c r="T71" i="5" s="1"/>
  <c r="E8" i="10" s="1"/>
  <c r="W52" i="3"/>
  <c r="X52" i="3"/>
  <c r="Y49" i="2"/>
  <c r="Z49" i="2"/>
  <c r="X12" i="4"/>
  <c r="W12" i="4"/>
  <c r="X15" i="2"/>
  <c r="W15" i="2"/>
  <c r="X11" i="2"/>
  <c r="W11" i="2"/>
  <c r="W12" i="3"/>
  <c r="W27" i="3" s="1"/>
  <c r="T31" i="3" s="1"/>
  <c r="X12" i="3"/>
  <c r="L84" i="2"/>
  <c r="K84" i="2"/>
  <c r="X20" i="2"/>
  <c r="W20" i="2"/>
  <c r="L49" i="4"/>
  <c r="K49" i="4"/>
  <c r="L17" i="3"/>
  <c r="K17" i="3"/>
  <c r="J94" i="4"/>
  <c r="I94" i="4"/>
  <c r="L27" i="5"/>
  <c r="H32" i="5" s="1"/>
  <c r="Z46" i="3"/>
  <c r="Y46" i="3"/>
  <c r="Z55" i="3"/>
  <c r="Y55" i="3"/>
  <c r="W50" i="3"/>
  <c r="X50" i="3"/>
  <c r="AL23" i="3"/>
  <c r="AK23" i="3"/>
  <c r="L96" i="5"/>
  <c r="K96" i="5"/>
  <c r="J58" i="5"/>
  <c r="I58" i="5"/>
  <c r="L90" i="5"/>
  <c r="K90" i="5"/>
  <c r="K101" i="5" s="1"/>
  <c r="H105" i="5" s="1"/>
  <c r="H107" i="5" s="1"/>
  <c r="H108" i="5" s="1"/>
  <c r="E14" i="10" s="1"/>
  <c r="J16" i="2"/>
  <c r="I16" i="2"/>
  <c r="I27" i="3"/>
  <c r="F31" i="3" s="1"/>
  <c r="F33" i="3" s="1"/>
  <c r="F34" i="3" s="1"/>
  <c r="C3" i="10" s="1"/>
  <c r="K57" i="4"/>
  <c r="L57" i="4"/>
  <c r="L94" i="5"/>
  <c r="L101" i="5" s="1"/>
  <c r="H106" i="5" s="1"/>
  <c r="K94" i="5"/>
  <c r="L53" i="5"/>
  <c r="K53" i="5"/>
  <c r="I48" i="5"/>
  <c r="J48" i="5"/>
  <c r="L54" i="5"/>
  <c r="K54" i="5"/>
  <c r="I49" i="5"/>
  <c r="J49" i="5"/>
  <c r="J57" i="5"/>
  <c r="I57" i="5"/>
  <c r="L92" i="5"/>
  <c r="K92" i="5"/>
  <c r="J89" i="4"/>
  <c r="I89" i="4"/>
  <c r="L18" i="4"/>
  <c r="K18" i="4"/>
  <c r="Z50" i="3"/>
  <c r="Y50" i="3"/>
  <c r="AK11" i="3"/>
  <c r="AL11" i="3"/>
  <c r="J11" i="4"/>
  <c r="I11" i="4"/>
  <c r="W44" i="3"/>
  <c r="X44" i="3"/>
  <c r="W53" i="3"/>
  <c r="X53" i="3"/>
  <c r="Y48" i="2"/>
  <c r="Z48" i="2"/>
  <c r="X13" i="4"/>
  <c r="W13" i="4"/>
  <c r="J15" i="2"/>
  <c r="I15" i="2"/>
  <c r="J11" i="2"/>
  <c r="I11" i="2"/>
  <c r="K101" i="3"/>
  <c r="H105" i="3" s="1"/>
  <c r="H107" i="3" s="1"/>
  <c r="H108" i="3" s="1"/>
  <c r="C14" i="10" s="1"/>
  <c r="K50" i="4"/>
  <c r="L50" i="4"/>
  <c r="L18" i="3"/>
  <c r="K18" i="3"/>
  <c r="H32" i="2"/>
  <c r="H33" i="2" s="1"/>
  <c r="H34" i="2" s="1"/>
  <c r="B4" i="10" s="1"/>
  <c r="L51" i="5"/>
  <c r="K51" i="5"/>
  <c r="J54" i="5"/>
  <c r="I54" i="5"/>
  <c r="J92" i="5"/>
  <c r="I92" i="5"/>
  <c r="X55" i="4"/>
  <c r="W55" i="4"/>
  <c r="X10" i="4"/>
  <c r="W10" i="4"/>
  <c r="X18" i="4"/>
  <c r="W18" i="4"/>
  <c r="X12" i="2"/>
  <c r="W12" i="2"/>
  <c r="Z56" i="3"/>
  <c r="Y56" i="3"/>
  <c r="L93" i="2"/>
  <c r="K93" i="2"/>
  <c r="L55" i="5"/>
  <c r="K55" i="5"/>
  <c r="J50" i="5"/>
  <c r="I50" i="5"/>
  <c r="AK27" i="5"/>
  <c r="AH31" i="5" s="1"/>
  <c r="J90" i="4"/>
  <c r="I90" i="4"/>
  <c r="L17" i="4"/>
  <c r="K17" i="4"/>
  <c r="K27" i="4" s="1"/>
  <c r="H31" i="4" s="1"/>
  <c r="V68" i="4"/>
  <c r="V70" i="4" s="1"/>
  <c r="V71" i="4" s="1"/>
  <c r="D5" i="10" s="1"/>
  <c r="Z51" i="3"/>
  <c r="Y51" i="3"/>
  <c r="AK20" i="3"/>
  <c r="AL20" i="3"/>
  <c r="W9" i="2"/>
  <c r="X9" i="2"/>
  <c r="J12" i="4"/>
  <c r="I12" i="4"/>
  <c r="W45" i="3"/>
  <c r="X45" i="3"/>
  <c r="W54" i="3"/>
  <c r="X54" i="3"/>
  <c r="Y27" i="3"/>
  <c r="V31" i="3" s="1"/>
  <c r="V33" i="3" s="1"/>
  <c r="V34" i="3" s="1"/>
  <c r="C6" i="10" s="1"/>
  <c r="Y47" i="2"/>
  <c r="Z47" i="2"/>
  <c r="Z64" i="2" s="1"/>
  <c r="V69" i="2" s="1"/>
  <c r="X14" i="4"/>
  <c r="W14" i="4"/>
  <c r="J7" i="4"/>
  <c r="I7" i="4"/>
  <c r="X18" i="2"/>
  <c r="W18" i="2"/>
  <c r="X14" i="2"/>
  <c r="W14" i="2"/>
  <c r="X10" i="2"/>
  <c r="W10" i="2"/>
  <c r="Y57" i="2"/>
  <c r="Z57" i="2"/>
  <c r="X8" i="2"/>
  <c r="W8" i="2"/>
  <c r="K51" i="4"/>
  <c r="L51" i="4"/>
  <c r="L19" i="3"/>
  <c r="K19" i="3"/>
  <c r="G11" i="10"/>
  <c r="L47" i="4"/>
  <c r="K47" i="4"/>
  <c r="I60" i="5"/>
  <c r="J60" i="5"/>
  <c r="AL27" i="5"/>
  <c r="AH32" i="5" s="1"/>
  <c r="J91" i="4"/>
  <c r="I91" i="4"/>
  <c r="AM27" i="5"/>
  <c r="AJ31" i="5" s="1"/>
  <c r="AJ33" i="5" s="1"/>
  <c r="AJ34" i="5" s="1"/>
  <c r="E11" i="10" s="1"/>
  <c r="F11" i="10" s="1"/>
  <c r="O20" i="12" s="1"/>
  <c r="Q20" i="12" s="1"/>
  <c r="P20" i="12" s="1"/>
  <c r="Z52" i="3"/>
  <c r="Y52" i="3"/>
  <c r="W17" i="3"/>
  <c r="X17" i="3"/>
  <c r="I9" i="2"/>
  <c r="I27" i="2" s="1"/>
  <c r="F31" i="2" s="1"/>
  <c r="J9" i="2"/>
  <c r="J13" i="4"/>
  <c r="I13" i="4"/>
  <c r="W46" i="3"/>
  <c r="X46" i="3"/>
  <c r="W55" i="3"/>
  <c r="X55" i="3"/>
  <c r="L94" i="2"/>
  <c r="K94" i="2"/>
  <c r="X15" i="4"/>
  <c r="W15" i="4"/>
  <c r="J18" i="2"/>
  <c r="I18" i="2"/>
  <c r="J14" i="2"/>
  <c r="I14" i="2"/>
  <c r="J10" i="2"/>
  <c r="I10" i="2"/>
  <c r="L90" i="2"/>
  <c r="K90" i="2"/>
  <c r="L44" i="4"/>
  <c r="K44" i="4"/>
  <c r="L52" i="4"/>
  <c r="K52" i="4"/>
  <c r="L12" i="3"/>
  <c r="L27" i="3" s="1"/>
  <c r="H32" i="3" s="1"/>
  <c r="K12" i="3"/>
  <c r="L20" i="3"/>
  <c r="K20" i="3"/>
  <c r="V31" i="2"/>
  <c r="V33" i="2" s="1"/>
  <c r="V34" i="2" s="1"/>
  <c r="B6" i="10" s="1"/>
  <c r="W14" i="3"/>
  <c r="X14" i="3"/>
  <c r="L52" i="5"/>
  <c r="K52" i="5"/>
  <c r="J55" i="5"/>
  <c r="I55" i="5"/>
  <c r="X11" i="4"/>
  <c r="W11" i="4"/>
  <c r="L48" i="5"/>
  <c r="K48" i="5"/>
  <c r="J51" i="5"/>
  <c r="I51" i="5"/>
  <c r="L49" i="5"/>
  <c r="K49" i="5"/>
  <c r="L57" i="5"/>
  <c r="K57" i="5"/>
  <c r="J52" i="5"/>
  <c r="I52" i="5"/>
  <c r="J88" i="5"/>
  <c r="I88" i="5"/>
  <c r="I101" i="5" s="1"/>
  <c r="F105" i="5" s="1"/>
  <c r="I90" i="5"/>
  <c r="J90" i="5"/>
  <c r="J101" i="5" s="1"/>
  <c r="F106" i="5" s="1"/>
  <c r="I27" i="5"/>
  <c r="F31" i="5" s="1"/>
  <c r="J92" i="4"/>
  <c r="I92" i="4"/>
  <c r="W64" i="4"/>
  <c r="T68" i="4" s="1"/>
  <c r="AN27" i="5"/>
  <c r="AJ32" i="5" s="1"/>
  <c r="Z44" i="3"/>
  <c r="Z64" i="3" s="1"/>
  <c r="V69" i="3" s="1"/>
  <c r="Y44" i="3"/>
  <c r="Z53" i="3"/>
  <c r="Y53" i="3"/>
  <c r="J14" i="4"/>
  <c r="I14" i="4"/>
  <c r="X59" i="3"/>
  <c r="W59" i="3"/>
  <c r="W48" i="3"/>
  <c r="X48" i="3"/>
  <c r="W56" i="3"/>
  <c r="X56" i="3"/>
  <c r="Y55" i="2"/>
  <c r="Z55" i="2"/>
  <c r="L92" i="2"/>
  <c r="K92" i="2"/>
  <c r="X16" i="4"/>
  <c r="W16" i="4"/>
  <c r="W19" i="3"/>
  <c r="X19" i="3"/>
  <c r="X17" i="2"/>
  <c r="W17" i="2"/>
  <c r="X13" i="2"/>
  <c r="W13" i="2"/>
  <c r="W16" i="3"/>
  <c r="X16" i="3"/>
  <c r="W27" i="5"/>
  <c r="T31" i="5" s="1"/>
  <c r="T33" i="5" s="1"/>
  <c r="T34" i="5" s="1"/>
  <c r="E7" i="10" s="1"/>
  <c r="L53" i="4"/>
  <c r="K53" i="4"/>
  <c r="L13" i="3"/>
  <c r="K13" i="3"/>
  <c r="K27" i="3" s="1"/>
  <c r="H31" i="3" s="1"/>
  <c r="H33" i="3" s="1"/>
  <c r="H34" i="3" s="1"/>
  <c r="C4" i="10" s="1"/>
  <c r="F106" i="2"/>
  <c r="F107" i="2" s="1"/>
  <c r="F108" i="2" s="1"/>
  <c r="B12" i="10" s="1"/>
  <c r="L60" i="5"/>
  <c r="K60" i="5"/>
  <c r="J16" i="4"/>
  <c r="I16" i="4"/>
  <c r="L86" i="2"/>
  <c r="K86" i="2"/>
  <c r="H107" i="4"/>
  <c r="H108" i="4" s="1"/>
  <c r="D14" i="10" s="1"/>
  <c r="AK13" i="3"/>
  <c r="AL13" i="3"/>
  <c r="J9" i="4"/>
  <c r="I9" i="4"/>
  <c r="J17" i="4"/>
  <c r="I17" i="4"/>
  <c r="Z50" i="2"/>
  <c r="Y50" i="2"/>
  <c r="J12" i="2"/>
  <c r="I12" i="2"/>
  <c r="L50" i="5"/>
  <c r="K50" i="5"/>
  <c r="J53" i="5"/>
  <c r="I53" i="5"/>
  <c r="J91" i="5"/>
  <c r="I91" i="5"/>
  <c r="J27" i="5"/>
  <c r="F32" i="5" s="1"/>
  <c r="J93" i="4"/>
  <c r="I93" i="4"/>
  <c r="I64" i="3"/>
  <c r="F68" i="3" s="1"/>
  <c r="F70" i="3" s="1"/>
  <c r="F71" i="3" s="1"/>
  <c r="C9" i="10" s="1"/>
  <c r="Y27" i="5"/>
  <c r="V31" i="5" s="1"/>
  <c r="V33" i="5" s="1"/>
  <c r="V34" i="5" s="1"/>
  <c r="E6" i="10" s="1"/>
  <c r="K27" i="5"/>
  <c r="H31" i="5" s="1"/>
  <c r="H33" i="5" s="1"/>
  <c r="H34" i="5" s="1"/>
  <c r="E4" i="10" s="1"/>
  <c r="Z45" i="3"/>
  <c r="Y45" i="3"/>
  <c r="Z54" i="3"/>
  <c r="Y54" i="3"/>
  <c r="AK15" i="3"/>
  <c r="AL15" i="3"/>
  <c r="J15" i="4"/>
  <c r="I15" i="4"/>
  <c r="W49" i="3"/>
  <c r="X49" i="3"/>
  <c r="Y53" i="2"/>
  <c r="Z53" i="2"/>
  <c r="X9" i="4"/>
  <c r="W9" i="4"/>
  <c r="X17" i="4"/>
  <c r="W17" i="4"/>
  <c r="J17" i="2"/>
  <c r="I17" i="2"/>
  <c r="J13" i="2"/>
  <c r="I13" i="2"/>
  <c r="AL22" i="3"/>
  <c r="AK22" i="3"/>
  <c r="L87" i="2"/>
  <c r="K87" i="2"/>
  <c r="X27" i="5"/>
  <c r="T32" i="5" s="1"/>
  <c r="L46" i="4"/>
  <c r="K46" i="4"/>
  <c r="L54" i="4"/>
  <c r="K54" i="4"/>
  <c r="L14" i="3"/>
  <c r="K14" i="3"/>
  <c r="L22" i="3"/>
  <c r="K22" i="3"/>
  <c r="F107" i="5" l="1"/>
  <c r="F108" i="5" s="1"/>
  <c r="E12" i="10" s="1"/>
  <c r="T33" i="3"/>
  <c r="T34" i="3" s="1"/>
  <c r="C7" i="10" s="1"/>
  <c r="R30" i="12"/>
  <c r="R29" i="12"/>
  <c r="R22" i="12"/>
  <c r="R21" i="12"/>
  <c r="W20" i="12"/>
  <c r="R28" i="12"/>
  <c r="R27" i="12"/>
  <c r="R26" i="12"/>
  <c r="R23" i="12"/>
  <c r="R20" i="12"/>
  <c r="X27" i="3"/>
  <c r="T32" i="3" s="1"/>
  <c r="L64" i="5"/>
  <c r="H69" i="5" s="1"/>
  <c r="K64" i="4"/>
  <c r="H68" i="4" s="1"/>
  <c r="T70" i="4"/>
  <c r="T71" i="4" s="1"/>
  <c r="D8" i="10" s="1"/>
  <c r="K64" i="5"/>
  <c r="H68" i="5" s="1"/>
  <c r="H70" i="5" s="1"/>
  <c r="H71" i="5" s="1"/>
  <c r="E10" i="10" s="1"/>
  <c r="G6" i="10"/>
  <c r="F6" i="10"/>
  <c r="O49" i="12" s="1"/>
  <c r="Q49" i="12" s="1"/>
  <c r="P49" i="12" s="1"/>
  <c r="L64" i="4"/>
  <c r="H69" i="4" s="1"/>
  <c r="AL27" i="3"/>
  <c r="AH32" i="3" s="1"/>
  <c r="AH33" i="3" s="1"/>
  <c r="AH34" i="3" s="1"/>
  <c r="C13" i="10" s="1"/>
  <c r="X27" i="4"/>
  <c r="T32" i="4" s="1"/>
  <c r="F33" i="5"/>
  <c r="F34" i="5" s="1"/>
  <c r="E3" i="10" s="1"/>
  <c r="W27" i="2"/>
  <c r="T31" i="2" s="1"/>
  <c r="T33" i="2" s="1"/>
  <c r="T34" i="2" s="1"/>
  <c r="B7" i="10" s="1"/>
  <c r="Y64" i="2"/>
  <c r="V68" i="2" s="1"/>
  <c r="V70" i="2" s="1"/>
  <c r="V71" i="2" s="1"/>
  <c r="B5" i="10" s="1"/>
  <c r="J64" i="5"/>
  <c r="F69" i="5" s="1"/>
  <c r="W27" i="4"/>
  <c r="T31" i="4" s="1"/>
  <c r="T33" i="4" s="1"/>
  <c r="T34" i="4" s="1"/>
  <c r="D7" i="10" s="1"/>
  <c r="H33" i="4"/>
  <c r="H34" i="4" s="1"/>
  <c r="D4" i="10" s="1"/>
  <c r="G4" i="10" s="1"/>
  <c r="X27" i="2"/>
  <c r="T32" i="2" s="1"/>
  <c r="I64" i="5"/>
  <c r="F68" i="5" s="1"/>
  <c r="F70" i="5" s="1"/>
  <c r="F71" i="5" s="1"/>
  <c r="E9" i="10" s="1"/>
  <c r="G9" i="10" s="1"/>
  <c r="F9" i="10"/>
  <c r="O107" i="12" s="1"/>
  <c r="Q107" i="12" s="1"/>
  <c r="P107" i="12" s="1"/>
  <c r="Y64" i="3"/>
  <c r="V68" i="3" s="1"/>
  <c r="V70" i="3" s="1"/>
  <c r="V71" i="3" s="1"/>
  <c r="C5" i="10" s="1"/>
  <c r="H11" i="10"/>
  <c r="I27" i="4"/>
  <c r="F31" i="4" s="1"/>
  <c r="AH33" i="5"/>
  <c r="AH34" i="5" s="1"/>
  <c r="E13" i="10" s="1"/>
  <c r="X64" i="3"/>
  <c r="T69" i="3" s="1"/>
  <c r="K101" i="2"/>
  <c r="H105" i="2" s="1"/>
  <c r="H107" i="2" s="1"/>
  <c r="H108" i="2" s="1"/>
  <c r="B14" i="10" s="1"/>
  <c r="I101" i="4"/>
  <c r="F105" i="4" s="1"/>
  <c r="F107" i="4" s="1"/>
  <c r="F108" i="4" s="1"/>
  <c r="D12" i="10" s="1"/>
  <c r="G12" i="10" s="1"/>
  <c r="J27" i="2"/>
  <c r="F32" i="2" s="1"/>
  <c r="F33" i="2" s="1"/>
  <c r="F34" i="2" s="1"/>
  <c r="B3" i="10" s="1"/>
  <c r="J27" i="4"/>
  <c r="F32" i="4" s="1"/>
  <c r="W64" i="3"/>
  <c r="T68" i="3" s="1"/>
  <c r="L101" i="2"/>
  <c r="H106" i="2" s="1"/>
  <c r="J101" i="4"/>
  <c r="F106" i="4" s="1"/>
  <c r="H9" i="10" l="1"/>
  <c r="F4" i="10"/>
  <c r="O78" i="12" s="1"/>
  <c r="Q78" i="12" s="1"/>
  <c r="P78" i="12" s="1"/>
  <c r="B15" i="10"/>
  <c r="G13" i="10"/>
  <c r="F13" i="10"/>
  <c r="C20" i="12" s="1"/>
  <c r="E20" i="12" s="1"/>
  <c r="D20" i="12" s="1"/>
  <c r="G7" i="10"/>
  <c r="F7" i="10"/>
  <c r="C49" i="12" s="1"/>
  <c r="E49" i="12" s="1"/>
  <c r="D49" i="12" s="1"/>
  <c r="E15" i="10"/>
  <c r="G5" i="10"/>
  <c r="F5" i="10"/>
  <c r="C136" i="12" s="1"/>
  <c r="E136" i="12" s="1"/>
  <c r="D136" i="12" s="1"/>
  <c r="S117" i="12"/>
  <c r="R117" i="12"/>
  <c r="S115" i="12"/>
  <c r="S114" i="12"/>
  <c r="S113" i="12"/>
  <c r="R115" i="12"/>
  <c r="R114" i="12"/>
  <c r="R113" i="12"/>
  <c r="R110" i="12"/>
  <c r="R109" i="12"/>
  <c r="R108" i="12"/>
  <c r="R107" i="12"/>
  <c r="S116" i="12"/>
  <c r="R116" i="12"/>
  <c r="T116" i="12" s="1"/>
  <c r="W107" i="12"/>
  <c r="H70" i="4"/>
  <c r="H71" i="4" s="1"/>
  <c r="D10" i="10" s="1"/>
  <c r="S21" i="12"/>
  <c r="T21" i="12" s="1"/>
  <c r="F12" i="10"/>
  <c r="C165" i="12" s="1"/>
  <c r="E165" i="12" s="1"/>
  <c r="D165" i="12" s="1"/>
  <c r="S22" i="12"/>
  <c r="T22" i="12" s="1"/>
  <c r="G14" i="10"/>
  <c r="F14" i="10"/>
  <c r="O165" i="12" s="1"/>
  <c r="Q165" i="12" s="1"/>
  <c r="P165" i="12" s="1"/>
  <c r="S59" i="12"/>
  <c r="S58" i="12"/>
  <c r="S57" i="12"/>
  <c r="S56" i="12"/>
  <c r="S55" i="12"/>
  <c r="R59" i="12"/>
  <c r="R58" i="12"/>
  <c r="R57" i="12"/>
  <c r="R56" i="12"/>
  <c r="R55" i="12"/>
  <c r="R52" i="12"/>
  <c r="R51" i="12"/>
  <c r="R50" i="12"/>
  <c r="R49" i="12"/>
  <c r="W49" i="12"/>
  <c r="S20" i="12"/>
  <c r="T20" i="12" s="1"/>
  <c r="U20" i="12" s="1"/>
  <c r="S88" i="12"/>
  <c r="S87" i="12"/>
  <c r="S86" i="12"/>
  <c r="S85" i="12"/>
  <c r="S84" i="12"/>
  <c r="R88" i="12"/>
  <c r="R87" i="12"/>
  <c r="T87" i="12" s="1"/>
  <c r="R86" i="12"/>
  <c r="T86" i="12" s="1"/>
  <c r="R85" i="12"/>
  <c r="R84" i="12"/>
  <c r="R80" i="12"/>
  <c r="R78" i="12"/>
  <c r="R81" i="12"/>
  <c r="R79" i="12"/>
  <c r="W78" i="12"/>
  <c r="F33" i="4"/>
  <c r="F34" i="4" s="1"/>
  <c r="D3" i="10" s="1"/>
  <c r="D15" i="10" s="1"/>
  <c r="T70" i="3"/>
  <c r="T71" i="3" s="1"/>
  <c r="C8" i="10" s="1"/>
  <c r="C15" i="10" s="1"/>
  <c r="H6" i="10"/>
  <c r="S23" i="12"/>
  <c r="T23" i="12" s="1"/>
  <c r="R39" i="12"/>
  <c r="R38" i="12"/>
  <c r="R37" i="12"/>
  <c r="R36" i="12"/>
  <c r="R35" i="12"/>
  <c r="R34" i="12"/>
  <c r="R33" i="12"/>
  <c r="T113" i="12" l="1"/>
  <c r="T114" i="12"/>
  <c r="H7" i="10"/>
  <c r="T55" i="12"/>
  <c r="T56" i="12"/>
  <c r="U21" i="12"/>
  <c r="U22" i="12"/>
  <c r="H13" i="10"/>
  <c r="U87" i="12"/>
  <c r="H4" i="10"/>
  <c r="U23" i="12"/>
  <c r="S52" i="12"/>
  <c r="T52" i="12" s="1"/>
  <c r="S108" i="12"/>
  <c r="T108" i="12" s="1"/>
  <c r="R125" i="12"/>
  <c r="T125" i="12" s="1"/>
  <c r="R123" i="12"/>
  <c r="R121" i="12"/>
  <c r="R124" i="12"/>
  <c r="R122" i="12"/>
  <c r="T117" i="12"/>
  <c r="U117" i="12" s="1"/>
  <c r="R120" i="12"/>
  <c r="R126" i="12"/>
  <c r="T88" i="12"/>
  <c r="U88" i="12" s="1"/>
  <c r="R97" i="12"/>
  <c r="R96" i="12"/>
  <c r="R95" i="12"/>
  <c r="R94" i="12"/>
  <c r="R93" i="12"/>
  <c r="R92" i="12"/>
  <c r="R91" i="12"/>
  <c r="U56" i="12"/>
  <c r="S68" i="12"/>
  <c r="S64" i="12"/>
  <c r="S65" i="12"/>
  <c r="S66" i="12"/>
  <c r="S62" i="12"/>
  <c r="S67" i="12"/>
  <c r="S63" i="12"/>
  <c r="S110" i="12"/>
  <c r="T110" i="12" s="1"/>
  <c r="U113" i="12" s="1"/>
  <c r="S125" i="12"/>
  <c r="S123" i="12"/>
  <c r="S121" i="12"/>
  <c r="S126" i="12"/>
  <c r="S124" i="12"/>
  <c r="S122" i="12"/>
  <c r="S120" i="12"/>
  <c r="K20" i="12"/>
  <c r="S30" i="12"/>
  <c r="G30" i="12"/>
  <c r="S29" i="12"/>
  <c r="T29" i="12" s="1"/>
  <c r="G29" i="12"/>
  <c r="S28" i="12"/>
  <c r="T28" i="12" s="1"/>
  <c r="G28" i="12"/>
  <c r="S27" i="12"/>
  <c r="T27" i="12" s="1"/>
  <c r="G27" i="12"/>
  <c r="S26" i="12"/>
  <c r="T26" i="12" s="1"/>
  <c r="U26" i="12" s="1"/>
  <c r="G26" i="12"/>
  <c r="F30" i="12"/>
  <c r="F29" i="12"/>
  <c r="F21" i="12"/>
  <c r="F28" i="12"/>
  <c r="F27" i="12"/>
  <c r="F26" i="12"/>
  <c r="F23" i="12"/>
  <c r="F22" i="12"/>
  <c r="F20" i="12"/>
  <c r="S109" i="12"/>
  <c r="T109" i="12" s="1"/>
  <c r="K136" i="12"/>
  <c r="G146" i="12"/>
  <c r="G144" i="12"/>
  <c r="G142" i="12"/>
  <c r="F146" i="12"/>
  <c r="F144" i="12"/>
  <c r="F142" i="12"/>
  <c r="F138" i="12"/>
  <c r="F136" i="12"/>
  <c r="G145" i="12"/>
  <c r="G143" i="12"/>
  <c r="F143" i="12"/>
  <c r="F137" i="12"/>
  <c r="F145" i="12"/>
  <c r="F139" i="12"/>
  <c r="S81" i="12"/>
  <c r="T81" i="12" s="1"/>
  <c r="T58" i="12"/>
  <c r="H14" i="10"/>
  <c r="U114" i="12"/>
  <c r="H5" i="10"/>
  <c r="H12" i="10"/>
  <c r="F10" i="10"/>
  <c r="C107" i="12" s="1"/>
  <c r="E107" i="12" s="1"/>
  <c r="D107" i="12" s="1"/>
  <c r="G10" i="10"/>
  <c r="H10" i="10" s="1"/>
  <c r="S49" i="12"/>
  <c r="T49" i="12" s="1"/>
  <c r="U49" i="12" s="1"/>
  <c r="R68" i="12"/>
  <c r="R64" i="12"/>
  <c r="T59" i="12"/>
  <c r="R65" i="12"/>
  <c r="R62" i="12"/>
  <c r="T62" i="12" s="1"/>
  <c r="R67" i="12"/>
  <c r="R66" i="12"/>
  <c r="R63" i="12"/>
  <c r="T115" i="12"/>
  <c r="U115" i="12" s="1"/>
  <c r="G3" i="10"/>
  <c r="T57" i="12"/>
  <c r="U57" i="12" s="1"/>
  <c r="S80" i="12"/>
  <c r="T80" i="12" s="1"/>
  <c r="T84" i="12"/>
  <c r="S50" i="12"/>
  <c r="T50" i="12" s="1"/>
  <c r="F3" i="10"/>
  <c r="S79" i="12"/>
  <c r="T79" i="12" s="1"/>
  <c r="S175" i="12"/>
  <c r="S171" i="12"/>
  <c r="R175" i="12"/>
  <c r="R171" i="12"/>
  <c r="S174" i="12"/>
  <c r="R174" i="12"/>
  <c r="R168" i="12"/>
  <c r="R166" i="12"/>
  <c r="S173" i="12"/>
  <c r="W165" i="12"/>
  <c r="R173" i="12"/>
  <c r="S172" i="12"/>
  <c r="R167" i="12"/>
  <c r="R172" i="12"/>
  <c r="R165" i="12"/>
  <c r="S78" i="12"/>
  <c r="T78" i="12" s="1"/>
  <c r="U78" i="12" s="1"/>
  <c r="G8" i="10"/>
  <c r="F8" i="10"/>
  <c r="O136" i="12" s="1"/>
  <c r="Q136" i="12" s="1"/>
  <c r="P136" i="12" s="1"/>
  <c r="T85" i="12"/>
  <c r="S97" i="12"/>
  <c r="S96" i="12"/>
  <c r="S95" i="12"/>
  <c r="S94" i="12"/>
  <c r="S93" i="12"/>
  <c r="S92" i="12"/>
  <c r="S91" i="12"/>
  <c r="S51" i="12"/>
  <c r="T51" i="12" s="1"/>
  <c r="F165" i="12"/>
  <c r="K165" i="12"/>
  <c r="F174" i="12"/>
  <c r="G173" i="12"/>
  <c r="F168" i="12"/>
  <c r="F166" i="12"/>
  <c r="F173" i="12"/>
  <c r="G172" i="12"/>
  <c r="F172" i="12"/>
  <c r="G175" i="12"/>
  <c r="G171" i="12"/>
  <c r="F167" i="12"/>
  <c r="F171" i="12"/>
  <c r="G174" i="12"/>
  <c r="F175" i="12"/>
  <c r="S107" i="12"/>
  <c r="T107" i="12" s="1"/>
  <c r="U107" i="12" s="1"/>
  <c r="K49" i="12"/>
  <c r="G59" i="12"/>
  <c r="G58" i="12"/>
  <c r="G57" i="12"/>
  <c r="G56" i="12"/>
  <c r="G55" i="12"/>
  <c r="F59" i="12"/>
  <c r="F58" i="12"/>
  <c r="F57" i="12"/>
  <c r="F56" i="12"/>
  <c r="F55" i="12"/>
  <c r="F52" i="12"/>
  <c r="F51" i="12"/>
  <c r="F50" i="12"/>
  <c r="F49" i="12"/>
  <c r="T67" i="12" l="1"/>
  <c r="H144" i="12"/>
  <c r="T68" i="12"/>
  <c r="T66" i="12"/>
  <c r="T126" i="12"/>
  <c r="U128" i="12" s="1"/>
  <c r="U29" i="12"/>
  <c r="T64" i="12"/>
  <c r="H58" i="12"/>
  <c r="H142" i="12"/>
  <c r="U80" i="12"/>
  <c r="H56" i="12"/>
  <c r="H57" i="12"/>
  <c r="U28" i="12"/>
  <c r="T171" i="12"/>
  <c r="U116" i="12"/>
  <c r="U85" i="12"/>
  <c r="H27" i="12"/>
  <c r="H173" i="12"/>
  <c r="U79" i="12"/>
  <c r="U62" i="12"/>
  <c r="U108" i="12"/>
  <c r="U67" i="12"/>
  <c r="T173" i="12"/>
  <c r="T65" i="12"/>
  <c r="U65" i="12" s="1"/>
  <c r="H29" i="12"/>
  <c r="H143" i="12"/>
  <c r="I143" i="12" s="1"/>
  <c r="U27" i="12"/>
  <c r="T91" i="12"/>
  <c r="U91" i="12" s="1"/>
  <c r="H145" i="12"/>
  <c r="I145" i="12" s="1"/>
  <c r="U81" i="12"/>
  <c r="U52" i="12"/>
  <c r="U55" i="12"/>
  <c r="U50" i="12"/>
  <c r="U109" i="12"/>
  <c r="G139" i="12"/>
  <c r="H139" i="12" s="1"/>
  <c r="H28" i="12"/>
  <c r="H172" i="12"/>
  <c r="G165" i="12"/>
  <c r="H165" i="12" s="1"/>
  <c r="I165" i="12" s="1"/>
  <c r="S165" i="12"/>
  <c r="T165" i="12" s="1"/>
  <c r="U165" i="12" s="1"/>
  <c r="S168" i="12"/>
  <c r="T168" i="12" s="1"/>
  <c r="T63" i="12"/>
  <c r="U63" i="12" s="1"/>
  <c r="U58" i="12"/>
  <c r="G21" i="12"/>
  <c r="H21" i="12" s="1"/>
  <c r="T92" i="12"/>
  <c r="T120" i="12"/>
  <c r="U120" i="12" s="1"/>
  <c r="U126" i="12"/>
  <c r="G49" i="12"/>
  <c r="H49" i="12" s="1"/>
  <c r="I49" i="12" s="1"/>
  <c r="F68" i="12"/>
  <c r="F64" i="12"/>
  <c r="F65" i="12"/>
  <c r="H59" i="12"/>
  <c r="F66" i="12"/>
  <c r="F62" i="12"/>
  <c r="F63" i="12"/>
  <c r="F67" i="12"/>
  <c r="T172" i="12"/>
  <c r="T174" i="12"/>
  <c r="G137" i="12"/>
  <c r="H137" i="12" s="1"/>
  <c r="F154" i="12"/>
  <c r="F152" i="12"/>
  <c r="F150" i="12"/>
  <c r="F155" i="12"/>
  <c r="F153" i="12"/>
  <c r="F151" i="12"/>
  <c r="F149" i="12"/>
  <c r="H146" i="12"/>
  <c r="T93" i="12"/>
  <c r="G20" i="12"/>
  <c r="H20" i="12" s="1"/>
  <c r="I20" i="12" s="1"/>
  <c r="H30" i="12"/>
  <c r="F39" i="12"/>
  <c r="F38" i="12"/>
  <c r="F37" i="12"/>
  <c r="F36" i="12"/>
  <c r="F35" i="12"/>
  <c r="F34" i="12"/>
  <c r="F33" i="12"/>
  <c r="T94" i="12"/>
  <c r="T122" i="12"/>
  <c r="S166" i="12"/>
  <c r="T166" i="12" s="1"/>
  <c r="C78" i="12"/>
  <c r="E78" i="12" s="1"/>
  <c r="D78" i="12" s="1"/>
  <c r="F15" i="10"/>
  <c r="G51" i="12"/>
  <c r="H51" i="12" s="1"/>
  <c r="G166" i="12"/>
  <c r="H166" i="12" s="1"/>
  <c r="G115" i="12"/>
  <c r="G114" i="12"/>
  <c r="G113" i="12"/>
  <c r="G116" i="12"/>
  <c r="F115" i="12"/>
  <c r="F114" i="12"/>
  <c r="F113" i="12"/>
  <c r="F110" i="12"/>
  <c r="F109" i="12"/>
  <c r="F108" i="12"/>
  <c r="F116" i="12"/>
  <c r="F107" i="12"/>
  <c r="G117" i="12"/>
  <c r="F117" i="12"/>
  <c r="K107" i="12"/>
  <c r="G22" i="12"/>
  <c r="H22" i="12" s="1"/>
  <c r="G39" i="12"/>
  <c r="G38" i="12"/>
  <c r="G37" i="12"/>
  <c r="G36" i="12"/>
  <c r="G35" i="12"/>
  <c r="G34" i="12"/>
  <c r="G33" i="12"/>
  <c r="T95" i="12"/>
  <c r="T124" i="12"/>
  <c r="U125" i="12" s="1"/>
  <c r="G184" i="12"/>
  <c r="G183" i="12"/>
  <c r="G182" i="12"/>
  <c r="G181" i="12"/>
  <c r="G180" i="12"/>
  <c r="G179" i="12"/>
  <c r="G178" i="12"/>
  <c r="U51" i="12"/>
  <c r="S167" i="12"/>
  <c r="T167" i="12" s="1"/>
  <c r="W136" i="12"/>
  <c r="S146" i="12"/>
  <c r="S144" i="12"/>
  <c r="S142" i="12"/>
  <c r="R146" i="12"/>
  <c r="R144" i="12"/>
  <c r="R142" i="12"/>
  <c r="R138" i="12"/>
  <c r="R136" i="12"/>
  <c r="R143" i="12"/>
  <c r="R137" i="12"/>
  <c r="S145" i="12"/>
  <c r="R145" i="12"/>
  <c r="R139" i="12"/>
  <c r="S143" i="12"/>
  <c r="G52" i="12"/>
  <c r="H52" i="12" s="1"/>
  <c r="H171" i="12"/>
  <c r="G168" i="12"/>
  <c r="H168" i="12" s="1"/>
  <c r="T175" i="12"/>
  <c r="R184" i="12"/>
  <c r="R183" i="12"/>
  <c r="R182" i="12"/>
  <c r="R181" i="12"/>
  <c r="R180" i="12"/>
  <c r="R179" i="12"/>
  <c r="R178" i="12"/>
  <c r="G154" i="12"/>
  <c r="G152" i="12"/>
  <c r="G150" i="12"/>
  <c r="G155" i="12"/>
  <c r="G153" i="12"/>
  <c r="G151" i="12"/>
  <c r="G149" i="12"/>
  <c r="G23" i="12"/>
  <c r="H23" i="12" s="1"/>
  <c r="S39" i="12"/>
  <c r="T39" i="12" s="1"/>
  <c r="S38" i="12"/>
  <c r="T38" i="12" s="1"/>
  <c r="S37" i="12"/>
  <c r="T37" i="12" s="1"/>
  <c r="S36" i="12"/>
  <c r="T36" i="12" s="1"/>
  <c r="S35" i="12"/>
  <c r="T35" i="12" s="1"/>
  <c r="S34" i="12"/>
  <c r="T34" i="12" s="1"/>
  <c r="S33" i="12"/>
  <c r="T33" i="12" s="1"/>
  <c r="T30" i="12"/>
  <c r="U30" i="12" s="1"/>
  <c r="T96" i="12"/>
  <c r="T121" i="12"/>
  <c r="U86" i="12"/>
  <c r="G50" i="12"/>
  <c r="H50" i="12" s="1"/>
  <c r="H8" i="10"/>
  <c r="H55" i="12"/>
  <c r="G167" i="12"/>
  <c r="H167" i="12" s="1"/>
  <c r="U84" i="12"/>
  <c r="G15" i="10"/>
  <c r="H3" i="10"/>
  <c r="U59" i="12"/>
  <c r="G136" i="12"/>
  <c r="H136" i="12" s="1"/>
  <c r="I136" i="12" s="1"/>
  <c r="H26" i="12"/>
  <c r="I27" i="12" s="1"/>
  <c r="T97" i="12"/>
  <c r="T123" i="12"/>
  <c r="U70" i="12"/>
  <c r="U68" i="12"/>
  <c r="H175" i="12"/>
  <c r="F184" i="12"/>
  <c r="F183" i="12"/>
  <c r="F182" i="12"/>
  <c r="F181" i="12"/>
  <c r="F180" i="12"/>
  <c r="F179" i="12"/>
  <c r="F178" i="12"/>
  <c r="G65" i="12"/>
  <c r="G66" i="12"/>
  <c r="G62" i="12"/>
  <c r="G68" i="12"/>
  <c r="G64" i="12"/>
  <c r="G63" i="12"/>
  <c r="G67" i="12"/>
  <c r="H174" i="12"/>
  <c r="S184" i="12"/>
  <c r="S183" i="12"/>
  <c r="S182" i="12"/>
  <c r="S181" i="12"/>
  <c r="S180" i="12"/>
  <c r="S179" i="12"/>
  <c r="S178" i="12"/>
  <c r="G138" i="12"/>
  <c r="H138" i="12" s="1"/>
  <c r="U110" i="12"/>
  <c r="I144" i="12" l="1"/>
  <c r="I59" i="12"/>
  <c r="U121" i="12"/>
  <c r="U175" i="12"/>
  <c r="I173" i="12"/>
  <c r="V67" i="12"/>
  <c r="H178" i="12"/>
  <c r="I178" i="12" s="1"/>
  <c r="I166" i="12"/>
  <c r="I57" i="12"/>
  <c r="V68" i="12"/>
  <c r="I167" i="12"/>
  <c r="I174" i="12"/>
  <c r="U64" i="12"/>
  <c r="U172" i="12"/>
  <c r="U168" i="12"/>
  <c r="I30" i="12"/>
  <c r="I58" i="12"/>
  <c r="V65" i="12"/>
  <c r="H179" i="12"/>
  <c r="I146" i="12"/>
  <c r="U173" i="12"/>
  <c r="H180" i="12"/>
  <c r="I55" i="12"/>
  <c r="V52" i="12"/>
  <c r="I22" i="12"/>
  <c r="H64" i="12"/>
  <c r="H116" i="12"/>
  <c r="I51" i="12"/>
  <c r="T184" i="12"/>
  <c r="U186" i="12" s="1"/>
  <c r="I56" i="12"/>
  <c r="V51" i="12"/>
  <c r="I137" i="12"/>
  <c r="U66" i="12"/>
  <c r="V66" i="12" s="1"/>
  <c r="H181" i="12"/>
  <c r="V59" i="12"/>
  <c r="H182" i="12"/>
  <c r="U34" i="12"/>
  <c r="U174" i="12"/>
  <c r="U33" i="12"/>
  <c r="U166" i="12"/>
  <c r="U122" i="12"/>
  <c r="U92" i="12"/>
  <c r="V92" i="12" s="1"/>
  <c r="I28" i="12"/>
  <c r="U93" i="12"/>
  <c r="V93" i="12" s="1"/>
  <c r="U94" i="12"/>
  <c r="V94" i="12" s="1"/>
  <c r="U95" i="12"/>
  <c r="V95" i="12" s="1"/>
  <c r="H150" i="12"/>
  <c r="T144" i="12"/>
  <c r="I50" i="12"/>
  <c r="I139" i="12"/>
  <c r="I142" i="12"/>
  <c r="I175" i="12"/>
  <c r="T142" i="12"/>
  <c r="U167" i="12"/>
  <c r="G107" i="12"/>
  <c r="H107" i="12" s="1"/>
  <c r="I107" i="12" s="1"/>
  <c r="H37" i="12"/>
  <c r="H155" i="12"/>
  <c r="H65" i="12"/>
  <c r="V91" i="12"/>
  <c r="V55" i="12"/>
  <c r="T178" i="12"/>
  <c r="U178" i="12" s="1"/>
  <c r="T145" i="12"/>
  <c r="T146" i="12"/>
  <c r="R154" i="12"/>
  <c r="R152" i="12"/>
  <c r="R150" i="12"/>
  <c r="R149" i="12"/>
  <c r="R155" i="12"/>
  <c r="R153" i="12"/>
  <c r="R151" i="12"/>
  <c r="U124" i="12"/>
  <c r="G108" i="12"/>
  <c r="H108" i="12" s="1"/>
  <c r="H39" i="12"/>
  <c r="H152" i="12"/>
  <c r="H68" i="12"/>
  <c r="I21" i="12"/>
  <c r="G109" i="12"/>
  <c r="H109" i="12" s="1"/>
  <c r="I29" i="12"/>
  <c r="H154" i="12"/>
  <c r="H67" i="12"/>
  <c r="V49" i="12"/>
  <c r="I23" i="12"/>
  <c r="S139" i="12"/>
  <c r="T139" i="12" s="1"/>
  <c r="H38" i="12"/>
  <c r="U36" i="12"/>
  <c r="U123" i="12"/>
  <c r="U37" i="12"/>
  <c r="T180" i="12"/>
  <c r="S137" i="12"/>
  <c r="T137" i="12" s="1"/>
  <c r="G110" i="12"/>
  <c r="H110" i="12" s="1"/>
  <c r="V62" i="12"/>
  <c r="G88" i="12"/>
  <c r="G87" i="12"/>
  <c r="G86" i="12"/>
  <c r="G85" i="12"/>
  <c r="G84" i="12"/>
  <c r="F88" i="12"/>
  <c r="F87" i="12"/>
  <c r="F86" i="12"/>
  <c r="F85" i="12"/>
  <c r="F78" i="12"/>
  <c r="F80" i="12"/>
  <c r="F84" i="12"/>
  <c r="F81" i="12"/>
  <c r="F79" i="12"/>
  <c r="K78" i="12"/>
  <c r="H33" i="12"/>
  <c r="I33" i="12" s="1"/>
  <c r="H63" i="12"/>
  <c r="H15" i="10"/>
  <c r="U99" i="12"/>
  <c r="V84" i="12" s="1"/>
  <c r="U97" i="12"/>
  <c r="V97" i="12" s="1"/>
  <c r="U38" i="12"/>
  <c r="T181" i="12"/>
  <c r="I171" i="12"/>
  <c r="T143" i="12"/>
  <c r="S154" i="12"/>
  <c r="S152" i="12"/>
  <c r="S150" i="12"/>
  <c r="S155" i="12"/>
  <c r="S153" i="12"/>
  <c r="S151" i="12"/>
  <c r="S149" i="12"/>
  <c r="H113" i="12"/>
  <c r="V57" i="12"/>
  <c r="H34" i="12"/>
  <c r="H149" i="12"/>
  <c r="I149" i="12" s="1"/>
  <c r="H62" i="12"/>
  <c r="I62" i="12" s="1"/>
  <c r="U35" i="12"/>
  <c r="T179" i="12"/>
  <c r="I138" i="12"/>
  <c r="H183" i="12"/>
  <c r="I26" i="12"/>
  <c r="U96" i="12"/>
  <c r="V96" i="12" s="1"/>
  <c r="U39" i="12"/>
  <c r="U41" i="12"/>
  <c r="V30" i="12" s="1"/>
  <c r="T182" i="12"/>
  <c r="S136" i="12"/>
  <c r="T136" i="12" s="1"/>
  <c r="U136" i="12" s="1"/>
  <c r="F126" i="12"/>
  <c r="F124" i="12"/>
  <c r="F122" i="12"/>
  <c r="F120" i="12"/>
  <c r="F123" i="12"/>
  <c r="F121" i="12"/>
  <c r="H117" i="12"/>
  <c r="F125" i="12"/>
  <c r="H114" i="12"/>
  <c r="U171" i="12"/>
  <c r="H35" i="12"/>
  <c r="H151" i="12"/>
  <c r="H66" i="12"/>
  <c r="V58" i="12"/>
  <c r="I172" i="12"/>
  <c r="I168" i="12"/>
  <c r="V56" i="12"/>
  <c r="V64" i="12"/>
  <c r="H184" i="12"/>
  <c r="T183" i="12"/>
  <c r="I52" i="12"/>
  <c r="S138" i="12"/>
  <c r="T138" i="12" s="1"/>
  <c r="G126" i="12"/>
  <c r="G124" i="12"/>
  <c r="G122" i="12"/>
  <c r="G120" i="12"/>
  <c r="G123" i="12"/>
  <c r="G121" i="12"/>
  <c r="G125" i="12"/>
  <c r="H115" i="12"/>
  <c r="H36" i="12"/>
  <c r="H153" i="12"/>
  <c r="V63" i="12"/>
  <c r="V50" i="12"/>
  <c r="U146" i="12" l="1"/>
  <c r="I182" i="12"/>
  <c r="I179" i="12"/>
  <c r="V166" i="12"/>
  <c r="H86" i="12"/>
  <c r="I117" i="12"/>
  <c r="U179" i="12"/>
  <c r="V179" i="12" s="1"/>
  <c r="I67" i="12"/>
  <c r="I180" i="12"/>
  <c r="U182" i="12"/>
  <c r="V182" i="12" s="1"/>
  <c r="I35" i="12"/>
  <c r="V175" i="12"/>
  <c r="H122" i="12"/>
  <c r="I65" i="12"/>
  <c r="I181" i="12"/>
  <c r="U183" i="12"/>
  <c r="V183" i="12" s="1"/>
  <c r="V39" i="12"/>
  <c r="V37" i="12"/>
  <c r="I114" i="12"/>
  <c r="H87" i="12"/>
  <c r="V34" i="12"/>
  <c r="I183" i="12"/>
  <c r="V70" i="12"/>
  <c r="U145" i="12"/>
  <c r="V33" i="12"/>
  <c r="V178" i="12"/>
  <c r="I66" i="12"/>
  <c r="I110" i="12"/>
  <c r="U143" i="12"/>
  <c r="V36" i="12"/>
  <c r="V165" i="12"/>
  <c r="I108" i="12"/>
  <c r="H126" i="12"/>
  <c r="I128" i="12" s="1"/>
  <c r="V168" i="12"/>
  <c r="U138" i="12"/>
  <c r="U181" i="12"/>
  <c r="V181" i="12" s="1"/>
  <c r="V81" i="12"/>
  <c r="I37" i="12"/>
  <c r="H121" i="12"/>
  <c r="H120" i="12"/>
  <c r="I120" i="12" s="1"/>
  <c r="V174" i="12"/>
  <c r="V38" i="12"/>
  <c r="I115" i="12"/>
  <c r="V171" i="12"/>
  <c r="T154" i="12"/>
  <c r="I151" i="12"/>
  <c r="I153" i="12"/>
  <c r="T150" i="12"/>
  <c r="T155" i="12"/>
  <c r="U157" i="12" s="1"/>
  <c r="T152" i="12"/>
  <c r="I116" i="12"/>
  <c r="I113" i="12"/>
  <c r="W70" i="12"/>
  <c r="I150" i="12"/>
  <c r="I155" i="12"/>
  <c r="I157" i="12"/>
  <c r="J139" i="12" s="1"/>
  <c r="I36" i="12"/>
  <c r="I184" i="12"/>
  <c r="I186" i="12"/>
  <c r="J180" i="12" s="1"/>
  <c r="H124" i="12"/>
  <c r="V99" i="12"/>
  <c r="G79" i="12"/>
  <c r="H79" i="12" s="1"/>
  <c r="H88" i="12"/>
  <c r="F97" i="12"/>
  <c r="F96" i="12"/>
  <c r="F95" i="12"/>
  <c r="F94" i="12"/>
  <c r="F93" i="12"/>
  <c r="F92" i="12"/>
  <c r="F91" i="12"/>
  <c r="I154" i="12"/>
  <c r="U144" i="12"/>
  <c r="G81" i="12"/>
  <c r="H81" i="12" s="1"/>
  <c r="U137" i="12"/>
  <c r="H125" i="12"/>
  <c r="H84" i="12"/>
  <c r="I38" i="12"/>
  <c r="V128" i="12"/>
  <c r="T151" i="12"/>
  <c r="V167" i="12"/>
  <c r="I70" i="12"/>
  <c r="J52" i="12" s="1"/>
  <c r="I68" i="12"/>
  <c r="J168" i="12"/>
  <c r="I34" i="12"/>
  <c r="G80" i="12"/>
  <c r="H80" i="12" s="1"/>
  <c r="U180" i="12"/>
  <c r="V180" i="12" s="1"/>
  <c r="I152" i="12"/>
  <c r="T153" i="12"/>
  <c r="V173" i="12"/>
  <c r="U142" i="12"/>
  <c r="V87" i="12"/>
  <c r="V80" i="12"/>
  <c r="V79" i="12"/>
  <c r="V88" i="12"/>
  <c r="V78" i="12"/>
  <c r="V85" i="12"/>
  <c r="I63" i="12"/>
  <c r="G78" i="12"/>
  <c r="H78" i="12" s="1"/>
  <c r="I78" i="12" s="1"/>
  <c r="U139" i="12"/>
  <c r="I109" i="12"/>
  <c r="V41" i="12"/>
  <c r="I64" i="12"/>
  <c r="H123" i="12"/>
  <c r="V22" i="12"/>
  <c r="V20" i="12"/>
  <c r="V21" i="12"/>
  <c r="V26" i="12"/>
  <c r="V29" i="12"/>
  <c r="V23" i="12"/>
  <c r="V28" i="12"/>
  <c r="V27" i="12"/>
  <c r="V35" i="12"/>
  <c r="H85" i="12"/>
  <c r="G97" i="12"/>
  <c r="G96" i="12"/>
  <c r="G95" i="12"/>
  <c r="G94" i="12"/>
  <c r="G93" i="12"/>
  <c r="G92" i="12"/>
  <c r="G91" i="12"/>
  <c r="V86" i="12"/>
  <c r="I39" i="12"/>
  <c r="I41" i="12"/>
  <c r="J33" i="12" s="1"/>
  <c r="T149" i="12"/>
  <c r="U149" i="12" s="1"/>
  <c r="V172" i="12"/>
  <c r="U184" i="12"/>
  <c r="V184" i="12" s="1"/>
  <c r="I87" i="12" l="1"/>
  <c r="J65" i="12"/>
  <c r="I123" i="12"/>
  <c r="I122" i="12"/>
  <c r="J181" i="12"/>
  <c r="J175" i="12"/>
  <c r="I88" i="12"/>
  <c r="J182" i="12"/>
  <c r="J179" i="12"/>
  <c r="J171" i="12"/>
  <c r="U153" i="12"/>
  <c r="V153" i="12" s="1"/>
  <c r="U155" i="12"/>
  <c r="V155" i="12" s="1"/>
  <c r="J183" i="12"/>
  <c r="U152" i="12"/>
  <c r="V152" i="12" s="1"/>
  <c r="J50" i="12"/>
  <c r="V123" i="12"/>
  <c r="J114" i="12"/>
  <c r="V138" i="12"/>
  <c r="J66" i="12"/>
  <c r="J109" i="12"/>
  <c r="J172" i="12"/>
  <c r="H95" i="12"/>
  <c r="I126" i="12"/>
  <c r="J126" i="12" s="1"/>
  <c r="I79" i="12"/>
  <c r="J79" i="12" s="1"/>
  <c r="J62" i="12"/>
  <c r="J63" i="12"/>
  <c r="V145" i="12"/>
  <c r="I81" i="12"/>
  <c r="J81" i="12" s="1"/>
  <c r="U151" i="12"/>
  <c r="V151" i="12" s="1"/>
  <c r="J39" i="12"/>
  <c r="W186" i="12"/>
  <c r="J123" i="12"/>
  <c r="J64" i="12"/>
  <c r="V139" i="12"/>
  <c r="J152" i="12"/>
  <c r="J184" i="12"/>
  <c r="I121" i="12"/>
  <c r="J121" i="12" s="1"/>
  <c r="J153" i="12"/>
  <c r="J155" i="12"/>
  <c r="J142" i="12"/>
  <c r="J151" i="12"/>
  <c r="J154" i="12"/>
  <c r="J149" i="12"/>
  <c r="V149" i="12"/>
  <c r="V144" i="12"/>
  <c r="U154" i="12"/>
  <c r="V154" i="12" s="1"/>
  <c r="H96" i="12"/>
  <c r="J122" i="12"/>
  <c r="J20" i="12"/>
  <c r="J27" i="12"/>
  <c r="J30" i="12"/>
  <c r="J22" i="12"/>
  <c r="J28" i="12"/>
  <c r="J107" i="12"/>
  <c r="I125" i="12"/>
  <c r="J125" i="12" s="1"/>
  <c r="J21" i="12"/>
  <c r="H97" i="12"/>
  <c r="J173" i="12"/>
  <c r="J174" i="12"/>
  <c r="J165" i="12"/>
  <c r="J166" i="12"/>
  <c r="J178" i="12"/>
  <c r="J167" i="12"/>
  <c r="J145" i="12"/>
  <c r="J146" i="12"/>
  <c r="J144" i="12"/>
  <c r="J137" i="12"/>
  <c r="J136" i="12"/>
  <c r="J143" i="12"/>
  <c r="V143" i="12"/>
  <c r="J110" i="12"/>
  <c r="I84" i="12"/>
  <c r="I80" i="12"/>
  <c r="J80" i="12" s="1"/>
  <c r="J113" i="12"/>
  <c r="J34" i="12"/>
  <c r="H91" i="12"/>
  <c r="I91" i="12" s="1"/>
  <c r="J36" i="12"/>
  <c r="J150" i="12"/>
  <c r="J157" i="12"/>
  <c r="J120" i="12"/>
  <c r="V136" i="12"/>
  <c r="J78" i="12"/>
  <c r="J70" i="12"/>
  <c r="J41" i="12"/>
  <c r="V124" i="12"/>
  <c r="I85" i="12"/>
  <c r="V142" i="12"/>
  <c r="J138" i="12"/>
  <c r="J68" i="12"/>
  <c r="V146" i="12"/>
  <c r="H92" i="12"/>
  <c r="U150" i="12"/>
  <c r="V150" i="12" s="1"/>
  <c r="J116" i="12"/>
  <c r="J186" i="12"/>
  <c r="I124" i="12"/>
  <c r="J124" i="12" s="1"/>
  <c r="V114" i="12"/>
  <c r="V113" i="12"/>
  <c r="V117" i="12"/>
  <c r="V108" i="12"/>
  <c r="V107" i="12"/>
  <c r="V116" i="12"/>
  <c r="V115" i="12"/>
  <c r="V110" i="12"/>
  <c r="V120" i="12"/>
  <c r="V109" i="12"/>
  <c r="V121" i="12"/>
  <c r="V125" i="12"/>
  <c r="V126" i="12"/>
  <c r="V122" i="12"/>
  <c r="J23" i="12"/>
  <c r="W41" i="12"/>
  <c r="W99" i="12"/>
  <c r="J117" i="12"/>
  <c r="J57" i="12"/>
  <c r="J51" i="12"/>
  <c r="J59" i="12"/>
  <c r="J49" i="12"/>
  <c r="J55" i="12"/>
  <c r="J56" i="12"/>
  <c r="J58" i="12"/>
  <c r="J29" i="12"/>
  <c r="J35" i="12"/>
  <c r="H93" i="12"/>
  <c r="J37" i="12"/>
  <c r="J38" i="12"/>
  <c r="V137" i="12"/>
  <c r="V186" i="12"/>
  <c r="H94" i="12"/>
  <c r="J26" i="12"/>
  <c r="J67" i="12"/>
  <c r="I86" i="12"/>
  <c r="J115" i="12"/>
  <c r="J108" i="12"/>
  <c r="I96" i="12" l="1"/>
  <c r="I95" i="12"/>
  <c r="I93" i="12"/>
  <c r="K186" i="12"/>
  <c r="I92" i="12"/>
  <c r="K157" i="12"/>
  <c r="K70" i="12"/>
  <c r="W157" i="12"/>
  <c r="I99" i="12"/>
  <c r="I97" i="12"/>
  <c r="K41" i="12"/>
  <c r="W128" i="12"/>
  <c r="I94" i="12"/>
  <c r="K128" i="12"/>
  <c r="J128" i="12"/>
  <c r="V157" i="12"/>
  <c r="J97" i="12" l="1"/>
  <c r="J93" i="12"/>
  <c r="J87" i="12"/>
  <c r="J88" i="12"/>
  <c r="J94" i="12"/>
  <c r="J84" i="12"/>
  <c r="J86" i="12"/>
  <c r="J91" i="12"/>
  <c r="J92" i="12"/>
  <c r="J99" i="12"/>
  <c r="J96" i="12"/>
  <c r="J85" i="12"/>
  <c r="J95" i="12"/>
  <c r="K99"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 authorId="0" shapeId="0" xr:uid="{00000000-0006-0000-0500-000001000000}">
      <text>
        <r>
          <rPr>
            <sz val="11"/>
            <color rgb="FF000000"/>
            <rFont val="Aptos Narrow"/>
            <family val="2"/>
            <charset val="1"/>
          </rPr>
          <t xml:space="preserve">Not included in PCA.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G1" authorId="0" shapeId="0" xr:uid="{00000000-0006-0000-0700-000001000000}">
      <text>
        <r>
          <rPr>
            <sz val="11"/>
            <color rgb="FF000000"/>
            <rFont val="Aptos Narrow"/>
            <family val="2"/>
            <charset val="1"/>
          </rPr>
          <t>0= no fruit.
1= fruit.</t>
        </r>
      </text>
    </comment>
  </commentList>
</comments>
</file>

<file path=xl/sharedStrings.xml><?xml version="1.0" encoding="utf-8"?>
<sst xmlns="http://schemas.openxmlformats.org/spreadsheetml/2006/main" count="3230" uniqueCount="297">
  <si>
    <t>Information (see methods for data collecting procedure)</t>
  </si>
  <si>
    <t>Datasheet</t>
  </si>
  <si>
    <t>Data type</t>
  </si>
  <si>
    <t>Sobel &amp; Cheng, 2014</t>
  </si>
  <si>
    <t>Year</t>
  </si>
  <si>
    <t>Date</t>
  </si>
  <si>
    <t>W. ampla (A)</t>
  </si>
  <si>
    <t>W. subsecunda (B)</t>
  </si>
  <si>
    <t>Prop. Of A open on ith day</t>
  </si>
  <si>
    <t>Prop. Of B open on ith day</t>
  </si>
  <si>
    <t>Fraction of flowers open on ith day that are species A</t>
  </si>
  <si>
    <t>Fraction of flowers open on ith day that are species B</t>
  </si>
  <si>
    <t>Overlap A</t>
  </si>
  <si>
    <t>Sobel</t>
  </si>
  <si>
    <t>Overlap B</t>
  </si>
  <si>
    <t>W. pedicellata (B)</t>
  </si>
  <si>
    <t>W. nephrolepis (B)</t>
  </si>
  <si>
    <t>Ai</t>
  </si>
  <si>
    <t>Bi</t>
  </si>
  <si>
    <t>Ai/Atotal</t>
  </si>
  <si>
    <t>Bi/Btotal</t>
  </si>
  <si>
    <t>Ai/Bi+Ai</t>
  </si>
  <si>
    <t>Bi/Ai+Bi</t>
  </si>
  <si>
    <t>Ai/Atotal * Bi/Ai+Bi</t>
  </si>
  <si>
    <t>Ai/Atotal * Ai/Bi+Ai</t>
  </si>
  <si>
    <t>Bi/Btotal * Ai/Bi+Ai</t>
  </si>
  <si>
    <t>Bi/Btotal * Bi/Ai+Bi</t>
  </si>
  <si>
    <t>Oct</t>
  </si>
  <si>
    <t>Nov</t>
  </si>
  <si>
    <t>Dec</t>
  </si>
  <si>
    <t>Jan</t>
  </si>
  <si>
    <t>Feb</t>
  </si>
  <si>
    <t>Mar</t>
  </si>
  <si>
    <t>Apr</t>
  </si>
  <si>
    <t>May</t>
  </si>
  <si>
    <t>Jun</t>
  </si>
  <si>
    <t>Jul</t>
  </si>
  <si>
    <t>Ago</t>
  </si>
  <si>
    <t>Atotal</t>
  </si>
  <si>
    <t>Btotal</t>
  </si>
  <si>
    <t>observed</t>
  </si>
  <si>
    <t>Total</t>
  </si>
  <si>
    <t>Btotal/(Atotal+Btotal)</t>
  </si>
  <si>
    <t>Atotal/(Btotal+Atotal)</t>
  </si>
  <si>
    <t>Strength W. ampla (A)</t>
  </si>
  <si>
    <t>Strength W. subsecunda (B)</t>
  </si>
  <si>
    <t>Strength W. pedicellata (B)</t>
  </si>
  <si>
    <t>Strength W. nephrolepis (B)</t>
  </si>
  <si>
    <t>W. subsecunda (A)</t>
  </si>
  <si>
    <t>Strength W. subsecunda (A)</t>
  </si>
  <si>
    <t>W. pedicellata (A)</t>
  </si>
  <si>
    <t>Strength W. pedicellata (A)</t>
  </si>
  <si>
    <t>Species</t>
  </si>
  <si>
    <t>Corolla length (mm)</t>
  </si>
  <si>
    <t>Stamen length (mm)</t>
  </si>
  <si>
    <t>Pistil length (mm)</t>
  </si>
  <si>
    <t>Reproductive structures (position)</t>
  </si>
  <si>
    <t>W. ampla</t>
  </si>
  <si>
    <t>dorsal</t>
  </si>
  <si>
    <t>W. pedicellata</t>
  </si>
  <si>
    <t>W. subsecunda</t>
  </si>
  <si>
    <t>lateral</t>
  </si>
  <si>
    <t>W. nephrolepis</t>
  </si>
  <si>
    <t>Data</t>
  </si>
  <si>
    <t>Total Result</t>
  </si>
  <si>
    <t>Pollen receptor</t>
  </si>
  <si>
    <t>Plant</t>
  </si>
  <si>
    <t>Flower</t>
  </si>
  <si>
    <t>Pollen donor</t>
  </si>
  <si>
    <t>Fruit development</t>
  </si>
  <si>
    <t>Seeds</t>
  </si>
  <si>
    <t>-</t>
  </si>
  <si>
    <t>13-A</t>
  </si>
  <si>
    <t>16-A</t>
  </si>
  <si>
    <t>9-B</t>
  </si>
  <si>
    <t>9-A</t>
  </si>
  <si>
    <t>9-C</t>
  </si>
  <si>
    <t>22A_21</t>
  </si>
  <si>
    <t>10B</t>
  </si>
  <si>
    <t>10A_20</t>
  </si>
  <si>
    <t>10B_20</t>
  </si>
  <si>
    <t>22A</t>
  </si>
  <si>
    <t>08_20</t>
  </si>
  <si>
    <t>04_20</t>
  </si>
  <si>
    <t>10A</t>
  </si>
  <si>
    <t>05_20</t>
  </si>
  <si>
    <t>23_21</t>
  </si>
  <si>
    <t>16_2021</t>
  </si>
  <si>
    <t>16_21</t>
  </si>
  <si>
    <t>23_2021</t>
  </si>
  <si>
    <t>24_21</t>
  </si>
  <si>
    <t>24_2021</t>
  </si>
  <si>
    <t>17_21</t>
  </si>
  <si>
    <t>17_2021</t>
  </si>
  <si>
    <t>19_21</t>
  </si>
  <si>
    <t>19_2021</t>
  </si>
  <si>
    <t>04_2021</t>
  </si>
  <si>
    <t>22_2021</t>
  </si>
  <si>
    <t>26_21</t>
  </si>
  <si>
    <t>21_21</t>
  </si>
  <si>
    <t>22B_21</t>
  </si>
  <si>
    <t>marca</t>
  </si>
  <si>
    <t>25_21</t>
  </si>
  <si>
    <t>22_21</t>
  </si>
  <si>
    <t>26_marcada</t>
  </si>
  <si>
    <t>27_21</t>
  </si>
  <si>
    <t>28_21</t>
  </si>
  <si>
    <t>29_21</t>
  </si>
  <si>
    <t>marca-punto</t>
  </si>
  <si>
    <t>30_21</t>
  </si>
  <si>
    <t>11_20</t>
  </si>
  <si>
    <t>31_21</t>
  </si>
  <si>
    <t>rojo2</t>
  </si>
  <si>
    <t>azul2</t>
  </si>
  <si>
    <t>29A_21</t>
  </si>
  <si>
    <t>azul1</t>
  </si>
  <si>
    <t>rojo, cable naranja</t>
  </si>
  <si>
    <t>azul</t>
  </si>
  <si>
    <t>32_21</t>
  </si>
  <si>
    <t>29B_21</t>
  </si>
  <si>
    <t>roja</t>
  </si>
  <si>
    <t>verde</t>
  </si>
  <si>
    <t>33_21</t>
  </si>
  <si>
    <t>rojo</t>
  </si>
  <si>
    <t>rojo1</t>
  </si>
  <si>
    <t>azul3</t>
  </si>
  <si>
    <t>Total Promedio de Seeds</t>
  </si>
  <si>
    <t>Promedio de Seeds</t>
  </si>
  <si>
    <t>15_20</t>
  </si>
  <si>
    <t>34_21</t>
  </si>
  <si>
    <t>15B_21</t>
  </si>
  <si>
    <t>33B_21</t>
  </si>
  <si>
    <t>33A_21</t>
  </si>
  <si>
    <t>15A_21</t>
  </si>
  <si>
    <t>08A_20</t>
  </si>
  <si>
    <t>7-A</t>
  </si>
  <si>
    <t>10-A</t>
  </si>
  <si>
    <t>8-A</t>
  </si>
  <si>
    <t>8-C</t>
  </si>
  <si>
    <t>15B_20</t>
  </si>
  <si>
    <t>Treatment</t>
  </si>
  <si>
    <t>Plate</t>
  </si>
  <si>
    <t>Sample</t>
  </si>
  <si>
    <t>Germinated</t>
  </si>
  <si>
    <t>Percent</t>
  </si>
  <si>
    <t>intra-specific</t>
  </si>
  <si>
    <t>W. ampla Promedio de Percent</t>
  </si>
  <si>
    <t>W. ampla Desvest de Percent</t>
  </si>
  <si>
    <t>W. pedicellata Promedio de Percent</t>
  </si>
  <si>
    <t>W. pedicellata Desvest de Percent</t>
  </si>
  <si>
    <t>W. subsecunda Promedio de Percent</t>
  </si>
  <si>
    <t>W. subsecunda Desvest de Percent</t>
  </si>
  <si>
    <t>Total Promedio de Percent</t>
  </si>
  <si>
    <t>Total Desvest de Percent</t>
  </si>
  <si>
    <t>inter-specific</t>
  </si>
  <si>
    <t>Promedio de Percent</t>
  </si>
  <si>
    <t>Desvest de Percent</t>
  </si>
  <si>
    <t>Sobel &amp; Cheng (2014)</t>
  </si>
  <si>
    <t>2012-2013</t>
  </si>
  <si>
    <t>2014-2015</t>
  </si>
  <si>
    <t>2018-2019</t>
  </si>
  <si>
    <t>2020-2021</t>
  </si>
  <si>
    <t> X̅ </t>
  </si>
  <si>
    <t>SD</t>
  </si>
  <si>
    <t>CV</t>
  </si>
  <si>
    <t>W.a x W. s</t>
  </si>
  <si>
    <t>W. s x W.a</t>
  </si>
  <si>
    <t>W.p x W.s</t>
  </si>
  <si>
    <t>W. p x W.a</t>
  </si>
  <si>
    <t>W.a x W.p</t>
  </si>
  <si>
    <t>W.s x W. p</t>
  </si>
  <si>
    <t>W. s x W. n</t>
  </si>
  <si>
    <t>W.n x W.s</t>
  </si>
  <si>
    <t>W.n. x W.a.</t>
  </si>
  <si>
    <t>W.p x W.n</t>
  </si>
  <si>
    <t>W.a. x W.n.</t>
  </si>
  <si>
    <t>W.n x W.p</t>
  </si>
  <si>
    <t>Plants</t>
  </si>
  <si>
    <t xml:space="preserve">    W.   ampla</t>
  </si>
  <si>
    <t>Plants (general)</t>
  </si>
  <si>
    <t>N</t>
  </si>
  <si>
    <t>Flowers</t>
  </si>
  <si>
    <t>Fruits</t>
  </si>
  <si>
    <t>%</t>
  </si>
  <si>
    <t>W. ampla x W. pedicellata</t>
  </si>
  <si>
    <t>W. ampla x W. subsecunda</t>
  </si>
  <si>
    <t>W. pedicellata x W. ampla</t>
  </si>
  <si>
    <t>W. pedicella x W. subsecunda</t>
  </si>
  <si>
    <t xml:space="preserve">W. subsecunda x W. ampla </t>
  </si>
  <si>
    <t>W. subsecunda x W. pedicellata</t>
  </si>
  <si>
    <t>input C here as the observed freq of conspecific matings as affected by focal barrier -&gt;</t>
  </si>
  <si>
    <t>input H here as the observed freq of heterospecific matings as affected by focal barrier -&gt;</t>
  </si>
  <si>
    <t>expected values</t>
  </si>
  <si>
    <t>when null departs from equality, input C here as the expected conspecific mating. If expected H and C are equal under null, retain 0.5 -&gt;</t>
  </si>
  <si>
    <t>when null departs from equality, input H here as the expected heterospecific mating. If expected H and C are equal under null, retain 0.5 -&gt;</t>
  </si>
  <si>
    <r>
      <rPr>
        <sz val="12"/>
        <rFont val="Arial"/>
        <family val="2"/>
        <charset val="1"/>
      </rPr>
      <t>this value is calculated using equation RI</t>
    </r>
    <r>
      <rPr>
        <vertAlign val="subscript"/>
        <sz val="12"/>
        <rFont val="Arial"/>
        <family val="2"/>
        <charset val="1"/>
      </rPr>
      <t xml:space="preserve">4A </t>
    </r>
    <r>
      <rPr>
        <sz val="12"/>
        <rFont val="Arial"/>
        <family val="2"/>
        <charset val="1"/>
      </rPr>
      <t>(or RI</t>
    </r>
    <r>
      <rPr>
        <vertAlign val="subscript"/>
        <sz val="12"/>
        <rFont val="Arial"/>
        <family val="2"/>
        <charset val="1"/>
      </rPr>
      <t>4G</t>
    </r>
    <r>
      <rPr>
        <sz val="12"/>
        <rFont val="Arial"/>
        <family val="2"/>
        <charset val="1"/>
      </rPr>
      <t xml:space="preserve"> when expected values are unequal)</t>
    </r>
  </si>
  <si>
    <t>input C here as the observed fitness of conspecific offspring as affected by focal barrier -&gt;</t>
  </si>
  <si>
    <t>input H here as the observed fitness of heterospecific offspring as affected by focal barrier -&gt;</t>
  </si>
  <si>
    <r>
      <rPr>
        <sz val="12"/>
        <rFont val="Arial"/>
        <family val="2"/>
        <charset val="1"/>
      </rPr>
      <t>this value is calculated using equation RI</t>
    </r>
    <r>
      <rPr>
        <vertAlign val="subscript"/>
        <sz val="12"/>
        <rFont val="Arial"/>
        <family val="2"/>
        <charset val="1"/>
      </rPr>
      <t>4A</t>
    </r>
  </si>
  <si>
    <t>2) If you have fewer barriers than provided in this sheet, enter RI = 0 for the unmeasured barriers.</t>
  </si>
  <si>
    <t>3) Read output total RI, absolute and relative contributions in the pink cells.</t>
  </si>
  <si>
    <t>4) Verify that "check 1" is identical to the entered individual barrier strength;"check 2" should be identical to total isolation, and "check 3" should be 1.</t>
  </si>
  <si>
    <t>W. ampla x W. nephrolepis</t>
  </si>
  <si>
    <t>W. nephrolepis x W. ampla</t>
  </si>
  <si>
    <t>frequency of gene flow or prop of shared/unshared area for individual barriers</t>
  </si>
  <si>
    <t>cumulative freq of gene flow</t>
  </si>
  <si>
    <t>Barrier</t>
  </si>
  <si>
    <t>prezygotic barriers affecting co-occurrence</t>
  </si>
  <si>
    <t>RI value</t>
  </si>
  <si>
    <t>shared</t>
  </si>
  <si>
    <t>unshared</t>
  </si>
  <si>
    <t>heterospecific</t>
  </si>
  <si>
    <t>conspecific</t>
  </si>
  <si>
    <t>cumulative strength</t>
  </si>
  <si>
    <t>absolute contribution</t>
  </si>
  <si>
    <t>relative contribution</t>
  </si>
  <si>
    <t>check 1</t>
  </si>
  <si>
    <t>Foral phenology</t>
  </si>
  <si>
    <t>prezygotic barriers not affecting co-occurrence</t>
  </si>
  <si>
    <t>Floral mechanical – size</t>
  </si>
  <si>
    <t>Interspecific incompatibility</t>
  </si>
  <si>
    <t>postzygotic</t>
  </si>
  <si>
    <t>Seed production</t>
  </si>
  <si>
    <t>Seed viability</t>
  </si>
  <si>
    <t>check 2</t>
  </si>
  <si>
    <t>check 3</t>
  </si>
  <si>
    <t>Total isolation =</t>
  </si>
  <si>
    <t>igual</t>
  </si>
  <si>
    <t>Floral mechanical-size</t>
  </si>
  <si>
    <t>W. subsecunda x W. ampla</t>
  </si>
  <si>
    <t>W. nephrolepis x W. subsecunda</t>
  </si>
  <si>
    <t>W. subsecunda x W. nephrolepis</t>
  </si>
  <si>
    <t>W. pedicellata x W. subsecunda</t>
  </si>
  <si>
    <t>W. pedicellata x W. nephrolepis</t>
  </si>
  <si>
    <t>W. nephrolepis x W. pedicellata</t>
  </si>
  <si>
    <t>Corolla aperture width (mm)</t>
  </si>
  <si>
    <t>W. p x W. s</t>
  </si>
  <si>
    <t>W. s x W. a</t>
  </si>
  <si>
    <t>W. s x W. p</t>
  </si>
  <si>
    <t xml:space="preserve">RI interespecific incompatibility = </t>
  </si>
  <si>
    <t xml:space="preserve">                   Donor                                                                                                                                 Receptor                            </t>
  </si>
  <si>
    <t xml:space="preserve">RI seed production = </t>
  </si>
  <si>
    <t xml:space="preserve">RI seed germination = </t>
  </si>
  <si>
    <t>Interespecific incompatibility summary</t>
  </si>
  <si>
    <t>Etiquetas de fila</t>
  </si>
  <si>
    <t>Total general</t>
  </si>
  <si>
    <t>Etiquetas de columna</t>
  </si>
  <si>
    <t>Cuenta de Flower</t>
  </si>
  <si>
    <t>Total Cuenta de Flower</t>
  </si>
  <si>
    <t>Total Suma de Fruit development</t>
  </si>
  <si>
    <t>Suma de Fruit development</t>
  </si>
  <si>
    <t>Values</t>
  </si>
  <si>
    <t>Promedio de Corolla length (mm)</t>
  </si>
  <si>
    <t>Promedio de Stamen length (mm)</t>
  </si>
  <si>
    <t>Promedio de Corolla aperture width (mm)</t>
  </si>
  <si>
    <t>Mín. de Stamen length (mm)</t>
  </si>
  <si>
    <t>Máx. de Stamen length (mm)</t>
  </si>
  <si>
    <t>Promedio de Pistil length (mm)</t>
  </si>
  <si>
    <t>Desvest de Corolla length (mm)</t>
  </si>
  <si>
    <t>Desvest de Corolla aperture width (mm)</t>
  </si>
  <si>
    <t>Desvest de Stamen length (mm)</t>
  </si>
  <si>
    <t>Desvest de Pistil length (mm)</t>
  </si>
  <si>
    <t xml:space="preserve"> Individual barrier not affecting co-occurrence – prezygotic :</t>
  </si>
  <si>
    <t>Individual barrier not affecting co-occurrence - postzygotic</t>
  </si>
  <si>
    <t>Individual barrier not affecting co-occurrence - postzygotic:</t>
  </si>
  <si>
    <r>
      <t>Calculation of Interspecific Incompatibility Index (RI</t>
    </r>
    <r>
      <rPr>
        <b/>
        <vertAlign val="subscript"/>
        <sz val="22"/>
        <color rgb="FF4EA72E"/>
        <rFont val="Arial"/>
        <family val="2"/>
      </rPr>
      <t>I</t>
    </r>
    <r>
      <rPr>
        <b/>
        <sz val="22"/>
        <color rgb="FF4EA72E"/>
        <rFont val="Arial"/>
        <family val="2"/>
        <charset val="1"/>
      </rPr>
      <t>) using the method proposed in Sobel and Chen (2014).</t>
    </r>
  </si>
  <si>
    <t>Calculation of Seed germination Index (RIv) using the method proposed in Sobel and Chen (2014).</t>
  </si>
  <si>
    <r>
      <t>Floral Phenology Index (RI</t>
    </r>
    <r>
      <rPr>
        <b/>
        <vertAlign val="subscript"/>
        <sz val="20"/>
        <color rgb="FF000000"/>
        <rFont val="Aptos Narrow"/>
        <family val="2"/>
      </rPr>
      <t>P</t>
    </r>
    <r>
      <rPr>
        <b/>
        <sz val="20"/>
        <color rgb="FF000000"/>
        <rFont val="Aptos Narrow"/>
        <family val="2"/>
        <charset val="1"/>
      </rPr>
      <t>)</t>
    </r>
  </si>
  <si>
    <t>Floral mechanical – anthers and stigma position</t>
  </si>
  <si>
    <t>Prepollination barriers prevent gene flow between co-occurring bat-pollinated bromeliads in a montane forest</t>
  </si>
  <si>
    <t>RI Phenology (4 sheets)</t>
  </si>
  <si>
    <t>Total isolation</t>
  </si>
  <si>
    <t>Calculations of reproductive isolation index (RI) due to floral phenology, interspecific incompatibility (incongruence) and hybrid fitness (seed production and viability), in addition to the contribution of each barrier to the total isolation between species,</t>
  </si>
  <si>
    <t>RI Mechanical -floral size</t>
  </si>
  <si>
    <t>RI incompatibiliy and seed production</t>
  </si>
  <si>
    <t>RI Seed germination</t>
  </si>
  <si>
    <t>Calculations of cumulative strength, absolute contribution (AC), and relative contribution (RC) of multiple barriers between species pairs.</t>
  </si>
  <si>
    <t>We used the formula proposed by Sobel and Chen (2014) and describe in their excell spreadsheet as additional information.</t>
  </si>
  <si>
    <t>Barrier type</t>
  </si>
  <si>
    <t>Pre-pollination</t>
  </si>
  <si>
    <t>Post-pollination</t>
  </si>
  <si>
    <t xml:space="preserve"> --</t>
  </si>
  <si>
    <t>RI Phenology summary</t>
  </si>
  <si>
    <t>Summary of RI values between species pairs and reproductive seasons.</t>
  </si>
  <si>
    <t>Raw data from floral phenology observations and RI estimations for each of the 4 different periods studied (2012-2013, 2014-2015, 2018-25019, 2020-2021).</t>
  </si>
  <si>
    <t>Raw data from flower size measurements (stamen length, pistil length, corolla length, corolla aperture) used for the PCA.</t>
  </si>
  <si>
    <t>Data summary on fruit and seed number from intra- a interspecific crosses between species and calculations of RI values of intespecific incompatibility and hybrid progeny (number of seeds)</t>
  </si>
  <si>
    <t>Data summary on germination capacity of seeds from intra- and inter-specific crosses and calculations of RI values of hybrid fitness (seed germination capacity).</t>
  </si>
  <si>
    <t xml:space="preserve">1) Enter individual isolation estimates obtained from 'individual barriers' worksheets. Space is provided for multiple prezygotic barriers affecting co-occurrence (e.g. ecogeographic, microhabitat, temporal, or pollinator assemblage), </t>
  </si>
  <si>
    <r>
      <t xml:space="preserve">This sheet provide by Sobel and Chen (2014) is designed to calculate cumulative strength (using equation </t>
    </r>
    <r>
      <rPr>
        <b/>
        <i/>
        <sz val="16"/>
        <rFont val="Arial"/>
        <family val="2"/>
        <charset val="1"/>
      </rPr>
      <t>RI</t>
    </r>
    <r>
      <rPr>
        <b/>
        <i/>
        <vertAlign val="subscript"/>
        <sz val="16"/>
        <rFont val="Arial"/>
        <family val="2"/>
        <charset val="1"/>
      </rPr>
      <t>4E</t>
    </r>
    <r>
      <rPr>
        <b/>
        <sz val="16"/>
        <rFont val="Arial"/>
        <family val="2"/>
        <charset val="1"/>
      </rPr>
      <t>), absolute contribution (</t>
    </r>
    <r>
      <rPr>
        <b/>
        <i/>
        <sz val="16"/>
        <rFont val="Arial"/>
        <family val="2"/>
        <charset val="1"/>
      </rPr>
      <t>AC</t>
    </r>
    <r>
      <rPr>
        <b/>
        <sz val="16"/>
        <rFont val="Arial"/>
        <family val="2"/>
        <charset val="1"/>
      </rPr>
      <t>), and relative contribution (</t>
    </r>
    <r>
      <rPr>
        <b/>
        <i/>
        <sz val="16"/>
        <rFont val="Arial"/>
        <family val="2"/>
        <charset val="1"/>
      </rPr>
      <t>RC</t>
    </r>
    <r>
      <rPr>
        <b/>
        <sz val="16"/>
        <rFont val="Arial"/>
        <family val="2"/>
        <charset val="1"/>
      </rPr>
      <t xml:space="preserve">) of multiple barriers with 1 - 2H/(C+H) for one direction of gene flow assuming that interspecific gene flow may be assymmetric. </t>
    </r>
  </si>
  <si>
    <t>results for further details).</t>
  </si>
  <si>
    <t>prezygotic barriers not affecting co-occurrence (e.g. pollinator or mating isolation), and postzygotic barriers (e.g. relative hybrid fitness and sterility).</t>
  </si>
  <si>
    <r>
      <rPr>
        <b/>
        <sz val="16"/>
        <rFont val="Arial"/>
        <family val="2"/>
      </rPr>
      <t>NOTE</t>
    </r>
    <r>
      <rPr>
        <sz val="16"/>
        <rFont val="Arial"/>
        <family val="2"/>
        <charset val="1"/>
      </rPr>
      <t>: in the present study the RI values corresponding to floral mechanical (size and position of reproductive organs) are conservative estimates based on the PCA results of floral size and relative position of anthers and stigma (see methods and</t>
    </r>
  </si>
  <si>
    <r>
      <t>Calculation of  Hybrid progeny (seed production) Index (RI</t>
    </r>
    <r>
      <rPr>
        <b/>
        <vertAlign val="subscript"/>
        <sz val="22"/>
        <color rgb="FF4EA72E"/>
        <rFont val="Arial"/>
        <family val="2"/>
      </rPr>
      <t>s</t>
    </r>
    <r>
      <rPr>
        <b/>
        <sz val="22"/>
        <color rgb="FF4EA72E"/>
        <rFont val="Arial"/>
        <family val="2"/>
        <charset val="1"/>
      </rPr>
      <t>) using the method proposed in Sobel and Chen (2014).</t>
    </r>
  </si>
  <si>
    <r>
      <t>this value is calculated using equation RI</t>
    </r>
    <r>
      <rPr>
        <vertAlign val="subscript"/>
        <sz val="14"/>
        <rFont val="Arial"/>
        <family val="2"/>
        <charset val="1"/>
      </rPr>
      <t>4A</t>
    </r>
  </si>
  <si>
    <t>PeerJ</t>
  </si>
  <si>
    <t>Stephanie Núñez-Hidalgo &amp; Alfredo Cascante-Marín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</si>
</sst>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
    <numFmt numFmtId="167" formatCode="0.0000000000"/>
  </numFmts>
  <fonts count="76" x14ac:knownFonts="1">
    <font>
      <sz val="11"/>
      <color rgb="FF000000"/>
      <name val="Aptos Narrow"/>
      <family val="2"/>
      <charset val="1"/>
    </font>
    <font>
      <sz val="11"/>
      <color rgb="FF000000"/>
      <name val="Calibri"/>
      <family val="2"/>
      <charset val="1"/>
    </font>
    <font>
      <sz val="10"/>
      <name val="Arial"/>
      <family val="2"/>
      <charset val="1"/>
    </font>
    <font>
      <b/>
      <sz val="11"/>
      <color rgb="FF000000"/>
      <name val="Aptos Narrow"/>
      <family val="2"/>
      <charset val="1"/>
    </font>
    <font>
      <b/>
      <sz val="11"/>
      <name val="Times New Roman"/>
      <family val="1"/>
      <charset val="1"/>
    </font>
    <font>
      <sz val="11"/>
      <name val="Arial"/>
      <family val="2"/>
      <charset val="1"/>
    </font>
    <font>
      <sz val="11"/>
      <name val="Times New Roman"/>
      <family val="1"/>
      <charset val="1"/>
    </font>
    <font>
      <b/>
      <sz val="14"/>
      <color rgb="FFFF0000"/>
      <name val="Aptos Narrow"/>
      <family val="2"/>
      <charset val="1"/>
    </font>
    <font>
      <b/>
      <sz val="12"/>
      <color rgb="FF000000"/>
      <name val="Aptos Narrow"/>
      <family val="2"/>
      <charset val="1"/>
    </font>
    <font>
      <b/>
      <sz val="12"/>
      <color rgb="FFFF0000"/>
      <name val="Aptos Narrow"/>
      <family val="2"/>
      <charset val="1"/>
    </font>
    <font>
      <b/>
      <sz val="13"/>
      <color rgb="FF000000"/>
      <name val="Aptos Narrow"/>
      <family val="2"/>
      <charset val="1"/>
    </font>
    <font>
      <b/>
      <sz val="14"/>
      <color rgb="FF000000"/>
      <name val="Aptos Narrow"/>
      <family val="2"/>
      <charset val="1"/>
    </font>
    <font>
      <sz val="12"/>
      <color rgb="FF000000"/>
      <name val="Aptos Narrow"/>
      <family val="2"/>
      <charset val="1"/>
    </font>
    <font>
      <b/>
      <sz val="10"/>
      <name val="Verdana"/>
      <family val="2"/>
      <charset val="1"/>
    </font>
    <font>
      <b/>
      <sz val="11"/>
      <color rgb="FF000000"/>
      <name val="Verdana"/>
      <family val="2"/>
      <charset val="1"/>
    </font>
    <font>
      <b/>
      <sz val="11"/>
      <color rgb="FF000000"/>
      <name val="Calibri"/>
      <family val="2"/>
      <charset val="1"/>
    </font>
    <font>
      <sz val="20"/>
      <color rgb="FF000000"/>
      <name val="Aptos Narrow"/>
      <family val="2"/>
      <charset val="1"/>
    </font>
    <font>
      <b/>
      <sz val="20"/>
      <color rgb="FF000000"/>
      <name val="Calibri"/>
      <family val="2"/>
      <charset val="1"/>
    </font>
    <font>
      <b/>
      <sz val="20"/>
      <color rgb="FF000000"/>
      <name val="Aptos Narrow"/>
      <family val="2"/>
      <charset val="1"/>
    </font>
    <font>
      <sz val="18"/>
      <color rgb="FF000000"/>
      <name val="Aptos Narrow"/>
      <family val="2"/>
      <charset val="1"/>
    </font>
    <font>
      <sz val="20"/>
      <color rgb="FF000000"/>
      <name val="Calibri"/>
      <family val="2"/>
      <charset val="1"/>
    </font>
    <font>
      <b/>
      <sz val="11"/>
      <name val="Calibri"/>
      <family val="2"/>
      <charset val="1"/>
    </font>
    <font>
      <b/>
      <sz val="20"/>
      <color rgb="FFFFC000"/>
      <name val="Aptos Narrow"/>
      <family val="2"/>
      <charset val="1"/>
    </font>
    <font>
      <b/>
      <sz val="20"/>
      <color rgb="FFC9211E"/>
      <name val="Aptos Narrow"/>
      <family val="2"/>
      <charset val="1"/>
    </font>
    <font>
      <b/>
      <sz val="14"/>
      <color rgb="FF000000"/>
      <name val="Calibri"/>
      <family val="2"/>
      <charset val="1"/>
    </font>
    <font>
      <b/>
      <sz val="24"/>
      <color rgb="FF4EA72E"/>
      <name val="Calibri"/>
      <family val="2"/>
      <charset val="1"/>
    </font>
    <font>
      <b/>
      <sz val="10"/>
      <color rgb="FFFFFFFF"/>
      <name val="Arial"/>
      <family val="2"/>
      <charset val="1"/>
    </font>
    <font>
      <b/>
      <sz val="12"/>
      <color rgb="FF000000"/>
      <name val="Calibri"/>
      <family val="2"/>
      <charset val="1"/>
    </font>
    <font>
      <b/>
      <i/>
      <sz val="12"/>
      <color rgb="FF000000"/>
      <name val="Calibri"/>
      <family val="2"/>
      <charset val="1"/>
    </font>
    <font>
      <b/>
      <i/>
      <sz val="11"/>
      <color rgb="FF000000"/>
      <name val="Aptos Narrow"/>
      <family val="2"/>
      <charset val="1"/>
    </font>
    <font>
      <b/>
      <sz val="12"/>
      <color rgb="FF4EA72E"/>
      <name val="Calibri"/>
      <family val="2"/>
      <charset val="1"/>
    </font>
    <font>
      <b/>
      <sz val="10"/>
      <color rgb="FFFFFFFF"/>
      <name val="Aptos Narrow"/>
      <family val="2"/>
      <charset val="1"/>
    </font>
    <font>
      <sz val="12"/>
      <name val="Arial"/>
      <family val="2"/>
      <charset val="1"/>
    </font>
    <font>
      <sz val="14"/>
      <name val="Arial"/>
      <family val="2"/>
      <charset val="1"/>
    </font>
    <font>
      <sz val="14"/>
      <color rgb="FF000000"/>
      <name val="Aptos Narrow"/>
      <family val="2"/>
      <charset val="1"/>
    </font>
    <font>
      <b/>
      <sz val="12"/>
      <name val="Arial"/>
      <family val="2"/>
      <charset val="1"/>
    </font>
    <font>
      <sz val="20"/>
      <name val="Arial"/>
      <family val="2"/>
      <charset val="1"/>
    </font>
    <font>
      <b/>
      <sz val="22"/>
      <color rgb="FF4EA72E"/>
      <name val="Arial"/>
      <family val="2"/>
      <charset val="1"/>
    </font>
    <font>
      <b/>
      <sz val="14"/>
      <name val="Arial"/>
      <family val="2"/>
      <charset val="1"/>
    </font>
    <font>
      <sz val="18"/>
      <name val="Arial"/>
      <family val="2"/>
      <charset val="1"/>
    </font>
    <font>
      <vertAlign val="subscript"/>
      <sz val="12"/>
      <name val="Arial"/>
      <family val="2"/>
      <charset val="1"/>
    </font>
    <font>
      <b/>
      <sz val="20"/>
      <name val="Arial"/>
      <family val="2"/>
      <charset val="1"/>
    </font>
    <font>
      <sz val="11"/>
      <color rgb="FF000000"/>
      <name val="Arial"/>
      <family val="2"/>
      <charset val="1"/>
    </font>
    <font>
      <sz val="12"/>
      <color rgb="FF000000"/>
      <name val="Arial"/>
      <family val="2"/>
      <charset val="1"/>
    </font>
    <font>
      <b/>
      <i/>
      <sz val="20"/>
      <name val="Arial"/>
      <family val="2"/>
      <charset val="1"/>
    </font>
    <font>
      <b/>
      <sz val="12"/>
      <color rgb="FF000000"/>
      <name val="Arial"/>
      <family val="2"/>
      <charset val="1"/>
    </font>
    <font>
      <sz val="11"/>
      <color rgb="FF000000"/>
      <name val="Aptos Narrow"/>
      <family val="2"/>
      <charset val="1"/>
    </font>
    <font>
      <b/>
      <sz val="18"/>
      <color rgb="FF000000"/>
      <name val="Cambria"/>
      <family val="1"/>
    </font>
    <font>
      <sz val="16"/>
      <color rgb="FF000000"/>
      <name val="Aptos Narrow"/>
      <family val="2"/>
      <charset val="1"/>
    </font>
    <font>
      <b/>
      <sz val="11"/>
      <color rgb="FF000000"/>
      <name val="Aptos Narrow"/>
      <family val="2"/>
    </font>
    <font>
      <sz val="16"/>
      <name val="Arial"/>
      <family val="2"/>
      <charset val="1"/>
    </font>
    <font>
      <b/>
      <sz val="18"/>
      <color rgb="FF000000"/>
      <name val="Aptos Narrow"/>
      <family val="2"/>
    </font>
    <font>
      <b/>
      <sz val="18"/>
      <color rgb="FF4EA72E"/>
      <name val="Calibri"/>
      <family val="2"/>
      <charset val="1"/>
    </font>
    <font>
      <b/>
      <sz val="18"/>
      <color rgb="FF000000"/>
      <name val="Arial"/>
      <family val="2"/>
      <charset val="1"/>
    </font>
    <font>
      <b/>
      <sz val="18"/>
      <color rgb="FF000000"/>
      <name val="Calibri"/>
      <family val="2"/>
      <charset val="1"/>
    </font>
    <font>
      <b/>
      <i/>
      <sz val="18"/>
      <color rgb="FF000000"/>
      <name val="Calibri"/>
      <family val="2"/>
      <charset val="1"/>
    </font>
    <font>
      <b/>
      <i/>
      <sz val="18"/>
      <color rgb="FF000000"/>
      <name val="Aptos Narrow"/>
      <family val="2"/>
      <charset val="1"/>
    </font>
    <font>
      <b/>
      <sz val="18"/>
      <color theme="5"/>
      <name val="Calibri"/>
      <family val="2"/>
      <charset val="1"/>
    </font>
    <font>
      <b/>
      <sz val="18"/>
      <color theme="5"/>
      <name val="Aptos Narrow"/>
      <family val="2"/>
    </font>
    <font>
      <b/>
      <vertAlign val="subscript"/>
      <sz val="22"/>
      <color rgb="FF4EA72E"/>
      <name val="Arial"/>
      <family val="2"/>
    </font>
    <font>
      <b/>
      <vertAlign val="subscript"/>
      <sz val="20"/>
      <color rgb="FF000000"/>
      <name val="Aptos Narrow"/>
      <family val="2"/>
    </font>
    <font>
      <b/>
      <sz val="14"/>
      <name val="Times New Roman"/>
      <family val="1"/>
      <charset val="1"/>
    </font>
    <font>
      <i/>
      <sz val="14"/>
      <name val="Times New Roman"/>
      <family val="1"/>
      <charset val="1"/>
    </font>
    <font>
      <sz val="14"/>
      <name val="Times New Roman"/>
      <family val="1"/>
    </font>
    <font>
      <b/>
      <sz val="14"/>
      <name val="Times New Roman"/>
      <family val="1"/>
    </font>
    <font>
      <i/>
      <sz val="14"/>
      <name val="Times New Roman"/>
      <family val="1"/>
    </font>
    <font>
      <sz val="14"/>
      <color rgb="FF000000"/>
      <name val="Times New Roman"/>
      <family val="1"/>
    </font>
    <font>
      <b/>
      <sz val="16"/>
      <name val="Arial"/>
      <family val="2"/>
      <charset val="1"/>
    </font>
    <font>
      <b/>
      <i/>
      <sz val="16"/>
      <name val="Arial"/>
      <family val="2"/>
      <charset val="1"/>
    </font>
    <font>
      <b/>
      <i/>
      <vertAlign val="subscript"/>
      <sz val="16"/>
      <name val="Arial"/>
      <family val="2"/>
      <charset val="1"/>
    </font>
    <font>
      <b/>
      <sz val="16"/>
      <color rgb="FF000000"/>
      <name val="Aptos Narrow"/>
      <family val="2"/>
      <charset val="1"/>
    </font>
    <font>
      <b/>
      <sz val="16"/>
      <name val="Arial"/>
      <family val="2"/>
    </font>
    <font>
      <sz val="16"/>
      <name val="Arial"/>
      <family val="2"/>
    </font>
    <font>
      <vertAlign val="subscript"/>
      <sz val="14"/>
      <name val="Arial"/>
      <family val="2"/>
      <charset val="1"/>
    </font>
    <font>
      <b/>
      <sz val="14"/>
      <color rgb="FF000000"/>
      <name val="Aptos Narrow"/>
      <family val="2"/>
    </font>
    <font>
      <b/>
      <i/>
      <sz val="14"/>
      <color rgb="FF000000"/>
      <name val="Aptos Narrow"/>
      <family val="2"/>
    </font>
  </fonts>
  <fills count="8">
    <fill>
      <patternFill patternType="none"/>
    </fill>
    <fill>
      <patternFill patternType="gray125"/>
    </fill>
    <fill>
      <patternFill patternType="solid">
        <fgColor rgb="FFB4E5A2"/>
        <bgColor rgb="FFC0C0C0"/>
      </patternFill>
    </fill>
    <fill>
      <patternFill patternType="solid">
        <fgColor rgb="FFFFFF00"/>
        <bgColor rgb="FFFFFF00"/>
      </patternFill>
    </fill>
    <fill>
      <patternFill patternType="solid">
        <fgColor rgb="FFFFFFFF"/>
        <bgColor rgb="FFFFFFCC"/>
      </patternFill>
    </fill>
    <fill>
      <patternFill patternType="solid">
        <fgColor rgb="FFFFFF99"/>
        <bgColor rgb="FFFFFFCC"/>
      </patternFill>
    </fill>
    <fill>
      <patternFill patternType="solid">
        <fgColor rgb="FFFF99CC"/>
        <bgColor rgb="FFFF8080"/>
      </patternFill>
    </fill>
    <fill>
      <patternFill patternType="solid">
        <fgColor theme="9" tint="0.59999389629810485"/>
        <bgColor indexed="64"/>
      </patternFill>
    </fill>
  </fills>
  <borders count="31">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diagonalDown="1">
      <left style="thin">
        <color auto="1"/>
      </left>
      <right style="thin">
        <color auto="1"/>
      </right>
      <top/>
      <bottom style="thin">
        <color auto="1"/>
      </bottom>
      <diagonal style="thick">
        <color auto="1"/>
      </diagonal>
    </border>
    <border>
      <left/>
      <right/>
      <top/>
      <bottom style="thin">
        <color auto="1"/>
      </bottom>
      <diagonal/>
    </border>
  </borders>
  <cellStyleXfs count="9">
    <xf numFmtId="0" fontId="0" fillId="0" borderId="0"/>
    <xf numFmtId="0" fontId="1" fillId="0" borderId="0" applyBorder="0" applyProtection="0">
      <alignment horizontal="left"/>
    </xf>
    <xf numFmtId="0" fontId="2" fillId="0" borderId="0"/>
    <xf numFmtId="0" fontId="46" fillId="0" borderId="0" applyBorder="0" applyProtection="0">
      <alignment horizontal="left"/>
    </xf>
    <xf numFmtId="0" fontId="46" fillId="0" borderId="0" applyBorder="0" applyProtection="0"/>
    <xf numFmtId="0" fontId="46" fillId="0" borderId="0" applyBorder="0" applyProtection="0"/>
    <xf numFmtId="0" fontId="3" fillId="0" borderId="0" applyBorder="0" applyProtection="0"/>
    <xf numFmtId="0" fontId="3" fillId="0" borderId="0" applyBorder="0" applyProtection="0">
      <alignment horizontal="left"/>
    </xf>
    <xf numFmtId="0" fontId="46" fillId="0" borderId="0" applyBorder="0" applyProtection="0"/>
  </cellStyleXfs>
  <cellXfs count="206">
    <xf numFmtId="0" fontId="0" fillId="0" borderId="0" xfId="0"/>
    <xf numFmtId="0" fontId="33" fillId="0" borderId="0" xfId="0" applyFont="1"/>
    <xf numFmtId="0" fontId="5" fillId="0" borderId="0" xfId="0" applyFont="1"/>
    <xf numFmtId="0" fontId="4" fillId="0" borderId="0" xfId="0" applyFont="1" applyAlignment="1">
      <alignment vertical="center" wrapText="1"/>
    </xf>
    <xf numFmtId="0" fontId="6" fillId="0" borderId="0" xfId="0" applyFont="1" applyAlignment="1">
      <alignment vertical="center"/>
    </xf>
    <xf numFmtId="0" fontId="4" fillId="0" borderId="0" xfId="0" applyFont="1" applyAlignment="1">
      <alignment vertical="center"/>
    </xf>
    <xf numFmtId="0" fontId="7" fillId="0" borderId="0" xfId="0" applyFont="1"/>
    <xf numFmtId="0" fontId="8" fillId="0" borderId="0" xfId="0" applyFont="1" applyAlignment="1">
      <alignment vertical="top" wrapText="1"/>
    </xf>
    <xf numFmtId="0" fontId="9" fillId="0" borderId="0" xfId="0" applyFont="1" applyAlignment="1">
      <alignment vertical="top" wrapText="1"/>
    </xf>
    <xf numFmtId="0" fontId="0" fillId="0" borderId="0" xfId="0" applyAlignment="1">
      <alignment vertical="top"/>
    </xf>
    <xf numFmtId="0" fontId="8" fillId="0" borderId="0" xfId="0" applyFont="1" applyAlignment="1">
      <alignment horizontal="center" vertical="top" wrapText="1"/>
    </xf>
    <xf numFmtId="0" fontId="10" fillId="0" borderId="0" xfId="0" applyFont="1"/>
    <xf numFmtId="0" fontId="11" fillId="0" borderId="0" xfId="0" applyFont="1"/>
    <xf numFmtId="0" fontId="11" fillId="0" borderId="0" xfId="0" applyFont="1" applyAlignment="1">
      <alignment horizontal="center"/>
    </xf>
    <xf numFmtId="0" fontId="10"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0" fillId="0" borderId="0" xfId="0" applyAlignment="1">
      <alignment horizontal="right"/>
    </xf>
    <xf numFmtId="0" fontId="8" fillId="0" borderId="0" xfId="0" applyFont="1"/>
    <xf numFmtId="0" fontId="12" fillId="0" borderId="0" xfId="0" applyFont="1"/>
    <xf numFmtId="0" fontId="13" fillId="0" borderId="0" xfId="0" applyFont="1"/>
    <xf numFmtId="2" fontId="14" fillId="3" borderId="0" xfId="0" applyNumberFormat="1" applyFont="1" applyFill="1"/>
    <xf numFmtId="2" fontId="0" fillId="3" borderId="0" xfId="0" applyNumberFormat="1" applyFill="1"/>
    <xf numFmtId="0" fontId="3" fillId="0" borderId="0" xfId="0" applyFont="1"/>
    <xf numFmtId="0" fontId="15" fillId="0" borderId="0" xfId="0" applyFont="1" applyAlignment="1">
      <alignment vertical="top" wrapText="1"/>
    </xf>
    <xf numFmtId="0" fontId="15" fillId="0" borderId="0" xfId="0" applyFont="1" applyAlignment="1">
      <alignment horizontal="center" vertical="top" wrapText="1"/>
    </xf>
    <xf numFmtId="0" fontId="46" fillId="0" borderId="1" xfId="4" applyBorder="1"/>
    <xf numFmtId="0" fontId="46" fillId="0" borderId="2" xfId="5" applyBorder="1"/>
    <xf numFmtId="0" fontId="46" fillId="0" borderId="3" xfId="5" applyBorder="1"/>
    <xf numFmtId="0" fontId="46" fillId="0" borderId="5" xfId="3" applyBorder="1">
      <alignment horizontal="left"/>
    </xf>
    <xf numFmtId="0" fontId="46" fillId="0" borderId="6" xfId="8" applyBorder="1"/>
    <xf numFmtId="0" fontId="46" fillId="0" borderId="7" xfId="3" applyBorder="1">
      <alignment horizontal="left"/>
    </xf>
    <xf numFmtId="0" fontId="46" fillId="0" borderId="0" xfId="8"/>
    <xf numFmtId="0" fontId="46" fillId="0" borderId="4" xfId="8" applyBorder="1"/>
    <xf numFmtId="0" fontId="3" fillId="0" borderId="8" xfId="7" applyBorder="1">
      <alignment horizontal="left"/>
    </xf>
    <xf numFmtId="0" fontId="3" fillId="0" borderId="9" xfId="6" applyBorder="1"/>
    <xf numFmtId="0" fontId="16" fillId="0" borderId="0" xfId="0" applyFont="1"/>
    <xf numFmtId="0" fontId="16" fillId="0" borderId="0" xfId="0" applyFont="1" applyAlignment="1">
      <alignment horizontal="center"/>
    </xf>
    <xf numFmtId="0" fontId="17" fillId="0" borderId="0" xfId="0" applyFont="1" applyAlignment="1">
      <alignment horizontal="center" vertical="top" wrapText="1"/>
    </xf>
    <xf numFmtId="0" fontId="18" fillId="0" borderId="0" xfId="0" applyFont="1" applyAlignment="1">
      <alignment horizontal="center" vertical="top" wrapText="1"/>
    </xf>
    <xf numFmtId="0" fontId="19" fillId="0" borderId="0" xfId="0" applyFont="1" applyAlignment="1">
      <alignment horizontal="left" vertical="top" wrapText="1"/>
    </xf>
    <xf numFmtId="0" fontId="20" fillId="0" borderId="0" xfId="0" applyFont="1"/>
    <xf numFmtId="0" fontId="46" fillId="0" borderId="10" xfId="4" applyBorder="1"/>
    <xf numFmtId="0" fontId="46" fillId="0" borderId="11" xfId="4" applyBorder="1"/>
    <xf numFmtId="0" fontId="46" fillId="0" borderId="7" xfId="4" applyBorder="1"/>
    <xf numFmtId="0" fontId="46" fillId="0" borderId="12" xfId="3" applyBorder="1">
      <alignment horizontal="left"/>
    </xf>
    <xf numFmtId="0" fontId="46" fillId="0" borderId="13" xfId="3" applyBorder="1">
      <alignment horizontal="left"/>
    </xf>
    <xf numFmtId="0" fontId="3" fillId="0" borderId="14" xfId="7" applyBorder="1">
      <alignment horizontal="left"/>
    </xf>
    <xf numFmtId="0" fontId="3" fillId="0" borderId="15" xfId="7" applyBorder="1">
      <alignment horizontal="left"/>
    </xf>
    <xf numFmtId="0" fontId="3" fillId="0" borderId="16" xfId="7" applyBorder="1">
      <alignment horizontal="left"/>
    </xf>
    <xf numFmtId="0" fontId="3" fillId="0" borderId="17" xfId="7" applyBorder="1">
      <alignment horizontal="left"/>
    </xf>
    <xf numFmtId="0" fontId="46" fillId="0" borderId="18" xfId="8" applyBorder="1"/>
    <xf numFmtId="0" fontId="3" fillId="0" borderId="14" xfId="6" applyBorder="1"/>
    <xf numFmtId="0" fontId="3" fillId="0" borderId="15" xfId="6" applyBorder="1"/>
    <xf numFmtId="0" fontId="46" fillId="0" borderId="21" xfId="8" applyBorder="1"/>
    <xf numFmtId="0" fontId="3" fillId="0" borderId="16" xfId="6" applyBorder="1"/>
    <xf numFmtId="0" fontId="3" fillId="0" borderId="17" xfId="6" applyBorder="1"/>
    <xf numFmtId="0" fontId="3" fillId="0" borderId="22" xfId="6" applyBorder="1"/>
    <xf numFmtId="0" fontId="3" fillId="0" borderId="23" xfId="6" applyBorder="1"/>
    <xf numFmtId="0" fontId="3" fillId="0" borderId="24" xfId="6" applyBorder="1"/>
    <xf numFmtId="0" fontId="16" fillId="0" borderId="0" xfId="0" applyFont="1" applyAlignment="1">
      <alignment horizontal="left"/>
    </xf>
    <xf numFmtId="0" fontId="21" fillId="0" borderId="0" xfId="2" applyFont="1" applyAlignment="1">
      <alignment horizontal="center" vertical="center"/>
    </xf>
    <xf numFmtId="0" fontId="46" fillId="0" borderId="25" xfId="3" applyBorder="1">
      <alignment horizontal="left"/>
    </xf>
    <xf numFmtId="0" fontId="3" fillId="0" borderId="19" xfId="7" applyBorder="1">
      <alignment horizontal="left"/>
    </xf>
    <xf numFmtId="0" fontId="3" fillId="0" borderId="20" xfId="7" applyBorder="1">
      <alignment horizontal="left"/>
    </xf>
    <xf numFmtId="0" fontId="3" fillId="0" borderId="0" xfId="6"/>
    <xf numFmtId="0" fontId="18" fillId="0" borderId="0" xfId="0" applyFont="1"/>
    <xf numFmtId="0" fontId="22" fillId="0" borderId="0" xfId="0" applyFont="1"/>
    <xf numFmtId="0" fontId="23" fillId="0" borderId="0" xfId="0" applyFont="1"/>
    <xf numFmtId="0" fontId="24" fillId="0" borderId="26" xfId="0" applyFont="1" applyBorder="1" applyAlignment="1">
      <alignment horizontal="center"/>
    </xf>
    <xf numFmtId="0" fontId="1" fillId="0" borderId="26" xfId="0" applyFont="1" applyBorder="1" applyAlignment="1">
      <alignment horizontal="center"/>
    </xf>
    <xf numFmtId="2" fontId="1" fillId="2" borderId="26" xfId="0" applyNumberFormat="1" applyFont="1" applyFill="1" applyBorder="1" applyAlignment="1">
      <alignment horizontal="center"/>
    </xf>
    <xf numFmtId="2" fontId="1" fillId="0" borderId="26" xfId="0" applyNumberFormat="1" applyFont="1" applyBorder="1" applyAlignment="1">
      <alignment horizontal="center"/>
    </xf>
    <xf numFmtId="164" fontId="1" fillId="0" borderId="26" xfId="0" applyNumberFormat="1" applyFont="1" applyBorder="1" applyAlignment="1">
      <alignment horizontal="center"/>
    </xf>
    <xf numFmtId="0" fontId="27" fillId="0" borderId="0" xfId="0" applyFont="1"/>
    <xf numFmtId="0" fontId="32" fillId="0" borderId="0" xfId="0" applyFont="1"/>
    <xf numFmtId="0" fontId="34" fillId="0" borderId="0" xfId="0" applyFont="1"/>
    <xf numFmtId="0" fontId="36" fillId="0" borderId="0" xfId="0" applyFont="1"/>
    <xf numFmtId="0" fontId="37" fillId="0" borderId="0" xfId="0" applyFont="1"/>
    <xf numFmtId="0" fontId="38" fillId="0" borderId="0" xfId="0" applyFont="1" applyAlignment="1">
      <alignment horizontal="center" vertical="top" wrapText="1"/>
    </xf>
    <xf numFmtId="0" fontId="11" fillId="0" borderId="0" xfId="0" applyFont="1" applyAlignment="1">
      <alignment horizontal="center" vertical="top" wrapText="1"/>
    </xf>
    <xf numFmtId="0" fontId="32" fillId="0" borderId="0" xfId="0" applyFont="1" applyAlignment="1">
      <alignment wrapText="1"/>
    </xf>
    <xf numFmtId="0" fontId="39" fillId="5" borderId="0" xfId="0" applyFont="1" applyFill="1" applyAlignment="1">
      <alignment horizontal="center"/>
    </xf>
    <xf numFmtId="0" fontId="39" fillId="0" borderId="0" xfId="0" applyFont="1" applyAlignment="1">
      <alignment horizontal="center"/>
    </xf>
    <xf numFmtId="0" fontId="38" fillId="0" borderId="0" xfId="0" applyFont="1"/>
    <xf numFmtId="0" fontId="32" fillId="0" borderId="0" xfId="0" applyFont="1" applyAlignment="1">
      <alignment horizontal="left" wrapText="1"/>
    </xf>
    <xf numFmtId="0" fontId="36" fillId="0" borderId="27" xfId="0" applyFont="1" applyBorder="1"/>
    <xf numFmtId="0" fontId="36" fillId="6" borderId="28" xfId="0" applyFont="1" applyFill="1" applyBorder="1" applyAlignment="1">
      <alignment horizontal="center"/>
    </xf>
    <xf numFmtId="166" fontId="36" fillId="6" borderId="28" xfId="0" applyNumberFormat="1" applyFont="1" applyFill="1" applyBorder="1" applyAlignment="1">
      <alignment horizontal="center"/>
    </xf>
    <xf numFmtId="0" fontId="36" fillId="0" borderId="0" xfId="0" applyFont="1" applyAlignment="1">
      <alignment horizontal="center"/>
    </xf>
    <xf numFmtId="166" fontId="36" fillId="0" borderId="0" xfId="0" applyNumberFormat="1" applyFont="1" applyAlignment="1">
      <alignment horizontal="center"/>
    </xf>
    <xf numFmtId="0" fontId="41" fillId="0" borderId="0" xfId="0" applyFont="1"/>
    <xf numFmtId="0" fontId="32" fillId="0" borderId="0" xfId="0" applyFont="1" applyAlignment="1">
      <alignment vertical="top" wrapText="1"/>
    </xf>
    <xf numFmtId="0" fontId="36" fillId="5" borderId="0" xfId="0" applyFont="1" applyFill="1" applyAlignment="1">
      <alignment horizontal="center"/>
    </xf>
    <xf numFmtId="0" fontId="42" fillId="0" borderId="0" xfId="0" applyFont="1"/>
    <xf numFmtId="0" fontId="43" fillId="0" borderId="0" xfId="0" applyFont="1"/>
    <xf numFmtId="0" fontId="44" fillId="0" borderId="0" xfId="0" applyFont="1"/>
    <xf numFmtId="0" fontId="32" fillId="0" borderId="0" xfId="0" applyFont="1" applyAlignment="1">
      <alignment horizontal="left"/>
    </xf>
    <xf numFmtId="0" fontId="32" fillId="0" borderId="0" xfId="0" applyFont="1" applyAlignment="1">
      <alignment horizontal="center"/>
    </xf>
    <xf numFmtId="0" fontId="32" fillId="0" borderId="0" xfId="0" applyFont="1" applyAlignment="1">
      <alignment vertical="center"/>
    </xf>
    <xf numFmtId="0" fontId="35" fillId="0" borderId="0" xfId="0" applyFont="1" applyAlignment="1">
      <alignment wrapText="1"/>
    </xf>
    <xf numFmtId="0" fontId="45" fillId="0" borderId="0" xfId="0" applyFont="1"/>
    <xf numFmtId="166" fontId="36" fillId="5" borderId="0" xfId="0" applyNumberFormat="1" applyFont="1" applyFill="1"/>
    <xf numFmtId="164" fontId="32" fillId="0" borderId="0" xfId="0" applyNumberFormat="1" applyFont="1"/>
    <xf numFmtId="166" fontId="32" fillId="0" borderId="0" xfId="0" applyNumberFormat="1" applyFont="1"/>
    <xf numFmtId="166" fontId="36" fillId="6" borderId="0" xfId="0" applyNumberFormat="1" applyFont="1" applyFill="1"/>
    <xf numFmtId="166" fontId="36" fillId="0" borderId="0" xfId="0" applyNumberFormat="1" applyFont="1"/>
    <xf numFmtId="0" fontId="32" fillId="0" borderId="0" xfId="0" applyFont="1" applyAlignment="1">
      <alignment horizontal="right"/>
    </xf>
    <xf numFmtId="166" fontId="41" fillId="6" borderId="28" xfId="0" applyNumberFormat="1" applyFont="1" applyFill="1" applyBorder="1"/>
    <xf numFmtId="0" fontId="47" fillId="0" borderId="0" xfId="0" applyFont="1" applyAlignment="1">
      <alignment vertical="center"/>
    </xf>
    <xf numFmtId="0" fontId="48" fillId="0" borderId="0" xfId="0" applyFont="1"/>
    <xf numFmtId="0" fontId="33" fillId="0" borderId="0" xfId="0" applyFont="1" applyAlignment="1">
      <alignment horizontal="center" wrapText="1"/>
    </xf>
    <xf numFmtId="164" fontId="33" fillId="0" borderId="0" xfId="0" applyNumberFormat="1" applyFont="1"/>
    <xf numFmtId="166" fontId="33" fillId="0" borderId="0" xfId="0" applyNumberFormat="1" applyFont="1"/>
    <xf numFmtId="167" fontId="33" fillId="0" borderId="0" xfId="0" applyNumberFormat="1" applyFont="1"/>
    <xf numFmtId="0" fontId="38" fillId="0" borderId="27" xfId="0" applyFont="1" applyBorder="1" applyAlignment="1">
      <alignment horizontal="left"/>
    </xf>
    <xf numFmtId="0" fontId="33" fillId="0" borderId="0" xfId="0" applyFont="1" applyAlignment="1">
      <alignment wrapText="1"/>
    </xf>
    <xf numFmtId="0" fontId="33" fillId="0" borderId="0" xfId="0" applyFont="1" applyAlignment="1">
      <alignment vertical="center"/>
    </xf>
    <xf numFmtId="0" fontId="33" fillId="0" borderId="0" xfId="0" applyFont="1" applyAlignment="1">
      <alignment horizontal="left" wrapText="1"/>
    </xf>
    <xf numFmtId="0" fontId="38" fillId="0" borderId="0" xfId="0" applyFont="1" applyAlignment="1">
      <alignment wrapText="1"/>
    </xf>
    <xf numFmtId="0" fontId="15" fillId="0" borderId="26" xfId="0" applyFont="1" applyBorder="1" applyAlignment="1">
      <alignment horizontal="center"/>
    </xf>
    <xf numFmtId="0" fontId="5" fillId="0" borderId="0" xfId="0" applyFont="1" applyAlignment="1">
      <alignment wrapText="1"/>
    </xf>
    <xf numFmtId="0" fontId="39" fillId="0" borderId="0" xfId="0" applyFont="1"/>
    <xf numFmtId="0" fontId="50" fillId="5" borderId="0" xfId="0" applyFont="1" applyFill="1" applyAlignment="1">
      <alignment horizontal="center"/>
    </xf>
    <xf numFmtId="0" fontId="51" fillId="0" borderId="0" xfId="0" applyFont="1" applyAlignment="1">
      <alignment horizontal="left"/>
    </xf>
    <xf numFmtId="0" fontId="19" fillId="0" borderId="0" xfId="0" applyFont="1"/>
    <xf numFmtId="0" fontId="52" fillId="0" borderId="0" xfId="0" applyFont="1"/>
    <xf numFmtId="0" fontId="54" fillId="4" borderId="16" xfId="0" applyFont="1" applyFill="1" applyBorder="1" applyAlignment="1">
      <alignment horizontal="center" vertical="top" wrapText="1"/>
    </xf>
    <xf numFmtId="0" fontId="55" fillId="4" borderId="4" xfId="0" applyFont="1" applyFill="1" applyBorder="1" applyAlignment="1">
      <alignment horizontal="center" vertical="top" wrapText="1"/>
    </xf>
    <xf numFmtId="0" fontId="55" fillId="4" borderId="30" xfId="0" applyFont="1" applyFill="1" applyBorder="1" applyAlignment="1">
      <alignment horizontal="center" vertical="top" wrapText="1"/>
    </xf>
    <xf numFmtId="0" fontId="54" fillId="4" borderId="21" xfId="0" applyFont="1" applyFill="1" applyBorder="1" applyAlignment="1">
      <alignment horizontal="center" vertical="top" wrapText="1"/>
    </xf>
    <xf numFmtId="0" fontId="19" fillId="4" borderId="26" xfId="0" applyFont="1" applyFill="1" applyBorder="1"/>
    <xf numFmtId="0" fontId="54" fillId="4" borderId="26" xfId="0" applyFont="1" applyFill="1" applyBorder="1" applyAlignment="1">
      <alignment horizontal="center"/>
    </xf>
    <xf numFmtId="0" fontId="54" fillId="4" borderId="16" xfId="0" applyFont="1" applyFill="1" applyBorder="1" applyAlignment="1">
      <alignment horizontal="center"/>
    </xf>
    <xf numFmtId="0" fontId="56" fillId="4" borderId="26" xfId="0" applyFont="1" applyFill="1" applyBorder="1" applyAlignment="1">
      <alignment horizontal="left"/>
    </xf>
    <xf numFmtId="0" fontId="52" fillId="4" borderId="26" xfId="0" applyFont="1" applyFill="1" applyBorder="1" applyAlignment="1">
      <alignment horizontal="center"/>
    </xf>
    <xf numFmtId="2" fontId="54" fillId="4" borderId="26" xfId="0" applyNumberFormat="1" applyFont="1" applyFill="1" applyBorder="1" applyAlignment="1">
      <alignment horizontal="center"/>
    </xf>
    <xf numFmtId="0" fontId="54" fillId="3" borderId="26" xfId="0" applyFont="1" applyFill="1" applyBorder="1" applyAlignment="1">
      <alignment horizontal="center"/>
    </xf>
    <xf numFmtId="2" fontId="54" fillId="3" borderId="26" xfId="0" applyNumberFormat="1" applyFont="1" applyFill="1" applyBorder="1" applyAlignment="1">
      <alignment horizontal="center"/>
    </xf>
    <xf numFmtId="165" fontId="54" fillId="4" borderId="26" xfId="0" applyNumberFormat="1" applyFont="1" applyFill="1" applyBorder="1" applyAlignment="1">
      <alignment horizontal="center"/>
    </xf>
    <xf numFmtId="1" fontId="54" fillId="4" borderId="26" xfId="0" applyNumberFormat="1" applyFont="1" applyFill="1" applyBorder="1" applyAlignment="1">
      <alignment horizontal="center"/>
    </xf>
    <xf numFmtId="0" fontId="56" fillId="4" borderId="14" xfId="0" applyFont="1" applyFill="1" applyBorder="1" applyAlignment="1">
      <alignment horizontal="left"/>
    </xf>
    <xf numFmtId="0" fontId="54" fillId="0" borderId="0" xfId="0" applyFont="1"/>
    <xf numFmtId="0" fontId="54" fillId="0" borderId="26" xfId="0" applyFont="1" applyBorder="1" applyAlignment="1">
      <alignment horizontal="center"/>
    </xf>
    <xf numFmtId="0" fontId="36" fillId="0" borderId="27" xfId="0" applyFont="1" applyBorder="1" applyAlignment="1">
      <alignment wrapText="1"/>
    </xf>
    <xf numFmtId="0" fontId="53" fillId="4" borderId="29" xfId="0" applyFont="1" applyFill="1" applyBorder="1" applyAlignment="1">
      <alignment wrapText="1"/>
    </xf>
    <xf numFmtId="0" fontId="0" fillId="0" borderId="0" xfId="0" pivotButton="1"/>
    <xf numFmtId="0" fontId="0" fillId="0" borderId="0" xfId="0" applyAlignment="1">
      <alignment horizontal="left"/>
    </xf>
    <xf numFmtId="0" fontId="48" fillId="0" borderId="0" xfId="0" pivotButton="1" applyFont="1"/>
    <xf numFmtId="0" fontId="19" fillId="0" borderId="0" xfId="0" pivotButton="1" applyFont="1"/>
    <xf numFmtId="0" fontId="19" fillId="0" borderId="0" xfId="0" applyFont="1" applyAlignment="1">
      <alignment horizontal="left"/>
    </xf>
    <xf numFmtId="0" fontId="58" fillId="0" borderId="0" xfId="0" applyFont="1"/>
    <xf numFmtId="165" fontId="57" fillId="4" borderId="26" xfId="0" applyNumberFormat="1" applyFont="1" applyFill="1" applyBorder="1" applyAlignment="1">
      <alignment horizontal="center"/>
    </xf>
    <xf numFmtId="0" fontId="57" fillId="4" borderId="26" xfId="0" applyFont="1" applyFill="1" applyBorder="1" applyAlignment="1">
      <alignment horizontal="center"/>
    </xf>
    <xf numFmtId="165" fontId="0" fillId="0" borderId="0" xfId="0" applyNumberFormat="1"/>
    <xf numFmtId="0" fontId="55" fillId="0" borderId="0" xfId="0" applyFont="1" applyAlignment="1">
      <alignment horizontal="center" vertical="top" wrapText="1"/>
    </xf>
    <xf numFmtId="0" fontId="54" fillId="0" borderId="0" xfId="0" applyFont="1" applyAlignment="1">
      <alignment horizontal="center"/>
    </xf>
    <xf numFmtId="0" fontId="52" fillId="0" borderId="0" xfId="0" applyFont="1" applyAlignment="1">
      <alignment horizontal="center"/>
    </xf>
    <xf numFmtId="0" fontId="57" fillId="0" borderId="0" xfId="0" applyFont="1" applyAlignment="1">
      <alignment horizontal="center"/>
    </xf>
    <xf numFmtId="0" fontId="28" fillId="0" borderId="0" xfId="0" applyFont="1" applyAlignment="1">
      <alignment horizontal="center" vertical="top" wrapText="1"/>
    </xf>
    <xf numFmtId="0" fontId="27" fillId="0" borderId="0" xfId="0" applyFont="1" applyAlignment="1">
      <alignment horizontal="center"/>
    </xf>
    <xf numFmtId="0" fontId="30" fillId="0" borderId="0" xfId="0" applyFont="1" applyAlignment="1">
      <alignment horizontal="center"/>
    </xf>
    <xf numFmtId="0" fontId="25" fillId="0" borderId="0" xfId="0" applyFont="1"/>
    <xf numFmtId="0" fontId="49" fillId="0" borderId="0" xfId="0" applyFont="1" applyAlignment="1">
      <alignment horizontal="left"/>
    </xf>
    <xf numFmtId="0" fontId="26" fillId="0" borderId="0" xfId="0" applyFont="1" applyAlignment="1">
      <alignment wrapText="1"/>
    </xf>
    <xf numFmtId="0" fontId="27" fillId="0" borderId="0" xfId="0" applyFont="1" applyAlignment="1">
      <alignment horizontal="center" vertical="top" wrapText="1"/>
    </xf>
    <xf numFmtId="0" fontId="15" fillId="0" borderId="0" xfId="0" applyFont="1" applyAlignment="1">
      <alignment horizontal="center"/>
    </xf>
    <xf numFmtId="0" fontId="29" fillId="0" borderId="0" xfId="0" applyFont="1" applyAlignment="1">
      <alignment horizontal="left"/>
    </xf>
    <xf numFmtId="165" fontId="30" fillId="0" borderId="0" xfId="0" applyNumberFormat="1" applyFont="1" applyAlignment="1">
      <alignment horizontal="center"/>
    </xf>
    <xf numFmtId="2" fontId="27" fillId="0" borderId="0" xfId="0" applyNumberFormat="1" applyFont="1" applyAlignment="1">
      <alignment horizontal="center"/>
    </xf>
    <xf numFmtId="165" fontId="27" fillId="0" borderId="0" xfId="0" applyNumberFormat="1" applyFont="1" applyAlignment="1">
      <alignment horizontal="center"/>
    </xf>
    <xf numFmtId="1" fontId="27" fillId="0" borderId="0" xfId="0" applyNumberFormat="1" applyFont="1" applyAlignment="1">
      <alignment horizontal="center"/>
    </xf>
    <xf numFmtId="0" fontId="49" fillId="0" borderId="0" xfId="0" applyFont="1"/>
    <xf numFmtId="0" fontId="31" fillId="0" borderId="0" xfId="0" applyFont="1" applyAlignment="1">
      <alignment wrapText="1"/>
    </xf>
    <xf numFmtId="2" fontId="1" fillId="7" borderId="26" xfId="0" applyNumberFormat="1" applyFont="1" applyFill="1" applyBorder="1" applyAlignment="1">
      <alignment horizontal="center"/>
    </xf>
    <xf numFmtId="0" fontId="61" fillId="0" borderId="0" xfId="0" applyFont="1"/>
    <xf numFmtId="0" fontId="61" fillId="0" borderId="0" xfId="0" applyFont="1" applyAlignment="1">
      <alignment vertical="center" wrapText="1"/>
    </xf>
    <xf numFmtId="0" fontId="61" fillId="0" borderId="0" xfId="0" applyFont="1" applyAlignment="1">
      <alignment vertical="center"/>
    </xf>
    <xf numFmtId="0" fontId="62" fillId="2" borderId="0" xfId="0" applyFont="1" applyFill="1" applyAlignment="1">
      <alignment vertical="top"/>
    </xf>
    <xf numFmtId="0" fontId="63" fillId="0" borderId="0" xfId="0" applyFont="1" applyAlignment="1">
      <alignment vertical="center"/>
    </xf>
    <xf numFmtId="0" fontId="64" fillId="0" borderId="0" xfId="0" applyFont="1" applyAlignment="1">
      <alignment vertical="center"/>
    </xf>
    <xf numFmtId="0" fontId="61" fillId="2" borderId="0" xfId="0" applyFont="1" applyFill="1" applyAlignment="1">
      <alignment vertical="center" wrapText="1"/>
    </xf>
    <xf numFmtId="0" fontId="65" fillId="2" borderId="0" xfId="0" applyFont="1" applyFill="1" applyAlignment="1">
      <alignment horizontal="left" vertical="top" wrapText="1"/>
    </xf>
    <xf numFmtId="0" fontId="62" fillId="2" borderId="0" xfId="0" applyFont="1" applyFill="1" applyAlignment="1">
      <alignment vertical="center" wrapText="1"/>
    </xf>
    <xf numFmtId="0" fontId="66" fillId="0" borderId="0" xfId="0" applyFont="1"/>
    <xf numFmtId="0" fontId="66" fillId="0" borderId="0" xfId="0" applyFont="1" applyAlignment="1">
      <alignment vertical="center"/>
    </xf>
    <xf numFmtId="0" fontId="65" fillId="7" borderId="0" xfId="0" applyFont="1" applyFill="1" applyAlignment="1">
      <alignment horizontal="left" vertical="top" wrapText="1"/>
    </xf>
    <xf numFmtId="0" fontId="62" fillId="0" borderId="0" xfId="0" applyFont="1" applyAlignment="1">
      <alignment vertical="center" wrapText="1"/>
    </xf>
    <xf numFmtId="0" fontId="50" fillId="0" borderId="0" xfId="0" applyFont="1"/>
    <xf numFmtId="0" fontId="50" fillId="3" borderId="0" xfId="0" applyFont="1" applyFill="1"/>
    <xf numFmtId="0" fontId="48" fillId="3" borderId="0" xfId="0" applyFont="1" applyFill="1"/>
    <xf numFmtId="0" fontId="50" fillId="6" borderId="0" xfId="0" applyFont="1" applyFill="1"/>
    <xf numFmtId="0" fontId="48" fillId="6" borderId="0" xfId="0" applyFont="1" applyFill="1"/>
    <xf numFmtId="0" fontId="67" fillId="0" borderId="0" xfId="0" applyFont="1"/>
    <xf numFmtId="0" fontId="70" fillId="0" borderId="0" xfId="0" applyFont="1"/>
    <xf numFmtId="0" fontId="62" fillId="0" borderId="0" xfId="0" applyFont="1" applyAlignment="1">
      <alignment vertical="top"/>
    </xf>
    <xf numFmtId="0" fontId="65" fillId="0" borderId="0" xfId="0" applyFont="1" applyAlignment="1">
      <alignment horizontal="left" vertical="top" wrapText="1"/>
    </xf>
    <xf numFmtId="0" fontId="62" fillId="0" borderId="0" xfId="0" applyFont="1" applyAlignment="1">
      <alignment horizontal="center" vertical="center" wrapText="1"/>
    </xf>
    <xf numFmtId="0" fontId="72" fillId="0" borderId="0" xfId="0" applyFont="1"/>
    <xf numFmtId="0" fontId="33" fillId="0" borderId="0" xfId="0" applyFont="1" applyAlignment="1">
      <alignment horizontal="center" vertical="center" wrapText="1"/>
    </xf>
    <xf numFmtId="0" fontId="33" fillId="0" borderId="0" xfId="0" applyFont="1" applyAlignment="1">
      <alignment horizontal="center" wrapText="1"/>
    </xf>
    <xf numFmtId="0" fontId="33" fillId="0" borderId="0" xfId="0" applyFont="1" applyAlignment="1">
      <alignment horizontal="center"/>
    </xf>
    <xf numFmtId="0" fontId="33" fillId="0" borderId="0" xfId="0" applyFont="1" applyAlignment="1">
      <alignment horizontal="center" vertical="center"/>
    </xf>
    <xf numFmtId="0" fontId="33" fillId="0" borderId="0" xfId="0" applyFont="1" applyAlignment="1">
      <alignment horizontal="left"/>
    </xf>
    <xf numFmtId="0" fontId="74" fillId="0" borderId="0" xfId="0" applyFont="1"/>
    <xf numFmtId="0" fontId="75" fillId="0" borderId="0" xfId="0" applyFont="1"/>
  </cellXfs>
  <cellStyles count="9">
    <cellStyle name="Categoría de la tabla dinámica" xfId="1" xr:uid="{00000000-0005-0000-0000-000006000000}"/>
    <cellStyle name="Normal" xfId="0" builtinId="0"/>
    <cellStyle name="Normal 2" xfId="2" xr:uid="{00000000-0005-0000-0000-000007000000}"/>
    <cellStyle name="Pivot Table Category" xfId="3" xr:uid="{00000000-0005-0000-0000-000008000000}"/>
    <cellStyle name="Pivot Table Corner" xfId="4" xr:uid="{00000000-0005-0000-0000-000009000000}"/>
    <cellStyle name="Pivot Table Field" xfId="5" xr:uid="{00000000-0005-0000-0000-00000A000000}"/>
    <cellStyle name="Pivot Table Result" xfId="6" xr:uid="{00000000-0005-0000-0000-00000B000000}"/>
    <cellStyle name="Pivot Table Title" xfId="7" xr:uid="{00000000-0005-0000-0000-00000C000000}"/>
    <cellStyle name="Pivot Table Value" xfId="8" xr:uid="{00000000-0005-0000-0000-00000D000000}"/>
  </cellStyles>
  <dxfs count="22">
    <dxf>
      <font>
        <sz val="16"/>
      </font>
    </dxf>
    <dxf>
      <font>
        <sz val="16"/>
      </font>
    </dxf>
    <dxf>
      <font>
        <sz val="16"/>
      </font>
    </dxf>
    <dxf>
      <font>
        <sz val="18"/>
      </font>
    </dxf>
    <dxf>
      <font>
        <sz val="18"/>
      </font>
    </dxf>
    <dxf>
      <font>
        <sz val="18"/>
      </font>
    </dxf>
    <dxf>
      <font>
        <sz val="18"/>
      </font>
    </dxf>
    <dxf>
      <font>
        <sz val="18"/>
      </font>
    </dxf>
    <dxf>
      <font>
        <sz val="18"/>
      </font>
    </dxf>
    <dxf>
      <font>
        <sz val="18"/>
      </font>
    </dxf>
    <dxf>
      <font>
        <sz val="18"/>
      </font>
    </dxf>
    <dxf>
      <font>
        <sz val="18"/>
      </font>
    </dxf>
    <dxf>
      <font>
        <sz val="18"/>
      </font>
    </dxf>
    <dxf>
      <font>
        <sz val="18"/>
      </font>
    </dxf>
    <dxf>
      <font>
        <sz val="18"/>
      </font>
    </dxf>
    <dxf>
      <font>
        <sz val="18"/>
      </font>
    </dxf>
    <dxf>
      <font>
        <sz val="18"/>
      </font>
    </dxf>
    <dxf>
      <font>
        <sz val="18"/>
      </font>
    </dxf>
    <dxf>
      <font>
        <sz val="18"/>
      </font>
    </dxf>
    <dxf>
      <font>
        <sz val="18"/>
      </font>
    </dxf>
    <dxf>
      <font>
        <sz val="18"/>
      </font>
    </dxf>
    <dxf>
      <numFmt numFmtId="165" formatCode="0.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B4E5A2"/>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4EA72E"/>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Date="0" createdVersion="3" recordCount="60" xr:uid="{00000000-000A-0000-FFFF-FFFF03000000}">
  <cacheSource type="worksheet">
    <worksheetSource ref="A1:G61" sheet="RI seed germination"/>
  </cacheSource>
  <cacheFields count="7">
    <cacheField name="Pollen receptor" numFmtId="0">
      <sharedItems count="2">
        <s v="W. pedicellata"/>
        <s v="W. subsecunda"/>
      </sharedItems>
    </cacheField>
    <cacheField name="Pollen donor" numFmtId="0">
      <sharedItems count="3">
        <s v="W. ampla"/>
        <s v="W. pedicellata"/>
        <s v="W. subsecunda"/>
      </sharedItems>
    </cacheField>
    <cacheField name="Treatment" numFmtId="0">
      <sharedItems count="2">
        <s v="inter-specific"/>
        <s v="intra-specific"/>
      </sharedItems>
    </cacheField>
    <cacheField name="Plate" numFmtId="0">
      <sharedItems containsSemiMixedTypes="0" containsString="0" containsNumber="1" containsInteger="1" minValue="1" maxValue="12" count="12">
        <n v="1"/>
        <n v="2"/>
        <n v="3"/>
        <n v="4"/>
        <n v="5"/>
        <n v="6"/>
        <n v="7"/>
        <n v="8"/>
        <n v="9"/>
        <n v="10"/>
        <n v="11"/>
        <n v="12"/>
      </sharedItems>
    </cacheField>
    <cacheField name="Sample" numFmtId="0">
      <sharedItems containsSemiMixedTypes="0" containsString="0" containsNumber="1" containsInteger="1" minValue="40" maxValue="40" count="1">
        <n v="40"/>
      </sharedItems>
    </cacheField>
    <cacheField name="Germinated" numFmtId="0">
      <sharedItems containsSemiMixedTypes="0" containsString="0" containsNumber="1" containsInteger="1" minValue="0" maxValue="40" count="20">
        <n v="0"/>
        <n v="18"/>
        <n v="19"/>
        <n v="21"/>
        <n v="22"/>
        <n v="23"/>
        <n v="24"/>
        <n v="25"/>
        <n v="28"/>
        <n v="29"/>
        <n v="30"/>
        <n v="31"/>
        <n v="33"/>
        <n v="34"/>
        <n v="35"/>
        <n v="36"/>
        <n v="37"/>
        <n v="38"/>
        <n v="39"/>
        <n v="40"/>
      </sharedItems>
    </cacheField>
    <cacheField name="Percent" numFmtId="0">
      <sharedItems containsSemiMixedTypes="0" containsString="0" containsNumber="1" minValue="0" maxValue="100" count="20">
        <n v="0"/>
        <n v="45"/>
        <n v="47.5"/>
        <n v="52.5"/>
        <n v="55"/>
        <n v="57.5"/>
        <n v="60"/>
        <n v="62.5"/>
        <n v="70"/>
        <n v="72.5"/>
        <n v="75"/>
        <n v="77.5"/>
        <n v="82.5"/>
        <n v="85"/>
        <n v="87.5"/>
        <n v="90"/>
        <n v="92.5"/>
        <n v="95"/>
        <n v="97.5"/>
        <n v="10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phanie Núñez Hidalgo" refreshedDate="45739.504424074075" createdVersion="8" refreshedVersion="8" minRefreshableVersion="3" recordCount="224" xr:uid="{A45BAE0E-3A04-4136-B689-1450182DC7C5}">
  <cacheSource type="worksheet">
    <worksheetSource ref="A1:H225" sheet="RI incompat. and Hybrid progeny"/>
  </cacheSource>
  <cacheFields count="9">
    <cacheField name="Pollen receptor" numFmtId="0">
      <sharedItems count="3">
        <s v="W. ampla"/>
        <s v="W. pedicellata"/>
        <s v="W. subsecunda"/>
      </sharedItems>
    </cacheField>
    <cacheField name="Plant" numFmtId="0">
      <sharedItems containsMixedTypes="1" containsNumber="1" containsInteger="1" minValue="1" maxValue="20"/>
    </cacheField>
    <cacheField name="Flower" numFmtId="0">
      <sharedItems containsMixedTypes="1" containsNumber="1" minValue="1" maxValue="36.200000000000003"/>
    </cacheField>
    <cacheField name="Pollen donor" numFmtId="0">
      <sharedItems count="6">
        <s v="W. subsecunda"/>
        <s v="W. pedicellata"/>
        <s v="W. ampla"/>
        <s v="W.pedicellata" u="1"/>
        <s v="W.subsecunda" u="1"/>
        <s v="W.ampla" u="1"/>
      </sharedItems>
    </cacheField>
    <cacheField name="Plant2" numFmtId="0">
      <sharedItems containsMixedTypes="1" containsNumber="1" containsInteger="1" minValue="1" maxValue="26"/>
    </cacheField>
    <cacheField name="Flower2" numFmtId="0">
      <sharedItems containsMixedTypes="1" containsNumber="1" minValue="1" maxValue="36.200000000000003"/>
    </cacheField>
    <cacheField name="Fruit development" numFmtId="0">
      <sharedItems containsSemiMixedTypes="0" containsString="0" containsNumber="1" containsInteger="1" minValue="0" maxValue="1"/>
    </cacheField>
    <cacheField name="Seeds" numFmtId="0">
      <sharedItems containsBlank="1" containsMixedTypes="1" containsNumber="1" containsInteger="1" minValue="0" maxValue="2957"/>
    </cacheField>
    <cacheField name="Aborted seeds" numFmtId="0">
      <sharedItems containsBlank="1" containsMixedTypes="1" containsNumber="1" containsInteger="1" minValue="9" maxValue="962"/>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phanie Núñez Hidalgo" refreshedDate="45739.521031828706" createdVersion="3" refreshedVersion="8" recordCount="159" xr:uid="{00000000-000A-0000-FFFF-FFFF02000000}">
  <cacheSource type="worksheet">
    <worksheetSource ref="A1:H160" sheet="RI incompat. and Hybrid progeny"/>
  </cacheSource>
  <cacheFields count="9">
    <cacheField name="Pollen receptor" numFmtId="0">
      <sharedItems count="3">
        <s v="W. ampla"/>
        <s v="W. pedicellata"/>
        <s v="W. subsecunda"/>
      </sharedItems>
    </cacheField>
    <cacheField name="Plant" numFmtId="0">
      <sharedItems containsMixedTypes="1" containsNumber="1" containsInteger="1" minValue="1" maxValue="20"/>
    </cacheField>
    <cacheField name="Flower" numFmtId="0">
      <sharedItems containsMixedTypes="1" containsNumber="1" minValue="1" maxValue="36.200000000000003"/>
    </cacheField>
    <cacheField name="Pollen donor" numFmtId="0">
      <sharedItems count="6">
        <s v="W. subsecunda"/>
        <s v="W. pedicellata"/>
        <s v="W. ampla"/>
        <s v="W.pedicellata" u="1"/>
        <s v="W.ampla" u="1"/>
        <s v="W.subsecunda" u="1"/>
      </sharedItems>
    </cacheField>
    <cacheField name="Plant2" numFmtId="0">
      <sharedItems containsMixedTypes="1" containsNumber="1" containsInteger="1" minValue="1" maxValue="26"/>
    </cacheField>
    <cacheField name="Flower2" numFmtId="0">
      <sharedItems containsMixedTypes="1" containsNumber="1" minValue="1" maxValue="36.200000000000003"/>
    </cacheField>
    <cacheField name="Fruit development" numFmtId="0">
      <sharedItems containsSemiMixedTypes="0" containsString="0" containsNumber="1" containsInteger="1" minValue="0" maxValue="1"/>
    </cacheField>
    <cacheField name="Seeds" numFmtId="0">
      <sharedItems containsBlank="1" containsMixedTypes="1" containsNumber="1" containsInteger="1" minValue="0" maxValue="597"/>
    </cacheField>
    <cacheField name="Aborted seeds" numFmtId="0">
      <sharedItems containsBlank="1" containsMixedTypes="1" containsNumber="1" containsInteger="1" minValue="14" maxValue="532"/>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phanie Núñez Hidalgo" refreshedDate="45739.536483449076" createdVersion="8" refreshedVersion="8" minRefreshableVersion="3" recordCount="122" xr:uid="{EB7D84F1-AAF2-4BC2-B96B-B95E16E2BE15}">
  <cacheSource type="worksheet">
    <worksheetSource ref="A1:F123" sheet="RI mechanical-floral size"/>
  </cacheSource>
  <cacheFields count="6">
    <cacheField name="Species" numFmtId="0">
      <sharedItems count="4">
        <s v="W. ampla"/>
        <s v="W. pedicellata"/>
        <s v="W. subsecunda"/>
        <s v="W. nephrolepis"/>
      </sharedItems>
    </cacheField>
    <cacheField name="Corolla length (mm)" numFmtId="0">
      <sharedItems containsSemiMixedTypes="0" containsString="0" containsNumber="1" minValue="19.3" maxValue="75"/>
    </cacheField>
    <cacheField name="Corolla aperture width (mm)" numFmtId="0">
      <sharedItems containsSemiMixedTypes="0" containsString="0" containsNumber="1" minValue="8" maxValue="40"/>
    </cacheField>
    <cacheField name="Stamen length (mm)" numFmtId="0">
      <sharedItems containsSemiMixedTypes="0" containsString="0" containsNumber="1" minValue="5" maxValue="70"/>
    </cacheField>
    <cacheField name="Pistil length (mm)" numFmtId="0">
      <sharedItems containsSemiMixedTypes="0" containsString="0" containsNumber="1" minValue="18" maxValue="69"/>
    </cacheField>
    <cacheField name="Reproductive structures (posi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0">
  <r>
    <x v="0"/>
    <x v="1"/>
    <x v="1"/>
    <x v="0"/>
    <x v="0"/>
    <x v="13"/>
    <x v="13"/>
  </r>
  <r>
    <x v="0"/>
    <x v="1"/>
    <x v="1"/>
    <x v="1"/>
    <x v="0"/>
    <x v="16"/>
    <x v="16"/>
  </r>
  <r>
    <x v="0"/>
    <x v="1"/>
    <x v="1"/>
    <x v="2"/>
    <x v="0"/>
    <x v="18"/>
    <x v="18"/>
  </r>
  <r>
    <x v="0"/>
    <x v="1"/>
    <x v="1"/>
    <x v="3"/>
    <x v="0"/>
    <x v="11"/>
    <x v="11"/>
  </r>
  <r>
    <x v="0"/>
    <x v="1"/>
    <x v="1"/>
    <x v="4"/>
    <x v="0"/>
    <x v="15"/>
    <x v="15"/>
  </r>
  <r>
    <x v="0"/>
    <x v="1"/>
    <x v="1"/>
    <x v="5"/>
    <x v="0"/>
    <x v="16"/>
    <x v="16"/>
  </r>
  <r>
    <x v="0"/>
    <x v="1"/>
    <x v="1"/>
    <x v="6"/>
    <x v="0"/>
    <x v="15"/>
    <x v="15"/>
  </r>
  <r>
    <x v="0"/>
    <x v="1"/>
    <x v="1"/>
    <x v="7"/>
    <x v="0"/>
    <x v="17"/>
    <x v="17"/>
  </r>
  <r>
    <x v="0"/>
    <x v="1"/>
    <x v="1"/>
    <x v="8"/>
    <x v="0"/>
    <x v="15"/>
    <x v="15"/>
  </r>
  <r>
    <x v="0"/>
    <x v="1"/>
    <x v="1"/>
    <x v="9"/>
    <x v="0"/>
    <x v="19"/>
    <x v="19"/>
  </r>
  <r>
    <x v="0"/>
    <x v="1"/>
    <x v="1"/>
    <x v="10"/>
    <x v="0"/>
    <x v="19"/>
    <x v="19"/>
  </r>
  <r>
    <x v="0"/>
    <x v="1"/>
    <x v="1"/>
    <x v="11"/>
    <x v="0"/>
    <x v="19"/>
    <x v="19"/>
  </r>
  <r>
    <x v="1"/>
    <x v="2"/>
    <x v="1"/>
    <x v="0"/>
    <x v="0"/>
    <x v="19"/>
    <x v="19"/>
  </r>
  <r>
    <x v="1"/>
    <x v="2"/>
    <x v="1"/>
    <x v="1"/>
    <x v="0"/>
    <x v="19"/>
    <x v="19"/>
  </r>
  <r>
    <x v="1"/>
    <x v="2"/>
    <x v="1"/>
    <x v="2"/>
    <x v="0"/>
    <x v="18"/>
    <x v="18"/>
  </r>
  <r>
    <x v="1"/>
    <x v="2"/>
    <x v="1"/>
    <x v="3"/>
    <x v="0"/>
    <x v="19"/>
    <x v="19"/>
  </r>
  <r>
    <x v="1"/>
    <x v="2"/>
    <x v="1"/>
    <x v="4"/>
    <x v="0"/>
    <x v="18"/>
    <x v="18"/>
  </r>
  <r>
    <x v="1"/>
    <x v="2"/>
    <x v="1"/>
    <x v="5"/>
    <x v="0"/>
    <x v="17"/>
    <x v="17"/>
  </r>
  <r>
    <x v="1"/>
    <x v="2"/>
    <x v="1"/>
    <x v="6"/>
    <x v="0"/>
    <x v="19"/>
    <x v="19"/>
  </r>
  <r>
    <x v="1"/>
    <x v="2"/>
    <x v="1"/>
    <x v="7"/>
    <x v="0"/>
    <x v="19"/>
    <x v="19"/>
  </r>
  <r>
    <x v="1"/>
    <x v="2"/>
    <x v="1"/>
    <x v="8"/>
    <x v="0"/>
    <x v="19"/>
    <x v="19"/>
  </r>
  <r>
    <x v="1"/>
    <x v="2"/>
    <x v="1"/>
    <x v="9"/>
    <x v="0"/>
    <x v="19"/>
    <x v="19"/>
  </r>
  <r>
    <x v="1"/>
    <x v="2"/>
    <x v="1"/>
    <x v="10"/>
    <x v="0"/>
    <x v="19"/>
    <x v="19"/>
  </r>
  <r>
    <x v="1"/>
    <x v="2"/>
    <x v="1"/>
    <x v="11"/>
    <x v="0"/>
    <x v="17"/>
    <x v="17"/>
  </r>
  <r>
    <x v="0"/>
    <x v="2"/>
    <x v="0"/>
    <x v="0"/>
    <x v="0"/>
    <x v="5"/>
    <x v="5"/>
  </r>
  <r>
    <x v="0"/>
    <x v="2"/>
    <x v="0"/>
    <x v="1"/>
    <x v="0"/>
    <x v="5"/>
    <x v="5"/>
  </r>
  <r>
    <x v="0"/>
    <x v="2"/>
    <x v="0"/>
    <x v="2"/>
    <x v="0"/>
    <x v="3"/>
    <x v="3"/>
  </r>
  <r>
    <x v="0"/>
    <x v="2"/>
    <x v="0"/>
    <x v="3"/>
    <x v="0"/>
    <x v="1"/>
    <x v="1"/>
  </r>
  <r>
    <x v="0"/>
    <x v="2"/>
    <x v="0"/>
    <x v="4"/>
    <x v="0"/>
    <x v="4"/>
    <x v="4"/>
  </r>
  <r>
    <x v="0"/>
    <x v="2"/>
    <x v="0"/>
    <x v="5"/>
    <x v="0"/>
    <x v="6"/>
    <x v="6"/>
  </r>
  <r>
    <x v="0"/>
    <x v="2"/>
    <x v="0"/>
    <x v="6"/>
    <x v="0"/>
    <x v="4"/>
    <x v="4"/>
  </r>
  <r>
    <x v="0"/>
    <x v="2"/>
    <x v="0"/>
    <x v="7"/>
    <x v="0"/>
    <x v="0"/>
    <x v="0"/>
  </r>
  <r>
    <x v="0"/>
    <x v="2"/>
    <x v="0"/>
    <x v="8"/>
    <x v="0"/>
    <x v="0"/>
    <x v="0"/>
  </r>
  <r>
    <x v="0"/>
    <x v="2"/>
    <x v="0"/>
    <x v="9"/>
    <x v="0"/>
    <x v="0"/>
    <x v="0"/>
  </r>
  <r>
    <x v="0"/>
    <x v="2"/>
    <x v="0"/>
    <x v="10"/>
    <x v="0"/>
    <x v="0"/>
    <x v="0"/>
  </r>
  <r>
    <x v="0"/>
    <x v="2"/>
    <x v="0"/>
    <x v="11"/>
    <x v="0"/>
    <x v="0"/>
    <x v="0"/>
  </r>
  <r>
    <x v="1"/>
    <x v="0"/>
    <x v="0"/>
    <x v="0"/>
    <x v="0"/>
    <x v="9"/>
    <x v="9"/>
  </r>
  <r>
    <x v="1"/>
    <x v="0"/>
    <x v="0"/>
    <x v="1"/>
    <x v="0"/>
    <x v="16"/>
    <x v="16"/>
  </r>
  <r>
    <x v="1"/>
    <x v="0"/>
    <x v="0"/>
    <x v="2"/>
    <x v="0"/>
    <x v="2"/>
    <x v="2"/>
  </r>
  <r>
    <x v="1"/>
    <x v="0"/>
    <x v="0"/>
    <x v="3"/>
    <x v="0"/>
    <x v="6"/>
    <x v="6"/>
  </r>
  <r>
    <x v="1"/>
    <x v="0"/>
    <x v="0"/>
    <x v="4"/>
    <x v="0"/>
    <x v="10"/>
    <x v="10"/>
  </r>
  <r>
    <x v="1"/>
    <x v="0"/>
    <x v="0"/>
    <x v="5"/>
    <x v="0"/>
    <x v="7"/>
    <x v="7"/>
  </r>
  <r>
    <x v="1"/>
    <x v="0"/>
    <x v="0"/>
    <x v="6"/>
    <x v="0"/>
    <x v="11"/>
    <x v="11"/>
  </r>
  <r>
    <x v="1"/>
    <x v="0"/>
    <x v="0"/>
    <x v="7"/>
    <x v="0"/>
    <x v="8"/>
    <x v="8"/>
  </r>
  <r>
    <x v="1"/>
    <x v="0"/>
    <x v="0"/>
    <x v="8"/>
    <x v="0"/>
    <x v="9"/>
    <x v="9"/>
  </r>
  <r>
    <x v="1"/>
    <x v="0"/>
    <x v="0"/>
    <x v="9"/>
    <x v="0"/>
    <x v="14"/>
    <x v="14"/>
  </r>
  <r>
    <x v="1"/>
    <x v="0"/>
    <x v="0"/>
    <x v="10"/>
    <x v="0"/>
    <x v="14"/>
    <x v="14"/>
  </r>
  <r>
    <x v="1"/>
    <x v="0"/>
    <x v="0"/>
    <x v="11"/>
    <x v="0"/>
    <x v="9"/>
    <x v="9"/>
  </r>
  <r>
    <x v="1"/>
    <x v="1"/>
    <x v="0"/>
    <x v="0"/>
    <x v="0"/>
    <x v="18"/>
    <x v="18"/>
  </r>
  <r>
    <x v="1"/>
    <x v="1"/>
    <x v="0"/>
    <x v="1"/>
    <x v="0"/>
    <x v="16"/>
    <x v="16"/>
  </r>
  <r>
    <x v="1"/>
    <x v="1"/>
    <x v="0"/>
    <x v="2"/>
    <x v="0"/>
    <x v="15"/>
    <x v="15"/>
  </r>
  <r>
    <x v="1"/>
    <x v="1"/>
    <x v="0"/>
    <x v="3"/>
    <x v="0"/>
    <x v="18"/>
    <x v="18"/>
  </r>
  <r>
    <x v="1"/>
    <x v="1"/>
    <x v="0"/>
    <x v="4"/>
    <x v="0"/>
    <x v="15"/>
    <x v="15"/>
  </r>
  <r>
    <x v="1"/>
    <x v="1"/>
    <x v="0"/>
    <x v="5"/>
    <x v="0"/>
    <x v="12"/>
    <x v="12"/>
  </r>
  <r>
    <x v="1"/>
    <x v="1"/>
    <x v="0"/>
    <x v="6"/>
    <x v="0"/>
    <x v="18"/>
    <x v="18"/>
  </r>
  <r>
    <x v="1"/>
    <x v="1"/>
    <x v="0"/>
    <x v="7"/>
    <x v="0"/>
    <x v="17"/>
    <x v="17"/>
  </r>
  <r>
    <x v="1"/>
    <x v="1"/>
    <x v="0"/>
    <x v="8"/>
    <x v="0"/>
    <x v="16"/>
    <x v="16"/>
  </r>
  <r>
    <x v="1"/>
    <x v="1"/>
    <x v="0"/>
    <x v="9"/>
    <x v="0"/>
    <x v="14"/>
    <x v="14"/>
  </r>
  <r>
    <x v="1"/>
    <x v="1"/>
    <x v="0"/>
    <x v="10"/>
    <x v="0"/>
    <x v="14"/>
    <x v="14"/>
  </r>
  <r>
    <x v="1"/>
    <x v="1"/>
    <x v="0"/>
    <x v="11"/>
    <x v="0"/>
    <x v="18"/>
    <x v="18"/>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4">
  <r>
    <x v="0"/>
    <n v="1"/>
    <n v="2"/>
    <x v="0"/>
    <n v="1"/>
    <n v="4"/>
    <n v="0"/>
    <s v="-"/>
    <s v="-"/>
  </r>
  <r>
    <x v="0"/>
    <n v="2"/>
    <n v="2"/>
    <x v="0"/>
    <n v="3"/>
    <n v="6"/>
    <n v="0"/>
    <s v="-"/>
    <s v="-"/>
  </r>
  <r>
    <x v="0"/>
    <n v="4"/>
    <n v="15"/>
    <x v="0"/>
    <s v="13-A"/>
    <n v="5"/>
    <n v="0"/>
    <s v="-"/>
    <s v="-"/>
  </r>
  <r>
    <x v="0"/>
    <n v="4"/>
    <n v="16"/>
    <x v="1"/>
    <n v="2"/>
    <n v="20.100000000000001"/>
    <n v="0"/>
    <s v="-"/>
    <s v="-"/>
  </r>
  <r>
    <x v="0"/>
    <n v="4"/>
    <n v="18"/>
    <x v="1"/>
    <n v="4"/>
    <n v="18.100000000000001"/>
    <n v="0"/>
    <s v="-"/>
    <s v="-"/>
  </r>
  <r>
    <x v="0"/>
    <n v="4"/>
    <n v="20"/>
    <x v="0"/>
    <n v="15"/>
    <n v="1"/>
    <n v="0"/>
    <s v="-"/>
    <s v="-"/>
  </r>
  <r>
    <x v="0"/>
    <n v="6"/>
    <n v="11"/>
    <x v="0"/>
    <n v="12"/>
    <n v="6"/>
    <n v="0"/>
    <s v="-"/>
    <s v="-"/>
  </r>
  <r>
    <x v="0"/>
    <n v="7"/>
    <n v="2"/>
    <x v="0"/>
    <n v="12"/>
    <n v="5"/>
    <n v="0"/>
    <s v="-"/>
    <s v="-"/>
  </r>
  <r>
    <x v="0"/>
    <n v="7"/>
    <n v="3"/>
    <x v="0"/>
    <s v="13-A"/>
    <n v="1"/>
    <n v="0"/>
    <s v="-"/>
    <s v="-"/>
  </r>
  <r>
    <x v="0"/>
    <n v="7"/>
    <n v="7"/>
    <x v="1"/>
    <n v="2"/>
    <n v="7.1"/>
    <n v="0"/>
    <s v="-"/>
    <s v="-"/>
  </r>
  <r>
    <x v="0"/>
    <n v="8"/>
    <n v="6"/>
    <x v="1"/>
    <n v="1"/>
    <n v="9.1"/>
    <n v="0"/>
    <s v="-"/>
    <s v="-"/>
  </r>
  <r>
    <x v="0"/>
    <n v="8"/>
    <n v="8"/>
    <x v="1"/>
    <n v="3"/>
    <n v="6.1"/>
    <n v="0"/>
    <s v="-"/>
    <s v="-"/>
  </r>
  <r>
    <x v="0"/>
    <n v="8"/>
    <n v="12"/>
    <x v="1"/>
    <n v="5"/>
    <n v="11.1"/>
    <n v="0"/>
    <s v="-"/>
    <s v="-"/>
  </r>
  <r>
    <x v="0"/>
    <n v="10"/>
    <n v="3"/>
    <x v="1"/>
    <n v="1"/>
    <n v="12.2"/>
    <n v="0"/>
    <s v="-"/>
    <s v="-"/>
  </r>
  <r>
    <x v="0"/>
    <n v="10"/>
    <n v="4"/>
    <x v="1"/>
    <n v="3"/>
    <n v="12.1"/>
    <n v="0"/>
    <s v="-"/>
    <s v="-"/>
  </r>
  <r>
    <x v="0"/>
    <n v="11"/>
    <n v="1"/>
    <x v="1"/>
    <n v="3"/>
    <n v="5.2"/>
    <n v="0"/>
    <s v="-"/>
    <s v="-"/>
  </r>
  <r>
    <x v="0"/>
    <n v="11"/>
    <n v="7"/>
    <x v="0"/>
    <s v="16-A"/>
    <n v="1"/>
    <n v="0"/>
    <s v="-"/>
    <s v="-"/>
  </r>
  <r>
    <x v="0"/>
    <n v="12"/>
    <n v="1"/>
    <x v="0"/>
    <n v="19"/>
    <n v="2"/>
    <n v="0"/>
    <s v="-"/>
    <s v="-"/>
  </r>
  <r>
    <x v="0"/>
    <n v="12"/>
    <n v="2"/>
    <x v="0"/>
    <s v="9-B"/>
    <n v="6"/>
    <n v="0"/>
    <s v="-"/>
    <s v="-"/>
  </r>
  <r>
    <x v="0"/>
    <n v="13"/>
    <n v="3"/>
    <x v="0"/>
    <n v="18"/>
    <n v="2"/>
    <n v="0"/>
    <s v="-"/>
    <s v="-"/>
  </r>
  <r>
    <x v="0"/>
    <n v="13"/>
    <n v="6"/>
    <x v="0"/>
    <s v="9-B"/>
    <n v="7"/>
    <n v="0"/>
    <s v="-"/>
    <s v="-"/>
  </r>
  <r>
    <x v="0"/>
    <n v="14"/>
    <n v="1"/>
    <x v="0"/>
    <n v="19"/>
    <n v="3"/>
    <n v="0"/>
    <s v="-"/>
    <s v="-"/>
  </r>
  <r>
    <x v="0"/>
    <n v="15"/>
    <n v="1"/>
    <x v="0"/>
    <n v="20"/>
    <n v="5"/>
    <n v="0"/>
    <s v="-"/>
    <s v="-"/>
  </r>
  <r>
    <x v="0"/>
    <s v="9-A"/>
    <n v="4"/>
    <x v="0"/>
    <n v="14"/>
    <n v="4"/>
    <n v="0"/>
    <s v="-"/>
    <s v="-"/>
  </r>
  <r>
    <x v="0"/>
    <s v="9-A"/>
    <n v="6"/>
    <x v="1"/>
    <n v="4"/>
    <n v="1.1000000000000001"/>
    <n v="0"/>
    <s v="-"/>
    <s v="-"/>
  </r>
  <r>
    <x v="0"/>
    <s v="9-B"/>
    <n v="3"/>
    <x v="1"/>
    <n v="2"/>
    <n v="21.1"/>
    <n v="0"/>
    <s v="-"/>
    <s v="-"/>
  </r>
  <r>
    <x v="0"/>
    <s v="9-C"/>
    <n v="3"/>
    <x v="1"/>
    <n v="1"/>
    <n v="19.100000000000001"/>
    <n v="0"/>
    <s v="-"/>
    <s v="-"/>
  </r>
  <r>
    <x v="0"/>
    <s v="9-C"/>
    <n v="4"/>
    <x v="0"/>
    <n v="14"/>
    <n v="5"/>
    <n v="0"/>
    <s v="-"/>
    <s v="-"/>
  </r>
  <r>
    <x v="0"/>
    <s v="9-C"/>
    <n v="7"/>
    <x v="1"/>
    <n v="8"/>
    <n v="13.1"/>
    <n v="0"/>
    <s v="-"/>
    <s v="-"/>
  </r>
  <r>
    <x v="1"/>
    <n v="1"/>
    <n v="12.2"/>
    <x v="2"/>
    <n v="10"/>
    <n v="3"/>
    <n v="0"/>
    <s v="-"/>
    <s v="-"/>
  </r>
  <r>
    <x v="1"/>
    <n v="1"/>
    <n v="19.100000000000001"/>
    <x v="2"/>
    <s v="9-C"/>
    <n v="3"/>
    <n v="0"/>
    <s v="-"/>
    <s v="-"/>
  </r>
  <r>
    <x v="1"/>
    <n v="2"/>
    <n v="7.1"/>
    <x v="2"/>
    <n v="7"/>
    <n v="7"/>
    <n v="0"/>
    <s v="-"/>
    <s v="-"/>
  </r>
  <r>
    <x v="1"/>
    <n v="2"/>
    <n v="20.100000000000001"/>
    <x v="2"/>
    <n v="4"/>
    <n v="16"/>
    <n v="0"/>
    <s v="-"/>
    <s v="-"/>
  </r>
  <r>
    <x v="1"/>
    <n v="2"/>
    <n v="21.1"/>
    <x v="2"/>
    <s v="9-B"/>
    <n v="3"/>
    <n v="0"/>
    <s v="-"/>
    <s v="-"/>
  </r>
  <r>
    <x v="1"/>
    <n v="3"/>
    <n v="5.2"/>
    <x v="2"/>
    <n v="11"/>
    <n v="1"/>
    <n v="0"/>
    <s v="-"/>
    <s v="-"/>
  </r>
  <r>
    <x v="1"/>
    <n v="3"/>
    <n v="6.1"/>
    <x v="2"/>
    <n v="8"/>
    <n v="8"/>
    <n v="0"/>
    <s v="-"/>
    <s v="-"/>
  </r>
  <r>
    <x v="1"/>
    <n v="3"/>
    <n v="12.1"/>
    <x v="2"/>
    <n v="10"/>
    <n v="4"/>
    <n v="0"/>
    <s v="-"/>
    <s v="-"/>
  </r>
  <r>
    <x v="1"/>
    <n v="4"/>
    <n v="18.100000000000001"/>
    <x v="2"/>
    <n v="4"/>
    <n v="18"/>
    <n v="0"/>
    <s v="-"/>
    <s v="-"/>
  </r>
  <r>
    <x v="1"/>
    <n v="5"/>
    <n v="11.1"/>
    <x v="2"/>
    <n v="8"/>
    <n v="12"/>
    <n v="0"/>
    <s v="-"/>
    <s v="-"/>
  </r>
  <r>
    <x v="2"/>
    <n v="1"/>
    <n v="4"/>
    <x v="2"/>
    <n v="1"/>
    <n v="2"/>
    <n v="1"/>
    <m/>
    <m/>
  </r>
  <r>
    <x v="2"/>
    <n v="3"/>
    <n v="6"/>
    <x v="2"/>
    <n v="2"/>
    <n v="2"/>
    <n v="0"/>
    <s v="-"/>
    <s v="-"/>
  </r>
  <r>
    <x v="2"/>
    <n v="5"/>
    <n v="5"/>
    <x v="2"/>
    <n v="6"/>
    <n v="5"/>
    <n v="1"/>
    <m/>
    <m/>
  </r>
  <r>
    <x v="2"/>
    <n v="12"/>
    <n v="5"/>
    <x v="2"/>
    <n v="7"/>
    <n v="2"/>
    <n v="0"/>
    <s v="-"/>
    <s v="-"/>
  </r>
  <r>
    <x v="2"/>
    <n v="12"/>
    <n v="6"/>
    <x v="2"/>
    <n v="6"/>
    <n v="11"/>
    <n v="0"/>
    <s v="-"/>
    <s v="-"/>
  </r>
  <r>
    <x v="2"/>
    <n v="14"/>
    <n v="4"/>
    <x v="2"/>
    <s v="9-A"/>
    <n v="4"/>
    <n v="0"/>
    <s v="-"/>
    <s v="-"/>
  </r>
  <r>
    <x v="2"/>
    <n v="14"/>
    <n v="5"/>
    <x v="2"/>
    <s v="9-C"/>
    <n v="4"/>
    <n v="1"/>
    <n v="232"/>
    <n v="310"/>
  </r>
  <r>
    <x v="2"/>
    <n v="15"/>
    <n v="1"/>
    <x v="2"/>
    <n v="11"/>
    <n v="7"/>
    <n v="1"/>
    <n v="251"/>
    <n v="363"/>
  </r>
  <r>
    <x v="2"/>
    <n v="18"/>
    <n v="2"/>
    <x v="2"/>
    <n v="13"/>
    <n v="3"/>
    <n v="1"/>
    <n v="173"/>
    <n v="314"/>
  </r>
  <r>
    <x v="2"/>
    <n v="19"/>
    <n v="2"/>
    <x v="2"/>
    <n v="12"/>
    <n v="1"/>
    <n v="0"/>
    <s v="-"/>
    <s v="-"/>
  </r>
  <r>
    <x v="2"/>
    <n v="19"/>
    <n v="3"/>
    <x v="2"/>
    <n v="14"/>
    <n v="1"/>
    <n v="1"/>
    <n v="202"/>
    <n v="315"/>
  </r>
  <r>
    <x v="2"/>
    <n v="20"/>
    <n v="5"/>
    <x v="2"/>
    <n v="15"/>
    <n v="1"/>
    <n v="0"/>
    <s v="-"/>
    <s v="-"/>
  </r>
  <r>
    <x v="2"/>
    <n v="20"/>
    <n v="5"/>
    <x v="2"/>
    <n v="15"/>
    <n v="1"/>
    <n v="1"/>
    <n v="59"/>
    <n v="158"/>
  </r>
  <r>
    <x v="2"/>
    <s v="13-A"/>
    <n v="1"/>
    <x v="2"/>
    <n v="7"/>
    <n v="3"/>
    <n v="1"/>
    <n v="131"/>
    <n v="338"/>
  </r>
  <r>
    <x v="2"/>
    <s v="16-A"/>
    <n v="1"/>
    <x v="2"/>
    <n v="11"/>
    <n v="7"/>
    <n v="0"/>
    <s v="-"/>
    <s v="-"/>
  </r>
  <r>
    <x v="2"/>
    <s v="9-B"/>
    <n v="6"/>
    <x v="2"/>
    <n v="12"/>
    <n v="2"/>
    <n v="0"/>
    <s v="-"/>
    <s v="-"/>
  </r>
  <r>
    <x v="2"/>
    <s v="9-B"/>
    <n v="7"/>
    <x v="2"/>
    <n v="13"/>
    <n v="5"/>
    <n v="0"/>
    <s v="-"/>
    <s v="-"/>
  </r>
  <r>
    <x v="2"/>
    <s v="22A_21"/>
    <n v="5"/>
    <x v="2"/>
    <s v="10B"/>
    <n v="5"/>
    <n v="0"/>
    <s v="-"/>
    <s v="-"/>
  </r>
  <r>
    <x v="0"/>
    <s v="10A_20"/>
    <n v="3"/>
    <x v="1"/>
    <n v="4"/>
    <n v="3.3"/>
    <n v="0"/>
    <s v="-"/>
    <s v="-"/>
  </r>
  <r>
    <x v="0"/>
    <s v="10B_20"/>
    <n v="5"/>
    <x v="0"/>
    <s v="22A"/>
    <n v="5"/>
    <n v="0"/>
    <s v="-"/>
    <s v="-"/>
  </r>
  <r>
    <x v="1"/>
    <s v="08_20"/>
    <n v="1.1000000000000001"/>
    <x v="2"/>
    <n v="5"/>
    <n v="4"/>
    <n v="0"/>
    <s v="-"/>
    <s v="-"/>
  </r>
  <r>
    <x v="1"/>
    <s v="04_20"/>
    <n v="3.3"/>
    <x v="2"/>
    <s v="10A"/>
    <n v="3"/>
    <n v="0"/>
    <s v="-"/>
    <s v="-"/>
  </r>
  <r>
    <x v="0"/>
    <s v="05_20"/>
    <n v="4"/>
    <x v="1"/>
    <n v="8"/>
    <n v="1.1000000000000001"/>
    <n v="0"/>
    <s v="-"/>
    <s v="-"/>
  </r>
  <r>
    <x v="2"/>
    <s v="23_21"/>
    <n v="1"/>
    <x v="2"/>
    <s v="16_2021"/>
    <n v="10"/>
    <n v="1"/>
    <n v="255"/>
    <n v="318"/>
  </r>
  <r>
    <x v="0"/>
    <s v="16_21"/>
    <n v="10"/>
    <x v="0"/>
    <s v="23_2021"/>
    <n v="1"/>
    <n v="0"/>
    <s v="-"/>
    <s v="-"/>
  </r>
  <r>
    <x v="2"/>
    <s v="24_21"/>
    <n v="3"/>
    <x v="2"/>
    <s v="10A"/>
    <n v="4"/>
    <n v="0"/>
    <s v="-"/>
    <s v="-"/>
  </r>
  <r>
    <x v="0"/>
    <s v="10A_20"/>
    <n v="4"/>
    <x v="0"/>
    <s v="24_2021"/>
    <n v="3"/>
    <n v="0"/>
    <s v="-"/>
    <s v="-"/>
  </r>
  <r>
    <x v="1"/>
    <s v="17_21"/>
    <n v="12.3"/>
    <x v="2"/>
    <s v="10B"/>
    <n v="6"/>
    <n v="0"/>
    <s v="-"/>
    <s v="-"/>
  </r>
  <r>
    <x v="0"/>
    <s v="10B_20"/>
    <n v="6"/>
    <x v="1"/>
    <s v="17_2021"/>
    <n v="12.3"/>
    <n v="0"/>
    <s v="-"/>
    <s v="-"/>
  </r>
  <r>
    <x v="1"/>
    <s v="19_21"/>
    <n v="3.2"/>
    <x v="2"/>
    <n v="5"/>
    <n v="4"/>
    <n v="0"/>
    <s v="-"/>
    <s v="-"/>
  </r>
  <r>
    <x v="0"/>
    <s v="05_20"/>
    <n v="5"/>
    <x v="1"/>
    <s v="19_2021"/>
    <n v="3.2"/>
    <n v="0"/>
    <s v="-"/>
    <s v="-"/>
  </r>
  <r>
    <x v="1"/>
    <s v="04_20"/>
    <n v="19.2"/>
    <x v="0"/>
    <n v="23"/>
    <n v="2"/>
    <n v="0"/>
    <s v="-"/>
    <s v="-"/>
  </r>
  <r>
    <x v="2"/>
    <s v="23_21"/>
    <n v="2"/>
    <x v="1"/>
    <s v="04_2021"/>
    <n v="19.2"/>
    <n v="0"/>
    <s v="-"/>
    <s v="-"/>
  </r>
  <r>
    <x v="0"/>
    <s v="16_21"/>
    <n v="11"/>
    <x v="0"/>
    <s v="22_2021"/>
    <n v="7"/>
    <n v="0"/>
    <s v="-"/>
    <s v="-"/>
  </r>
  <r>
    <x v="2"/>
    <s v="22A_21"/>
    <n v="7"/>
    <x v="2"/>
    <s v="16_2021"/>
    <n v="11"/>
    <n v="0"/>
    <s v="-"/>
    <s v="-"/>
  </r>
  <r>
    <x v="0"/>
    <s v="10A_20"/>
    <n v="7"/>
    <x v="1"/>
    <s v="08_20"/>
    <n v="9.1999999999999993"/>
    <n v="0"/>
    <s v="-"/>
    <s v="-"/>
  </r>
  <r>
    <x v="0"/>
    <s v="05_20"/>
    <n v="8"/>
    <x v="0"/>
    <n v="23"/>
    <n v="14"/>
    <n v="0"/>
    <s v="-"/>
    <s v="-"/>
  </r>
  <r>
    <x v="2"/>
    <s v="23_21"/>
    <n v="4"/>
    <x v="2"/>
    <n v="5"/>
    <n v="18"/>
    <n v="1"/>
    <n v="59"/>
    <n v="418"/>
  </r>
  <r>
    <x v="1"/>
    <s v="08_20"/>
    <n v="9.1999999999999993"/>
    <x v="2"/>
    <s v="10A"/>
    <n v="7"/>
    <n v="0"/>
    <s v="-"/>
    <s v="-"/>
  </r>
  <r>
    <x v="0"/>
    <s v="16_21"/>
    <n v="12"/>
    <x v="1"/>
    <s v="17_21"/>
    <n v="27.2"/>
    <n v="0"/>
    <s v="-"/>
    <s v="-"/>
  </r>
  <r>
    <x v="1"/>
    <s v="17_21"/>
    <n v="21.2"/>
    <x v="2"/>
    <n v="16"/>
    <n v="12"/>
    <n v="0"/>
    <s v="-"/>
    <s v="-"/>
  </r>
  <r>
    <x v="2"/>
    <s v="23_21"/>
    <n v="5"/>
    <x v="2"/>
    <s v="10B"/>
    <n v="9"/>
    <n v="1"/>
    <n v="188"/>
    <n v="532"/>
  </r>
  <r>
    <x v="0"/>
    <s v="05_20"/>
    <n v="9"/>
    <x v="0"/>
    <n v="24"/>
    <n v="6"/>
    <n v="0"/>
    <s v="-"/>
    <s v="-"/>
  </r>
  <r>
    <x v="0"/>
    <s v="10B_20"/>
    <n v="9"/>
    <x v="0"/>
    <n v="23"/>
    <n v="5"/>
    <n v="0"/>
    <s v="-"/>
    <s v="-"/>
  </r>
  <r>
    <x v="2"/>
    <s v="24_21"/>
    <n v="6"/>
    <x v="2"/>
    <n v="5"/>
    <n v="9"/>
    <n v="1"/>
    <n v="299"/>
    <n v="337"/>
  </r>
  <r>
    <x v="2"/>
    <s v="22A_21"/>
    <n v="9"/>
    <x v="1"/>
    <s v="23_21"/>
    <n v="22.3"/>
    <n v="0"/>
    <s v="-"/>
    <s v="-"/>
  </r>
  <r>
    <x v="1"/>
    <s v="23_21"/>
    <n v="22.3"/>
    <x v="0"/>
    <s v="22A"/>
    <n v="9"/>
    <n v="1"/>
    <m/>
    <m/>
  </r>
  <r>
    <x v="2"/>
    <s v="26_21"/>
    <n v="2"/>
    <x v="2"/>
    <n v="5"/>
    <n v="10"/>
    <n v="1"/>
    <n v="380"/>
    <n v="261"/>
  </r>
  <r>
    <x v="0"/>
    <s v="05_20"/>
    <n v="10"/>
    <x v="0"/>
    <n v="26"/>
    <n v="2"/>
    <n v="0"/>
    <s v="-"/>
    <s v="-"/>
  </r>
  <r>
    <x v="2"/>
    <s v="22A_21"/>
    <n v="10"/>
    <x v="1"/>
    <s v="21_21"/>
    <n v="15.3"/>
    <n v="0"/>
    <s v="-"/>
    <s v="-"/>
  </r>
  <r>
    <x v="2"/>
    <s v="22B_21"/>
    <n v="1"/>
    <x v="1"/>
    <s v="08_20"/>
    <s v="marca"/>
    <n v="1"/>
    <n v="258"/>
    <n v="212"/>
  </r>
  <r>
    <x v="2"/>
    <s v="25_21"/>
    <n v="3"/>
    <x v="1"/>
    <s v="22_21"/>
    <n v="19.5"/>
    <n v="1"/>
    <n v="427"/>
    <n v="66"/>
  </r>
  <r>
    <x v="1"/>
    <s v="21_21"/>
    <n v="15.3"/>
    <x v="0"/>
    <s v="22A_21"/>
    <n v="10"/>
    <n v="1"/>
    <n v="177"/>
    <n v="58"/>
  </r>
  <r>
    <x v="1"/>
    <s v="22_21"/>
    <n v="19.100000000000001"/>
    <x v="0"/>
    <s v="25_21"/>
    <n v="3"/>
    <n v="1"/>
    <m/>
    <m/>
  </r>
  <r>
    <x v="1"/>
    <s v="08_20"/>
    <s v="marca"/>
    <x v="0"/>
    <s v="22B_21"/>
    <n v="1"/>
    <n v="0"/>
    <s v="-"/>
    <s v="-"/>
  </r>
  <r>
    <x v="2"/>
    <s v="23_21"/>
    <n v="7"/>
    <x v="1"/>
    <s v="24_21"/>
    <n v="10.1"/>
    <n v="1"/>
    <n v="78"/>
    <n v="283"/>
  </r>
  <r>
    <x v="0"/>
    <s v="05_20"/>
    <n v="11"/>
    <x v="1"/>
    <s v="23_21"/>
    <n v="36.200000000000003"/>
    <n v="0"/>
    <s v="-"/>
    <s v="-"/>
  </r>
  <r>
    <x v="0"/>
    <s v="10A_20"/>
    <n v="10"/>
    <x v="1"/>
    <s v="25_21"/>
    <n v="18.2"/>
    <n v="0"/>
    <s v="-"/>
    <s v="-"/>
  </r>
  <r>
    <x v="1"/>
    <s v="24_21"/>
    <n v="10.1"/>
    <x v="0"/>
    <n v="23"/>
    <n v="7"/>
    <n v="1"/>
    <n v="100"/>
    <n v="86"/>
  </r>
  <r>
    <x v="1"/>
    <s v="23_21"/>
    <n v="36.200000000000003"/>
    <x v="2"/>
    <s v="05_20"/>
    <n v="11"/>
    <n v="0"/>
    <s v="-"/>
    <s v="-"/>
  </r>
  <r>
    <x v="1"/>
    <s v="25_21"/>
    <n v="18.2"/>
    <x v="2"/>
    <s v="10A_20"/>
    <n v="10"/>
    <n v="0"/>
    <s v="-"/>
    <s v="-"/>
  </r>
  <r>
    <x v="2"/>
    <s v="23_21"/>
    <n v="8"/>
    <x v="1"/>
    <s v="23_21"/>
    <s v="marca"/>
    <n v="0"/>
    <s v="-"/>
    <s v="-"/>
  </r>
  <r>
    <x v="2"/>
    <s v="26_21"/>
    <n v="5"/>
    <x v="1"/>
    <s v="25_21"/>
    <s v="marca"/>
    <n v="1"/>
    <n v="450"/>
    <n v="250"/>
  </r>
  <r>
    <x v="2"/>
    <s v="22B_21"/>
    <n v="5"/>
    <x v="1"/>
    <s v="24_21"/>
    <s v="marca"/>
    <n v="1"/>
    <n v="293"/>
    <n v="181"/>
  </r>
  <r>
    <x v="1"/>
    <s v="23_21"/>
    <s v="marca"/>
    <x v="0"/>
    <s v="23_21"/>
    <n v="8"/>
    <n v="0"/>
    <s v="-"/>
    <s v="-"/>
  </r>
  <r>
    <x v="1"/>
    <s v="25_21"/>
    <s v="marca"/>
    <x v="0"/>
    <s v="26_21"/>
    <n v="5"/>
    <n v="1"/>
    <m/>
    <m/>
  </r>
  <r>
    <x v="1"/>
    <s v="24_21"/>
    <s v="marca"/>
    <x v="0"/>
    <s v="22B_21"/>
    <n v="5"/>
    <n v="1"/>
    <n v="143"/>
    <n v="109"/>
  </r>
  <r>
    <x v="0"/>
    <s v="16_21"/>
    <n v="17"/>
    <x v="0"/>
    <s v="26_21"/>
    <n v="7"/>
    <n v="0"/>
    <s v="-"/>
    <s v="-"/>
  </r>
  <r>
    <x v="2"/>
    <s v="26_21"/>
    <n v="7"/>
    <x v="2"/>
    <s v="16_21"/>
    <n v="17"/>
    <n v="1"/>
    <n v="228"/>
    <n v="499"/>
  </r>
  <r>
    <x v="2"/>
    <s v="22B_21"/>
    <n v="8"/>
    <x v="1"/>
    <s v="26_marcada"/>
    <s v="marca"/>
    <n v="0"/>
    <s v="-"/>
    <s v="-"/>
  </r>
  <r>
    <x v="1"/>
    <s v="26_21"/>
    <s v="marca"/>
    <x v="0"/>
    <s v="22B_21"/>
    <n v="8"/>
    <n v="0"/>
    <s v="-"/>
    <s v="-"/>
  </r>
  <r>
    <x v="0"/>
    <s v="04_20"/>
    <n v="4"/>
    <x v="0"/>
    <s v="27_21"/>
    <n v="1"/>
    <n v="0"/>
    <s v="-"/>
    <s v="-"/>
  </r>
  <r>
    <x v="2"/>
    <s v="27_21"/>
    <n v="1"/>
    <x v="2"/>
    <s v="04_20"/>
    <n v="4"/>
    <n v="1"/>
    <n v="215"/>
    <n v="358"/>
  </r>
  <r>
    <x v="0"/>
    <s v="04_20"/>
    <n v="7"/>
    <x v="1"/>
    <s v="28_21"/>
    <s v="marca"/>
    <n v="0"/>
    <s v="-"/>
    <s v="-"/>
  </r>
  <r>
    <x v="2"/>
    <s v="27_21"/>
    <n v="5"/>
    <x v="1"/>
    <s v="29_21"/>
    <s v="marca"/>
    <n v="0"/>
    <s v="-"/>
    <s v="-"/>
  </r>
  <r>
    <x v="1"/>
    <s v="28_21"/>
    <s v="marca"/>
    <x v="2"/>
    <s v="04_20"/>
    <n v="7"/>
    <n v="0"/>
    <s v="-"/>
    <s v="-"/>
  </r>
  <r>
    <x v="1"/>
    <s v="29_21"/>
    <s v="marca"/>
    <x v="0"/>
    <s v="27_21"/>
    <n v="5"/>
    <n v="1"/>
    <n v="117"/>
    <n v="21"/>
  </r>
  <r>
    <x v="2"/>
    <s v="27_21"/>
    <n v="8"/>
    <x v="1"/>
    <s v="28_21"/>
    <s v="marca"/>
    <n v="0"/>
    <s v="-"/>
    <s v="-"/>
  </r>
  <r>
    <x v="1"/>
    <s v="28_21"/>
    <s v="marca-punto"/>
    <x v="0"/>
    <s v="27_21"/>
    <n v="8"/>
    <n v="1"/>
    <n v="200"/>
    <n v="114"/>
  </r>
  <r>
    <x v="2"/>
    <s v="27_21"/>
    <n v="9"/>
    <x v="1"/>
    <s v="30_21"/>
    <s v="marca"/>
    <n v="0"/>
    <s v="-"/>
    <s v="-"/>
  </r>
  <r>
    <x v="0"/>
    <s v="04_20"/>
    <n v="11"/>
    <x v="1"/>
    <s v="28_21"/>
    <s v="marca"/>
    <n v="0"/>
    <s v="-"/>
    <s v="-"/>
  </r>
  <r>
    <x v="1"/>
    <s v="28_21"/>
    <s v="marca"/>
    <x v="2"/>
    <s v="04_20"/>
    <n v="11"/>
    <n v="0"/>
    <s v="-"/>
    <s v="-"/>
  </r>
  <r>
    <x v="2"/>
    <s v="11_20"/>
    <n v="6"/>
    <x v="1"/>
    <s v="31_21"/>
    <s v="rojo2"/>
    <n v="0"/>
    <s v="-"/>
    <s v="-"/>
  </r>
  <r>
    <x v="1"/>
    <s v="31_21"/>
    <s v="rojo2"/>
    <x v="0"/>
    <s v="11_20"/>
    <n v="6"/>
    <n v="1"/>
    <n v="308"/>
    <n v="14"/>
  </r>
  <r>
    <x v="2"/>
    <s v="28_21"/>
    <n v="1"/>
    <x v="1"/>
    <s v="30_21"/>
    <s v="azul2"/>
    <n v="0"/>
    <s v="-"/>
    <s v="-"/>
  </r>
  <r>
    <x v="2"/>
    <s v="29A_21"/>
    <n v="1"/>
    <x v="1"/>
    <s v="30_21"/>
    <s v="azul1"/>
    <n v="0"/>
    <s v="-"/>
    <s v="-"/>
  </r>
  <r>
    <x v="2"/>
    <s v="30_21"/>
    <n v="2"/>
    <x v="1"/>
    <s v="28_21"/>
    <s v="rojo, cable naranja"/>
    <n v="0"/>
    <s v="-"/>
    <s v="-"/>
  </r>
  <r>
    <x v="1"/>
    <s v="28_21"/>
    <s v="rojo, cable naranja"/>
    <x v="0"/>
    <s v="30_21"/>
    <n v="2"/>
    <n v="0"/>
    <s v="-"/>
    <s v="-"/>
  </r>
  <r>
    <x v="0"/>
    <s v="04_20"/>
    <n v="12"/>
    <x v="1"/>
    <s v="31_21"/>
    <s v="azul"/>
    <n v="0"/>
    <s v="-"/>
    <s v="-"/>
  </r>
  <r>
    <x v="1"/>
    <s v="31_21"/>
    <s v="azul"/>
    <x v="2"/>
    <s v="04_20"/>
    <n v="12"/>
    <n v="0"/>
    <s v="-"/>
    <s v="-"/>
  </r>
  <r>
    <x v="2"/>
    <s v="31_21"/>
    <n v="2"/>
    <x v="1"/>
    <s v="32_21"/>
    <s v="azul"/>
    <n v="0"/>
    <s v="-"/>
    <s v="-"/>
  </r>
  <r>
    <x v="1"/>
    <s v="32_21"/>
    <s v="azul"/>
    <x v="0"/>
    <s v="31_21"/>
    <n v="2"/>
    <n v="0"/>
    <s v="-"/>
    <s v="-"/>
  </r>
  <r>
    <x v="2"/>
    <s v="29B_21"/>
    <n v="1"/>
    <x v="1"/>
    <s v="32_21"/>
    <s v="roja"/>
    <n v="1"/>
    <n v="475"/>
    <n v="89"/>
  </r>
  <r>
    <x v="1"/>
    <s v="32_21"/>
    <s v="roja"/>
    <x v="0"/>
    <s v="29B_21"/>
    <n v="1"/>
    <n v="0"/>
    <s v="-"/>
    <s v="-"/>
  </r>
  <r>
    <x v="2"/>
    <s v="32_21"/>
    <n v="3"/>
    <x v="1"/>
    <s v="31_21"/>
    <s v="verde"/>
    <n v="1"/>
    <n v="597"/>
    <n v="69"/>
  </r>
  <r>
    <x v="1"/>
    <s v="31_21"/>
    <s v="verde"/>
    <x v="0"/>
    <s v="32_21"/>
    <n v="3"/>
    <n v="1"/>
    <n v="107"/>
    <n v="140"/>
  </r>
  <r>
    <x v="2"/>
    <s v="31_21"/>
    <n v="4"/>
    <x v="1"/>
    <s v="33_21"/>
    <s v="azul"/>
    <n v="0"/>
    <s v="-"/>
    <s v="-"/>
  </r>
  <r>
    <x v="1"/>
    <s v="33_21"/>
    <s v="azul"/>
    <x v="0"/>
    <s v="31_21"/>
    <n v="4"/>
    <n v="1"/>
    <n v="65"/>
    <n v="214"/>
  </r>
  <r>
    <x v="2"/>
    <s v="29B_21"/>
    <n v="2"/>
    <x v="1"/>
    <s v="33_21"/>
    <s v="rojo"/>
    <n v="0"/>
    <s v="-"/>
    <s v="-"/>
  </r>
  <r>
    <x v="2"/>
    <s v="32_21"/>
    <n v="4"/>
    <x v="1"/>
    <s v="32_21"/>
    <s v="verde"/>
    <n v="1"/>
    <n v="0"/>
    <n v="75"/>
  </r>
  <r>
    <x v="1"/>
    <s v="32_21"/>
    <s v="verde"/>
    <x v="0"/>
    <s v="32_21"/>
    <n v="4"/>
    <n v="0"/>
    <s v="-"/>
    <s v="-"/>
  </r>
  <r>
    <x v="2"/>
    <s v="31_21"/>
    <n v="5"/>
    <x v="1"/>
    <s v="32_21"/>
    <s v="rojo1"/>
    <n v="0"/>
    <s v="-"/>
    <s v="-"/>
  </r>
  <r>
    <x v="1"/>
    <s v="32_21"/>
    <s v="rojo1"/>
    <x v="0"/>
    <s v="31_21"/>
    <n v="5"/>
    <n v="0"/>
    <s v="-"/>
    <s v="-"/>
  </r>
  <r>
    <x v="2"/>
    <s v="29B_21"/>
    <n v="3"/>
    <x v="1"/>
    <s v="33_21"/>
    <s v="azul3"/>
    <n v="1"/>
    <n v="391"/>
    <n v="139"/>
  </r>
  <r>
    <x v="1"/>
    <s v="33_21"/>
    <s v="azul3"/>
    <x v="0"/>
    <s v="29B_21"/>
    <n v="3"/>
    <n v="0"/>
    <s v="-"/>
    <s v="-"/>
  </r>
  <r>
    <x v="2"/>
    <s v="32_21"/>
    <n v="6"/>
    <x v="1"/>
    <s v="32_21"/>
    <s v="azul2"/>
    <n v="1"/>
    <n v="335"/>
    <n v="171"/>
  </r>
  <r>
    <x v="1"/>
    <s v="32_21"/>
    <s v="azul2"/>
    <x v="0"/>
    <s v="32_21"/>
    <n v="6"/>
    <n v="0"/>
    <s v="-"/>
    <s v="-"/>
  </r>
  <r>
    <x v="2"/>
    <s v="30_21"/>
    <n v="6"/>
    <x v="1"/>
    <s v="33_21"/>
    <s v="verde"/>
    <n v="0"/>
    <s v="-"/>
    <s v="-"/>
  </r>
  <r>
    <x v="1"/>
    <s v="33_21"/>
    <s v="verde"/>
    <x v="0"/>
    <s v="30_21"/>
    <n v="6"/>
    <n v="0"/>
    <s v="-"/>
    <s v="-"/>
  </r>
  <r>
    <x v="0"/>
    <s v="04_20"/>
    <n v="15"/>
    <x v="1"/>
    <s v="33_21"/>
    <s v="azul2"/>
    <n v="0"/>
    <s v="-"/>
    <s v="-"/>
  </r>
  <r>
    <x v="1"/>
    <s v="33_21"/>
    <s v="azul2"/>
    <x v="2"/>
    <s v="04_20"/>
    <n v="15"/>
    <n v="0"/>
    <s v="-"/>
    <s v="-"/>
  </r>
  <r>
    <x v="2"/>
    <s v="32_21"/>
    <n v="7"/>
    <x v="2"/>
    <s v="15_20"/>
    <n v="1"/>
    <n v="0"/>
    <s v="-"/>
    <s v="-"/>
  </r>
  <r>
    <x v="2"/>
    <s v="34_21"/>
    <n v="1"/>
    <x v="2"/>
    <s v="04_20"/>
    <n v="16"/>
    <n v="0"/>
    <s v="-"/>
    <s v="-"/>
  </r>
  <r>
    <x v="0"/>
    <s v="04_20"/>
    <n v="16"/>
    <x v="0"/>
    <s v="34_21"/>
    <n v="1"/>
    <n v="0"/>
    <s v="-"/>
    <s v="-"/>
  </r>
  <r>
    <x v="2"/>
    <s v="29B_21"/>
    <n v="5"/>
    <x v="2"/>
    <s v="15B_21"/>
    <n v="1"/>
    <n v="0"/>
    <s v="-"/>
    <s v="-"/>
  </r>
  <r>
    <x v="2"/>
    <s v="33B_21"/>
    <n v="4"/>
    <x v="2"/>
    <s v="04_20"/>
    <n v="17"/>
    <n v="1"/>
    <n v="261"/>
    <n v="263"/>
  </r>
  <r>
    <x v="2"/>
    <s v="33A_21"/>
    <n v="4"/>
    <x v="2"/>
    <s v="15A_21"/>
    <n v="2"/>
    <n v="1"/>
    <n v="184"/>
    <n v="400"/>
  </r>
  <r>
    <x v="0"/>
    <s v="04_20"/>
    <n v="17"/>
    <x v="0"/>
    <s v="33B_21"/>
    <n v="4"/>
    <n v="0"/>
    <s v="-"/>
    <s v="-"/>
  </r>
  <r>
    <x v="2"/>
    <s v="33A_21"/>
    <n v="5"/>
    <x v="2"/>
    <s v="08A_20"/>
    <n v="3"/>
    <n v="1"/>
    <n v="304"/>
    <n v="212"/>
  </r>
  <r>
    <x v="0"/>
    <s v="08A_20"/>
    <n v="3"/>
    <x v="0"/>
    <s v="33_21"/>
    <n v="5"/>
    <n v="0"/>
    <s v="-"/>
    <s v="-"/>
  </r>
  <r>
    <x v="0"/>
    <n v="2"/>
    <n v="15"/>
    <x v="2"/>
    <n v="3"/>
    <n v="10"/>
    <n v="1"/>
    <n v="1030"/>
    <n v="68"/>
  </r>
  <r>
    <x v="0"/>
    <n v="3"/>
    <n v="6"/>
    <x v="2"/>
    <n v="5"/>
    <n v="4"/>
    <n v="1"/>
    <n v="2466"/>
    <n v="39"/>
  </r>
  <r>
    <x v="0"/>
    <n v="4"/>
    <n v="5"/>
    <x v="2"/>
    <n v="5"/>
    <n v="4"/>
    <n v="1"/>
    <m/>
    <m/>
  </r>
  <r>
    <x v="0"/>
    <n v="4"/>
    <n v="6"/>
    <x v="2"/>
    <n v="6"/>
    <n v="5"/>
    <n v="1"/>
    <n v="2029"/>
    <n v="962"/>
  </r>
  <r>
    <x v="0"/>
    <n v="4"/>
    <n v="13"/>
    <x v="2"/>
    <n v="5"/>
    <n v="13"/>
    <n v="1"/>
    <m/>
    <m/>
  </r>
  <r>
    <x v="0"/>
    <n v="4"/>
    <n v="14"/>
    <x v="2"/>
    <s v="9-A"/>
    <n v="1"/>
    <n v="0"/>
    <s v="-"/>
    <s v="-"/>
  </r>
  <r>
    <x v="0"/>
    <n v="5"/>
    <n v="4"/>
    <x v="2"/>
    <n v="4"/>
    <n v="5"/>
    <n v="1"/>
    <n v="2071"/>
    <n v="147"/>
  </r>
  <r>
    <x v="0"/>
    <n v="5"/>
    <n v="13"/>
    <x v="2"/>
    <n v="4"/>
    <n v="13"/>
    <n v="0"/>
    <s v="-"/>
    <s v="-"/>
  </r>
  <r>
    <x v="0"/>
    <n v="5"/>
    <n v="14"/>
    <x v="2"/>
    <n v="8"/>
    <n v="5"/>
    <n v="1"/>
    <n v="1326"/>
    <n v="136"/>
  </r>
  <r>
    <x v="0"/>
    <n v="6"/>
    <n v="5"/>
    <x v="2"/>
    <n v="4"/>
    <n v="6"/>
    <n v="1"/>
    <n v="2957"/>
    <n v="27"/>
  </r>
  <r>
    <x v="0"/>
    <n v="8"/>
    <n v="5"/>
    <x v="2"/>
    <n v="5"/>
    <n v="14"/>
    <n v="1"/>
    <n v="2639"/>
    <n v="35"/>
  </r>
  <r>
    <x v="0"/>
    <n v="10"/>
    <n v="6"/>
    <x v="2"/>
    <s v="9-B"/>
    <n v="6"/>
    <n v="1"/>
    <n v="2359"/>
    <n v="65"/>
  </r>
  <r>
    <x v="0"/>
    <n v="14"/>
    <n v="9"/>
    <x v="2"/>
    <n v="15"/>
    <n v="8"/>
    <n v="1"/>
    <n v="2231"/>
    <n v="113"/>
  </r>
  <r>
    <x v="0"/>
    <n v="15"/>
    <n v="8"/>
    <x v="2"/>
    <n v="14"/>
    <n v="9"/>
    <n v="1"/>
    <n v="2227"/>
    <n v="185"/>
  </r>
  <r>
    <x v="0"/>
    <s v="9-A"/>
    <n v="1"/>
    <x v="2"/>
    <n v="4"/>
    <n v="14"/>
    <n v="0"/>
    <s v="-"/>
    <s v="-"/>
  </r>
  <r>
    <x v="0"/>
    <s v="9-B"/>
    <n v="6"/>
    <x v="2"/>
    <n v="10"/>
    <n v="6"/>
    <n v="1"/>
    <n v="1754"/>
    <n v="56"/>
  </r>
  <r>
    <x v="1"/>
    <n v="1"/>
    <n v="10.1"/>
    <x v="1"/>
    <n v="2"/>
    <n v="6.1"/>
    <n v="1"/>
    <n v="463"/>
    <n v="49"/>
  </r>
  <r>
    <x v="1"/>
    <n v="1"/>
    <n v="10.199999999999999"/>
    <x v="1"/>
    <n v="2"/>
    <n v="19.100000000000001"/>
    <n v="1"/>
    <n v="370"/>
    <n v="57"/>
  </r>
  <r>
    <x v="1"/>
    <n v="1"/>
    <n v="11.2"/>
    <x v="1"/>
    <n v="3"/>
    <n v="5.0999999999999996"/>
    <n v="0"/>
    <s v="-"/>
    <s v="-"/>
  </r>
  <r>
    <x v="1"/>
    <n v="1"/>
    <n v="17.2"/>
    <x v="1"/>
    <n v="2"/>
    <n v="18.100000000000001"/>
    <n v="0"/>
    <s v="-"/>
    <s v="-"/>
  </r>
  <r>
    <x v="1"/>
    <n v="1"/>
    <n v="18.2"/>
    <x v="1"/>
    <n v="3"/>
    <n v="13.1"/>
    <n v="1"/>
    <n v="309"/>
    <n v="38"/>
  </r>
  <r>
    <x v="1"/>
    <n v="2"/>
    <n v="3.1"/>
    <x v="1"/>
    <n v="1"/>
    <n v="10.1"/>
    <n v="1"/>
    <n v="363"/>
    <n v="16"/>
  </r>
  <r>
    <x v="1"/>
    <n v="2"/>
    <n v="6.1"/>
    <x v="1"/>
    <n v="1"/>
    <n v="10.1"/>
    <n v="0"/>
    <s v="-"/>
    <s v="-"/>
  </r>
  <r>
    <x v="1"/>
    <n v="2"/>
    <n v="17.2"/>
    <x v="1"/>
    <n v="3"/>
    <n v="11.1"/>
    <n v="1"/>
    <n v="353"/>
    <n v="11"/>
  </r>
  <r>
    <x v="1"/>
    <n v="2"/>
    <n v="18.100000000000001"/>
    <x v="1"/>
    <n v="1"/>
    <n v="17.2"/>
    <n v="0"/>
    <s v="-"/>
    <s v="-"/>
  </r>
  <r>
    <x v="1"/>
    <n v="2"/>
    <n v="19.100000000000001"/>
    <x v="1"/>
    <n v="1"/>
    <n v="10.199999999999999"/>
    <n v="1"/>
    <n v="405"/>
    <n v="9"/>
  </r>
  <r>
    <x v="1"/>
    <n v="3"/>
    <n v="5.0999999999999996"/>
    <x v="1"/>
    <n v="1"/>
    <n v="11.2"/>
    <n v="1"/>
    <n v="344"/>
    <n v="21"/>
  </r>
  <r>
    <x v="1"/>
    <n v="3"/>
    <n v="9.1999999999999993"/>
    <x v="1"/>
    <n v="4"/>
    <n v="9.1"/>
    <n v="0"/>
    <s v="-"/>
    <s v="-"/>
  </r>
  <r>
    <x v="1"/>
    <n v="3"/>
    <n v="11.1"/>
    <x v="1"/>
    <n v="2"/>
    <n v="17.2"/>
    <n v="0"/>
    <s v="-"/>
    <s v="-"/>
  </r>
  <r>
    <x v="1"/>
    <n v="3"/>
    <n v="13.1"/>
    <x v="1"/>
    <n v="1"/>
    <n v="18.2"/>
    <n v="1"/>
    <n v="329"/>
    <n v="41"/>
  </r>
  <r>
    <x v="1"/>
    <n v="3"/>
    <n v="20"/>
    <x v="1"/>
    <n v="4"/>
    <n v="11.2"/>
    <n v="1"/>
    <m/>
    <m/>
  </r>
  <r>
    <x v="1"/>
    <n v="4"/>
    <n v="9.1"/>
    <x v="1"/>
    <n v="3"/>
    <n v="9.1999999999999993"/>
    <n v="0"/>
    <s v="-"/>
    <s v="-"/>
  </r>
  <r>
    <x v="1"/>
    <n v="4"/>
    <n v="11.2"/>
    <x v="1"/>
    <n v="3"/>
    <n v="20"/>
    <n v="1"/>
    <m/>
    <m/>
  </r>
  <r>
    <x v="1"/>
    <n v="4"/>
    <n v="21.1"/>
    <x v="1"/>
    <n v="6"/>
    <n v="2.1"/>
    <n v="1"/>
    <m/>
    <m/>
  </r>
  <r>
    <x v="1"/>
    <n v="5"/>
    <n v="3.1"/>
    <x v="1"/>
    <n v="7"/>
    <n v="2.1"/>
    <n v="0"/>
    <s v="-"/>
    <s v="-"/>
  </r>
  <r>
    <x v="1"/>
    <n v="5"/>
    <n v="10.1"/>
    <x v="1"/>
    <n v="8"/>
    <n v="12.2"/>
    <n v="0"/>
    <s v="-"/>
    <s v="-"/>
  </r>
  <r>
    <x v="1"/>
    <n v="5"/>
    <n v="14.2"/>
    <x v="1"/>
    <n v="12"/>
    <n v="13.1"/>
    <n v="1"/>
    <m/>
    <m/>
  </r>
  <r>
    <x v="1"/>
    <n v="9"/>
    <n v="3.1"/>
    <x v="1"/>
    <n v="8"/>
    <n v="15.1"/>
    <n v="1"/>
    <m/>
    <m/>
  </r>
  <r>
    <x v="1"/>
    <n v="9"/>
    <n v="15.1"/>
    <x v="1"/>
    <n v="14"/>
    <n v="1"/>
    <n v="0"/>
    <s v="-"/>
    <s v="-"/>
  </r>
  <r>
    <x v="1"/>
    <n v="11"/>
    <n v="2.2000000000000002"/>
    <x v="1"/>
    <n v="7"/>
    <n v="5.2"/>
    <n v="1"/>
    <m/>
    <m/>
  </r>
  <r>
    <x v="1"/>
    <n v="11"/>
    <n v="24.1"/>
    <x v="1"/>
    <n v="6"/>
    <n v="21.1"/>
    <n v="1"/>
    <m/>
    <m/>
  </r>
  <r>
    <x v="1"/>
    <n v="12"/>
    <n v="6.1"/>
    <x v="1"/>
    <n v="6"/>
    <n v="3.2"/>
    <n v="0"/>
    <s v="-"/>
    <s v="-"/>
  </r>
  <r>
    <x v="1"/>
    <n v="12"/>
    <n v="13.1"/>
    <x v="1"/>
    <n v="5"/>
    <n v="14.2"/>
    <n v="1"/>
    <m/>
    <m/>
  </r>
  <r>
    <x v="1"/>
    <n v="13"/>
    <n v="5.0999999999999996"/>
    <x v="1"/>
    <n v="8"/>
    <n v="26.2"/>
    <n v="0"/>
    <s v="-"/>
    <s v="-"/>
  </r>
  <r>
    <x v="1"/>
    <n v="13"/>
    <n v="6.1"/>
    <x v="1"/>
    <n v="7"/>
    <n v="7.2"/>
    <n v="1"/>
    <m/>
    <m/>
  </r>
  <r>
    <x v="1"/>
    <n v="13"/>
    <n v="8.1"/>
    <x v="1"/>
    <n v="8"/>
    <n v="21.1"/>
    <n v="0"/>
    <s v="-"/>
    <s v="-"/>
  </r>
  <r>
    <x v="1"/>
    <n v="13"/>
    <n v="9.1"/>
    <x v="1"/>
    <n v="9"/>
    <n v="22"/>
    <n v="1"/>
    <m/>
    <m/>
  </r>
  <r>
    <x v="2"/>
    <n v="1"/>
    <n v="8"/>
    <x v="0"/>
    <n v="3"/>
    <n v="6"/>
    <n v="1"/>
    <m/>
    <m/>
  </r>
  <r>
    <x v="2"/>
    <n v="3"/>
    <n v="2"/>
    <x v="0"/>
    <n v="2"/>
    <n v="2"/>
    <n v="0"/>
    <s v="-"/>
    <s v="-"/>
  </r>
  <r>
    <x v="2"/>
    <n v="6"/>
    <n v="5"/>
    <x v="0"/>
    <n v="5"/>
    <n v="5"/>
    <n v="1"/>
    <n v="803"/>
    <n v="30"/>
  </r>
  <r>
    <x v="2"/>
    <n v="11"/>
    <n v="7"/>
    <x v="0"/>
    <s v="7-A"/>
    <n v="7"/>
    <n v="1"/>
    <n v="138"/>
    <n v="281"/>
  </r>
  <r>
    <x v="2"/>
    <n v="14"/>
    <n v="6"/>
    <x v="0"/>
    <s v="13-A"/>
    <n v="8"/>
    <n v="1"/>
    <m/>
    <m/>
  </r>
  <r>
    <x v="2"/>
    <n v="15"/>
    <n v="3"/>
    <x v="0"/>
    <n v="17"/>
    <n v="4"/>
    <n v="1"/>
    <n v="843"/>
    <n v="16"/>
  </r>
  <r>
    <x v="2"/>
    <n v="15"/>
    <n v="6"/>
    <x v="0"/>
    <s v="9-B"/>
    <n v="5"/>
    <n v="0"/>
    <s v="-"/>
    <s v="-"/>
  </r>
  <r>
    <x v="2"/>
    <n v="17"/>
    <n v="4"/>
    <x v="0"/>
    <n v="15"/>
    <n v="3"/>
    <n v="1"/>
    <n v="695"/>
    <n v="26"/>
  </r>
  <r>
    <x v="2"/>
    <s v="10-A"/>
    <n v="9"/>
    <x v="0"/>
    <s v="7-A"/>
    <n v="8"/>
    <n v="0"/>
    <s v="-"/>
    <s v="-"/>
  </r>
  <r>
    <x v="2"/>
    <s v="13-A"/>
    <n v="8"/>
    <x v="0"/>
    <n v="14"/>
    <n v="6"/>
    <n v="1"/>
    <n v="457"/>
    <n v="66"/>
  </r>
  <r>
    <x v="2"/>
    <s v="7-A"/>
    <n v="1"/>
    <x v="0"/>
    <s v="8-A"/>
    <n v="3"/>
    <n v="1"/>
    <n v="778"/>
    <n v="40"/>
  </r>
  <r>
    <x v="2"/>
    <s v="7-A"/>
    <n v="7"/>
    <x v="0"/>
    <n v="11"/>
    <n v="7"/>
    <n v="1"/>
    <n v="647"/>
    <n v="52"/>
  </r>
  <r>
    <x v="2"/>
    <s v="8-A"/>
    <n v="3"/>
    <x v="0"/>
    <s v="7-A"/>
    <n v="1"/>
    <n v="1"/>
    <m/>
    <m/>
  </r>
  <r>
    <x v="2"/>
    <s v="8-C"/>
    <n v="7"/>
    <x v="0"/>
    <n v="11"/>
    <n v="7"/>
    <n v="0"/>
    <s v="-"/>
    <s v="-"/>
  </r>
  <r>
    <x v="2"/>
    <s v="9-B"/>
    <n v="5"/>
    <x v="0"/>
    <n v="15"/>
    <n v="6"/>
    <n v="1"/>
    <n v="730"/>
    <n v="39"/>
  </r>
  <r>
    <x v="2"/>
    <s v="29B_21"/>
    <n v="4"/>
    <x v="0"/>
    <s v="28_21"/>
    <n v="7"/>
    <n v="1"/>
    <m/>
    <m/>
  </r>
  <r>
    <x v="2"/>
    <s v="28_21"/>
    <n v="7"/>
    <x v="0"/>
    <s v="29B_21"/>
    <n v="4"/>
    <n v="1"/>
    <m/>
    <m/>
  </r>
  <r>
    <x v="0"/>
    <s v="08_20"/>
    <n v="7"/>
    <x v="2"/>
    <s v="15B_20"/>
    <n v="6"/>
    <n v="1"/>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9">
  <r>
    <x v="0"/>
    <n v="1"/>
    <n v="2"/>
    <x v="0"/>
    <n v="1"/>
    <n v="4"/>
    <n v="0"/>
    <s v="-"/>
    <s v="-"/>
  </r>
  <r>
    <x v="0"/>
    <n v="2"/>
    <n v="2"/>
    <x v="0"/>
    <n v="3"/>
    <n v="6"/>
    <n v="0"/>
    <s v="-"/>
    <s v="-"/>
  </r>
  <r>
    <x v="0"/>
    <n v="4"/>
    <n v="15"/>
    <x v="0"/>
    <s v="13-A"/>
    <n v="5"/>
    <n v="0"/>
    <s v="-"/>
    <s v="-"/>
  </r>
  <r>
    <x v="0"/>
    <n v="4"/>
    <n v="16"/>
    <x v="1"/>
    <n v="2"/>
    <n v="20.100000000000001"/>
    <n v="0"/>
    <s v="-"/>
    <s v="-"/>
  </r>
  <r>
    <x v="0"/>
    <n v="4"/>
    <n v="18"/>
    <x v="1"/>
    <n v="4"/>
    <n v="18.100000000000001"/>
    <n v="0"/>
    <s v="-"/>
    <s v="-"/>
  </r>
  <r>
    <x v="0"/>
    <n v="4"/>
    <n v="20"/>
    <x v="0"/>
    <n v="15"/>
    <n v="1"/>
    <n v="0"/>
    <s v="-"/>
    <s v="-"/>
  </r>
  <r>
    <x v="0"/>
    <n v="6"/>
    <n v="11"/>
    <x v="0"/>
    <n v="12"/>
    <n v="6"/>
    <n v="0"/>
    <s v="-"/>
    <s v="-"/>
  </r>
  <r>
    <x v="0"/>
    <n v="7"/>
    <n v="2"/>
    <x v="0"/>
    <n v="12"/>
    <n v="5"/>
    <n v="0"/>
    <s v="-"/>
    <s v="-"/>
  </r>
  <r>
    <x v="0"/>
    <n v="7"/>
    <n v="3"/>
    <x v="0"/>
    <s v="13-A"/>
    <n v="1"/>
    <n v="0"/>
    <s v="-"/>
    <s v="-"/>
  </r>
  <r>
    <x v="0"/>
    <n v="7"/>
    <n v="7"/>
    <x v="1"/>
    <n v="2"/>
    <n v="7.1"/>
    <n v="0"/>
    <s v="-"/>
    <s v="-"/>
  </r>
  <r>
    <x v="0"/>
    <n v="8"/>
    <n v="6"/>
    <x v="1"/>
    <n v="1"/>
    <n v="9.1"/>
    <n v="0"/>
    <s v="-"/>
    <s v="-"/>
  </r>
  <r>
    <x v="0"/>
    <n v="8"/>
    <n v="8"/>
    <x v="1"/>
    <n v="3"/>
    <n v="6.1"/>
    <n v="0"/>
    <s v="-"/>
    <s v="-"/>
  </r>
  <r>
    <x v="0"/>
    <n v="8"/>
    <n v="12"/>
    <x v="1"/>
    <n v="5"/>
    <n v="11.1"/>
    <n v="0"/>
    <s v="-"/>
    <s v="-"/>
  </r>
  <r>
    <x v="0"/>
    <n v="10"/>
    <n v="3"/>
    <x v="1"/>
    <n v="1"/>
    <n v="12.2"/>
    <n v="0"/>
    <s v="-"/>
    <s v="-"/>
  </r>
  <r>
    <x v="0"/>
    <n v="10"/>
    <n v="4"/>
    <x v="1"/>
    <n v="3"/>
    <n v="12.1"/>
    <n v="0"/>
    <s v="-"/>
    <s v="-"/>
  </r>
  <r>
    <x v="0"/>
    <n v="11"/>
    <n v="1"/>
    <x v="1"/>
    <n v="3"/>
    <n v="5.2"/>
    <n v="0"/>
    <s v="-"/>
    <s v="-"/>
  </r>
  <r>
    <x v="0"/>
    <n v="11"/>
    <n v="7"/>
    <x v="0"/>
    <s v="16-A"/>
    <n v="1"/>
    <n v="0"/>
    <s v="-"/>
    <s v="-"/>
  </r>
  <r>
    <x v="0"/>
    <n v="12"/>
    <n v="1"/>
    <x v="0"/>
    <n v="19"/>
    <n v="2"/>
    <n v="0"/>
    <s v="-"/>
    <s v="-"/>
  </r>
  <r>
    <x v="0"/>
    <n v="12"/>
    <n v="2"/>
    <x v="0"/>
    <s v="9-B"/>
    <n v="6"/>
    <n v="0"/>
    <s v="-"/>
    <s v="-"/>
  </r>
  <r>
    <x v="0"/>
    <n v="13"/>
    <n v="3"/>
    <x v="0"/>
    <n v="18"/>
    <n v="2"/>
    <n v="0"/>
    <s v="-"/>
    <s v="-"/>
  </r>
  <r>
    <x v="0"/>
    <n v="13"/>
    <n v="6"/>
    <x v="0"/>
    <s v="9-B"/>
    <n v="7"/>
    <n v="0"/>
    <s v="-"/>
    <s v="-"/>
  </r>
  <r>
    <x v="0"/>
    <n v="14"/>
    <n v="1"/>
    <x v="0"/>
    <n v="19"/>
    <n v="3"/>
    <n v="0"/>
    <s v="-"/>
    <s v="-"/>
  </r>
  <r>
    <x v="0"/>
    <n v="15"/>
    <n v="1"/>
    <x v="0"/>
    <n v="20"/>
    <n v="5"/>
    <n v="0"/>
    <s v="-"/>
    <s v="-"/>
  </r>
  <r>
    <x v="0"/>
    <s v="9-A"/>
    <n v="4"/>
    <x v="0"/>
    <n v="14"/>
    <n v="4"/>
    <n v="0"/>
    <s v="-"/>
    <s v="-"/>
  </r>
  <r>
    <x v="0"/>
    <s v="9-A"/>
    <n v="6"/>
    <x v="1"/>
    <n v="4"/>
    <n v="1.1000000000000001"/>
    <n v="0"/>
    <s v="-"/>
    <s v="-"/>
  </r>
  <r>
    <x v="0"/>
    <s v="9-B"/>
    <n v="3"/>
    <x v="1"/>
    <n v="2"/>
    <n v="21.1"/>
    <n v="0"/>
    <s v="-"/>
    <s v="-"/>
  </r>
  <r>
    <x v="0"/>
    <s v="9-C"/>
    <n v="3"/>
    <x v="1"/>
    <n v="1"/>
    <n v="19.100000000000001"/>
    <n v="0"/>
    <s v="-"/>
    <s v="-"/>
  </r>
  <r>
    <x v="0"/>
    <s v="9-C"/>
    <n v="4"/>
    <x v="0"/>
    <n v="14"/>
    <n v="5"/>
    <n v="0"/>
    <s v="-"/>
    <s v="-"/>
  </r>
  <r>
    <x v="0"/>
    <s v="9-C"/>
    <n v="7"/>
    <x v="1"/>
    <n v="8"/>
    <n v="13.1"/>
    <n v="0"/>
    <s v="-"/>
    <s v="-"/>
  </r>
  <r>
    <x v="1"/>
    <n v="1"/>
    <n v="12.2"/>
    <x v="2"/>
    <n v="10"/>
    <n v="3"/>
    <n v="0"/>
    <s v="-"/>
    <s v="-"/>
  </r>
  <r>
    <x v="1"/>
    <n v="1"/>
    <n v="19.100000000000001"/>
    <x v="2"/>
    <s v="9-C"/>
    <n v="3"/>
    <n v="0"/>
    <s v="-"/>
    <s v="-"/>
  </r>
  <r>
    <x v="1"/>
    <n v="2"/>
    <n v="7.1"/>
    <x v="2"/>
    <n v="7"/>
    <n v="7"/>
    <n v="0"/>
    <s v="-"/>
    <s v="-"/>
  </r>
  <r>
    <x v="1"/>
    <n v="2"/>
    <n v="20.100000000000001"/>
    <x v="2"/>
    <n v="4"/>
    <n v="16"/>
    <n v="0"/>
    <s v="-"/>
    <s v="-"/>
  </r>
  <r>
    <x v="1"/>
    <n v="2"/>
    <n v="21.1"/>
    <x v="2"/>
    <s v="9-B"/>
    <n v="3"/>
    <n v="0"/>
    <s v="-"/>
    <s v="-"/>
  </r>
  <r>
    <x v="1"/>
    <n v="3"/>
    <n v="5.2"/>
    <x v="2"/>
    <n v="11"/>
    <n v="1"/>
    <n v="0"/>
    <s v="-"/>
    <s v="-"/>
  </r>
  <r>
    <x v="1"/>
    <n v="3"/>
    <n v="6.1"/>
    <x v="2"/>
    <n v="8"/>
    <n v="8"/>
    <n v="0"/>
    <s v="-"/>
    <s v="-"/>
  </r>
  <r>
    <x v="1"/>
    <n v="3"/>
    <n v="12.1"/>
    <x v="2"/>
    <n v="10"/>
    <n v="4"/>
    <n v="0"/>
    <s v="-"/>
    <s v="-"/>
  </r>
  <r>
    <x v="1"/>
    <n v="4"/>
    <n v="18.100000000000001"/>
    <x v="2"/>
    <n v="4"/>
    <n v="18"/>
    <n v="0"/>
    <s v="-"/>
    <s v="-"/>
  </r>
  <r>
    <x v="1"/>
    <n v="5"/>
    <n v="11.1"/>
    <x v="2"/>
    <n v="8"/>
    <n v="12"/>
    <n v="0"/>
    <s v="-"/>
    <s v="-"/>
  </r>
  <r>
    <x v="2"/>
    <n v="1"/>
    <n v="4"/>
    <x v="2"/>
    <n v="1"/>
    <n v="2"/>
    <n v="1"/>
    <m/>
    <m/>
  </r>
  <r>
    <x v="2"/>
    <n v="3"/>
    <n v="6"/>
    <x v="2"/>
    <n v="2"/>
    <n v="2"/>
    <n v="0"/>
    <s v="-"/>
    <s v="-"/>
  </r>
  <r>
    <x v="2"/>
    <n v="5"/>
    <n v="5"/>
    <x v="2"/>
    <n v="6"/>
    <n v="5"/>
    <n v="1"/>
    <m/>
    <m/>
  </r>
  <r>
    <x v="2"/>
    <n v="12"/>
    <n v="5"/>
    <x v="2"/>
    <n v="7"/>
    <n v="2"/>
    <n v="0"/>
    <s v="-"/>
    <s v="-"/>
  </r>
  <r>
    <x v="2"/>
    <n v="12"/>
    <n v="6"/>
    <x v="2"/>
    <n v="6"/>
    <n v="11"/>
    <n v="0"/>
    <s v="-"/>
    <s v="-"/>
  </r>
  <r>
    <x v="2"/>
    <n v="14"/>
    <n v="4"/>
    <x v="2"/>
    <s v="9-A"/>
    <n v="4"/>
    <n v="0"/>
    <s v="-"/>
    <s v="-"/>
  </r>
  <r>
    <x v="2"/>
    <n v="14"/>
    <n v="5"/>
    <x v="2"/>
    <s v="9-C"/>
    <n v="4"/>
    <n v="1"/>
    <n v="232"/>
    <n v="310"/>
  </r>
  <r>
    <x v="2"/>
    <n v="15"/>
    <n v="1"/>
    <x v="2"/>
    <n v="11"/>
    <n v="7"/>
    <n v="1"/>
    <n v="251"/>
    <n v="363"/>
  </r>
  <r>
    <x v="2"/>
    <n v="18"/>
    <n v="2"/>
    <x v="2"/>
    <n v="13"/>
    <n v="3"/>
    <n v="1"/>
    <n v="173"/>
    <n v="314"/>
  </r>
  <r>
    <x v="2"/>
    <n v="19"/>
    <n v="2"/>
    <x v="2"/>
    <n v="12"/>
    <n v="1"/>
    <n v="0"/>
    <s v="-"/>
    <s v="-"/>
  </r>
  <r>
    <x v="2"/>
    <n v="19"/>
    <n v="3"/>
    <x v="2"/>
    <n v="14"/>
    <n v="1"/>
    <n v="1"/>
    <n v="202"/>
    <n v="315"/>
  </r>
  <r>
    <x v="2"/>
    <n v="20"/>
    <n v="5"/>
    <x v="2"/>
    <n v="15"/>
    <n v="1"/>
    <n v="0"/>
    <s v="-"/>
    <s v="-"/>
  </r>
  <r>
    <x v="2"/>
    <n v="20"/>
    <n v="5"/>
    <x v="2"/>
    <n v="15"/>
    <n v="1"/>
    <n v="1"/>
    <n v="59"/>
    <n v="158"/>
  </r>
  <r>
    <x v="2"/>
    <s v="13-A"/>
    <n v="1"/>
    <x v="2"/>
    <n v="7"/>
    <n v="3"/>
    <n v="1"/>
    <n v="131"/>
    <n v="338"/>
  </r>
  <r>
    <x v="2"/>
    <s v="16-A"/>
    <n v="1"/>
    <x v="2"/>
    <n v="11"/>
    <n v="7"/>
    <n v="0"/>
    <s v="-"/>
    <s v="-"/>
  </r>
  <r>
    <x v="2"/>
    <s v="9-B"/>
    <n v="6"/>
    <x v="2"/>
    <n v="12"/>
    <n v="2"/>
    <n v="0"/>
    <s v="-"/>
    <s v="-"/>
  </r>
  <r>
    <x v="2"/>
    <s v="9-B"/>
    <n v="7"/>
    <x v="2"/>
    <n v="13"/>
    <n v="5"/>
    <n v="0"/>
    <s v="-"/>
    <s v="-"/>
  </r>
  <r>
    <x v="2"/>
    <s v="22A_21"/>
    <n v="5"/>
    <x v="2"/>
    <s v="10B"/>
    <n v="5"/>
    <n v="0"/>
    <s v="-"/>
    <s v="-"/>
  </r>
  <r>
    <x v="0"/>
    <s v="10A_20"/>
    <n v="3"/>
    <x v="1"/>
    <n v="4"/>
    <n v="3.3"/>
    <n v="0"/>
    <s v="-"/>
    <s v="-"/>
  </r>
  <r>
    <x v="0"/>
    <s v="10B_20"/>
    <n v="5"/>
    <x v="0"/>
    <s v="22A"/>
    <n v="5"/>
    <n v="0"/>
    <s v="-"/>
    <s v="-"/>
  </r>
  <r>
    <x v="1"/>
    <s v="08_20"/>
    <n v="1.1000000000000001"/>
    <x v="2"/>
    <n v="5"/>
    <n v="4"/>
    <n v="0"/>
    <s v="-"/>
    <s v="-"/>
  </r>
  <r>
    <x v="1"/>
    <s v="04_20"/>
    <n v="3.3"/>
    <x v="2"/>
    <s v="10A"/>
    <n v="3"/>
    <n v="0"/>
    <s v="-"/>
    <s v="-"/>
  </r>
  <r>
    <x v="0"/>
    <s v="05_20"/>
    <n v="4"/>
    <x v="1"/>
    <n v="8"/>
    <n v="1.1000000000000001"/>
    <n v="0"/>
    <s v="-"/>
    <s v="-"/>
  </r>
  <r>
    <x v="2"/>
    <s v="23_21"/>
    <n v="1"/>
    <x v="2"/>
    <s v="16_2021"/>
    <n v="10"/>
    <n v="1"/>
    <n v="255"/>
    <n v="318"/>
  </r>
  <r>
    <x v="0"/>
    <s v="16_21"/>
    <n v="10"/>
    <x v="0"/>
    <s v="23_2021"/>
    <n v="1"/>
    <n v="0"/>
    <s v="-"/>
    <s v="-"/>
  </r>
  <r>
    <x v="2"/>
    <s v="24_21"/>
    <n v="3"/>
    <x v="2"/>
    <s v="10A"/>
    <n v="4"/>
    <n v="0"/>
    <s v="-"/>
    <s v="-"/>
  </r>
  <r>
    <x v="0"/>
    <s v="10A_20"/>
    <n v="4"/>
    <x v="0"/>
    <s v="24_2021"/>
    <n v="3"/>
    <n v="0"/>
    <s v="-"/>
    <s v="-"/>
  </r>
  <r>
    <x v="1"/>
    <s v="17_21"/>
    <n v="12.3"/>
    <x v="2"/>
    <s v="10B"/>
    <n v="6"/>
    <n v="0"/>
    <s v="-"/>
    <s v="-"/>
  </r>
  <r>
    <x v="0"/>
    <s v="10B_20"/>
    <n v="6"/>
    <x v="1"/>
    <s v="17_2021"/>
    <n v="12.3"/>
    <n v="0"/>
    <s v="-"/>
    <s v="-"/>
  </r>
  <r>
    <x v="1"/>
    <s v="19_21"/>
    <n v="3.2"/>
    <x v="2"/>
    <n v="5"/>
    <n v="4"/>
    <n v="0"/>
    <s v="-"/>
    <s v="-"/>
  </r>
  <r>
    <x v="0"/>
    <s v="05_20"/>
    <n v="5"/>
    <x v="1"/>
    <s v="19_2021"/>
    <n v="3.2"/>
    <n v="0"/>
    <s v="-"/>
    <s v="-"/>
  </r>
  <r>
    <x v="1"/>
    <s v="04_20"/>
    <n v="19.2"/>
    <x v="0"/>
    <n v="23"/>
    <n v="2"/>
    <n v="0"/>
    <s v="-"/>
    <s v="-"/>
  </r>
  <r>
    <x v="2"/>
    <s v="23_21"/>
    <n v="2"/>
    <x v="1"/>
    <s v="04_2021"/>
    <n v="19.2"/>
    <n v="0"/>
    <s v="-"/>
    <s v="-"/>
  </r>
  <r>
    <x v="0"/>
    <s v="16_21"/>
    <n v="11"/>
    <x v="0"/>
    <s v="22_2021"/>
    <n v="7"/>
    <n v="0"/>
    <s v="-"/>
    <s v="-"/>
  </r>
  <r>
    <x v="2"/>
    <s v="22A_21"/>
    <n v="7"/>
    <x v="2"/>
    <s v="16_2021"/>
    <n v="11"/>
    <n v="0"/>
    <s v="-"/>
    <s v="-"/>
  </r>
  <r>
    <x v="0"/>
    <s v="10A_20"/>
    <n v="7"/>
    <x v="1"/>
    <s v="08_20"/>
    <n v="9.1999999999999993"/>
    <n v="0"/>
    <s v="-"/>
    <s v="-"/>
  </r>
  <r>
    <x v="0"/>
    <s v="05_20"/>
    <n v="8"/>
    <x v="0"/>
    <n v="23"/>
    <n v="14"/>
    <n v="0"/>
    <s v="-"/>
    <s v="-"/>
  </r>
  <r>
    <x v="2"/>
    <s v="23_21"/>
    <n v="4"/>
    <x v="2"/>
    <n v="5"/>
    <n v="18"/>
    <n v="1"/>
    <n v="59"/>
    <n v="418"/>
  </r>
  <r>
    <x v="1"/>
    <s v="08_20"/>
    <n v="9.1999999999999993"/>
    <x v="2"/>
    <s v="10A"/>
    <n v="7"/>
    <n v="0"/>
    <s v="-"/>
    <s v="-"/>
  </r>
  <r>
    <x v="0"/>
    <s v="16_21"/>
    <n v="12"/>
    <x v="1"/>
    <s v="17_21"/>
    <n v="27.2"/>
    <n v="0"/>
    <s v="-"/>
    <s v="-"/>
  </r>
  <r>
    <x v="1"/>
    <s v="17_21"/>
    <n v="21.2"/>
    <x v="2"/>
    <n v="16"/>
    <n v="12"/>
    <n v="0"/>
    <s v="-"/>
    <s v="-"/>
  </r>
  <r>
    <x v="2"/>
    <s v="23_21"/>
    <n v="5"/>
    <x v="2"/>
    <s v="10B"/>
    <n v="9"/>
    <n v="1"/>
    <n v="188"/>
    <n v="532"/>
  </r>
  <r>
    <x v="0"/>
    <s v="05_20"/>
    <n v="9"/>
    <x v="0"/>
    <n v="24"/>
    <n v="6"/>
    <n v="0"/>
    <s v="-"/>
    <s v="-"/>
  </r>
  <r>
    <x v="0"/>
    <s v="10B_20"/>
    <n v="9"/>
    <x v="0"/>
    <n v="23"/>
    <n v="5"/>
    <n v="0"/>
    <s v="-"/>
    <s v="-"/>
  </r>
  <r>
    <x v="2"/>
    <s v="24_21"/>
    <n v="6"/>
    <x v="2"/>
    <n v="5"/>
    <n v="9"/>
    <n v="1"/>
    <n v="299"/>
    <n v="337"/>
  </r>
  <r>
    <x v="2"/>
    <s v="22A_21"/>
    <n v="9"/>
    <x v="1"/>
    <s v="23_21"/>
    <n v="22.3"/>
    <n v="0"/>
    <s v="-"/>
    <s v="-"/>
  </r>
  <r>
    <x v="1"/>
    <s v="23_21"/>
    <n v="22.3"/>
    <x v="0"/>
    <s v="22A"/>
    <n v="9"/>
    <n v="1"/>
    <m/>
    <m/>
  </r>
  <r>
    <x v="2"/>
    <s v="26_21"/>
    <n v="2"/>
    <x v="2"/>
    <n v="5"/>
    <n v="10"/>
    <n v="1"/>
    <n v="380"/>
    <n v="261"/>
  </r>
  <r>
    <x v="0"/>
    <s v="05_20"/>
    <n v="10"/>
    <x v="0"/>
    <n v="26"/>
    <n v="2"/>
    <n v="0"/>
    <s v="-"/>
    <s v="-"/>
  </r>
  <r>
    <x v="2"/>
    <s v="22A_21"/>
    <n v="10"/>
    <x v="1"/>
    <s v="21_21"/>
    <n v="15.3"/>
    <n v="0"/>
    <s v="-"/>
    <s v="-"/>
  </r>
  <r>
    <x v="2"/>
    <s v="22B_21"/>
    <n v="1"/>
    <x v="1"/>
    <s v="08_20"/>
    <s v="marca"/>
    <n v="1"/>
    <n v="258"/>
    <n v="212"/>
  </r>
  <r>
    <x v="2"/>
    <s v="25_21"/>
    <n v="3"/>
    <x v="1"/>
    <s v="22_21"/>
    <n v="19.5"/>
    <n v="1"/>
    <n v="427"/>
    <n v="66"/>
  </r>
  <r>
    <x v="1"/>
    <s v="21_21"/>
    <n v="15.3"/>
    <x v="0"/>
    <s v="22A_21"/>
    <n v="10"/>
    <n v="1"/>
    <n v="177"/>
    <n v="58"/>
  </r>
  <r>
    <x v="1"/>
    <s v="22_21"/>
    <n v="19.100000000000001"/>
    <x v="0"/>
    <s v="25_21"/>
    <n v="3"/>
    <n v="1"/>
    <m/>
    <m/>
  </r>
  <r>
    <x v="1"/>
    <s v="08_20"/>
    <s v="marca"/>
    <x v="0"/>
    <s v="22B_21"/>
    <n v="1"/>
    <n v="0"/>
    <s v="-"/>
    <s v="-"/>
  </r>
  <r>
    <x v="2"/>
    <s v="23_21"/>
    <n v="7"/>
    <x v="1"/>
    <s v="24_21"/>
    <n v="10.1"/>
    <n v="1"/>
    <n v="78"/>
    <n v="283"/>
  </r>
  <r>
    <x v="0"/>
    <s v="05_20"/>
    <n v="11"/>
    <x v="1"/>
    <s v="23_21"/>
    <n v="36.200000000000003"/>
    <n v="0"/>
    <s v="-"/>
    <s v="-"/>
  </r>
  <r>
    <x v="0"/>
    <s v="10A_20"/>
    <n v="10"/>
    <x v="1"/>
    <s v="25_21"/>
    <n v="18.2"/>
    <n v="0"/>
    <s v="-"/>
    <s v="-"/>
  </r>
  <r>
    <x v="1"/>
    <s v="24_21"/>
    <n v="10.1"/>
    <x v="0"/>
    <n v="23"/>
    <n v="7"/>
    <n v="1"/>
    <n v="100"/>
    <n v="86"/>
  </r>
  <r>
    <x v="1"/>
    <s v="23_21"/>
    <n v="36.200000000000003"/>
    <x v="2"/>
    <s v="05_20"/>
    <n v="11"/>
    <n v="0"/>
    <s v="-"/>
    <s v="-"/>
  </r>
  <r>
    <x v="1"/>
    <s v="25_21"/>
    <n v="18.2"/>
    <x v="2"/>
    <s v="10A_20"/>
    <n v="10"/>
    <n v="0"/>
    <s v="-"/>
    <s v="-"/>
  </r>
  <r>
    <x v="2"/>
    <s v="23_21"/>
    <n v="8"/>
    <x v="1"/>
    <s v="23_21"/>
    <s v="marca"/>
    <n v="0"/>
    <s v="-"/>
    <s v="-"/>
  </r>
  <r>
    <x v="2"/>
    <s v="26_21"/>
    <n v="5"/>
    <x v="1"/>
    <s v="25_21"/>
    <s v="marca"/>
    <n v="1"/>
    <n v="450"/>
    <n v="250"/>
  </r>
  <r>
    <x v="2"/>
    <s v="22B_21"/>
    <n v="5"/>
    <x v="1"/>
    <s v="24_21"/>
    <s v="marca"/>
    <n v="1"/>
    <n v="293"/>
    <n v="181"/>
  </r>
  <r>
    <x v="1"/>
    <s v="23_21"/>
    <s v="marca"/>
    <x v="0"/>
    <s v="23_21"/>
    <n v="8"/>
    <n v="0"/>
    <s v="-"/>
    <s v="-"/>
  </r>
  <r>
    <x v="1"/>
    <s v="25_21"/>
    <s v="marca"/>
    <x v="0"/>
    <s v="26_21"/>
    <n v="5"/>
    <n v="1"/>
    <m/>
    <m/>
  </r>
  <r>
    <x v="1"/>
    <s v="24_21"/>
    <s v="marca"/>
    <x v="0"/>
    <s v="22B_21"/>
    <n v="5"/>
    <n v="1"/>
    <n v="143"/>
    <n v="109"/>
  </r>
  <r>
    <x v="0"/>
    <s v="16_21"/>
    <n v="17"/>
    <x v="0"/>
    <s v="26_21"/>
    <n v="7"/>
    <n v="0"/>
    <s v="-"/>
    <s v="-"/>
  </r>
  <r>
    <x v="2"/>
    <s v="26_21"/>
    <n v="7"/>
    <x v="2"/>
    <s v="16_21"/>
    <n v="17"/>
    <n v="1"/>
    <n v="228"/>
    <n v="499"/>
  </r>
  <r>
    <x v="2"/>
    <s v="22B_21"/>
    <n v="8"/>
    <x v="1"/>
    <s v="26_marcada"/>
    <s v="marca"/>
    <n v="0"/>
    <s v="-"/>
    <s v="-"/>
  </r>
  <r>
    <x v="1"/>
    <s v="26_21"/>
    <s v="marca"/>
    <x v="0"/>
    <s v="22B_21"/>
    <n v="8"/>
    <n v="0"/>
    <s v="-"/>
    <s v="-"/>
  </r>
  <r>
    <x v="0"/>
    <s v="04_20"/>
    <n v="4"/>
    <x v="0"/>
    <s v="27_21"/>
    <n v="1"/>
    <n v="0"/>
    <s v="-"/>
    <s v="-"/>
  </r>
  <r>
    <x v="2"/>
    <s v="27_21"/>
    <n v="1"/>
    <x v="2"/>
    <s v="04_20"/>
    <n v="4"/>
    <n v="1"/>
    <n v="215"/>
    <n v="358"/>
  </r>
  <r>
    <x v="0"/>
    <s v="04_20"/>
    <n v="7"/>
    <x v="1"/>
    <s v="28_21"/>
    <s v="marca"/>
    <n v="0"/>
    <s v="-"/>
    <s v="-"/>
  </r>
  <r>
    <x v="2"/>
    <s v="27_21"/>
    <n v="5"/>
    <x v="1"/>
    <s v="29_21"/>
    <s v="marca"/>
    <n v="0"/>
    <s v="-"/>
    <s v="-"/>
  </r>
  <r>
    <x v="1"/>
    <s v="28_21"/>
    <s v="marca"/>
    <x v="2"/>
    <s v="04_20"/>
    <n v="7"/>
    <n v="0"/>
    <s v="-"/>
    <s v="-"/>
  </r>
  <r>
    <x v="1"/>
    <s v="29_21"/>
    <s v="marca"/>
    <x v="0"/>
    <s v="27_21"/>
    <n v="5"/>
    <n v="1"/>
    <n v="117"/>
    <n v="21"/>
  </r>
  <r>
    <x v="2"/>
    <s v="27_21"/>
    <n v="8"/>
    <x v="1"/>
    <s v="28_21"/>
    <s v="marca"/>
    <n v="0"/>
    <s v="-"/>
    <s v="-"/>
  </r>
  <r>
    <x v="1"/>
    <s v="28_21"/>
    <s v="marca-punto"/>
    <x v="0"/>
    <s v="27_21"/>
    <n v="8"/>
    <n v="1"/>
    <n v="200"/>
    <n v="114"/>
  </r>
  <r>
    <x v="2"/>
    <s v="27_21"/>
    <n v="9"/>
    <x v="1"/>
    <s v="30_21"/>
    <s v="marca"/>
    <n v="0"/>
    <s v="-"/>
    <s v="-"/>
  </r>
  <r>
    <x v="0"/>
    <s v="04_20"/>
    <n v="11"/>
    <x v="1"/>
    <s v="28_21"/>
    <s v="marca"/>
    <n v="0"/>
    <s v="-"/>
    <s v="-"/>
  </r>
  <r>
    <x v="1"/>
    <s v="28_21"/>
    <s v="marca"/>
    <x v="2"/>
    <s v="04_20"/>
    <n v="11"/>
    <n v="0"/>
    <s v="-"/>
    <s v="-"/>
  </r>
  <r>
    <x v="2"/>
    <s v="11_20"/>
    <n v="6"/>
    <x v="1"/>
    <s v="31_21"/>
    <s v="rojo2"/>
    <n v="0"/>
    <s v="-"/>
    <s v="-"/>
  </r>
  <r>
    <x v="1"/>
    <s v="31_21"/>
    <s v="rojo2"/>
    <x v="0"/>
    <s v="11_20"/>
    <n v="6"/>
    <n v="1"/>
    <n v="308"/>
    <n v="14"/>
  </r>
  <r>
    <x v="2"/>
    <s v="28_21"/>
    <n v="1"/>
    <x v="1"/>
    <s v="30_21"/>
    <s v="azul2"/>
    <n v="0"/>
    <s v="-"/>
    <s v="-"/>
  </r>
  <r>
    <x v="2"/>
    <s v="29A_21"/>
    <n v="1"/>
    <x v="1"/>
    <s v="30_21"/>
    <s v="azul1"/>
    <n v="0"/>
    <s v="-"/>
    <s v="-"/>
  </r>
  <r>
    <x v="2"/>
    <s v="30_21"/>
    <n v="2"/>
    <x v="1"/>
    <s v="28_21"/>
    <s v="rojo, cable naranja"/>
    <n v="0"/>
    <s v="-"/>
    <s v="-"/>
  </r>
  <r>
    <x v="1"/>
    <s v="28_21"/>
    <s v="rojo, cable naranja"/>
    <x v="0"/>
    <s v="30_21"/>
    <n v="2"/>
    <n v="0"/>
    <s v="-"/>
    <s v="-"/>
  </r>
  <r>
    <x v="0"/>
    <s v="04_20"/>
    <n v="12"/>
    <x v="1"/>
    <s v="31_21"/>
    <s v="azul"/>
    <n v="0"/>
    <s v="-"/>
    <s v="-"/>
  </r>
  <r>
    <x v="1"/>
    <s v="31_21"/>
    <s v="azul"/>
    <x v="2"/>
    <s v="04_20"/>
    <n v="12"/>
    <n v="0"/>
    <s v="-"/>
    <s v="-"/>
  </r>
  <r>
    <x v="2"/>
    <s v="31_21"/>
    <n v="2"/>
    <x v="1"/>
    <s v="32_21"/>
    <s v="azul"/>
    <n v="0"/>
    <s v="-"/>
    <s v="-"/>
  </r>
  <r>
    <x v="1"/>
    <s v="32_21"/>
    <s v="azul"/>
    <x v="0"/>
    <s v="31_21"/>
    <n v="2"/>
    <n v="0"/>
    <s v="-"/>
    <s v="-"/>
  </r>
  <r>
    <x v="2"/>
    <s v="29B_21"/>
    <n v="1"/>
    <x v="1"/>
    <s v="32_21"/>
    <s v="roja"/>
    <n v="1"/>
    <n v="475"/>
    <n v="89"/>
  </r>
  <r>
    <x v="1"/>
    <s v="32_21"/>
    <s v="roja"/>
    <x v="0"/>
    <s v="29B_21"/>
    <n v="1"/>
    <n v="0"/>
    <s v="-"/>
    <s v="-"/>
  </r>
  <r>
    <x v="2"/>
    <s v="32_21"/>
    <n v="3"/>
    <x v="1"/>
    <s v="31_21"/>
    <s v="verde"/>
    <n v="1"/>
    <n v="597"/>
    <n v="69"/>
  </r>
  <r>
    <x v="1"/>
    <s v="31_21"/>
    <s v="verde"/>
    <x v="0"/>
    <s v="32_21"/>
    <n v="3"/>
    <n v="1"/>
    <n v="107"/>
    <n v="140"/>
  </r>
  <r>
    <x v="2"/>
    <s v="31_21"/>
    <n v="4"/>
    <x v="1"/>
    <s v="33_21"/>
    <s v="azul"/>
    <n v="0"/>
    <s v="-"/>
    <s v="-"/>
  </r>
  <r>
    <x v="1"/>
    <s v="33_21"/>
    <s v="azul"/>
    <x v="0"/>
    <s v="31_21"/>
    <n v="4"/>
    <n v="1"/>
    <n v="65"/>
    <n v="214"/>
  </r>
  <r>
    <x v="2"/>
    <s v="29B_21"/>
    <n v="2"/>
    <x v="1"/>
    <s v="33_21"/>
    <s v="rojo"/>
    <n v="0"/>
    <s v="-"/>
    <s v="-"/>
  </r>
  <r>
    <x v="2"/>
    <s v="32_21"/>
    <n v="4"/>
    <x v="1"/>
    <s v="32_21"/>
    <s v="verde"/>
    <n v="1"/>
    <n v="0"/>
    <n v="75"/>
  </r>
  <r>
    <x v="1"/>
    <s v="32_21"/>
    <s v="verde"/>
    <x v="0"/>
    <s v="32_21"/>
    <n v="4"/>
    <n v="0"/>
    <s v="-"/>
    <s v="-"/>
  </r>
  <r>
    <x v="2"/>
    <s v="31_21"/>
    <n v="5"/>
    <x v="1"/>
    <s v="32_21"/>
    <s v="rojo1"/>
    <n v="0"/>
    <s v="-"/>
    <s v="-"/>
  </r>
  <r>
    <x v="1"/>
    <s v="32_21"/>
    <s v="rojo1"/>
    <x v="0"/>
    <s v="31_21"/>
    <n v="5"/>
    <n v="0"/>
    <s v="-"/>
    <s v="-"/>
  </r>
  <r>
    <x v="2"/>
    <s v="29B_21"/>
    <n v="3"/>
    <x v="1"/>
    <s v="33_21"/>
    <s v="azul3"/>
    <n v="1"/>
    <n v="391"/>
    <n v="139"/>
  </r>
  <r>
    <x v="1"/>
    <s v="33_21"/>
    <s v="azul3"/>
    <x v="0"/>
    <s v="29B_21"/>
    <n v="3"/>
    <n v="0"/>
    <s v="-"/>
    <s v="-"/>
  </r>
  <r>
    <x v="2"/>
    <s v="32_21"/>
    <n v="6"/>
    <x v="1"/>
    <s v="32_21"/>
    <s v="azul2"/>
    <n v="1"/>
    <n v="335"/>
    <n v="171"/>
  </r>
  <r>
    <x v="1"/>
    <s v="32_21"/>
    <s v="azul2"/>
    <x v="0"/>
    <s v="32_21"/>
    <n v="6"/>
    <n v="0"/>
    <s v="-"/>
    <s v="-"/>
  </r>
  <r>
    <x v="2"/>
    <s v="30_21"/>
    <n v="6"/>
    <x v="1"/>
    <s v="33_21"/>
    <s v="verde"/>
    <n v="0"/>
    <s v="-"/>
    <s v="-"/>
  </r>
  <r>
    <x v="1"/>
    <s v="33_21"/>
    <s v="verde"/>
    <x v="0"/>
    <s v="30_21"/>
    <n v="6"/>
    <n v="0"/>
    <s v="-"/>
    <s v="-"/>
  </r>
  <r>
    <x v="0"/>
    <s v="04_20"/>
    <n v="15"/>
    <x v="1"/>
    <s v="33_21"/>
    <s v="azul2"/>
    <n v="0"/>
    <s v="-"/>
    <s v="-"/>
  </r>
  <r>
    <x v="1"/>
    <s v="33_21"/>
    <s v="azul2"/>
    <x v="2"/>
    <s v="04_20"/>
    <n v="15"/>
    <n v="0"/>
    <s v="-"/>
    <s v="-"/>
  </r>
  <r>
    <x v="2"/>
    <s v="32_21"/>
    <n v="7"/>
    <x v="2"/>
    <s v="15_20"/>
    <n v="1"/>
    <n v="0"/>
    <s v="-"/>
    <s v="-"/>
  </r>
  <r>
    <x v="2"/>
    <s v="34_21"/>
    <n v="1"/>
    <x v="2"/>
    <s v="04_20"/>
    <n v="16"/>
    <n v="0"/>
    <s v="-"/>
    <s v="-"/>
  </r>
  <r>
    <x v="0"/>
    <s v="04_20"/>
    <n v="16"/>
    <x v="0"/>
    <s v="34_21"/>
    <n v="1"/>
    <n v="0"/>
    <s v="-"/>
    <s v="-"/>
  </r>
  <r>
    <x v="2"/>
    <s v="29B_21"/>
    <n v="5"/>
    <x v="2"/>
    <s v="15B_21"/>
    <n v="1"/>
    <n v="0"/>
    <s v="-"/>
    <s v="-"/>
  </r>
  <r>
    <x v="2"/>
    <s v="33B_21"/>
    <n v="4"/>
    <x v="2"/>
    <s v="04_20"/>
    <n v="17"/>
    <n v="1"/>
    <n v="261"/>
    <n v="263"/>
  </r>
  <r>
    <x v="2"/>
    <s v="33A_21"/>
    <n v="4"/>
    <x v="2"/>
    <s v="15A_21"/>
    <n v="2"/>
    <n v="1"/>
    <n v="184"/>
    <n v="400"/>
  </r>
  <r>
    <x v="0"/>
    <s v="04_20"/>
    <n v="17"/>
    <x v="0"/>
    <s v="33B_21"/>
    <n v="4"/>
    <n v="0"/>
    <s v="-"/>
    <s v="-"/>
  </r>
  <r>
    <x v="2"/>
    <s v="33A_21"/>
    <n v="5"/>
    <x v="2"/>
    <s v="08A_20"/>
    <n v="3"/>
    <n v="1"/>
    <n v="304"/>
    <n v="212"/>
  </r>
  <r>
    <x v="0"/>
    <s v="08A_20"/>
    <n v="3"/>
    <x v="0"/>
    <s v="33_21"/>
    <n v="5"/>
    <n v="0"/>
    <s v="-"/>
    <s v="-"/>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2">
  <r>
    <x v="0"/>
    <n v="50.2"/>
    <n v="20.100000000000001"/>
    <n v="56"/>
    <n v="50.5"/>
    <s v="dorsal"/>
  </r>
  <r>
    <x v="0"/>
    <n v="55"/>
    <n v="17.5"/>
    <n v="50"/>
    <n v="52"/>
    <s v="dorsal"/>
  </r>
  <r>
    <x v="0"/>
    <n v="45"/>
    <n v="27.5"/>
    <n v="47"/>
    <n v="52"/>
    <s v="dorsal"/>
  </r>
  <r>
    <x v="0"/>
    <n v="50"/>
    <n v="37.5"/>
    <n v="60"/>
    <n v="55"/>
    <s v="dorsal"/>
  </r>
  <r>
    <x v="0"/>
    <n v="50"/>
    <n v="18.5"/>
    <n v="48"/>
    <n v="53"/>
    <s v="dorsal"/>
  </r>
  <r>
    <x v="0"/>
    <n v="50"/>
    <n v="16.5"/>
    <n v="60"/>
    <n v="56"/>
    <s v="dorsal"/>
  </r>
  <r>
    <x v="0"/>
    <n v="60"/>
    <n v="18.5"/>
    <n v="55"/>
    <n v="55"/>
    <s v="dorsal"/>
  </r>
  <r>
    <x v="0"/>
    <n v="68"/>
    <n v="30"/>
    <n v="63"/>
    <n v="66"/>
    <s v="dorsal"/>
  </r>
  <r>
    <x v="0"/>
    <n v="60"/>
    <n v="37.5"/>
    <n v="65"/>
    <n v="69"/>
    <s v="dorsal"/>
  </r>
  <r>
    <x v="0"/>
    <n v="70"/>
    <n v="28.5"/>
    <n v="65"/>
    <n v="60"/>
    <s v="dorsal"/>
  </r>
  <r>
    <x v="0"/>
    <n v="62"/>
    <n v="35.5"/>
    <n v="65"/>
    <n v="63"/>
    <s v="dorsal"/>
  </r>
  <r>
    <x v="0"/>
    <n v="65"/>
    <n v="31"/>
    <n v="60"/>
    <n v="59"/>
    <s v="dorsal"/>
  </r>
  <r>
    <x v="0"/>
    <n v="60"/>
    <n v="33.5"/>
    <n v="60"/>
    <n v="64"/>
    <s v="dorsal"/>
  </r>
  <r>
    <x v="0"/>
    <n v="67"/>
    <n v="37.5"/>
    <n v="60"/>
    <n v="55"/>
    <s v="dorsal"/>
  </r>
  <r>
    <x v="0"/>
    <n v="70"/>
    <n v="30"/>
    <n v="66"/>
    <n v="63"/>
    <s v="dorsal"/>
  </r>
  <r>
    <x v="0"/>
    <n v="68"/>
    <n v="35"/>
    <n v="65"/>
    <n v="60"/>
    <s v="dorsal"/>
  </r>
  <r>
    <x v="0"/>
    <n v="70"/>
    <n v="27.5"/>
    <n v="65"/>
    <n v="63"/>
    <s v="dorsal"/>
  </r>
  <r>
    <x v="0"/>
    <n v="65"/>
    <n v="30"/>
    <n v="65"/>
    <n v="59"/>
    <s v="dorsal"/>
  </r>
  <r>
    <x v="0"/>
    <n v="60"/>
    <n v="40"/>
    <n v="67"/>
    <n v="60"/>
    <s v="dorsal"/>
  </r>
  <r>
    <x v="0"/>
    <n v="70"/>
    <n v="25"/>
    <n v="65"/>
    <n v="65"/>
    <s v="dorsal"/>
  </r>
  <r>
    <x v="0"/>
    <n v="70"/>
    <n v="27.5"/>
    <n v="66"/>
    <n v="66"/>
    <s v="dorsal"/>
  </r>
  <r>
    <x v="0"/>
    <n v="60"/>
    <n v="25"/>
    <n v="58"/>
    <n v="50"/>
    <s v="dorsal"/>
  </r>
  <r>
    <x v="0"/>
    <n v="75"/>
    <n v="36"/>
    <n v="70"/>
    <n v="67"/>
    <s v="dorsal"/>
  </r>
  <r>
    <x v="0"/>
    <n v="65"/>
    <n v="28"/>
    <n v="61"/>
    <n v="63"/>
    <s v="dorsal"/>
  </r>
  <r>
    <x v="0"/>
    <n v="66"/>
    <n v="35"/>
    <n v="64"/>
    <n v="66"/>
    <s v="dorsal"/>
  </r>
  <r>
    <x v="0"/>
    <n v="75"/>
    <n v="31"/>
    <n v="70"/>
    <n v="65"/>
    <s v="dorsal"/>
  </r>
  <r>
    <x v="0"/>
    <n v="70"/>
    <n v="30"/>
    <n v="65"/>
    <n v="60"/>
    <s v="dorsal"/>
  </r>
  <r>
    <x v="0"/>
    <n v="70"/>
    <n v="33"/>
    <n v="60"/>
    <n v="63"/>
    <s v="dorsal"/>
  </r>
  <r>
    <x v="0"/>
    <n v="57"/>
    <n v="31"/>
    <n v="65"/>
    <n v="63"/>
    <s v="dorsal"/>
  </r>
  <r>
    <x v="0"/>
    <n v="61"/>
    <n v="40"/>
    <n v="61"/>
    <n v="63.5"/>
    <s v="dorsal"/>
  </r>
  <r>
    <x v="1"/>
    <n v="25"/>
    <n v="17.5"/>
    <n v="20"/>
    <n v="22"/>
    <s v="dorsal"/>
  </r>
  <r>
    <x v="1"/>
    <n v="24"/>
    <n v="17.5"/>
    <n v="22"/>
    <n v="23.5"/>
    <s v="dorsal"/>
  </r>
  <r>
    <x v="1"/>
    <n v="24"/>
    <n v="18.5"/>
    <n v="23"/>
    <n v="24.5"/>
    <s v="dorsal"/>
  </r>
  <r>
    <x v="1"/>
    <n v="24"/>
    <n v="18"/>
    <n v="24"/>
    <n v="25.5"/>
    <s v="dorsal"/>
  </r>
  <r>
    <x v="1"/>
    <n v="25"/>
    <n v="17.5"/>
    <n v="19"/>
    <n v="20.5"/>
    <s v="dorsal"/>
  </r>
  <r>
    <x v="1"/>
    <n v="25"/>
    <n v="16"/>
    <n v="22"/>
    <n v="24.5"/>
    <s v="dorsal"/>
  </r>
  <r>
    <x v="1"/>
    <n v="24"/>
    <n v="16"/>
    <n v="20"/>
    <n v="21.5"/>
    <s v="dorsal"/>
  </r>
  <r>
    <x v="1"/>
    <n v="27"/>
    <n v="15.5"/>
    <n v="21"/>
    <n v="22.5"/>
    <s v="dorsal"/>
  </r>
  <r>
    <x v="1"/>
    <n v="28"/>
    <n v="18.5"/>
    <n v="24"/>
    <n v="25.5"/>
    <s v="dorsal"/>
  </r>
  <r>
    <x v="1"/>
    <n v="27"/>
    <n v="18.75"/>
    <n v="24"/>
    <n v="24"/>
    <s v="dorsal"/>
  </r>
  <r>
    <x v="1"/>
    <n v="27"/>
    <n v="16"/>
    <n v="24"/>
    <n v="20"/>
    <s v="dorsal"/>
  </r>
  <r>
    <x v="1"/>
    <n v="26"/>
    <n v="16"/>
    <n v="22"/>
    <n v="22"/>
    <s v="dorsal"/>
  </r>
  <r>
    <x v="1"/>
    <n v="25"/>
    <n v="12"/>
    <n v="21"/>
    <n v="20"/>
    <s v="dorsal"/>
  </r>
  <r>
    <x v="1"/>
    <n v="27"/>
    <n v="16"/>
    <n v="21"/>
    <n v="20"/>
    <s v="dorsal"/>
  </r>
  <r>
    <x v="1"/>
    <n v="26"/>
    <n v="22.5"/>
    <n v="22"/>
    <n v="21"/>
    <s v="dorsal"/>
  </r>
  <r>
    <x v="1"/>
    <n v="24"/>
    <n v="16.5"/>
    <n v="21"/>
    <n v="18"/>
    <s v="dorsal"/>
  </r>
  <r>
    <x v="1"/>
    <n v="28"/>
    <n v="17"/>
    <n v="24"/>
    <n v="21.5"/>
    <s v="dorsal"/>
  </r>
  <r>
    <x v="1"/>
    <n v="26"/>
    <n v="19"/>
    <n v="22"/>
    <n v="20"/>
    <s v="dorsal"/>
  </r>
  <r>
    <x v="1"/>
    <n v="22"/>
    <n v="20.5"/>
    <n v="22"/>
    <n v="20"/>
    <s v="dorsal"/>
  </r>
  <r>
    <x v="1"/>
    <n v="24"/>
    <n v="20.5"/>
    <n v="22"/>
    <n v="20"/>
    <s v="dorsal"/>
  </r>
  <r>
    <x v="1"/>
    <n v="23"/>
    <n v="18.5"/>
    <n v="21"/>
    <n v="18.5"/>
    <s v="dorsal"/>
  </r>
  <r>
    <x v="1"/>
    <n v="24"/>
    <n v="18.5"/>
    <n v="21"/>
    <n v="20"/>
    <s v="dorsal"/>
  </r>
  <r>
    <x v="1"/>
    <n v="26"/>
    <n v="20"/>
    <n v="21"/>
    <n v="20"/>
    <s v="dorsal"/>
  </r>
  <r>
    <x v="1"/>
    <n v="24"/>
    <n v="22"/>
    <n v="20"/>
    <n v="18"/>
    <s v="dorsal"/>
  </r>
  <r>
    <x v="1"/>
    <n v="25"/>
    <n v="19"/>
    <n v="23"/>
    <n v="21"/>
    <s v="dorsal"/>
  </r>
  <r>
    <x v="1"/>
    <n v="29"/>
    <n v="18.5"/>
    <n v="23"/>
    <n v="21.5"/>
    <s v="dorsal"/>
  </r>
  <r>
    <x v="1"/>
    <n v="25"/>
    <n v="17.5"/>
    <n v="21"/>
    <n v="20"/>
    <s v="dorsal"/>
  </r>
  <r>
    <x v="1"/>
    <n v="26"/>
    <n v="16"/>
    <n v="20"/>
    <n v="19"/>
    <s v="dorsal"/>
  </r>
  <r>
    <x v="1"/>
    <n v="27"/>
    <n v="17"/>
    <n v="21"/>
    <n v="20"/>
    <s v="dorsal"/>
  </r>
  <r>
    <x v="1"/>
    <n v="19.3"/>
    <n v="22"/>
    <n v="20"/>
    <n v="18"/>
    <s v="dorsal"/>
  </r>
  <r>
    <x v="2"/>
    <n v="28"/>
    <n v="12.5"/>
    <n v="24"/>
    <n v="19"/>
    <s v="lateral"/>
  </r>
  <r>
    <x v="2"/>
    <n v="30"/>
    <n v="12.5"/>
    <n v="28"/>
    <n v="25.5"/>
    <s v="lateral"/>
  </r>
  <r>
    <x v="2"/>
    <n v="31"/>
    <n v="12"/>
    <n v="25"/>
    <n v="23"/>
    <s v="lateral"/>
  </r>
  <r>
    <x v="2"/>
    <n v="27"/>
    <n v="12.5"/>
    <n v="24"/>
    <n v="21"/>
    <s v="lateral"/>
  </r>
  <r>
    <x v="2"/>
    <n v="27"/>
    <n v="10"/>
    <n v="26.05"/>
    <n v="25"/>
    <s v="lateral"/>
  </r>
  <r>
    <x v="2"/>
    <n v="29.5"/>
    <n v="11"/>
    <n v="27"/>
    <n v="26.5"/>
    <s v="lateral"/>
  </r>
  <r>
    <x v="2"/>
    <n v="30"/>
    <n v="13.75"/>
    <n v="5"/>
    <n v="27"/>
    <s v="lateral"/>
  </r>
  <r>
    <x v="2"/>
    <n v="31.2"/>
    <n v="13.5"/>
    <n v="27"/>
    <n v="24"/>
    <s v="lateral"/>
  </r>
  <r>
    <x v="2"/>
    <n v="30"/>
    <n v="12.5"/>
    <n v="26"/>
    <n v="24"/>
    <s v="lateral"/>
  </r>
  <r>
    <x v="2"/>
    <n v="31"/>
    <n v="13.5"/>
    <n v="28"/>
    <n v="27"/>
    <s v="lateral"/>
  </r>
  <r>
    <x v="2"/>
    <n v="28"/>
    <n v="16"/>
    <n v="25"/>
    <n v="25"/>
    <s v="lateral"/>
  </r>
  <r>
    <x v="2"/>
    <n v="28.5"/>
    <n v="11.5"/>
    <n v="25"/>
    <n v="24"/>
    <s v="lateral"/>
  </r>
  <r>
    <x v="2"/>
    <n v="29"/>
    <n v="13.5"/>
    <n v="28"/>
    <n v="26.5"/>
    <s v="lateral"/>
  </r>
  <r>
    <x v="2"/>
    <n v="30"/>
    <n v="11.75"/>
    <n v="27.5"/>
    <n v="25"/>
    <s v="lateral"/>
  </r>
  <r>
    <x v="2"/>
    <n v="26.5"/>
    <n v="12"/>
    <n v="23"/>
    <n v="21"/>
    <s v="lateral"/>
  </r>
  <r>
    <x v="2"/>
    <n v="30"/>
    <n v="13"/>
    <n v="24"/>
    <n v="23"/>
    <s v="lateral"/>
  </r>
  <r>
    <x v="2"/>
    <n v="28"/>
    <n v="14.25"/>
    <n v="22"/>
    <n v="20.5"/>
    <s v="lateral"/>
  </r>
  <r>
    <x v="2"/>
    <n v="28"/>
    <n v="9.5"/>
    <n v="24.5"/>
    <n v="22.5"/>
    <s v="lateral"/>
  </r>
  <r>
    <x v="2"/>
    <n v="31"/>
    <n v="15"/>
    <n v="26"/>
    <n v="23"/>
    <s v="lateral"/>
  </r>
  <r>
    <x v="2"/>
    <n v="29"/>
    <n v="12.5"/>
    <n v="26"/>
    <n v="23.5"/>
    <s v="lateral"/>
  </r>
  <r>
    <x v="2"/>
    <n v="25"/>
    <n v="12.5"/>
    <n v="23"/>
    <n v="22.5"/>
    <s v="lateral"/>
  </r>
  <r>
    <x v="2"/>
    <n v="29.5"/>
    <n v="12.5"/>
    <n v="27.5"/>
    <n v="23"/>
    <s v="lateral"/>
  </r>
  <r>
    <x v="2"/>
    <n v="33"/>
    <n v="13"/>
    <n v="30"/>
    <n v="28"/>
    <s v="lateral"/>
  </r>
  <r>
    <x v="2"/>
    <n v="27"/>
    <n v="9.5"/>
    <n v="23"/>
    <n v="22.5"/>
    <s v="lateral"/>
  </r>
  <r>
    <x v="2"/>
    <n v="30"/>
    <n v="9.5"/>
    <n v="25"/>
    <n v="23"/>
    <s v="lateral"/>
  </r>
  <r>
    <x v="2"/>
    <n v="32"/>
    <n v="8.5"/>
    <n v="26"/>
    <n v="24"/>
    <s v="lateral"/>
  </r>
  <r>
    <x v="2"/>
    <n v="22"/>
    <n v="9"/>
    <n v="25"/>
    <n v="26"/>
    <s v="lateral"/>
  </r>
  <r>
    <x v="2"/>
    <n v="30"/>
    <n v="9.25"/>
    <n v="26"/>
    <n v="27"/>
    <s v="lateral"/>
  </r>
  <r>
    <x v="2"/>
    <n v="31"/>
    <n v="10"/>
    <n v="27"/>
    <n v="25"/>
    <s v="lateral"/>
  </r>
  <r>
    <x v="2"/>
    <n v="30"/>
    <n v="8"/>
    <n v="24"/>
    <n v="25"/>
    <s v="lateral"/>
  </r>
  <r>
    <x v="2"/>
    <n v="31"/>
    <n v="9.5"/>
    <n v="25"/>
    <n v="26"/>
    <s v="lateral"/>
  </r>
  <r>
    <x v="3"/>
    <n v="48"/>
    <n v="28"/>
    <n v="46"/>
    <n v="45"/>
    <s v="dorsal"/>
  </r>
  <r>
    <x v="3"/>
    <n v="49"/>
    <n v="25"/>
    <n v="41"/>
    <n v="43"/>
    <s v="dorsal"/>
  </r>
  <r>
    <x v="3"/>
    <n v="50"/>
    <n v="25"/>
    <n v="44"/>
    <n v="42"/>
    <s v="dorsal"/>
  </r>
  <r>
    <x v="3"/>
    <n v="50"/>
    <n v="21"/>
    <n v="46"/>
    <n v="44"/>
    <s v="dorsal"/>
  </r>
  <r>
    <x v="3"/>
    <n v="48"/>
    <n v="25.5"/>
    <n v="47"/>
    <n v="45"/>
    <s v="dorsal"/>
  </r>
  <r>
    <x v="3"/>
    <n v="52"/>
    <n v="25.5"/>
    <n v="48"/>
    <n v="46"/>
    <s v="dorsal"/>
  </r>
  <r>
    <x v="3"/>
    <n v="48"/>
    <n v="27.5"/>
    <n v="46"/>
    <n v="41"/>
    <s v="dorsal"/>
  </r>
  <r>
    <x v="3"/>
    <n v="55"/>
    <n v="29.5"/>
    <n v="48"/>
    <n v="43"/>
    <s v="dorsal"/>
  </r>
  <r>
    <x v="3"/>
    <n v="48"/>
    <n v="28.5"/>
    <n v="45"/>
    <n v="42"/>
    <s v="dorsal"/>
  </r>
  <r>
    <x v="3"/>
    <n v="48"/>
    <n v="27"/>
    <n v="46"/>
    <n v="42"/>
    <s v="dorsal"/>
  </r>
  <r>
    <x v="3"/>
    <n v="43"/>
    <n v="20"/>
    <n v="42"/>
    <n v="38"/>
    <s v="dorsal"/>
  </r>
  <r>
    <x v="3"/>
    <n v="50"/>
    <n v="25"/>
    <n v="47"/>
    <n v="42"/>
    <s v="dorsal"/>
  </r>
  <r>
    <x v="3"/>
    <n v="51"/>
    <n v="25"/>
    <n v="49"/>
    <n v="46"/>
    <s v="dorsal"/>
  </r>
  <r>
    <x v="3"/>
    <n v="51"/>
    <n v="27"/>
    <n v="48"/>
    <n v="46"/>
    <s v="dorsal"/>
  </r>
  <r>
    <x v="3"/>
    <n v="52"/>
    <n v="26"/>
    <n v="50"/>
    <n v="47"/>
    <s v="dorsal"/>
  </r>
  <r>
    <x v="3"/>
    <n v="48"/>
    <n v="27"/>
    <n v="45"/>
    <n v="41"/>
    <s v="dorsal"/>
  </r>
  <r>
    <x v="3"/>
    <n v="52"/>
    <n v="24.5"/>
    <n v="51"/>
    <n v="47"/>
    <s v="dorsal"/>
  </r>
  <r>
    <x v="3"/>
    <n v="49"/>
    <n v="26.5"/>
    <n v="48"/>
    <n v="44"/>
    <s v="dorsal"/>
  </r>
  <r>
    <x v="3"/>
    <n v="49"/>
    <n v="25"/>
    <n v="48"/>
    <n v="44"/>
    <s v="dorsal"/>
  </r>
  <r>
    <x v="3"/>
    <n v="44"/>
    <n v="26"/>
    <n v="43"/>
    <n v="40"/>
    <s v="dorsal"/>
  </r>
  <r>
    <x v="3"/>
    <n v="50"/>
    <n v="27.5"/>
    <n v="48"/>
    <n v="45"/>
    <s v="dorsal"/>
  </r>
  <r>
    <x v="3"/>
    <n v="48"/>
    <n v="29"/>
    <n v="47"/>
    <n v="43"/>
    <s v="dorsal"/>
  </r>
  <r>
    <x v="3"/>
    <n v="46"/>
    <n v="28"/>
    <n v="44"/>
    <n v="42"/>
    <s v="dorsal"/>
  </r>
  <r>
    <x v="3"/>
    <n v="50"/>
    <n v="27.5"/>
    <n v="48"/>
    <n v="44"/>
    <s v="dorsal"/>
  </r>
  <r>
    <x v="3"/>
    <n v="50"/>
    <n v="30.5"/>
    <n v="49"/>
    <n v="46"/>
    <s v="dorsal"/>
  </r>
  <r>
    <x v="3"/>
    <n v="45"/>
    <n v="26"/>
    <n v="43"/>
    <n v="37"/>
    <s v="dorsal"/>
  </r>
  <r>
    <x v="3"/>
    <n v="50"/>
    <n v="26.5"/>
    <n v="48"/>
    <n v="44"/>
    <s v="dorsal"/>
  </r>
  <r>
    <x v="3"/>
    <n v="51"/>
    <n v="27.5"/>
    <n v="48"/>
    <n v="46"/>
    <s v="dorsal"/>
  </r>
  <r>
    <x v="3"/>
    <n v="48"/>
    <n v="27.5"/>
    <n v="47"/>
    <n v="45"/>
    <s v="dorsal"/>
  </r>
  <r>
    <x v="3"/>
    <n v="48"/>
    <n v="25"/>
    <n v="47"/>
    <n v="45"/>
    <s v="dorsal"/>
  </r>
  <r>
    <x v="3"/>
    <n v="47"/>
    <n v="26.5"/>
    <n v="43"/>
    <n v="41"/>
    <s v="dorsa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418B219-DC4F-43F6-AA39-EBA050030409}" name="TablaDinámica3" cacheId="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I2:S7" firstHeaderRow="0" firstDataRow="1" firstDataCol="1"/>
  <pivotFields count="6">
    <pivotField axis="axisRow" showAll="0">
      <items count="5">
        <item x="0"/>
        <item x="3"/>
        <item x="1"/>
        <item x="2"/>
        <item t="default"/>
      </items>
    </pivotField>
    <pivotField dataField="1" showAll="0"/>
    <pivotField dataField="1" showAll="0"/>
    <pivotField dataField="1" showAll="0"/>
    <pivotField dataField="1" showAll="0"/>
    <pivotField showAll="0"/>
  </pivotFields>
  <rowFields count="1">
    <field x="0"/>
  </rowFields>
  <rowItems count="5">
    <i>
      <x/>
    </i>
    <i>
      <x v="1"/>
    </i>
    <i>
      <x v="2"/>
    </i>
    <i>
      <x v="3"/>
    </i>
    <i t="grand">
      <x/>
    </i>
  </rowItems>
  <colFields count="1">
    <field x="-2"/>
  </colFields>
  <colItems count="10">
    <i>
      <x/>
    </i>
    <i i="1">
      <x v="1"/>
    </i>
    <i i="2">
      <x v="2"/>
    </i>
    <i i="3">
      <x v="3"/>
    </i>
    <i i="4">
      <x v="4"/>
    </i>
    <i i="5">
      <x v="5"/>
    </i>
    <i i="6">
      <x v="6"/>
    </i>
    <i i="7">
      <x v="7"/>
    </i>
    <i i="8">
      <x v="8"/>
    </i>
    <i i="9">
      <x v="9"/>
    </i>
  </colItems>
  <dataFields count="10">
    <dataField name="Promedio de Corolla length (mm)" fld="1" subtotal="average" baseField="0" baseItem="0"/>
    <dataField name="Desvest de Corolla length (mm)" fld="1" subtotal="stdDev" baseField="0" baseItem="0"/>
    <dataField name="Promedio de Corolla aperture width (mm)" fld="2" subtotal="average" baseField="0" baseItem="0"/>
    <dataField name="Desvest de Corolla aperture width (mm)" fld="2" subtotal="stdDev" baseField="0" baseItem="0"/>
    <dataField name="Promedio de Stamen length (mm)" fld="3" subtotal="average" baseField="0" baseItem="0"/>
    <dataField name="Desvest de Stamen length (mm)" fld="3" subtotal="stdDev" baseField="0" baseItem="0"/>
    <dataField name="Mín. de Stamen length (mm)" fld="3" subtotal="min" baseField="0" baseItem="0"/>
    <dataField name="Máx. de Stamen length (mm)" fld="3" subtotal="max" baseField="0" baseItem="0"/>
    <dataField name="Promedio de Pistil length (mm)" fld="4" subtotal="average" baseField="0" baseItem="0"/>
    <dataField name="Desvest de Pistil length (mm)" fld="4" subtotal="stdDev" baseField="0" baseItem="0"/>
  </dataFields>
  <formats count="1">
    <format dxfId="21">
      <pivotArea collapsedLevelsAreSubtotals="1" fieldPosition="0">
        <references count="1">
          <reference field="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700-000001000000}" name="TablaDinámica1" cacheId="2" applyNumberFormats="0" applyBorderFormats="0" applyFontFormats="0" applyPatternFormats="0" applyAlignmentFormats="0" applyWidthHeightFormats="0" dataCaption="Values" updatedVersion="8" itemPrintTitles="1" indent="0" compact="0" outline="1" outlineData="1" compactData="0">
  <location ref="N43:V49" firstHeaderRow="1" firstDataRow="3" firstDataCol="1"/>
  <pivotFields count="9">
    <pivotField axis="axisRow" compact="0" showAll="0" defaultSubtotal="0">
      <items count="3">
        <item x="0"/>
        <item x="1"/>
        <item x="2"/>
      </items>
    </pivotField>
    <pivotField compact="0" showAll="0"/>
    <pivotField compact="0" showAll="0"/>
    <pivotField axis="axisCol" compact="0" showAll="0" defaultSubtotal="0">
      <items count="6">
        <item x="2"/>
        <item x="1"/>
        <item x="0"/>
        <item m="1" x="4"/>
        <item m="1" x="3"/>
        <item m="1" x="5"/>
      </items>
    </pivotField>
    <pivotField compact="0" showAll="0"/>
    <pivotField compact="0" showAll="0"/>
    <pivotField compact="0" showAll="0"/>
    <pivotField dataField="1" compact="0" showAll="0"/>
    <pivotField compact="0" showAll="0"/>
  </pivotFields>
  <rowFields count="1">
    <field x="0"/>
  </rowFields>
  <rowItems count="4">
    <i>
      <x/>
    </i>
    <i>
      <x v="1"/>
    </i>
    <i>
      <x v="2"/>
    </i>
    <i t="grand">
      <x/>
    </i>
  </rowItems>
  <colFields count="2">
    <field x="3"/>
    <field x="-2"/>
  </colFields>
  <colItems count="8">
    <i>
      <x/>
      <x/>
    </i>
    <i r="1" i="1">
      <x v="1"/>
    </i>
    <i>
      <x v="1"/>
      <x/>
    </i>
    <i r="1" i="1">
      <x v="1"/>
    </i>
    <i>
      <x v="2"/>
      <x/>
    </i>
    <i r="1" i="1">
      <x v="1"/>
    </i>
    <i t="grand">
      <x/>
    </i>
    <i t="grand" i="1">
      <x/>
    </i>
  </colItems>
  <dataFields count="2">
    <dataField name="Promedio de Seeds" fld="7" subtotal="average" baseField="0" baseItem="0"/>
    <dataField name="Promedio de Seeds" fld="7" subtotal="stdDev" baseField="0" baseItem="0"/>
  </dataFields>
  <formats count="3">
    <format dxfId="2">
      <pivotArea type="all" dataOnly="0" outline="0" fieldPosition="0"/>
    </format>
    <format dxfId="1">
      <pivotArea type="origin" dataOnly="0" labelOnly="1" outline="0" fieldPosition="0"/>
    </format>
    <format dxfId="0">
      <pivotArea field="0" type="button" dataOnly="0" labelOnly="1" outline="0" axis="axisRow"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B485B51-84B1-4782-90EB-8306EE6BB8C2}" name="TablaDinámica2"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N4:V10" firstHeaderRow="1" firstDataRow="3" firstDataCol="1"/>
  <pivotFields count="9">
    <pivotField axis="axisRow" showAll="0">
      <items count="4">
        <item x="0"/>
        <item x="1"/>
        <item x="2"/>
        <item t="default"/>
      </items>
    </pivotField>
    <pivotField showAll="0"/>
    <pivotField dataField="1" showAll="0"/>
    <pivotField axis="axisCol" showAll="0">
      <items count="7">
        <item x="2"/>
        <item x="1"/>
        <item x="0"/>
        <item m="1" x="5"/>
        <item m="1" x="3"/>
        <item m="1" x="4"/>
        <item t="default"/>
      </items>
    </pivotField>
    <pivotField showAll="0"/>
    <pivotField showAll="0"/>
    <pivotField dataField="1" showAll="0"/>
    <pivotField showAll="0"/>
    <pivotField showAll="0"/>
  </pivotFields>
  <rowFields count="1">
    <field x="0"/>
  </rowFields>
  <rowItems count="4">
    <i>
      <x/>
    </i>
    <i>
      <x v="1"/>
    </i>
    <i>
      <x v="2"/>
    </i>
    <i t="grand">
      <x/>
    </i>
  </rowItems>
  <colFields count="2">
    <field x="3"/>
    <field x="-2"/>
  </colFields>
  <colItems count="8">
    <i>
      <x/>
      <x/>
    </i>
    <i r="1" i="1">
      <x v="1"/>
    </i>
    <i>
      <x v="1"/>
      <x/>
    </i>
    <i r="1" i="1">
      <x v="1"/>
    </i>
    <i>
      <x v="2"/>
      <x/>
    </i>
    <i r="1" i="1">
      <x v="1"/>
    </i>
    <i t="grand">
      <x/>
    </i>
    <i t="grand" i="1">
      <x/>
    </i>
  </colItems>
  <dataFields count="2">
    <dataField name="Cuenta de Flower" fld="2" subtotal="count" baseField="0" baseItem="0"/>
    <dataField name="Suma de Fruit development" fld="6" baseField="0" baseItem="0"/>
  </dataFields>
  <formats count="18">
    <format dxfId="20">
      <pivotArea type="all" dataOnly="0" outline="0" fieldPosition="0"/>
    </format>
    <format dxfId="19">
      <pivotArea outline="0" collapsedLevelsAreSubtotals="1" fieldPosition="0"/>
    </format>
    <format dxfId="18">
      <pivotArea type="origin" dataOnly="0" labelOnly="1" outline="0" fieldPosition="0"/>
    </format>
    <format dxfId="17">
      <pivotArea field="3" type="button" dataOnly="0" labelOnly="1" outline="0" axis="axisCol" fieldPosition="0"/>
    </format>
    <format dxfId="16">
      <pivotArea field="-2" type="button" dataOnly="0" labelOnly="1" outline="0" axis="axisCol" fieldPosition="1"/>
    </format>
    <format dxfId="15">
      <pivotArea type="topRight" dataOnly="0" labelOnly="1" outline="0" fieldPosition="0"/>
    </format>
    <format dxfId="14">
      <pivotArea field="0" type="button" dataOnly="0" labelOnly="1" outline="0" axis="axisRow" fieldPosition="0"/>
    </format>
    <format dxfId="13">
      <pivotArea dataOnly="0" labelOnly="1" fieldPosition="0">
        <references count="1">
          <reference field="0" count="0"/>
        </references>
      </pivotArea>
    </format>
    <format dxfId="12">
      <pivotArea dataOnly="0" labelOnly="1" grandRow="1" outline="0" fieldPosition="0"/>
    </format>
    <format dxfId="11">
      <pivotArea dataOnly="0" labelOnly="1" fieldPosition="0">
        <references count="1">
          <reference field="3" count="0"/>
        </references>
      </pivotArea>
    </format>
    <format dxfId="10">
      <pivotArea field="3" dataOnly="0" labelOnly="1" grandCol="1" outline="0" axis="axisCol" fieldPosition="0">
        <references count="1">
          <reference field="4294967294" count="1" selected="0">
            <x v="0"/>
          </reference>
        </references>
      </pivotArea>
    </format>
    <format dxfId="9">
      <pivotArea field="3" dataOnly="0" labelOnly="1" grandCol="1" outline="0" axis="axisCol" fieldPosition="0">
        <references count="1">
          <reference field="4294967294" count="1" selected="0">
            <x v="1"/>
          </reference>
        </references>
      </pivotArea>
    </format>
    <format dxfId="8">
      <pivotArea dataOnly="0" labelOnly="1" outline="0" fieldPosition="0">
        <references count="2">
          <reference field="4294967294" count="2">
            <x v="0"/>
            <x v="1"/>
          </reference>
          <reference field="3" count="1" selected="0">
            <x v="0"/>
          </reference>
        </references>
      </pivotArea>
    </format>
    <format dxfId="7">
      <pivotArea dataOnly="0" labelOnly="1" outline="0" fieldPosition="0">
        <references count="2">
          <reference field="4294967294" count="2">
            <x v="0"/>
            <x v="1"/>
          </reference>
          <reference field="3" count="1" selected="0">
            <x v="1"/>
          </reference>
        </references>
      </pivotArea>
    </format>
    <format dxfId="6">
      <pivotArea dataOnly="0" labelOnly="1" outline="0" fieldPosition="0">
        <references count="2">
          <reference field="4294967294" count="2">
            <x v="0"/>
            <x v="1"/>
          </reference>
          <reference field="3" count="1" selected="0">
            <x v="2"/>
          </reference>
        </references>
      </pivotArea>
    </format>
    <format dxfId="5">
      <pivotArea dataOnly="0" labelOnly="1" outline="0" fieldPosition="0">
        <references count="2">
          <reference field="4294967294" count="2">
            <x v="0"/>
            <x v="1"/>
          </reference>
          <reference field="3" count="1" selected="0">
            <x v="3"/>
          </reference>
        </references>
      </pivotArea>
    </format>
    <format dxfId="4">
      <pivotArea dataOnly="0" labelOnly="1" outline="0" fieldPosition="0">
        <references count="2">
          <reference field="4294967294" count="2">
            <x v="0"/>
            <x v="1"/>
          </reference>
          <reference field="3" count="1" selected="0">
            <x v="4"/>
          </reference>
        </references>
      </pivotArea>
    </format>
    <format dxfId="3">
      <pivotArea dataOnly="0" labelOnly="1" outline="0" fieldPosition="0">
        <references count="2">
          <reference field="4294967294" count="2">
            <x v="0"/>
            <x v="1"/>
          </reference>
          <reference field="3" count="1" selected="0">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800-000002000000}" name="TablaDinámica2" cacheId="0" applyNumberFormats="0" applyBorderFormats="0" applyFontFormats="0" applyPatternFormats="0" applyAlignmentFormats="0" applyWidthHeightFormats="0" dataCaption="Values" itemPrintTitles="1" indent="0" compact="0" outline="1" outlineData="1" compactData="0">
  <location ref="I1:AA7" firstHeaderRow="1" firstDataRow="4" firstDataCol="1"/>
  <pivotFields count="7">
    <pivotField axis="axisRow" compact="0" showAll="0">
      <items count="3">
        <item x="0"/>
        <item x="1"/>
        <item t="default"/>
      </items>
    </pivotField>
    <pivotField axis="axisCol" compact="0" showAll="0">
      <items count="4">
        <item x="0"/>
        <item x="1"/>
        <item x="2"/>
        <item t="default"/>
      </items>
    </pivotField>
    <pivotField axis="axisCol" compact="0" showAll="0">
      <items count="3">
        <item x="0"/>
        <item x="1"/>
        <item t="default"/>
      </items>
    </pivotField>
    <pivotField compact="0" showAll="0"/>
    <pivotField compact="0" showAll="0"/>
    <pivotField compact="0" showAll="0"/>
    <pivotField dataField="1" compact="0" showAll="0"/>
  </pivotFields>
  <rowFields count="1">
    <field x="0"/>
  </rowFields>
  <colFields count="3">
    <field x="1"/>
    <field x="2"/>
    <field x="-2"/>
  </colFields>
  <dataFields count="2">
    <dataField name="Promedio de Percent" fld="6" subtotal="average" baseField="0" baseItem="0"/>
    <dataField name="Desvest de Percent" fld="6" subtotal="stdDev" baseField="0" baseItem="0"/>
  </dataFields>
  <pivotTableStyleInfo name="PivotStyleLight1"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ivotTable" Target="../pivotTables/pivotTable3.xml"/><Relationship Id="rId1" Type="http://schemas.openxmlformats.org/officeDocument/2006/relationships/pivotTable" Target="../pivotTables/pivotTable2.xm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zoomScale="80" zoomScaleNormal="80" workbookViewId="0">
      <selection activeCell="A4" sqref="A4"/>
    </sheetView>
  </sheetViews>
  <sheetFormatPr baseColWidth="10" defaultColWidth="11.42578125" defaultRowHeight="15" x14ac:dyDescent="0.25"/>
  <cols>
    <col min="1" max="1" width="37.5703125" customWidth="1"/>
    <col min="2" max="2" width="20" bestFit="1" customWidth="1"/>
    <col min="3" max="3" width="13.7109375" customWidth="1"/>
  </cols>
  <sheetData>
    <row r="1" spans="1:5" ht="34.5" customHeight="1" x14ac:dyDescent="0.25">
      <c r="A1" s="109" t="s">
        <v>269</v>
      </c>
      <c r="B1" s="109"/>
    </row>
    <row r="2" spans="1:5" ht="20.25" customHeight="1" x14ac:dyDescent="0.3">
      <c r="A2" s="205" t="s">
        <v>296</v>
      </c>
      <c r="B2" s="76"/>
    </row>
    <row r="3" spans="1:5" ht="26.25" customHeight="1" x14ac:dyDescent="0.3">
      <c r="A3" s="204" t="s">
        <v>295</v>
      </c>
    </row>
    <row r="4" spans="1:5" ht="34.5" customHeight="1" x14ac:dyDescent="0.3">
      <c r="A4" s="204"/>
    </row>
    <row r="5" spans="1:5" ht="29.25" customHeight="1" x14ac:dyDescent="0.3">
      <c r="A5" s="76" t="s">
        <v>272</v>
      </c>
      <c r="B5" s="76"/>
      <c r="C5" s="76"/>
      <c r="D5" s="76"/>
      <c r="E5" s="76"/>
    </row>
    <row r="6" spans="1:5" ht="29.25" customHeight="1" x14ac:dyDescent="0.3">
      <c r="A6" s="76" t="s">
        <v>277</v>
      </c>
      <c r="B6" s="76"/>
      <c r="C6" s="76"/>
      <c r="D6" s="76"/>
      <c r="E6" s="76"/>
    </row>
    <row r="9" spans="1:5" ht="18.75" x14ac:dyDescent="0.3">
      <c r="A9" s="175" t="s">
        <v>0</v>
      </c>
      <c r="B9" s="175"/>
      <c r="C9" s="2"/>
    </row>
    <row r="10" spans="1:5" x14ac:dyDescent="0.25">
      <c r="A10" s="3"/>
      <c r="B10" s="3"/>
      <c r="C10" s="4"/>
    </row>
    <row r="11" spans="1:5" ht="18.75" x14ac:dyDescent="0.25">
      <c r="A11" s="176" t="s">
        <v>1</v>
      </c>
      <c r="B11" s="176" t="s">
        <v>278</v>
      </c>
      <c r="C11" s="177" t="s">
        <v>2</v>
      </c>
    </row>
    <row r="12" spans="1:5" x14ac:dyDescent="0.25">
      <c r="A12" s="3"/>
      <c r="B12" s="3"/>
      <c r="C12" s="5"/>
    </row>
    <row r="13" spans="1:5" ht="18.75" x14ac:dyDescent="0.25">
      <c r="A13" s="178" t="s">
        <v>282</v>
      </c>
      <c r="B13" s="195" t="s">
        <v>279</v>
      </c>
      <c r="C13" s="179" t="s">
        <v>283</v>
      </c>
    </row>
    <row r="14" spans="1:5" ht="18.75" x14ac:dyDescent="0.25">
      <c r="A14" s="178"/>
      <c r="B14" s="195"/>
      <c r="C14" s="180"/>
    </row>
    <row r="15" spans="1:5" ht="18.75" x14ac:dyDescent="0.25">
      <c r="A15" s="178" t="s">
        <v>270</v>
      </c>
      <c r="B15" s="195" t="s">
        <v>279</v>
      </c>
      <c r="C15" s="179" t="s">
        <v>284</v>
      </c>
    </row>
    <row r="16" spans="1:5" ht="18.75" x14ac:dyDescent="0.25">
      <c r="A16" s="178"/>
      <c r="B16" s="195"/>
      <c r="C16" s="180"/>
    </row>
    <row r="17" spans="1:3" ht="18.75" x14ac:dyDescent="0.25">
      <c r="A17" s="178" t="s">
        <v>273</v>
      </c>
      <c r="B17" s="195" t="s">
        <v>279</v>
      </c>
      <c r="C17" s="179" t="s">
        <v>285</v>
      </c>
    </row>
    <row r="18" spans="1:3" ht="18.75" x14ac:dyDescent="0.25">
      <c r="A18" s="181"/>
      <c r="B18" s="176"/>
      <c r="C18" s="180"/>
    </row>
    <row r="19" spans="1:3" ht="25.5" customHeight="1" x14ac:dyDescent="0.25">
      <c r="A19" s="186" t="s">
        <v>274</v>
      </c>
      <c r="B19" s="196" t="s">
        <v>280</v>
      </c>
      <c r="C19" s="179" t="s">
        <v>286</v>
      </c>
    </row>
    <row r="20" spans="1:3" ht="18.75" x14ac:dyDescent="0.25">
      <c r="A20" s="182"/>
      <c r="B20" s="196"/>
      <c r="C20" s="180"/>
    </row>
    <row r="21" spans="1:3" ht="18.75" x14ac:dyDescent="0.25">
      <c r="A21" s="183" t="s">
        <v>275</v>
      </c>
      <c r="B21" s="187" t="s">
        <v>280</v>
      </c>
      <c r="C21" s="185" t="s">
        <v>287</v>
      </c>
    </row>
    <row r="22" spans="1:3" ht="18.75" x14ac:dyDescent="0.25">
      <c r="A22" s="183"/>
      <c r="B22" s="187"/>
      <c r="C22" s="185"/>
    </row>
    <row r="23" spans="1:3" ht="18.75" x14ac:dyDescent="0.3">
      <c r="A23" s="183" t="s">
        <v>271</v>
      </c>
      <c r="B23" s="197" t="s">
        <v>281</v>
      </c>
      <c r="C23" s="184" t="s">
        <v>276</v>
      </c>
    </row>
    <row r="24" spans="1:3" ht="18.75" x14ac:dyDescent="0.3">
      <c r="A24" s="183"/>
      <c r="B24" s="187"/>
      <c r="C24" s="184"/>
    </row>
    <row r="25" spans="1:3" ht="18.75" x14ac:dyDescent="0.3">
      <c r="C25" s="184"/>
    </row>
    <row r="26" spans="1:3" ht="18.75" x14ac:dyDescent="0.3">
      <c r="A26" s="187"/>
      <c r="B26" s="187"/>
      <c r="C26" s="184"/>
    </row>
    <row r="27" spans="1:3" ht="18.75" x14ac:dyDescent="0.3">
      <c r="A27" s="187"/>
      <c r="B27" s="187"/>
      <c r="C27" s="184"/>
    </row>
  </sheetData>
  <pageMargins left="0.7" right="0.7" top="0.75" bottom="0.75" header="0.511811023622047" footer="0.511811023622047"/>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267"/>
  <sheetViews>
    <sheetView tabSelected="1" zoomScale="60" zoomScaleNormal="60" workbookViewId="0">
      <selection activeCell="A14" sqref="A14"/>
    </sheetView>
  </sheetViews>
  <sheetFormatPr baseColWidth="10" defaultColWidth="11.42578125" defaultRowHeight="18.75" x14ac:dyDescent="0.3"/>
  <cols>
    <col min="1" max="1" width="30.7109375" style="94" customWidth="1"/>
    <col min="2" max="2" width="16.140625" customWidth="1"/>
    <col min="3" max="3" width="19.5703125" customWidth="1"/>
    <col min="4" max="5" width="11.42578125" style="76"/>
    <col min="6" max="6" width="12.5703125" style="76" customWidth="1"/>
    <col min="7" max="8" width="11.42578125" style="76"/>
    <col min="9" max="9" width="26.7109375" customWidth="1"/>
    <col min="10" max="10" width="32.85546875" customWidth="1"/>
    <col min="13" max="13" width="31.28515625" style="95" customWidth="1"/>
    <col min="14" max="14" width="19.5703125" customWidth="1"/>
    <col min="15" max="15" width="20.85546875" customWidth="1"/>
    <col min="16" max="17" width="11.42578125" style="76"/>
    <col min="18" max="18" width="12.5703125" style="76" customWidth="1"/>
    <col min="19" max="19" width="12" style="76" customWidth="1"/>
    <col min="20" max="20" width="11.42578125" style="76"/>
    <col min="21" max="21" width="15.85546875" customWidth="1"/>
    <col min="22" max="22" width="19.5703125" customWidth="1"/>
    <col min="23" max="23" width="18.85546875" customWidth="1"/>
  </cols>
  <sheetData>
    <row r="1" spans="1:19" s="110" customFormat="1" ht="29.25" customHeight="1" x14ac:dyDescent="0.35">
      <c r="A1" s="188"/>
      <c r="C1" s="188"/>
      <c r="D1" s="188"/>
      <c r="E1" s="188"/>
      <c r="F1" s="188"/>
      <c r="G1" s="188"/>
      <c r="H1" s="188"/>
      <c r="I1" s="188"/>
      <c r="J1" s="188"/>
      <c r="K1" s="188"/>
      <c r="L1" s="188"/>
      <c r="M1" s="188"/>
      <c r="N1" s="188"/>
      <c r="O1" s="188"/>
      <c r="P1" s="188"/>
      <c r="Q1" s="188"/>
      <c r="R1" s="188"/>
      <c r="S1" s="188"/>
    </row>
    <row r="2" spans="1:19" s="194" customFormat="1" ht="29.25" customHeight="1" x14ac:dyDescent="0.4">
      <c r="A2" s="193" t="s">
        <v>289</v>
      </c>
      <c r="C2" s="193"/>
      <c r="D2" s="193"/>
      <c r="E2" s="193"/>
      <c r="F2" s="193"/>
      <c r="G2" s="193"/>
      <c r="H2" s="193"/>
      <c r="I2" s="193"/>
      <c r="J2" s="193"/>
      <c r="K2" s="193"/>
      <c r="L2" s="193"/>
      <c r="M2" s="193"/>
      <c r="N2" s="193"/>
      <c r="O2" s="193"/>
      <c r="P2" s="193"/>
      <c r="Q2" s="193"/>
      <c r="R2" s="193"/>
      <c r="S2" s="193"/>
    </row>
    <row r="3" spans="1:19" s="110" customFormat="1" ht="29.25" customHeight="1" x14ac:dyDescent="0.35">
      <c r="A3" s="188"/>
      <c r="C3" s="188"/>
      <c r="D3" s="188"/>
      <c r="E3" s="188"/>
      <c r="F3" s="188"/>
      <c r="G3" s="188"/>
      <c r="H3" s="188"/>
      <c r="I3" s="188"/>
      <c r="J3" s="188"/>
      <c r="K3" s="188"/>
      <c r="L3" s="188"/>
      <c r="M3" s="188"/>
      <c r="N3" s="188"/>
      <c r="O3" s="188"/>
      <c r="P3" s="188"/>
      <c r="Q3" s="188"/>
      <c r="R3" s="188"/>
      <c r="S3" s="188"/>
    </row>
    <row r="4" spans="1:19" s="110" customFormat="1" ht="29.25" customHeight="1" x14ac:dyDescent="0.35">
      <c r="A4" s="189" t="s">
        <v>288</v>
      </c>
      <c r="B4" s="190"/>
      <c r="C4" s="190"/>
      <c r="D4" s="190"/>
      <c r="E4" s="190"/>
      <c r="F4" s="190"/>
      <c r="G4" s="190"/>
      <c r="H4" s="190"/>
      <c r="I4" s="190"/>
      <c r="J4" s="190"/>
      <c r="K4" s="190"/>
      <c r="L4" s="190"/>
      <c r="M4" s="190"/>
      <c r="N4" s="190"/>
      <c r="O4" s="190"/>
      <c r="P4" s="190"/>
      <c r="Q4" s="190"/>
      <c r="R4" s="190"/>
      <c r="S4" s="190"/>
    </row>
    <row r="5" spans="1:19" s="110" customFormat="1" ht="24" customHeight="1" x14ac:dyDescent="0.35">
      <c r="A5" s="189" t="s">
        <v>291</v>
      </c>
      <c r="B5" s="190"/>
      <c r="C5" s="190"/>
      <c r="D5" s="190"/>
      <c r="E5" s="190"/>
      <c r="F5" s="190"/>
      <c r="G5" s="190"/>
      <c r="H5" s="190"/>
      <c r="I5" s="190"/>
      <c r="J5" s="190"/>
      <c r="K5" s="190"/>
      <c r="L5" s="190"/>
      <c r="M5" s="190"/>
      <c r="N5" s="190"/>
      <c r="O5" s="190"/>
      <c r="P5" s="190"/>
      <c r="Q5" s="190"/>
      <c r="R5" s="190"/>
      <c r="S5" s="190"/>
    </row>
    <row r="6" spans="1:19" s="110" customFormat="1" ht="18" customHeight="1" x14ac:dyDescent="0.35">
      <c r="A6" s="188"/>
      <c r="C6" s="188"/>
      <c r="D6" s="188"/>
      <c r="E6" s="188"/>
      <c r="F6" s="188"/>
      <c r="G6" s="188"/>
      <c r="H6" s="188"/>
      <c r="I6" s="188"/>
      <c r="J6" s="188"/>
      <c r="K6" s="188"/>
      <c r="L6" s="188"/>
      <c r="M6" s="188"/>
      <c r="N6" s="188"/>
      <c r="O6" s="188"/>
      <c r="P6" s="188"/>
      <c r="Q6" s="188"/>
      <c r="R6" s="188"/>
      <c r="S6" s="188"/>
    </row>
    <row r="7" spans="1:19" s="110" customFormat="1" ht="20.25" customHeight="1" x14ac:dyDescent="0.35">
      <c r="A7" s="188" t="s">
        <v>199</v>
      </c>
      <c r="C7" s="188"/>
      <c r="D7" s="188"/>
      <c r="E7" s="188"/>
      <c r="F7" s="188"/>
      <c r="G7" s="188"/>
      <c r="H7" s="188"/>
      <c r="I7" s="188"/>
      <c r="J7" s="188"/>
      <c r="K7" s="188"/>
      <c r="L7" s="188"/>
      <c r="M7" s="188"/>
      <c r="N7" s="188"/>
      <c r="O7" s="188"/>
      <c r="P7" s="188"/>
      <c r="Q7" s="188"/>
      <c r="R7" s="188"/>
      <c r="S7" s="188"/>
    </row>
    <row r="8" spans="1:19" s="110" customFormat="1" ht="18" customHeight="1" x14ac:dyDescent="0.35">
      <c r="A8" s="188"/>
      <c r="C8" s="188"/>
      <c r="D8" s="188"/>
      <c r="E8" s="188"/>
      <c r="F8" s="188"/>
      <c r="G8" s="188"/>
      <c r="H8" s="188"/>
      <c r="I8" s="188"/>
      <c r="J8" s="188"/>
      <c r="K8" s="188"/>
      <c r="L8" s="188"/>
      <c r="M8" s="188"/>
      <c r="N8" s="188"/>
      <c r="O8" s="188"/>
      <c r="P8" s="188"/>
      <c r="Q8" s="188"/>
      <c r="R8" s="188"/>
      <c r="S8" s="188"/>
    </row>
    <row r="9" spans="1:19" s="110" customFormat="1" ht="25.5" customHeight="1" x14ac:dyDescent="0.35">
      <c r="A9" s="191" t="s">
        <v>200</v>
      </c>
      <c r="B9" s="192"/>
      <c r="C9" s="191"/>
      <c r="D9" s="191"/>
      <c r="E9" s="191"/>
      <c r="F9" s="191"/>
      <c r="G9" s="191"/>
      <c r="H9" s="188"/>
      <c r="I9" s="188"/>
      <c r="J9" s="188"/>
      <c r="K9" s="188"/>
      <c r="L9" s="188"/>
      <c r="M9" s="188"/>
      <c r="N9" s="188"/>
      <c r="O9" s="188"/>
      <c r="P9" s="188"/>
      <c r="Q9" s="188"/>
      <c r="R9" s="188"/>
      <c r="S9" s="188"/>
    </row>
    <row r="10" spans="1:19" s="110" customFormat="1" ht="18" customHeight="1" x14ac:dyDescent="0.35">
      <c r="A10" s="188"/>
      <c r="C10" s="188"/>
      <c r="D10" s="188"/>
      <c r="E10" s="188"/>
      <c r="F10" s="188"/>
      <c r="G10" s="188"/>
      <c r="H10" s="188"/>
      <c r="I10" s="188"/>
      <c r="J10" s="188"/>
      <c r="K10" s="188"/>
      <c r="L10" s="188"/>
      <c r="M10" s="188"/>
      <c r="N10" s="188"/>
      <c r="O10" s="188"/>
      <c r="P10" s="188"/>
      <c r="Q10" s="188"/>
      <c r="R10" s="188"/>
      <c r="S10" s="188"/>
    </row>
    <row r="11" spans="1:19" s="110" customFormat="1" ht="25.5" customHeight="1" x14ac:dyDescent="0.35">
      <c r="A11" s="188" t="s">
        <v>201</v>
      </c>
      <c r="C11" s="188"/>
      <c r="D11" s="188"/>
      <c r="E11" s="188"/>
      <c r="F11" s="188"/>
      <c r="G11" s="188"/>
      <c r="H11" s="188"/>
      <c r="I11" s="188"/>
      <c r="J11" s="188"/>
      <c r="K11" s="188"/>
      <c r="L11" s="188"/>
      <c r="M11" s="188"/>
      <c r="N11" s="188"/>
      <c r="O11" s="188"/>
      <c r="P11" s="188"/>
      <c r="Q11" s="188"/>
      <c r="R11" s="188"/>
      <c r="S11" s="188"/>
    </row>
    <row r="12" spans="1:19" ht="18" customHeight="1" x14ac:dyDescent="0.3">
      <c r="B12" s="75"/>
      <c r="C12" s="75"/>
      <c r="D12" s="1"/>
      <c r="E12" s="1"/>
      <c r="F12" s="1"/>
      <c r="G12" s="1"/>
      <c r="H12" s="1"/>
      <c r="I12" s="75"/>
      <c r="J12" s="75"/>
      <c r="K12" s="75"/>
      <c r="L12" s="75"/>
      <c r="M12" s="75"/>
      <c r="N12" s="75"/>
      <c r="O12" s="75"/>
      <c r="P12" s="1"/>
      <c r="Q12" s="1"/>
      <c r="R12" s="1"/>
      <c r="S12" s="1"/>
    </row>
    <row r="13" spans="1:19" ht="20.25" x14ac:dyDescent="0.3">
      <c r="A13" s="198" t="s">
        <v>292</v>
      </c>
      <c r="B13" s="75"/>
      <c r="C13" s="75"/>
      <c r="D13" s="1"/>
      <c r="E13" s="1"/>
      <c r="F13" s="1"/>
      <c r="G13" s="1"/>
      <c r="H13" s="1"/>
      <c r="I13" s="75"/>
      <c r="J13" s="75"/>
      <c r="K13" s="75"/>
      <c r="L13" s="75"/>
      <c r="M13" s="75"/>
      <c r="N13" s="75"/>
      <c r="O13" s="75"/>
      <c r="P13" s="1"/>
      <c r="Q13" s="1"/>
      <c r="R13" s="1"/>
      <c r="S13" s="1"/>
    </row>
    <row r="14" spans="1:19" ht="20.25" x14ac:dyDescent="0.3">
      <c r="A14" s="188" t="s">
        <v>290</v>
      </c>
      <c r="B14" s="75"/>
      <c r="C14" s="75"/>
      <c r="D14" s="1"/>
      <c r="E14" s="1"/>
      <c r="F14" s="1"/>
      <c r="G14" s="1"/>
      <c r="H14" s="1"/>
      <c r="I14" s="75"/>
      <c r="J14" s="75"/>
      <c r="K14" s="75"/>
      <c r="L14" s="75"/>
      <c r="M14" s="75"/>
      <c r="N14" s="75"/>
      <c r="O14" s="75"/>
      <c r="P14" s="1"/>
      <c r="Q14" s="1"/>
      <c r="R14" s="1"/>
      <c r="S14" s="1"/>
    </row>
    <row r="15" spans="1:19" x14ac:dyDescent="0.3">
      <c r="B15" s="75"/>
      <c r="C15" s="75"/>
      <c r="D15" s="1"/>
      <c r="E15" s="1"/>
      <c r="F15" s="1"/>
      <c r="G15" s="1"/>
      <c r="H15" s="1"/>
      <c r="I15" s="75"/>
      <c r="J15" s="75"/>
      <c r="K15" s="75"/>
      <c r="L15" s="75"/>
      <c r="M15" s="75"/>
      <c r="N15" s="75"/>
      <c r="O15" s="75"/>
      <c r="P15" s="1"/>
      <c r="Q15" s="1"/>
      <c r="R15" s="1"/>
      <c r="S15" s="1"/>
    </row>
    <row r="16" spans="1:19" ht="25.5" x14ac:dyDescent="0.35">
      <c r="B16" s="96" t="s">
        <v>202</v>
      </c>
      <c r="C16" s="75"/>
      <c r="D16" s="1"/>
      <c r="E16" s="1"/>
      <c r="F16" s="1"/>
      <c r="G16" s="1"/>
      <c r="H16" s="1"/>
      <c r="I16" s="75"/>
      <c r="J16" s="75"/>
      <c r="K16" s="75"/>
      <c r="L16" s="75"/>
      <c r="M16" s="75"/>
      <c r="N16" s="96" t="s">
        <v>203</v>
      </c>
      <c r="O16" s="75"/>
      <c r="P16" s="1"/>
      <c r="Q16" s="1"/>
      <c r="R16" s="1"/>
      <c r="S16" s="1"/>
    </row>
    <row r="17" spans="1:23" x14ac:dyDescent="0.3">
      <c r="B17" s="75"/>
      <c r="C17" s="75"/>
      <c r="D17" s="1"/>
      <c r="E17" s="1"/>
      <c r="F17" s="1"/>
      <c r="G17" s="1"/>
      <c r="H17" s="1"/>
      <c r="I17" s="75"/>
      <c r="J17" s="75"/>
      <c r="K17" s="75"/>
      <c r="L17" s="75"/>
      <c r="M17" s="75"/>
      <c r="N17" s="75"/>
      <c r="O17" s="75"/>
      <c r="P17" s="1"/>
      <c r="Q17" s="1"/>
      <c r="R17" s="1"/>
      <c r="S17" s="1"/>
    </row>
    <row r="18" spans="1:23" ht="15" customHeight="1" x14ac:dyDescent="0.25">
      <c r="B18" s="75"/>
      <c r="C18" s="75"/>
      <c r="D18" s="200" t="s">
        <v>204</v>
      </c>
      <c r="E18" s="200"/>
      <c r="F18" s="203" t="s">
        <v>205</v>
      </c>
      <c r="G18" s="203"/>
      <c r="H18" s="1"/>
      <c r="I18" s="75"/>
      <c r="J18" s="75"/>
      <c r="K18" s="75"/>
      <c r="L18" s="75"/>
      <c r="M18" s="75"/>
      <c r="N18" s="75"/>
      <c r="O18" s="75"/>
      <c r="P18" s="200" t="s">
        <v>204</v>
      </c>
      <c r="Q18" s="200"/>
      <c r="R18" s="203" t="s">
        <v>205</v>
      </c>
      <c r="S18" s="203"/>
      <c r="T18" s="1"/>
      <c r="U18" s="75"/>
      <c r="V18" s="75"/>
      <c r="W18" s="75"/>
    </row>
    <row r="19" spans="1:23" ht="60.75" x14ac:dyDescent="0.25">
      <c r="A19" s="99" t="s">
        <v>206</v>
      </c>
      <c r="B19" s="85" t="s">
        <v>207</v>
      </c>
      <c r="C19" s="98" t="s">
        <v>208</v>
      </c>
      <c r="D19" s="1" t="s">
        <v>209</v>
      </c>
      <c r="E19" s="1" t="s">
        <v>210</v>
      </c>
      <c r="F19" s="1" t="s">
        <v>211</v>
      </c>
      <c r="G19" s="1" t="s">
        <v>212</v>
      </c>
      <c r="H19" s="111" t="s">
        <v>213</v>
      </c>
      <c r="I19" s="100" t="s">
        <v>214</v>
      </c>
      <c r="J19" s="100" t="s">
        <v>215</v>
      </c>
      <c r="K19" s="75" t="s">
        <v>216</v>
      </c>
      <c r="L19" s="75"/>
      <c r="M19" s="99" t="s">
        <v>206</v>
      </c>
      <c r="N19" s="85" t="s">
        <v>207</v>
      </c>
      <c r="O19" s="75" t="s">
        <v>208</v>
      </c>
      <c r="P19" s="1" t="s">
        <v>209</v>
      </c>
      <c r="Q19" s="1" t="s">
        <v>210</v>
      </c>
      <c r="R19" s="1" t="s">
        <v>211</v>
      </c>
      <c r="S19" s="1" t="s">
        <v>212</v>
      </c>
      <c r="T19" s="111" t="s">
        <v>213</v>
      </c>
      <c r="U19" s="100" t="s">
        <v>214</v>
      </c>
      <c r="V19" s="100" t="s">
        <v>215</v>
      </c>
      <c r="W19" s="75" t="s">
        <v>216</v>
      </c>
    </row>
    <row r="20" spans="1:23" ht="24.75" customHeight="1" x14ac:dyDescent="0.35">
      <c r="A20" s="101" t="s">
        <v>217</v>
      </c>
      <c r="B20" s="75">
        <v>1</v>
      </c>
      <c r="C20" s="102">
        <f>'RI phenology summary'!F13</f>
        <v>0.98424584557609818</v>
      </c>
      <c r="D20" s="112">
        <f>1-E20</f>
        <v>1.5754154423901823E-2</v>
      </c>
      <c r="E20" s="112">
        <f>C20</f>
        <v>0.98424584557609818</v>
      </c>
      <c r="F20" s="112">
        <f>0.5*PRODUCT($D$20:D20)</f>
        <v>7.8770772119509114E-3</v>
      </c>
      <c r="G20" s="112">
        <f>1-F20</f>
        <v>0.99212292278804903</v>
      </c>
      <c r="H20" s="113">
        <f>1-2*F20/(F20+G20)</f>
        <v>0.98424584557609818</v>
      </c>
      <c r="I20" s="105">
        <f>H20</f>
        <v>0.98424584557609818</v>
      </c>
      <c r="J20" s="105">
        <f>I20/$I$41</f>
        <v>1</v>
      </c>
      <c r="K20" s="75">
        <f>1-D20/(D20+E20)</f>
        <v>0.98424584557609818</v>
      </c>
      <c r="L20" s="75"/>
      <c r="M20" s="101" t="s">
        <v>217</v>
      </c>
      <c r="N20" s="75">
        <v>1</v>
      </c>
      <c r="O20" s="102">
        <f>'RI phenology summary'!F11</f>
        <v>0.96821627977781355</v>
      </c>
      <c r="P20" s="112">
        <f>1-Q20</f>
        <v>3.1783720222186451E-2</v>
      </c>
      <c r="Q20" s="112">
        <f>O20</f>
        <v>0.96821627977781355</v>
      </c>
      <c r="R20" s="112">
        <f>0.5*PRODUCT($P$20:P20)</f>
        <v>1.5891860111093226E-2</v>
      </c>
      <c r="S20" s="112">
        <f>1-R20</f>
        <v>0.98410813988890677</v>
      </c>
      <c r="T20" s="113">
        <f>1-2*R20/(R20+S20)</f>
        <v>0.96821627977781355</v>
      </c>
      <c r="U20" s="105">
        <f>T20</f>
        <v>0.96821627977781355</v>
      </c>
      <c r="V20" s="105">
        <f>U20/$U$41</f>
        <v>0.9997390580703206</v>
      </c>
      <c r="W20" s="75">
        <f>1-P20/(P20+Q20)</f>
        <v>0.96821627977781355</v>
      </c>
    </row>
    <row r="21" spans="1:23" ht="25.5" x14ac:dyDescent="0.35">
      <c r="A21" s="101"/>
      <c r="B21" s="75">
        <v>2</v>
      </c>
      <c r="C21" s="102">
        <v>0</v>
      </c>
      <c r="D21" s="112">
        <f>1-E21</f>
        <v>1</v>
      </c>
      <c r="E21" s="112">
        <f>C21</f>
        <v>0</v>
      </c>
      <c r="F21" s="112">
        <f>0.5*PRODUCT($D$20:D21)</f>
        <v>7.8770772119509114E-3</v>
      </c>
      <c r="G21" s="112">
        <f>1-F21</f>
        <v>0.99212292278804903</v>
      </c>
      <c r="H21" s="113">
        <f>1-2*F21/(F21+G21)</f>
        <v>0.98424584557609818</v>
      </c>
      <c r="I21" s="105">
        <f>H21-H20</f>
        <v>0</v>
      </c>
      <c r="J21" s="105">
        <f>I21/$I$41</f>
        <v>0</v>
      </c>
      <c r="K21" s="75">
        <f>1-D21/(D21+E21)</f>
        <v>0</v>
      </c>
      <c r="L21" s="75"/>
      <c r="M21" s="101"/>
      <c r="N21" s="75">
        <v>2</v>
      </c>
      <c r="O21" s="102">
        <v>0</v>
      </c>
      <c r="P21" s="112">
        <f>1-Q21</f>
        <v>1</v>
      </c>
      <c r="Q21" s="112">
        <f>O21</f>
        <v>0</v>
      </c>
      <c r="R21" s="112">
        <f>0.5*PRODUCT($P$20:P21)</f>
        <v>1.5891860111093226E-2</v>
      </c>
      <c r="S21" s="112">
        <f>1-R21</f>
        <v>0.98410813988890677</v>
      </c>
      <c r="T21" s="113">
        <f>1-2*R21/(R21+S21)</f>
        <v>0.96821627977781355</v>
      </c>
      <c r="U21" s="105">
        <f>T21-T20</f>
        <v>0</v>
      </c>
      <c r="V21" s="105">
        <f>U21/$U$41</f>
        <v>0</v>
      </c>
      <c r="W21" s="75">
        <f>1-P21/(P21+Q21)</f>
        <v>0</v>
      </c>
    </row>
    <row r="22" spans="1:23" ht="25.5" x14ac:dyDescent="0.35">
      <c r="A22" s="101"/>
      <c r="B22" s="75">
        <v>3</v>
      </c>
      <c r="C22" s="102">
        <v>0</v>
      </c>
      <c r="D22" s="112">
        <f>1-E22</f>
        <v>1</v>
      </c>
      <c r="E22" s="112">
        <f>C22</f>
        <v>0</v>
      </c>
      <c r="F22" s="112">
        <f>0.5*PRODUCT($D$20:D22)</f>
        <v>7.8770772119509114E-3</v>
      </c>
      <c r="G22" s="112">
        <f>1-F22</f>
        <v>0.99212292278804903</v>
      </c>
      <c r="H22" s="113">
        <f>1-2*F22/(F22+G22)</f>
        <v>0.98424584557609818</v>
      </c>
      <c r="I22" s="105">
        <f>H22-H21</f>
        <v>0</v>
      </c>
      <c r="J22" s="105">
        <f>I22/$I$41</f>
        <v>0</v>
      </c>
      <c r="K22" s="75">
        <f>1-D22/(D22+E22)</f>
        <v>0</v>
      </c>
      <c r="L22" s="75"/>
      <c r="M22" s="101"/>
      <c r="N22" s="75">
        <v>3</v>
      </c>
      <c r="O22" s="102">
        <v>0</v>
      </c>
      <c r="P22" s="112">
        <f>1-Q22</f>
        <v>1</v>
      </c>
      <c r="Q22" s="112">
        <f>O22</f>
        <v>0</v>
      </c>
      <c r="R22" s="112">
        <f>0.5*PRODUCT($P$20:P22)</f>
        <v>1.5891860111093226E-2</v>
      </c>
      <c r="S22" s="112">
        <f>1-R22</f>
        <v>0.98410813988890677</v>
      </c>
      <c r="T22" s="113">
        <f>1-2*R22/(R22+S22)</f>
        <v>0.96821627977781355</v>
      </c>
      <c r="U22" s="105">
        <f>T22-T21</f>
        <v>0</v>
      </c>
      <c r="V22" s="105">
        <f>U22/$U$41</f>
        <v>0</v>
      </c>
      <c r="W22" s="75">
        <f>1-P22/(P22+Q22)</f>
        <v>0</v>
      </c>
    </row>
    <row r="23" spans="1:23" ht="25.5" x14ac:dyDescent="0.35">
      <c r="A23" s="101"/>
      <c r="B23" s="75">
        <v>4</v>
      </c>
      <c r="C23" s="102">
        <v>0</v>
      </c>
      <c r="D23" s="112">
        <f>1-E23</f>
        <v>1</v>
      </c>
      <c r="E23" s="112">
        <f>C23</f>
        <v>0</v>
      </c>
      <c r="F23" s="112">
        <f>0.5*PRODUCT($D$20:D23)</f>
        <v>7.8770772119509114E-3</v>
      </c>
      <c r="G23" s="112">
        <f>1-F23</f>
        <v>0.99212292278804903</v>
      </c>
      <c r="H23" s="113">
        <f>1-2*F23/(F23+G23)</f>
        <v>0.98424584557609818</v>
      </c>
      <c r="I23" s="105">
        <f>H23-H22</f>
        <v>0</v>
      </c>
      <c r="J23" s="105">
        <f>I23/$I$41</f>
        <v>0</v>
      </c>
      <c r="K23" s="75">
        <f>1-D23/(D23+E23)</f>
        <v>0</v>
      </c>
      <c r="L23" s="75"/>
      <c r="M23" s="101"/>
      <c r="N23" s="75">
        <v>4</v>
      </c>
      <c r="O23" s="102">
        <v>0</v>
      </c>
      <c r="P23" s="112">
        <f>1-Q23</f>
        <v>1</v>
      </c>
      <c r="Q23" s="112">
        <f>O23</f>
        <v>0</v>
      </c>
      <c r="R23" s="112">
        <f>0.5*PRODUCT($P$20:P23)</f>
        <v>1.5891860111093226E-2</v>
      </c>
      <c r="S23" s="112">
        <f>1-R23</f>
        <v>0.98410813988890677</v>
      </c>
      <c r="T23" s="113">
        <f>1-2*R23/(R23+S23)</f>
        <v>0.96821627977781355</v>
      </c>
      <c r="U23" s="105">
        <f>T23-T22</f>
        <v>0</v>
      </c>
      <c r="V23" s="105">
        <f>U23/$U$41</f>
        <v>0</v>
      </c>
      <c r="W23" s="75">
        <f>1-P23/(P23+Q23)</f>
        <v>0</v>
      </c>
    </row>
    <row r="24" spans="1:23" ht="18" x14ac:dyDescent="0.25">
      <c r="A24" s="101"/>
      <c r="B24" s="75"/>
      <c r="C24" s="104"/>
      <c r="D24" s="1"/>
      <c r="E24" s="1"/>
      <c r="F24" s="1"/>
      <c r="G24" s="1"/>
      <c r="H24" s="113"/>
      <c r="I24" s="104"/>
      <c r="J24" s="104"/>
      <c r="K24" s="75"/>
      <c r="L24" s="75"/>
      <c r="M24" s="101"/>
      <c r="N24" s="75"/>
      <c r="O24" s="104"/>
      <c r="P24" s="1"/>
      <c r="Q24" s="1"/>
      <c r="R24" s="1"/>
      <c r="S24" s="1"/>
      <c r="T24" s="113"/>
      <c r="U24" s="104"/>
      <c r="V24" s="104"/>
      <c r="W24" s="75"/>
    </row>
    <row r="25" spans="1:23" ht="62.25" x14ac:dyDescent="0.35">
      <c r="A25" s="101"/>
      <c r="B25" s="85" t="s">
        <v>218</v>
      </c>
      <c r="C25" s="106"/>
      <c r="D25" s="114" t="s">
        <v>211</v>
      </c>
      <c r="E25" s="114" t="s">
        <v>212</v>
      </c>
      <c r="F25" s="1" t="s">
        <v>211</v>
      </c>
      <c r="G25" s="1" t="s">
        <v>212</v>
      </c>
      <c r="H25" s="113"/>
      <c r="I25" s="106"/>
      <c r="J25" s="106"/>
      <c r="K25" s="75"/>
      <c r="L25" s="75"/>
      <c r="M25" s="101"/>
      <c r="N25" s="85" t="s">
        <v>218</v>
      </c>
      <c r="O25" s="106"/>
      <c r="P25" s="114" t="s">
        <v>211</v>
      </c>
      <c r="Q25" s="114" t="s">
        <v>212</v>
      </c>
      <c r="R25" s="1" t="s">
        <v>211</v>
      </c>
      <c r="S25" s="1" t="s">
        <v>212</v>
      </c>
      <c r="T25" s="113"/>
      <c r="U25" s="106"/>
      <c r="V25" s="106"/>
      <c r="W25" s="75"/>
    </row>
    <row r="26" spans="1:23" ht="25.5" x14ac:dyDescent="0.35">
      <c r="A26" s="101" t="s">
        <v>219</v>
      </c>
      <c r="B26" s="107">
        <v>1</v>
      </c>
      <c r="C26" s="102">
        <v>0</v>
      </c>
      <c r="D26" s="112">
        <f>(1-C26)/2</f>
        <v>0.5</v>
      </c>
      <c r="E26" s="112">
        <f>1-D26</f>
        <v>0.5</v>
      </c>
      <c r="F26" s="113">
        <f>PRODUCT($D$20:$D$23)*(PRODUCT($D$26:$D26)/(PRODUCT($D$26:$D26)+PRODUCT($E$26:$E26)))</f>
        <v>7.8770772119509114E-3</v>
      </c>
      <c r="G26" s="113">
        <f>PRODUCT($D$20:$D$23)*(PRODUCT($E$26:$E26)/(PRODUCT($E$26:$E26)+PRODUCT($D$26:$D26)))+(1-PRODUCT($D$20:$D$23))</f>
        <v>0.99212292278804903</v>
      </c>
      <c r="H26" s="113">
        <f>1-2*F26/(F26+G26)</f>
        <v>0.98424584557609818</v>
      </c>
      <c r="I26" s="105">
        <f>H26-H23</f>
        <v>0</v>
      </c>
      <c r="J26" s="105">
        <f>I26/$I$41</f>
        <v>0</v>
      </c>
      <c r="K26" s="75">
        <f>1-2*D26/(D26+E26)</f>
        <v>0</v>
      </c>
      <c r="L26" s="75"/>
      <c r="M26" s="101" t="s">
        <v>219</v>
      </c>
      <c r="N26" s="107">
        <v>1</v>
      </c>
      <c r="O26" s="102">
        <v>0</v>
      </c>
      <c r="P26" s="112">
        <f>(1-O26)/2</f>
        <v>0.5</v>
      </c>
      <c r="Q26" s="112">
        <f>1-P26</f>
        <v>0.5</v>
      </c>
      <c r="R26" s="113">
        <f>PRODUCT($P$20:$P$23)*(PRODUCT($P$26:$P26)/(PRODUCT($P$26:$P26)+PRODUCT($Q$26:$Q26)))</f>
        <v>1.5891860111093226E-2</v>
      </c>
      <c r="S26" s="113">
        <f>PRODUCT($D$20:$D$23)*(PRODUCT($E$26:$E26)/(PRODUCT($E$26:$E26)+PRODUCT($D$26:$D26)))+(1-PRODUCT($D$20:$D$23))</f>
        <v>0.99212292278804903</v>
      </c>
      <c r="T26" s="113">
        <f>1-2*R26/(R26+S26)</f>
        <v>0.96846899394592845</v>
      </c>
      <c r="U26" s="105">
        <f>T26-T23</f>
        <v>2.5271416811489811E-4</v>
      </c>
      <c r="V26" s="105">
        <f>U26/$U$41</f>
        <v>2.6094192967937975E-4</v>
      </c>
      <c r="W26" s="75">
        <f>1-2*P26/(P26+Q26)</f>
        <v>0</v>
      </c>
    </row>
    <row r="27" spans="1:23" ht="25.5" x14ac:dyDescent="0.35">
      <c r="A27" s="101" t="s">
        <v>268</v>
      </c>
      <c r="B27" s="107">
        <v>2</v>
      </c>
      <c r="C27" s="102">
        <v>0</v>
      </c>
      <c r="D27" s="113">
        <f>(1-C27)/2</f>
        <v>0.5</v>
      </c>
      <c r="E27" s="113">
        <f>1-D27</f>
        <v>0.5</v>
      </c>
      <c r="F27" s="113">
        <f>PRODUCT($D$20:$D$23)*(PRODUCT($D$26:$D27)/(PRODUCT($D$26:$D27)+PRODUCT($E$26:$E27)))</f>
        <v>7.8770772119509114E-3</v>
      </c>
      <c r="G27" s="113">
        <f>PRODUCT($D$20:$D$23)*(PRODUCT($E$26:$E27)/(PRODUCT($E$26:$E27)+PRODUCT($D$26:$D27)))+(1-PRODUCT($D$20:$D$23))</f>
        <v>0.99212292278804903</v>
      </c>
      <c r="H27" s="113">
        <f>1-2*F27/(F27+G27)</f>
        <v>0.98424584557609818</v>
      </c>
      <c r="I27" s="105">
        <f>H27-H26</f>
        <v>0</v>
      </c>
      <c r="J27" s="105">
        <f>I27/$I$41</f>
        <v>0</v>
      </c>
      <c r="K27" s="75">
        <f>1-2*D27/(D27+E27)</f>
        <v>0</v>
      </c>
      <c r="L27" s="75"/>
      <c r="M27" s="101" t="s">
        <v>268</v>
      </c>
      <c r="N27" s="107">
        <v>2</v>
      </c>
      <c r="O27" s="102">
        <v>0</v>
      </c>
      <c r="P27" s="113">
        <f>(1-O27)/2</f>
        <v>0.5</v>
      </c>
      <c r="Q27" s="113">
        <f>1-P27</f>
        <v>0.5</v>
      </c>
      <c r="R27" s="113">
        <f>PRODUCT($P$20:$P$23)*(PRODUCT($P$26:$P27)/(PRODUCT($P$26:$P27)+PRODUCT($Q$26:$Q27)))</f>
        <v>1.5891860111093226E-2</v>
      </c>
      <c r="S27" s="113">
        <f>PRODUCT($D$20:$D$23)*(PRODUCT($E$26:$E27)/(PRODUCT($E$26:$E27)+PRODUCT($D$26:$D27)))+(1-PRODUCT($D$20:$D$23))</f>
        <v>0.99212292278804903</v>
      </c>
      <c r="T27" s="113">
        <f>1-2*R27/(R27+S27)</f>
        <v>0.96846899394592845</v>
      </c>
      <c r="U27" s="105">
        <f>T27-T26</f>
        <v>0</v>
      </c>
      <c r="V27" s="105">
        <f>U27/$U$41</f>
        <v>0</v>
      </c>
      <c r="W27" s="75">
        <f>1-2*P27/(P27+Q27)</f>
        <v>0</v>
      </c>
    </row>
    <row r="28" spans="1:23" ht="25.5" x14ac:dyDescent="0.35">
      <c r="A28" s="101" t="s">
        <v>220</v>
      </c>
      <c r="B28" s="107">
        <v>3</v>
      </c>
      <c r="C28" s="102">
        <v>0</v>
      </c>
      <c r="D28" s="112">
        <f>(1-C28)/2</f>
        <v>0.5</v>
      </c>
      <c r="E28" s="112">
        <f>1-D28</f>
        <v>0.5</v>
      </c>
      <c r="F28" s="113">
        <f>PRODUCT($D$20:$D$23)*(PRODUCT($D$26:$D28)/(PRODUCT($D$26:$D28)+PRODUCT($E$26:$E28)))</f>
        <v>7.8770772119509114E-3</v>
      </c>
      <c r="G28" s="113">
        <f>PRODUCT($D$20:$D$23)*(PRODUCT($E$26:$E28)/(PRODUCT($E$26:$E28)+PRODUCT($D$26:$D28)))+(1-PRODUCT($D$20:$D$23))</f>
        <v>0.99212292278804903</v>
      </c>
      <c r="H28" s="113">
        <f>1-2*F28/(F28+G28)</f>
        <v>0.98424584557609818</v>
      </c>
      <c r="I28" s="105">
        <f>H28-H27</f>
        <v>0</v>
      </c>
      <c r="J28" s="105">
        <f>I28/$I$41</f>
        <v>0</v>
      </c>
      <c r="K28" s="75">
        <f>1-2*D28/(D28+E28)</f>
        <v>0</v>
      </c>
      <c r="L28" s="75"/>
      <c r="M28" s="101" t="s">
        <v>220</v>
      </c>
      <c r="N28" s="107">
        <v>3</v>
      </c>
      <c r="O28" s="102">
        <v>0</v>
      </c>
      <c r="P28" s="112">
        <f>(1-O28)/2</f>
        <v>0.5</v>
      </c>
      <c r="Q28" s="112">
        <f>1-P28</f>
        <v>0.5</v>
      </c>
      <c r="R28" s="113">
        <f>PRODUCT($P$20:$P$23)*(PRODUCT($P$26:$P28)/(PRODUCT($P$26:$P28)+PRODUCT($Q$26:$Q28)))</f>
        <v>1.5891860111093226E-2</v>
      </c>
      <c r="S28" s="113">
        <f>PRODUCT($D$20:$D$23)*(PRODUCT($E$26:$E28)/(PRODUCT($E$26:$E28)+PRODUCT($D$26:$D28)))+(1-PRODUCT($D$20:$D$23))</f>
        <v>0.99212292278804903</v>
      </c>
      <c r="T28" s="113">
        <f>1-2*R28/(R28+S28)</f>
        <v>0.96846899394592845</v>
      </c>
      <c r="U28" s="105">
        <f>T28-T27</f>
        <v>0</v>
      </c>
      <c r="V28" s="105">
        <f>U28/$U$41</f>
        <v>0</v>
      </c>
      <c r="W28" s="75">
        <f>1-2*P28/(P28+Q28)</f>
        <v>0</v>
      </c>
    </row>
    <row r="29" spans="1:23" ht="25.5" x14ac:dyDescent="0.35">
      <c r="A29" s="101"/>
      <c r="B29" s="107">
        <v>4</v>
      </c>
      <c r="C29" s="102">
        <v>0</v>
      </c>
      <c r="D29" s="112">
        <f>(1-C29)/2</f>
        <v>0.5</v>
      </c>
      <c r="E29" s="112">
        <f>1-D29</f>
        <v>0.5</v>
      </c>
      <c r="F29" s="113">
        <f>PRODUCT($D$20:$D$23)*(PRODUCT($D$26:$D29)/(PRODUCT($D$26:$D29)+PRODUCT($E$26:$E29)))</f>
        <v>7.8770772119509114E-3</v>
      </c>
      <c r="G29" s="113">
        <f>PRODUCT($D$20:$D$23)*(PRODUCT($E$26:$E29)/(PRODUCT($E$26:$E29)+PRODUCT($D$26:$D29)))+(1-PRODUCT($D$20:$D$23))</f>
        <v>0.99212292278804903</v>
      </c>
      <c r="H29" s="113">
        <f>1-2*F29/(F29+G29)</f>
        <v>0.98424584557609818</v>
      </c>
      <c r="I29" s="105">
        <f>H29-H28</f>
        <v>0</v>
      </c>
      <c r="J29" s="105">
        <f>I29/$I$41</f>
        <v>0</v>
      </c>
      <c r="K29" s="75">
        <f>1-2*D29/(D29+E29)</f>
        <v>0</v>
      </c>
      <c r="L29" s="75"/>
      <c r="M29" s="101"/>
      <c r="N29" s="107">
        <v>4</v>
      </c>
      <c r="O29" s="102">
        <v>0</v>
      </c>
      <c r="P29" s="112">
        <f>(1-O29)/2</f>
        <v>0.5</v>
      </c>
      <c r="Q29" s="112">
        <f>1-P29</f>
        <v>0.5</v>
      </c>
      <c r="R29" s="113">
        <f>PRODUCT($P$20:$P$23)*(PRODUCT($P$26:$P29)/(PRODUCT($P$26:$P29)+PRODUCT($Q$26:$Q29)))</f>
        <v>1.5891860111093226E-2</v>
      </c>
      <c r="S29" s="113">
        <f>PRODUCT($D$20:$D$23)*(PRODUCT($E$26:$E29)/(PRODUCT($E$26:$E29)+PRODUCT($D$26:$D29)))+(1-PRODUCT($D$20:$D$23))</f>
        <v>0.99212292278804903</v>
      </c>
      <c r="T29" s="113">
        <f>1-2*R29/(R29+S29)</f>
        <v>0.96846899394592845</v>
      </c>
      <c r="U29" s="105">
        <f>T29-T28</f>
        <v>0</v>
      </c>
      <c r="V29" s="105">
        <f>U29/$U$41</f>
        <v>0</v>
      </c>
      <c r="W29" s="75">
        <f>1-2*P29/(P29+Q29)</f>
        <v>0</v>
      </c>
    </row>
    <row r="30" spans="1:23" ht="25.5" x14ac:dyDescent="0.35">
      <c r="A30" s="101"/>
      <c r="B30" s="107">
        <v>5</v>
      </c>
      <c r="C30" s="102">
        <v>0</v>
      </c>
      <c r="D30" s="112">
        <f>(1-C30)/2</f>
        <v>0.5</v>
      </c>
      <c r="E30" s="112">
        <f>1-D30</f>
        <v>0.5</v>
      </c>
      <c r="F30" s="113">
        <f>PRODUCT($D$20:$D$23)*(PRODUCT($D$26:$D30)/(PRODUCT($D$26:$D30)+PRODUCT($E$26:$E30)))</f>
        <v>7.8770772119509114E-3</v>
      </c>
      <c r="G30" s="113">
        <f>PRODUCT($D$20:$D$23)*(PRODUCT($E$26:$E30)/(PRODUCT($E$26:$E30)+PRODUCT($D$26:$D30)))+(1-PRODUCT($D$20:$D$23))</f>
        <v>0.99212292278804903</v>
      </c>
      <c r="H30" s="113">
        <f>1-2*F30/(F30+G30)</f>
        <v>0.98424584557609818</v>
      </c>
      <c r="I30" s="105">
        <f>H30-H29</f>
        <v>0</v>
      </c>
      <c r="J30" s="105">
        <f>I30/$I$41</f>
        <v>0</v>
      </c>
      <c r="K30" s="75">
        <f>1-2*D30/(D30+E30)</f>
        <v>0</v>
      </c>
      <c r="L30" s="75"/>
      <c r="M30" s="101"/>
      <c r="N30" s="107">
        <v>5</v>
      </c>
      <c r="O30" s="102">
        <v>0</v>
      </c>
      <c r="P30" s="112">
        <f>(1-O30)/2</f>
        <v>0.5</v>
      </c>
      <c r="Q30" s="112">
        <f>1-P30</f>
        <v>0.5</v>
      </c>
      <c r="R30" s="113">
        <f>PRODUCT($P$20:$P$23)*(PRODUCT($P$26:$P30)/(PRODUCT($P$26:$P30)+PRODUCT($Q$26:$Q30)))</f>
        <v>1.5891860111093226E-2</v>
      </c>
      <c r="S30" s="113">
        <f>PRODUCT($D$20:$D$23)*(PRODUCT($E$26:$E30)/(PRODUCT($E$26:$E30)+PRODUCT($D$26:$D30)))+(1-PRODUCT($D$20:$D$23))</f>
        <v>0.99212292278804903</v>
      </c>
      <c r="T30" s="113">
        <f>1-2*R30/(R30+S30)</f>
        <v>0.96846899394592845</v>
      </c>
      <c r="U30" s="105">
        <f>T30-T29</f>
        <v>0</v>
      </c>
      <c r="V30" s="105">
        <f>U30/$U$41</f>
        <v>0</v>
      </c>
      <c r="W30" s="75">
        <f>1-2*P30/(P30+Q30)</f>
        <v>0</v>
      </c>
    </row>
    <row r="31" spans="1:23" ht="25.5" x14ac:dyDescent="0.35">
      <c r="A31" s="101"/>
      <c r="B31" s="97"/>
      <c r="C31" s="106"/>
      <c r="D31" s="114"/>
      <c r="E31" s="114"/>
      <c r="F31" s="114"/>
      <c r="G31" s="114"/>
      <c r="H31" s="113"/>
      <c r="I31" s="106"/>
      <c r="J31" s="106"/>
      <c r="K31" s="75"/>
      <c r="L31" s="75"/>
      <c r="M31" s="101"/>
      <c r="N31" s="97"/>
      <c r="O31" s="106"/>
      <c r="P31" s="114"/>
      <c r="Q31" s="114"/>
      <c r="R31" s="114"/>
      <c r="S31" s="114"/>
      <c r="T31" s="113"/>
      <c r="U31" s="106"/>
      <c r="V31" s="106"/>
      <c r="W31" s="75"/>
    </row>
    <row r="32" spans="1:23" ht="25.5" x14ac:dyDescent="0.35">
      <c r="A32" s="101"/>
      <c r="B32" s="97" t="s">
        <v>221</v>
      </c>
      <c r="C32" s="106"/>
      <c r="D32" s="114" t="s">
        <v>211</v>
      </c>
      <c r="E32" s="114" t="s">
        <v>212</v>
      </c>
      <c r="F32" s="1" t="s">
        <v>211</v>
      </c>
      <c r="G32" s="1" t="s">
        <v>212</v>
      </c>
      <c r="H32" s="113"/>
      <c r="I32" s="106"/>
      <c r="J32" s="106"/>
      <c r="K32" s="75"/>
      <c r="L32" s="75"/>
      <c r="M32" s="101"/>
      <c r="N32" s="97" t="s">
        <v>221</v>
      </c>
      <c r="O32" s="106"/>
      <c r="P32" s="114" t="s">
        <v>211</v>
      </c>
      <c r="Q32" s="114" t="s">
        <v>212</v>
      </c>
      <c r="R32" s="1" t="s">
        <v>211</v>
      </c>
      <c r="S32" s="1" t="s">
        <v>212</v>
      </c>
      <c r="T32" s="113"/>
      <c r="U32" s="106"/>
      <c r="V32" s="106"/>
      <c r="W32" s="75"/>
    </row>
    <row r="33" spans="1:23" ht="25.5" x14ac:dyDescent="0.35">
      <c r="A33" s="101" t="s">
        <v>222</v>
      </c>
      <c r="B33" s="107">
        <v>1</v>
      </c>
      <c r="C33" s="102">
        <v>0</v>
      </c>
      <c r="D33" s="113">
        <f t="shared" ref="D33:D39" si="0">(1-C33)/2</f>
        <v>0.5</v>
      </c>
      <c r="E33" s="113">
        <f t="shared" ref="E33:E39" si="1">1-D33</f>
        <v>0.5</v>
      </c>
      <c r="F33" s="113">
        <f>PRODUCT($F$30,$D$33:D33)</f>
        <v>3.9385386059754557E-3</v>
      </c>
      <c r="G33" s="113">
        <f>$G$30*PRODUCT($E$33:E33)</f>
        <v>0.49606146139402452</v>
      </c>
      <c r="H33" s="113">
        <f t="shared" ref="H33:H39" si="2">1-2*F33/(F33+G33)</f>
        <v>0.98424584557609818</v>
      </c>
      <c r="I33" s="105">
        <f>H33-H30</f>
        <v>0</v>
      </c>
      <c r="J33" s="105">
        <f t="shared" ref="J33:J39" si="3">I33/$I$41</f>
        <v>0</v>
      </c>
      <c r="K33" s="75">
        <f t="shared" ref="K33:K39" si="4">1-2*D33/(D33+E33)</f>
        <v>0</v>
      </c>
      <c r="L33" s="75"/>
      <c r="M33" s="101" t="s">
        <v>222</v>
      </c>
      <c r="N33" s="107">
        <v>1</v>
      </c>
      <c r="O33" s="102">
        <v>0</v>
      </c>
      <c r="P33" s="113">
        <f t="shared" ref="P33:P39" si="5">(1-O33)/2</f>
        <v>0.5</v>
      </c>
      <c r="Q33" s="113">
        <f t="shared" ref="Q33:Q39" si="6">1-P33</f>
        <v>0.5</v>
      </c>
      <c r="R33" s="113">
        <f>PRODUCT($R$30,$P$33:P33)</f>
        <v>7.9459300555466128E-3</v>
      </c>
      <c r="S33" s="113">
        <f>$S$30*PRODUCT($Q$33:Q33)</f>
        <v>0.49606146139402452</v>
      </c>
      <c r="T33" s="113">
        <f t="shared" ref="T33:T39" si="7">1-2*R33/(R33+S33)</f>
        <v>0.96846899394592845</v>
      </c>
      <c r="U33" s="105">
        <f>T33-T30</f>
        <v>0</v>
      </c>
      <c r="V33" s="105">
        <f t="shared" ref="V33:V39" si="8">U33/$U$41</f>
        <v>0</v>
      </c>
      <c r="W33" s="75">
        <f t="shared" ref="W33:W39" si="9">1-2*P33/(P33+Q33)</f>
        <v>0</v>
      </c>
    </row>
    <row r="34" spans="1:23" ht="25.5" x14ac:dyDescent="0.35">
      <c r="A34" s="101" t="s">
        <v>223</v>
      </c>
      <c r="B34" s="107">
        <v>2</v>
      </c>
      <c r="C34" s="102">
        <v>0</v>
      </c>
      <c r="D34" s="113">
        <f t="shared" si="0"/>
        <v>0.5</v>
      </c>
      <c r="E34" s="113">
        <f t="shared" si="1"/>
        <v>0.5</v>
      </c>
      <c r="F34" s="113">
        <f>PRODUCT($F$30,$D$33:D34)</f>
        <v>1.9692693029877278E-3</v>
      </c>
      <c r="G34" s="113">
        <f>$G$30*PRODUCT($E$33:E34)</f>
        <v>0.24803073069701226</v>
      </c>
      <c r="H34" s="113">
        <f t="shared" si="2"/>
        <v>0.98424584557609818</v>
      </c>
      <c r="I34" s="105">
        <f t="shared" ref="I34:I39" si="10">H34-H33</f>
        <v>0</v>
      </c>
      <c r="J34" s="105">
        <f t="shared" si="3"/>
        <v>0</v>
      </c>
      <c r="K34" s="75">
        <f t="shared" si="4"/>
        <v>0</v>
      </c>
      <c r="L34" s="75"/>
      <c r="M34" s="101" t="s">
        <v>223</v>
      </c>
      <c r="N34" s="107">
        <v>2</v>
      </c>
      <c r="O34" s="102">
        <v>0</v>
      </c>
      <c r="P34" s="113">
        <f t="shared" si="5"/>
        <v>0.5</v>
      </c>
      <c r="Q34" s="113">
        <f t="shared" si="6"/>
        <v>0.5</v>
      </c>
      <c r="R34" s="113">
        <f>PRODUCT($R$30,$P$33:P34)</f>
        <v>3.9729650277733064E-3</v>
      </c>
      <c r="S34" s="113">
        <f>$S$30*PRODUCT($Q$33:Q34)</f>
        <v>0.24803073069701226</v>
      </c>
      <c r="T34" s="113">
        <f t="shared" si="7"/>
        <v>0.96846899394592845</v>
      </c>
      <c r="U34" s="105">
        <f t="shared" ref="U34:U39" si="11">T34-T33</f>
        <v>0</v>
      </c>
      <c r="V34" s="105">
        <f t="shared" si="8"/>
        <v>0</v>
      </c>
      <c r="W34" s="75">
        <f t="shared" si="9"/>
        <v>0</v>
      </c>
    </row>
    <row r="35" spans="1:23" ht="25.5" x14ac:dyDescent="0.35">
      <c r="A35" s="101"/>
      <c r="B35" s="107">
        <v>3</v>
      </c>
      <c r="C35" s="102">
        <v>0</v>
      </c>
      <c r="D35" s="113">
        <f t="shared" si="0"/>
        <v>0.5</v>
      </c>
      <c r="E35" s="113">
        <f t="shared" si="1"/>
        <v>0.5</v>
      </c>
      <c r="F35" s="113">
        <f>PRODUCT($F$30,$D$33:D35)</f>
        <v>9.8463465149386392E-4</v>
      </c>
      <c r="G35" s="113">
        <f>$G$30*PRODUCT($E$33:E35)</f>
        <v>0.12401536534850613</v>
      </c>
      <c r="H35" s="113">
        <f t="shared" si="2"/>
        <v>0.98424584557609818</v>
      </c>
      <c r="I35" s="105">
        <f t="shared" si="10"/>
        <v>0</v>
      </c>
      <c r="J35" s="105">
        <f t="shared" si="3"/>
        <v>0</v>
      </c>
      <c r="K35" s="75">
        <f t="shared" si="4"/>
        <v>0</v>
      </c>
      <c r="L35" s="75"/>
      <c r="M35" s="101"/>
      <c r="N35" s="107">
        <v>3</v>
      </c>
      <c r="O35" s="102">
        <v>0</v>
      </c>
      <c r="P35" s="113">
        <f t="shared" si="5"/>
        <v>0.5</v>
      </c>
      <c r="Q35" s="113">
        <f t="shared" si="6"/>
        <v>0.5</v>
      </c>
      <c r="R35" s="113">
        <f>PRODUCT($R$30,$P$33:P35)</f>
        <v>1.9864825138866532E-3</v>
      </c>
      <c r="S35" s="113">
        <f>$S$30*PRODUCT($Q$33:Q35)</f>
        <v>0.12401536534850613</v>
      </c>
      <c r="T35" s="113">
        <f t="shared" si="7"/>
        <v>0.96846899394592845</v>
      </c>
      <c r="U35" s="105">
        <f t="shared" si="11"/>
        <v>0</v>
      </c>
      <c r="V35" s="105">
        <f t="shared" si="8"/>
        <v>0</v>
      </c>
      <c r="W35" s="75">
        <f t="shared" si="9"/>
        <v>0</v>
      </c>
    </row>
    <row r="36" spans="1:23" ht="25.5" x14ac:dyDescent="0.35">
      <c r="A36" s="101"/>
      <c r="B36" s="107">
        <v>4</v>
      </c>
      <c r="C36" s="102">
        <v>0</v>
      </c>
      <c r="D36" s="113">
        <f t="shared" si="0"/>
        <v>0.5</v>
      </c>
      <c r="E36" s="113">
        <f t="shared" si="1"/>
        <v>0.5</v>
      </c>
      <c r="F36" s="113">
        <f>PRODUCT($F$30,$D$33:D36)</f>
        <v>4.9231732574693196E-4</v>
      </c>
      <c r="G36" s="113">
        <f>$G$30*PRODUCT($E$33:E36)</f>
        <v>6.2007682674253065E-2</v>
      </c>
      <c r="H36" s="113">
        <f t="shared" si="2"/>
        <v>0.98424584557609818</v>
      </c>
      <c r="I36" s="105">
        <f t="shared" si="10"/>
        <v>0</v>
      </c>
      <c r="J36" s="105">
        <f t="shared" si="3"/>
        <v>0</v>
      </c>
      <c r="K36" s="75">
        <f t="shared" si="4"/>
        <v>0</v>
      </c>
      <c r="L36" s="75"/>
      <c r="M36" s="101"/>
      <c r="N36" s="107">
        <v>4</v>
      </c>
      <c r="O36" s="102">
        <v>0</v>
      </c>
      <c r="P36" s="113">
        <f t="shared" si="5"/>
        <v>0.5</v>
      </c>
      <c r="Q36" s="113">
        <f t="shared" si="6"/>
        <v>0.5</v>
      </c>
      <c r="R36" s="113">
        <f>PRODUCT($R$30,$P$33:P36)</f>
        <v>9.932412569433266E-4</v>
      </c>
      <c r="S36" s="113">
        <f>$S$30*PRODUCT($Q$33:Q36)</f>
        <v>6.2007682674253065E-2</v>
      </c>
      <c r="T36" s="113">
        <f t="shared" si="7"/>
        <v>0.96846899394592845</v>
      </c>
      <c r="U36" s="105">
        <f t="shared" si="11"/>
        <v>0</v>
      </c>
      <c r="V36" s="105">
        <f t="shared" si="8"/>
        <v>0</v>
      </c>
      <c r="W36" s="75">
        <f t="shared" si="9"/>
        <v>0</v>
      </c>
    </row>
    <row r="37" spans="1:23" ht="25.5" x14ac:dyDescent="0.35">
      <c r="A37" s="101"/>
      <c r="B37" s="107">
        <v>5</v>
      </c>
      <c r="C37" s="102">
        <v>0</v>
      </c>
      <c r="D37" s="113">
        <f t="shared" si="0"/>
        <v>0.5</v>
      </c>
      <c r="E37" s="113">
        <f t="shared" si="1"/>
        <v>0.5</v>
      </c>
      <c r="F37" s="113">
        <f>PRODUCT($F$30,$D$33:D37)</f>
        <v>2.4615866287346598E-4</v>
      </c>
      <c r="G37" s="113">
        <f>$G$30*PRODUCT($E$33:E37)</f>
        <v>3.1003841337126532E-2</v>
      </c>
      <c r="H37" s="113">
        <f t="shared" si="2"/>
        <v>0.98424584557609818</v>
      </c>
      <c r="I37" s="105">
        <f t="shared" si="10"/>
        <v>0</v>
      </c>
      <c r="J37" s="105">
        <f t="shared" si="3"/>
        <v>0</v>
      </c>
      <c r="K37" s="75">
        <f t="shared" si="4"/>
        <v>0</v>
      </c>
      <c r="L37" s="75"/>
      <c r="M37" s="101"/>
      <c r="N37" s="107">
        <v>5</v>
      </c>
      <c r="O37" s="102">
        <v>0</v>
      </c>
      <c r="P37" s="113">
        <f t="shared" si="5"/>
        <v>0.5</v>
      </c>
      <c r="Q37" s="113">
        <f t="shared" si="6"/>
        <v>0.5</v>
      </c>
      <c r="R37" s="113">
        <f>PRODUCT($R$30,$P$33:P37)</f>
        <v>4.966206284716633E-4</v>
      </c>
      <c r="S37" s="113">
        <f>$S$30*PRODUCT($Q$33:Q37)</f>
        <v>3.1003841337126532E-2</v>
      </c>
      <c r="T37" s="113">
        <f t="shared" si="7"/>
        <v>0.96846899394592845</v>
      </c>
      <c r="U37" s="105">
        <f t="shared" si="11"/>
        <v>0</v>
      </c>
      <c r="V37" s="105">
        <f t="shared" si="8"/>
        <v>0</v>
      </c>
      <c r="W37" s="75">
        <f t="shared" si="9"/>
        <v>0</v>
      </c>
    </row>
    <row r="38" spans="1:23" ht="25.5" x14ac:dyDescent="0.35">
      <c r="A38" s="101"/>
      <c r="B38" s="107">
        <v>6</v>
      </c>
      <c r="C38" s="102">
        <v>0</v>
      </c>
      <c r="D38" s="113">
        <f t="shared" si="0"/>
        <v>0.5</v>
      </c>
      <c r="E38" s="113">
        <f t="shared" si="1"/>
        <v>0.5</v>
      </c>
      <c r="F38" s="113">
        <f>PRODUCT($F$30,$D$33:D38)</f>
        <v>1.2307933143673299E-4</v>
      </c>
      <c r="G38" s="113">
        <f>$G$30*PRODUCT($E$33:E38)</f>
        <v>1.5501920668563266E-2</v>
      </c>
      <c r="H38" s="113">
        <f t="shared" si="2"/>
        <v>0.98424584557609818</v>
      </c>
      <c r="I38" s="105">
        <f t="shared" si="10"/>
        <v>0</v>
      </c>
      <c r="J38" s="105">
        <f t="shared" si="3"/>
        <v>0</v>
      </c>
      <c r="K38" s="75">
        <f t="shared" si="4"/>
        <v>0</v>
      </c>
      <c r="L38" s="75"/>
      <c r="M38" s="101"/>
      <c r="N38" s="107">
        <v>6</v>
      </c>
      <c r="O38" s="102">
        <v>0</v>
      </c>
      <c r="P38" s="113">
        <f t="shared" si="5"/>
        <v>0.5</v>
      </c>
      <c r="Q38" s="113">
        <f t="shared" si="6"/>
        <v>0.5</v>
      </c>
      <c r="R38" s="113">
        <f>PRODUCT($R$30,$P$33:P38)</f>
        <v>2.4831031423583165E-4</v>
      </c>
      <c r="S38" s="113">
        <f>$S$30*PRODUCT($Q$33:Q38)</f>
        <v>1.5501920668563266E-2</v>
      </c>
      <c r="T38" s="113">
        <f t="shared" si="7"/>
        <v>0.96846899394592845</v>
      </c>
      <c r="U38" s="105">
        <f t="shared" si="11"/>
        <v>0</v>
      </c>
      <c r="V38" s="105">
        <f t="shared" si="8"/>
        <v>0</v>
      </c>
      <c r="W38" s="75">
        <f t="shared" si="9"/>
        <v>0</v>
      </c>
    </row>
    <row r="39" spans="1:23" ht="25.5" x14ac:dyDescent="0.35">
      <c r="A39" s="101"/>
      <c r="B39" s="107">
        <v>7</v>
      </c>
      <c r="C39" s="102">
        <v>0</v>
      </c>
      <c r="D39" s="113">
        <f t="shared" si="0"/>
        <v>0.5</v>
      </c>
      <c r="E39" s="113">
        <f t="shared" si="1"/>
        <v>0.5</v>
      </c>
      <c r="F39" s="113">
        <f>PRODUCT($F$30,$D$33:D39)</f>
        <v>6.1539665718366495E-5</v>
      </c>
      <c r="G39" s="113">
        <f>$G$30*PRODUCT($E$33:E39)</f>
        <v>7.7509603342816331E-3</v>
      </c>
      <c r="H39" s="113">
        <f t="shared" si="2"/>
        <v>0.98424584557609818</v>
      </c>
      <c r="I39" s="105">
        <f t="shared" si="10"/>
        <v>0</v>
      </c>
      <c r="J39" s="105">
        <f t="shared" si="3"/>
        <v>0</v>
      </c>
      <c r="K39" s="75">
        <f t="shared" si="4"/>
        <v>0</v>
      </c>
      <c r="L39" s="75"/>
      <c r="M39" s="101"/>
      <c r="N39" s="107">
        <v>7</v>
      </c>
      <c r="O39" s="102">
        <v>0</v>
      </c>
      <c r="P39" s="113">
        <f t="shared" si="5"/>
        <v>0.5</v>
      </c>
      <c r="Q39" s="113">
        <f t="shared" si="6"/>
        <v>0.5</v>
      </c>
      <c r="R39" s="113">
        <f>PRODUCT($R$30,$P$33:P39)</f>
        <v>1.2415515711791583E-4</v>
      </c>
      <c r="S39" s="113">
        <f>$S$30*PRODUCT($Q$33:Q39)</f>
        <v>7.7509603342816331E-3</v>
      </c>
      <c r="T39" s="113">
        <f t="shared" si="7"/>
        <v>0.96846899394592845</v>
      </c>
      <c r="U39" s="105">
        <f t="shared" si="11"/>
        <v>0</v>
      </c>
      <c r="V39" s="105">
        <f t="shared" si="8"/>
        <v>0</v>
      </c>
      <c r="W39" s="75">
        <f t="shared" si="9"/>
        <v>0</v>
      </c>
    </row>
    <row r="40" spans="1:23" ht="18" x14ac:dyDescent="0.25">
      <c r="A40" s="101"/>
      <c r="B40" s="75"/>
      <c r="C40" s="75"/>
      <c r="D40" s="1"/>
      <c r="E40" s="1"/>
      <c r="F40" s="1"/>
      <c r="G40" s="1"/>
      <c r="H40" s="1"/>
      <c r="I40" s="75"/>
      <c r="J40" s="75" t="s">
        <v>224</v>
      </c>
      <c r="K40" s="75" t="s">
        <v>225</v>
      </c>
      <c r="L40" s="75"/>
      <c r="M40" s="101"/>
      <c r="N40" s="75"/>
      <c r="O40" s="75"/>
      <c r="P40" s="1"/>
      <c r="Q40" s="1"/>
      <c r="R40" s="1"/>
      <c r="S40" s="1"/>
      <c r="T40" s="1"/>
      <c r="U40" s="75"/>
      <c r="V40" s="75" t="s">
        <v>224</v>
      </c>
      <c r="W40" s="75" t="s">
        <v>225</v>
      </c>
    </row>
    <row r="41" spans="1:23" ht="26.25" x14ac:dyDescent="0.4">
      <c r="A41" s="101"/>
      <c r="B41" s="75"/>
      <c r="C41" s="75"/>
      <c r="D41" s="1"/>
      <c r="E41" s="84"/>
      <c r="F41" s="115" t="s">
        <v>226</v>
      </c>
      <c r="G41" s="84"/>
      <c r="I41" s="108">
        <f>H39</f>
        <v>0.98424584557609818</v>
      </c>
      <c r="J41" s="103">
        <f>SUM(I20:I39)</f>
        <v>0.98424584557609818</v>
      </c>
      <c r="K41" s="104">
        <f>SUM(J20:J39)</f>
        <v>1</v>
      </c>
      <c r="L41" s="75"/>
      <c r="M41" s="101"/>
      <c r="N41" s="75"/>
      <c r="O41" s="75"/>
      <c r="P41" s="1"/>
      <c r="Q41" s="84"/>
      <c r="R41" s="115" t="s">
        <v>226</v>
      </c>
      <c r="S41" s="84"/>
      <c r="U41" s="108">
        <f>T39</f>
        <v>0.96846899394592845</v>
      </c>
      <c r="V41" s="103">
        <f>SUM(U20:U39)</f>
        <v>0.96846899394592845</v>
      </c>
      <c r="W41" s="104">
        <f>SUM(V20:V39)</f>
        <v>1</v>
      </c>
    </row>
    <row r="42" spans="1:23" ht="18" x14ac:dyDescent="0.25">
      <c r="A42" s="101"/>
      <c r="B42" s="75"/>
      <c r="C42" s="75"/>
      <c r="D42" s="1"/>
      <c r="E42" s="1"/>
      <c r="F42" s="1"/>
      <c r="G42" s="1"/>
      <c r="H42" s="1"/>
      <c r="I42" s="75" t="s">
        <v>227</v>
      </c>
      <c r="J42" s="75" t="s">
        <v>227</v>
      </c>
      <c r="K42" s="75"/>
      <c r="L42" s="75"/>
      <c r="M42" s="101"/>
      <c r="N42" s="75"/>
      <c r="O42" s="75"/>
      <c r="P42" s="1"/>
      <c r="Q42" s="1"/>
      <c r="R42" s="1"/>
      <c r="S42" s="1"/>
      <c r="T42" s="1"/>
      <c r="U42" s="75" t="s">
        <v>227</v>
      </c>
      <c r="V42" s="75" t="s">
        <v>227</v>
      </c>
      <c r="W42" s="75"/>
    </row>
    <row r="43" spans="1:23" x14ac:dyDescent="0.3">
      <c r="A43" s="101"/>
      <c r="B43" s="75"/>
      <c r="C43" s="75"/>
      <c r="D43" s="1"/>
      <c r="E43" s="1"/>
      <c r="F43" s="1"/>
      <c r="G43" s="1"/>
      <c r="H43" s="1"/>
      <c r="I43" s="75"/>
      <c r="J43" s="75"/>
      <c r="K43" s="75"/>
      <c r="L43" s="75"/>
      <c r="M43" s="101"/>
      <c r="N43" s="75"/>
      <c r="O43" s="75"/>
      <c r="P43" s="1"/>
      <c r="Q43" s="1"/>
      <c r="R43" s="1"/>
      <c r="S43" s="1"/>
    </row>
    <row r="44" spans="1:23" x14ac:dyDescent="0.3">
      <c r="A44" s="101"/>
      <c r="M44" s="101"/>
    </row>
    <row r="45" spans="1:23" ht="25.5" x14ac:dyDescent="0.35">
      <c r="A45" s="101"/>
      <c r="B45" s="96" t="s">
        <v>184</v>
      </c>
      <c r="C45" s="75"/>
      <c r="D45" s="1"/>
      <c r="E45" s="1"/>
      <c r="F45" s="1"/>
      <c r="G45" s="1"/>
      <c r="H45" s="1"/>
      <c r="I45" s="75"/>
      <c r="J45" s="75"/>
      <c r="K45" s="75"/>
      <c r="M45" s="101"/>
      <c r="N45" s="96" t="s">
        <v>186</v>
      </c>
    </row>
    <row r="46" spans="1:23" x14ac:dyDescent="0.3">
      <c r="A46" s="101"/>
      <c r="B46" s="75"/>
      <c r="C46" s="75"/>
      <c r="D46" s="1"/>
      <c r="E46" s="1"/>
      <c r="F46" s="1"/>
      <c r="G46" s="1"/>
      <c r="H46" s="1"/>
      <c r="I46" s="75"/>
      <c r="J46" s="75"/>
      <c r="K46" s="75"/>
      <c r="M46" s="101"/>
    </row>
    <row r="47" spans="1:23" ht="15" customHeight="1" x14ac:dyDescent="0.25">
      <c r="A47" s="101"/>
      <c r="B47" s="75"/>
      <c r="C47" s="75"/>
      <c r="D47" s="200" t="s">
        <v>204</v>
      </c>
      <c r="E47" s="200"/>
      <c r="F47" s="201" t="s">
        <v>205</v>
      </c>
      <c r="G47" s="201"/>
      <c r="H47" s="1"/>
      <c r="I47" s="75"/>
      <c r="J47" s="75"/>
      <c r="K47" s="75"/>
      <c r="L47" s="75"/>
      <c r="M47" s="101"/>
      <c r="N47" s="75"/>
      <c r="O47" s="75"/>
      <c r="P47" s="200" t="s">
        <v>204</v>
      </c>
      <c r="Q47" s="200"/>
      <c r="R47" s="201" t="s">
        <v>205</v>
      </c>
      <c r="S47" s="201"/>
      <c r="T47" s="1"/>
      <c r="U47" s="75"/>
      <c r="V47" s="75"/>
      <c r="W47" s="75"/>
    </row>
    <row r="48" spans="1:23" s="76" customFormat="1" ht="72.75" x14ac:dyDescent="0.3">
      <c r="A48" s="117" t="s">
        <v>206</v>
      </c>
      <c r="B48" s="118" t="s">
        <v>207</v>
      </c>
      <c r="C48" s="1" t="s">
        <v>208</v>
      </c>
      <c r="D48" s="1" t="s">
        <v>209</v>
      </c>
      <c r="E48" s="1" t="s">
        <v>210</v>
      </c>
      <c r="F48" s="1" t="s">
        <v>211</v>
      </c>
      <c r="G48" s="1" t="s">
        <v>212</v>
      </c>
      <c r="H48" s="111" t="s">
        <v>213</v>
      </c>
      <c r="I48" s="119" t="s">
        <v>214</v>
      </c>
      <c r="J48" s="119" t="s">
        <v>215</v>
      </c>
      <c r="K48" s="1" t="s">
        <v>216</v>
      </c>
      <c r="L48" s="1"/>
      <c r="M48" s="117" t="s">
        <v>206</v>
      </c>
      <c r="N48" s="118" t="s">
        <v>207</v>
      </c>
      <c r="O48" s="1" t="s">
        <v>208</v>
      </c>
      <c r="P48" s="1" t="s">
        <v>209</v>
      </c>
      <c r="Q48" s="1" t="s">
        <v>210</v>
      </c>
      <c r="R48" s="1" t="s">
        <v>211</v>
      </c>
      <c r="S48" s="1" t="s">
        <v>212</v>
      </c>
      <c r="T48" s="111" t="s">
        <v>213</v>
      </c>
      <c r="U48" s="119" t="s">
        <v>214</v>
      </c>
      <c r="V48" s="119" t="s">
        <v>215</v>
      </c>
      <c r="W48" s="1" t="s">
        <v>216</v>
      </c>
    </row>
    <row r="49" spans="1:23" ht="25.5" x14ac:dyDescent="0.35">
      <c r="A49" s="101" t="s">
        <v>217</v>
      </c>
      <c r="B49" s="75">
        <v>1</v>
      </c>
      <c r="C49" s="102">
        <f>'RI phenology summary'!F7</f>
        <v>0.49690718270752232</v>
      </c>
      <c r="D49" s="112">
        <f>1-E49</f>
        <v>0.50309281729247768</v>
      </c>
      <c r="E49" s="112">
        <f>C49</f>
        <v>0.49690718270752232</v>
      </c>
      <c r="F49" s="112">
        <f>0.5*PRODUCT($D$49:D49)</f>
        <v>0.25154640864623884</v>
      </c>
      <c r="G49" s="112">
        <f>1-F49</f>
        <v>0.74845359135376111</v>
      </c>
      <c r="H49" s="113">
        <f>1-2*F49/(F49+G49)</f>
        <v>0.49690718270752232</v>
      </c>
      <c r="I49" s="105">
        <f>H49</f>
        <v>0.49690718270752232</v>
      </c>
      <c r="J49" s="105">
        <f>I49/$I$70</f>
        <v>0.49690718270752232</v>
      </c>
      <c r="K49" s="75">
        <f>1-D49/(D49+E49)</f>
        <v>0.49690718270752232</v>
      </c>
      <c r="L49" s="75"/>
      <c r="M49" s="101" t="s">
        <v>217</v>
      </c>
      <c r="N49" s="75">
        <v>1</v>
      </c>
      <c r="O49" s="102">
        <f>'RI phenology summary'!F6</f>
        <v>0.46665802175865378</v>
      </c>
      <c r="P49" s="112">
        <f>1-Q49</f>
        <v>0.53334197824134622</v>
      </c>
      <c r="Q49" s="112">
        <f>O49</f>
        <v>0.46665802175865378</v>
      </c>
      <c r="R49" s="112">
        <f>0.5*PRODUCT($P$49:P49)</f>
        <v>0.26667098912067311</v>
      </c>
      <c r="S49" s="112">
        <f>1-R49</f>
        <v>0.73332901087932689</v>
      </c>
      <c r="T49" s="113">
        <f>1-2*R49/(R49+S49)</f>
        <v>0.46665802175865378</v>
      </c>
      <c r="U49" s="105">
        <f>T49</f>
        <v>0.46665802175865378</v>
      </c>
      <c r="V49" s="105">
        <f>U49/$U$70</f>
        <v>0.46665802175865378</v>
      </c>
      <c r="W49" s="75">
        <f>1-P49/(P49+Q49)</f>
        <v>0.46665802175865378</v>
      </c>
    </row>
    <row r="50" spans="1:23" ht="25.5" x14ac:dyDescent="0.35">
      <c r="A50" s="101"/>
      <c r="B50" s="75">
        <v>2</v>
      </c>
      <c r="C50" s="102">
        <v>0</v>
      </c>
      <c r="D50" s="112">
        <f>1-E50</f>
        <v>1</v>
      </c>
      <c r="E50" s="112">
        <f>C50</f>
        <v>0</v>
      </c>
      <c r="F50" s="112">
        <f>0.5*PRODUCT($D$49:D50)</f>
        <v>0.25154640864623884</v>
      </c>
      <c r="G50" s="112">
        <f>1-F50</f>
        <v>0.74845359135376111</v>
      </c>
      <c r="H50" s="113">
        <f>1-2*F50/(F50+G50)</f>
        <v>0.49690718270752232</v>
      </c>
      <c r="I50" s="105">
        <f>H50-H49</f>
        <v>0</v>
      </c>
      <c r="J50" s="105">
        <f>I50/$I$70</f>
        <v>0</v>
      </c>
      <c r="K50" s="75">
        <f>1-D50/(D50+E50)</f>
        <v>0</v>
      </c>
      <c r="L50" s="75"/>
      <c r="M50" s="101"/>
      <c r="N50" s="75">
        <v>2</v>
      </c>
      <c r="O50" s="102">
        <v>0</v>
      </c>
      <c r="P50" s="112">
        <f>1-Q50</f>
        <v>1</v>
      </c>
      <c r="Q50" s="112">
        <f>O50</f>
        <v>0</v>
      </c>
      <c r="R50" s="112">
        <f>0.5*PRODUCT($P$49:P50)</f>
        <v>0.26667098912067311</v>
      </c>
      <c r="S50" s="112">
        <f>1-R50</f>
        <v>0.73332901087932689</v>
      </c>
      <c r="T50" s="113">
        <f>1-2*R50/(R50+S50)</f>
        <v>0.46665802175865378</v>
      </c>
      <c r="U50" s="105">
        <f>T50-T49</f>
        <v>0</v>
      </c>
      <c r="V50" s="105">
        <f>U50/$U$70</f>
        <v>0</v>
      </c>
      <c r="W50" s="75">
        <f>1-P50/(P50+Q50)</f>
        <v>0</v>
      </c>
    </row>
    <row r="51" spans="1:23" ht="25.5" x14ac:dyDescent="0.35">
      <c r="A51" s="101"/>
      <c r="B51" s="75">
        <v>3</v>
      </c>
      <c r="C51" s="102">
        <v>0</v>
      </c>
      <c r="D51" s="112">
        <f>1-E51</f>
        <v>1</v>
      </c>
      <c r="E51" s="112">
        <f>C51</f>
        <v>0</v>
      </c>
      <c r="F51" s="112">
        <f>0.5*PRODUCT($D$49:D51)</f>
        <v>0.25154640864623884</v>
      </c>
      <c r="G51" s="112">
        <f>1-F51</f>
        <v>0.74845359135376111</v>
      </c>
      <c r="H51" s="113">
        <f>1-2*F51/(F51+G51)</f>
        <v>0.49690718270752232</v>
      </c>
      <c r="I51" s="105">
        <f>H51-H50</f>
        <v>0</v>
      </c>
      <c r="J51" s="105">
        <f>I51/$I$70</f>
        <v>0</v>
      </c>
      <c r="K51" s="75">
        <f>1-D51/(D51+E51)</f>
        <v>0</v>
      </c>
      <c r="L51" s="75"/>
      <c r="M51" s="101"/>
      <c r="N51" s="75">
        <v>3</v>
      </c>
      <c r="O51" s="102">
        <v>0</v>
      </c>
      <c r="P51" s="112">
        <f>1-Q51</f>
        <v>1</v>
      </c>
      <c r="Q51" s="112">
        <f>O51</f>
        <v>0</v>
      </c>
      <c r="R51" s="112">
        <f>0.5*PRODUCT($P$49:P51)</f>
        <v>0.26667098912067311</v>
      </c>
      <c r="S51" s="112">
        <f>1-R51</f>
        <v>0.73332901087932689</v>
      </c>
      <c r="T51" s="113">
        <f>1-2*R51/(R51+S51)</f>
        <v>0.46665802175865378</v>
      </c>
      <c r="U51" s="105">
        <f>T51-T50</f>
        <v>0</v>
      </c>
      <c r="V51" s="105">
        <f>U51/$U$70</f>
        <v>0</v>
      </c>
      <c r="W51" s="75">
        <f>1-P51/(P51+Q51)</f>
        <v>0</v>
      </c>
    </row>
    <row r="52" spans="1:23" ht="25.5" x14ac:dyDescent="0.35">
      <c r="A52" s="101"/>
      <c r="B52" s="75">
        <v>4</v>
      </c>
      <c r="C52" s="102">
        <v>0</v>
      </c>
      <c r="D52" s="112">
        <f>1-E52</f>
        <v>1</v>
      </c>
      <c r="E52" s="112">
        <f>C52</f>
        <v>0</v>
      </c>
      <c r="F52" s="112">
        <f>0.5*PRODUCT($D$49:D52)</f>
        <v>0.25154640864623884</v>
      </c>
      <c r="G52" s="112">
        <f>1-F52</f>
        <v>0.74845359135376111</v>
      </c>
      <c r="H52" s="113">
        <f>1-2*F52/(F52+G52)</f>
        <v>0.49690718270752232</v>
      </c>
      <c r="I52" s="105">
        <f>H52-H51</f>
        <v>0</v>
      </c>
      <c r="J52" s="105">
        <f>I52/$I$70</f>
        <v>0</v>
      </c>
      <c r="K52" s="75">
        <f>1-D52/(D52+E52)</f>
        <v>0</v>
      </c>
      <c r="L52" s="75"/>
      <c r="M52" s="101"/>
      <c r="N52" s="75">
        <v>4</v>
      </c>
      <c r="O52" s="102">
        <v>0</v>
      </c>
      <c r="P52" s="112">
        <f>1-Q52</f>
        <v>1</v>
      </c>
      <c r="Q52" s="112">
        <f>O52</f>
        <v>0</v>
      </c>
      <c r="R52" s="112">
        <f>0.5*PRODUCT($P$49:P52)</f>
        <v>0.26667098912067311</v>
      </c>
      <c r="S52" s="112">
        <f>1-R52</f>
        <v>0.73332901087932689</v>
      </c>
      <c r="T52" s="113">
        <f>1-2*R52/(R52+S52)</f>
        <v>0.46665802175865378</v>
      </c>
      <c r="U52" s="105">
        <f>T52-T51</f>
        <v>0</v>
      </c>
      <c r="V52" s="105">
        <f>U52/$U$70</f>
        <v>0</v>
      </c>
      <c r="W52" s="75">
        <f>1-P52/(P52+Q52)</f>
        <v>0</v>
      </c>
    </row>
    <row r="53" spans="1:23" ht="18" x14ac:dyDescent="0.25">
      <c r="A53" s="101"/>
      <c r="B53" s="75"/>
      <c r="C53" s="104"/>
      <c r="D53" s="1"/>
      <c r="E53" s="1"/>
      <c r="F53" s="1"/>
      <c r="G53" s="1"/>
      <c r="H53" s="113"/>
      <c r="I53" s="104"/>
      <c r="J53" s="104"/>
      <c r="K53" s="75"/>
      <c r="L53" s="75"/>
      <c r="M53" s="101"/>
      <c r="N53" s="75"/>
      <c r="O53" s="104"/>
      <c r="P53" s="1"/>
      <c r="Q53" s="1"/>
      <c r="R53" s="1"/>
      <c r="S53" s="1"/>
      <c r="T53" s="113"/>
      <c r="U53" s="104"/>
      <c r="V53" s="104"/>
      <c r="W53" s="75"/>
    </row>
    <row r="54" spans="1:23" ht="62.25" x14ac:dyDescent="0.35">
      <c r="A54" s="101"/>
      <c r="B54" s="85" t="s">
        <v>218</v>
      </c>
      <c r="C54" s="106"/>
      <c r="D54" s="114" t="s">
        <v>211</v>
      </c>
      <c r="E54" s="114" t="s">
        <v>212</v>
      </c>
      <c r="F54" s="1" t="s">
        <v>211</v>
      </c>
      <c r="G54" s="1" t="s">
        <v>212</v>
      </c>
      <c r="H54" s="113"/>
      <c r="I54" s="106"/>
      <c r="J54" s="106"/>
      <c r="K54" s="75"/>
      <c r="L54" s="75"/>
      <c r="M54" s="101"/>
      <c r="N54" s="85" t="s">
        <v>218</v>
      </c>
      <c r="O54" s="106"/>
      <c r="P54" s="114" t="s">
        <v>211</v>
      </c>
      <c r="Q54" s="114" t="s">
        <v>212</v>
      </c>
      <c r="R54" s="1" t="s">
        <v>211</v>
      </c>
      <c r="S54" s="1" t="s">
        <v>212</v>
      </c>
      <c r="T54" s="113"/>
      <c r="U54" s="106"/>
      <c r="V54" s="106"/>
      <c r="W54" s="75"/>
    </row>
    <row r="55" spans="1:23" ht="25.5" x14ac:dyDescent="0.35">
      <c r="A55" s="101" t="s">
        <v>228</v>
      </c>
      <c r="B55" s="107">
        <v>1</v>
      </c>
      <c r="C55" s="102">
        <v>1</v>
      </c>
      <c r="D55" s="112">
        <f>(1-C55)/2</f>
        <v>0</v>
      </c>
      <c r="E55" s="112">
        <f>1-D55</f>
        <v>1</v>
      </c>
      <c r="F55" s="113">
        <f>PRODUCT($D$49:$D$52)*(PRODUCT($D$55:$D55)/(PRODUCT($D$55:$D55)+PRODUCT($E$55:$E55)))</f>
        <v>0</v>
      </c>
      <c r="G55" s="113">
        <f>PRODUCT($D$49:$D$52)*(PRODUCT($E$55:$E55)/(PRODUCT($E$55:$E55)+PRODUCT($D$55:$D55)))+(1-PRODUCT($D$49:$D$52))</f>
        <v>1</v>
      </c>
      <c r="H55" s="113">
        <f>1-2*F55/(F55+G55)</f>
        <v>1</v>
      </c>
      <c r="I55" s="105">
        <f>H55-H52</f>
        <v>0.50309281729247768</v>
      </c>
      <c r="J55" s="105">
        <f>I55/$I$70</f>
        <v>0.50309281729247768</v>
      </c>
      <c r="K55" s="75">
        <f>1-2*D55/(D55+E55)</f>
        <v>1</v>
      </c>
      <c r="L55" s="75"/>
      <c r="M55" s="101" t="s">
        <v>219</v>
      </c>
      <c r="N55" s="107">
        <v>1</v>
      </c>
      <c r="O55" s="102">
        <v>1</v>
      </c>
      <c r="P55" s="112">
        <f>(1-O55)/2</f>
        <v>0</v>
      </c>
      <c r="Q55" s="112">
        <f>1-P55</f>
        <v>1</v>
      </c>
      <c r="R55" s="113">
        <f>PRODUCT($P$49:$P$52)*(PRODUCT($P$55:$P55)/(PRODUCT($P$55:$P55)+PRODUCT($Q$55:$Q55)))</f>
        <v>0</v>
      </c>
      <c r="S55" s="113">
        <f>PRODUCT($P$49:$P$52)*(PRODUCT($P$55:$P55)/(PRODUCT($P$55:$P55)+PRODUCT($Q$55:$Q55)))+(1-PRODUCT($P$49:$P$52))</f>
        <v>0.46665802175865378</v>
      </c>
      <c r="T55" s="113">
        <f>1-2*R55/(R55+S55)</f>
        <v>1</v>
      </c>
      <c r="U55" s="105">
        <f>T55-T52</f>
        <v>0.53334197824134622</v>
      </c>
      <c r="V55" s="105">
        <f>U55/$U$70</f>
        <v>0.53334197824134622</v>
      </c>
      <c r="W55" s="75">
        <f>1-2*P55/(P55+Q55)</f>
        <v>1</v>
      </c>
    </row>
    <row r="56" spans="1:23" ht="25.5" x14ac:dyDescent="0.35">
      <c r="A56" s="101" t="s">
        <v>268</v>
      </c>
      <c r="B56" s="107">
        <v>2</v>
      </c>
      <c r="C56" s="102">
        <v>0</v>
      </c>
      <c r="D56" s="113">
        <f>(1-C56)/2</f>
        <v>0.5</v>
      </c>
      <c r="E56" s="113">
        <f>1-D56</f>
        <v>0.5</v>
      </c>
      <c r="F56" s="113">
        <f>PRODUCT($D$49:$D$52)*(PRODUCT($D$55:$D56)/(PRODUCT($D$55:$D56)+PRODUCT($E$55:$E56)))</f>
        <v>0</v>
      </c>
      <c r="G56" s="113">
        <f>PRODUCT($D$49:$D$52)*(PRODUCT($E$55:$E56)/(PRODUCT($E$55:$E56)+PRODUCT($D$55:$D56)))+(1-PRODUCT($D$49:$D$52))</f>
        <v>1</v>
      </c>
      <c r="H56" s="113">
        <f>1-2*F56/(F56+G56)</f>
        <v>1</v>
      </c>
      <c r="I56" s="105">
        <f>H56-H55</f>
        <v>0</v>
      </c>
      <c r="J56" s="105">
        <f>I56/$I$70</f>
        <v>0</v>
      </c>
      <c r="K56" s="75">
        <f>1-2*D56/(D56+E56)</f>
        <v>0</v>
      </c>
      <c r="L56" s="75"/>
      <c r="M56" s="101" t="s">
        <v>268</v>
      </c>
      <c r="N56" s="107">
        <v>2</v>
      </c>
      <c r="O56" s="102">
        <v>0</v>
      </c>
      <c r="P56" s="113">
        <f>(1-O56)/2</f>
        <v>0.5</v>
      </c>
      <c r="Q56" s="113">
        <f>1-P56</f>
        <v>0.5</v>
      </c>
      <c r="R56" s="113">
        <f>PRODUCT($P$49:$P$52)*(PRODUCT($P$55:$P56)/(PRODUCT($P$55:$P56)+PRODUCT($Q$55:$Q56)))</f>
        <v>0</v>
      </c>
      <c r="S56" s="113">
        <f>PRODUCT($P$49:$P$52)*(PRODUCT($P$55:$P56)/(PRODUCT($P$55:$P56)+PRODUCT($Q$55:$Q56)))+(1-PRODUCT($P$49:$P$52))</f>
        <v>0.46665802175865378</v>
      </c>
      <c r="T56" s="113">
        <f>1-2*R56/(R56+S56)</f>
        <v>1</v>
      </c>
      <c r="U56" s="105">
        <f>T56-T55</f>
        <v>0</v>
      </c>
      <c r="V56" s="105">
        <f>U56/$U$70</f>
        <v>0</v>
      </c>
      <c r="W56" s="75">
        <f>1-2*P56/(P56+Q56)</f>
        <v>0</v>
      </c>
    </row>
    <row r="57" spans="1:23" ht="25.5" x14ac:dyDescent="0.35">
      <c r="A57" s="101" t="s">
        <v>220</v>
      </c>
      <c r="B57" s="107">
        <v>3</v>
      </c>
      <c r="C57" s="102">
        <v>1</v>
      </c>
      <c r="D57" s="112">
        <f>(1-C57)/2</f>
        <v>0</v>
      </c>
      <c r="E57" s="112">
        <f>1-D57</f>
        <v>1</v>
      </c>
      <c r="F57" s="113">
        <f>PRODUCT($D$49:$D$52)*(PRODUCT($D$55:$D57)/(PRODUCT($D$55:$D57)+PRODUCT($E$55:$E57)))</f>
        <v>0</v>
      </c>
      <c r="G57" s="113">
        <f>PRODUCT($D$49:$D$52)*(PRODUCT($E$55:$E57)/(PRODUCT($E$55:$E57)+PRODUCT($D$55:$D57)))+(1-PRODUCT($D$49:$D$52))</f>
        <v>1</v>
      </c>
      <c r="H57" s="113">
        <f>1-2*F57/(F57+G57)</f>
        <v>1</v>
      </c>
      <c r="I57" s="105">
        <f>H57-H56</f>
        <v>0</v>
      </c>
      <c r="J57" s="105">
        <f>I57/$I$70</f>
        <v>0</v>
      </c>
      <c r="K57" s="75">
        <f>1-2*D57/(D57+E57)</f>
        <v>1</v>
      </c>
      <c r="L57" s="75"/>
      <c r="M57" s="101" t="s">
        <v>220</v>
      </c>
      <c r="N57" s="107">
        <v>3</v>
      </c>
      <c r="O57" s="102">
        <v>1</v>
      </c>
      <c r="P57" s="112">
        <f>(1-O57)/2</f>
        <v>0</v>
      </c>
      <c r="Q57" s="112">
        <f>1-P57</f>
        <v>1</v>
      </c>
      <c r="R57" s="113">
        <f>PRODUCT($P$49:$P$52)*(PRODUCT($P$55:$P57)/(PRODUCT($P$55:$P57)+PRODUCT($Q$55:$Q57)))</f>
        <v>0</v>
      </c>
      <c r="S57" s="113">
        <f>PRODUCT($P$49:$P$52)*(PRODUCT($P$55:$P57)/(PRODUCT($P$55:$P57)+PRODUCT($Q$55:$Q57)))+(1-PRODUCT($P$49:$P$52))</f>
        <v>0.46665802175865378</v>
      </c>
      <c r="T57" s="113">
        <f>1-2*R57/(R57+S57)</f>
        <v>1</v>
      </c>
      <c r="U57" s="105">
        <f>T57-T56</f>
        <v>0</v>
      </c>
      <c r="V57" s="105">
        <f>U57/$U$70</f>
        <v>0</v>
      </c>
      <c r="W57" s="75">
        <f>1-2*P57/(P57+Q57)</f>
        <v>1</v>
      </c>
    </row>
    <row r="58" spans="1:23" ht="25.5" x14ac:dyDescent="0.35">
      <c r="A58" s="101"/>
      <c r="B58" s="107">
        <v>4</v>
      </c>
      <c r="C58" s="102">
        <v>0</v>
      </c>
      <c r="D58" s="112">
        <f>(1-C58)/2</f>
        <v>0.5</v>
      </c>
      <c r="E58" s="112">
        <f>1-D58</f>
        <v>0.5</v>
      </c>
      <c r="F58" s="113">
        <f>PRODUCT($D$49:$D$52)*(PRODUCT($D$55:$D58)/(PRODUCT($D$55:$D58)+PRODUCT($E$55:$E58)))</f>
        <v>0</v>
      </c>
      <c r="G58" s="113">
        <f>PRODUCT($D$49:$D$52)*(PRODUCT($E$55:$E58)/(PRODUCT($E$55:$E58)+PRODUCT($D$55:$D58)))+(1-PRODUCT($D$49:$D$52))</f>
        <v>1</v>
      </c>
      <c r="H58" s="113">
        <f>1-2*F58/(F58+G58)</f>
        <v>1</v>
      </c>
      <c r="I58" s="105">
        <f>H58-H57</f>
        <v>0</v>
      </c>
      <c r="J58" s="105">
        <f>I58/$I$70</f>
        <v>0</v>
      </c>
      <c r="K58" s="75">
        <f>1-2*D58/(D58+E58)</f>
        <v>0</v>
      </c>
      <c r="L58" s="75"/>
      <c r="M58" s="101"/>
      <c r="N58" s="107">
        <v>4</v>
      </c>
      <c r="O58" s="102">
        <v>0</v>
      </c>
      <c r="P58" s="112">
        <f>(1-O58)/2</f>
        <v>0.5</v>
      </c>
      <c r="Q58" s="112">
        <f>1-P58</f>
        <v>0.5</v>
      </c>
      <c r="R58" s="113">
        <f>PRODUCT($P$49:$P$52)*(PRODUCT($P$55:$P58)/(PRODUCT($P$55:$P58)+PRODUCT($Q$55:$Q58)))</f>
        <v>0</v>
      </c>
      <c r="S58" s="113">
        <f>PRODUCT($P$49:$P$52)*(PRODUCT($P$55:$P58)/(PRODUCT($P$55:$P58)+PRODUCT($Q$55:$Q58)))+(1-PRODUCT($P$49:$P$52))</f>
        <v>0.46665802175865378</v>
      </c>
      <c r="T58" s="113">
        <f>1-2*R58/(R58+S58)</f>
        <v>1</v>
      </c>
      <c r="U58" s="105">
        <f>T58-T57</f>
        <v>0</v>
      </c>
      <c r="V58" s="105">
        <f>U58/$U$70</f>
        <v>0</v>
      </c>
      <c r="W58" s="75">
        <f>1-2*P58/(P58+Q58)</f>
        <v>0</v>
      </c>
    </row>
    <row r="59" spans="1:23" ht="25.5" x14ac:dyDescent="0.35">
      <c r="A59" s="101"/>
      <c r="B59" s="107">
        <v>5</v>
      </c>
      <c r="C59" s="102">
        <v>0</v>
      </c>
      <c r="D59" s="112">
        <f>(1-C59)/2</f>
        <v>0.5</v>
      </c>
      <c r="E59" s="112">
        <f>1-D59</f>
        <v>0.5</v>
      </c>
      <c r="F59" s="113">
        <f>PRODUCT($D$49:$D$52)*(PRODUCT($D$55:$D59)/(PRODUCT($D$55:$D59)+PRODUCT($E$55:$E59)))</f>
        <v>0</v>
      </c>
      <c r="G59" s="113">
        <f>PRODUCT($D$49:$D$52)*(PRODUCT($E$55:$E59)/(PRODUCT($E$55:$E59)+PRODUCT($D$55:$D59)))+(1-PRODUCT($D$49:$D$52))</f>
        <v>1</v>
      </c>
      <c r="H59" s="113">
        <f>1-2*F59/(F59+G59)</f>
        <v>1</v>
      </c>
      <c r="I59" s="105">
        <f>H59-H58</f>
        <v>0</v>
      </c>
      <c r="J59" s="105">
        <f>I59/$I$70</f>
        <v>0</v>
      </c>
      <c r="K59" s="75">
        <f>1-2*D59/(D59+E59)</f>
        <v>0</v>
      </c>
      <c r="L59" s="75"/>
      <c r="M59" s="101"/>
      <c r="N59" s="107">
        <v>5</v>
      </c>
      <c r="O59" s="102">
        <v>0</v>
      </c>
      <c r="P59" s="112">
        <f>(1-O59)/2</f>
        <v>0.5</v>
      </c>
      <c r="Q59" s="112">
        <f>1-P59</f>
        <v>0.5</v>
      </c>
      <c r="R59" s="113">
        <f>PRODUCT($P$49:$P$52)*(PRODUCT($P$55:$P59)/(PRODUCT($P$55:$P59)+PRODUCT($Q$55:$Q59)))</f>
        <v>0</v>
      </c>
      <c r="S59" s="113">
        <f>PRODUCT($P$49:$P$52)*(PRODUCT($P$55:$P59)/(PRODUCT($P$55:$P59)+PRODUCT($Q$55:$Q59)))+(1-PRODUCT($P$49:$P$52))</f>
        <v>0.46665802175865378</v>
      </c>
      <c r="T59" s="113">
        <f>1-2*R59/(R59+S59)</f>
        <v>1</v>
      </c>
      <c r="U59" s="105">
        <f>T59-T58</f>
        <v>0</v>
      </c>
      <c r="V59" s="105">
        <f>U59/$U$70</f>
        <v>0</v>
      </c>
      <c r="W59" s="75">
        <f>1-2*P59/(P59+Q59)</f>
        <v>0</v>
      </c>
    </row>
    <row r="60" spans="1:23" ht="25.5" x14ac:dyDescent="0.35">
      <c r="A60" s="101"/>
      <c r="B60" s="97"/>
      <c r="C60" s="106"/>
      <c r="D60" s="114"/>
      <c r="E60" s="114"/>
      <c r="F60" s="114"/>
      <c r="G60" s="114"/>
      <c r="H60" s="113"/>
      <c r="I60" s="106"/>
      <c r="J60" s="106"/>
      <c r="K60" s="75"/>
      <c r="L60" s="75"/>
      <c r="M60" s="101"/>
      <c r="N60" s="97"/>
      <c r="O60" s="106"/>
      <c r="P60" s="114"/>
      <c r="Q60" s="114"/>
      <c r="R60" s="114"/>
      <c r="S60" s="114"/>
      <c r="T60" s="113"/>
      <c r="U60" s="106"/>
      <c r="V60" s="106"/>
      <c r="W60" s="75"/>
    </row>
    <row r="61" spans="1:23" ht="25.5" x14ac:dyDescent="0.35">
      <c r="A61" s="101"/>
      <c r="B61" s="97" t="s">
        <v>221</v>
      </c>
      <c r="C61" s="106"/>
      <c r="D61" s="114" t="s">
        <v>211</v>
      </c>
      <c r="E61" s="114" t="s">
        <v>212</v>
      </c>
      <c r="F61" s="1" t="s">
        <v>211</v>
      </c>
      <c r="G61" s="1" t="s">
        <v>212</v>
      </c>
      <c r="H61" s="113"/>
      <c r="I61" s="106"/>
      <c r="J61" s="106"/>
      <c r="K61" s="75"/>
      <c r="L61" s="75"/>
      <c r="M61" s="101"/>
      <c r="N61" s="97" t="s">
        <v>221</v>
      </c>
      <c r="O61" s="106"/>
      <c r="P61" s="114" t="s">
        <v>211</v>
      </c>
      <c r="Q61" s="114" t="s">
        <v>212</v>
      </c>
      <c r="R61" s="1" t="s">
        <v>211</v>
      </c>
      <c r="S61" s="1" t="s">
        <v>212</v>
      </c>
      <c r="T61" s="113"/>
      <c r="U61" s="106"/>
      <c r="V61" s="106"/>
      <c r="W61" s="75"/>
    </row>
    <row r="62" spans="1:23" ht="25.5" x14ac:dyDescent="0.35">
      <c r="A62" s="101" t="s">
        <v>222</v>
      </c>
      <c r="B62" s="107">
        <v>1</v>
      </c>
      <c r="C62" s="102">
        <v>0</v>
      </c>
      <c r="D62" s="113">
        <f t="shared" ref="D62:D68" si="12">(1-C62)/2</f>
        <v>0.5</v>
      </c>
      <c r="E62" s="113">
        <f t="shared" ref="E62:E68" si="13">1-D62</f>
        <v>0.5</v>
      </c>
      <c r="F62" s="113">
        <f>PRODUCT($F$59,$D$62:D62)</f>
        <v>0</v>
      </c>
      <c r="G62" s="113">
        <f>$G$59*PRODUCT($E$62:E62)</f>
        <v>0.5</v>
      </c>
      <c r="H62" s="113">
        <f t="shared" ref="H62:H68" si="14">1-2*F62/(F62+G62)</f>
        <v>1</v>
      </c>
      <c r="I62" s="105">
        <f>H62-H59</f>
        <v>0</v>
      </c>
      <c r="J62" s="105">
        <f t="shared" ref="J62:J68" si="15">I62/$I$70</f>
        <v>0</v>
      </c>
      <c r="K62" s="75">
        <f t="shared" ref="K62:K68" si="16">1-2*D62/(D62+E62)</f>
        <v>0</v>
      </c>
      <c r="L62" s="75"/>
      <c r="M62" s="101" t="s">
        <v>222</v>
      </c>
      <c r="N62" s="107">
        <v>1</v>
      </c>
      <c r="O62" s="102">
        <v>0</v>
      </c>
      <c r="P62" s="113">
        <f t="shared" ref="P62:P68" si="17">(1-O62)/2</f>
        <v>0.5</v>
      </c>
      <c r="Q62" s="113">
        <f t="shared" ref="Q62:Q68" si="18">1-P62</f>
        <v>0.5</v>
      </c>
      <c r="R62" s="113">
        <f>PRODUCT($R$59,$P$62:P62)</f>
        <v>0</v>
      </c>
      <c r="S62" s="113">
        <f>$S$59*PRODUCT($Q$62:Q62)</f>
        <v>0.23332901087932689</v>
      </c>
      <c r="T62" s="113">
        <f t="shared" ref="T62:T68" si="19">1-2*R62/(R62+S62)</f>
        <v>1</v>
      </c>
      <c r="U62" s="105">
        <f>T62-T59</f>
        <v>0</v>
      </c>
      <c r="V62" s="105">
        <f t="shared" ref="V62:V68" si="20">U62/$U$70</f>
        <v>0</v>
      </c>
      <c r="W62" s="75">
        <f t="shared" ref="W62:W68" si="21">1-2*P62/(P62+Q62)</f>
        <v>0</v>
      </c>
    </row>
    <row r="63" spans="1:23" ht="25.5" x14ac:dyDescent="0.35">
      <c r="A63" s="101" t="s">
        <v>223</v>
      </c>
      <c r="B63" s="107">
        <v>2</v>
      </c>
      <c r="C63" s="102">
        <v>0</v>
      </c>
      <c r="D63" s="113">
        <f t="shared" si="12"/>
        <v>0.5</v>
      </c>
      <c r="E63" s="113">
        <f t="shared" si="13"/>
        <v>0.5</v>
      </c>
      <c r="F63" s="113">
        <f>PRODUCT($F$59,$D$62:D63)</f>
        <v>0</v>
      </c>
      <c r="G63" s="113">
        <f>$G$59*PRODUCT($E$62:E63)</f>
        <v>0.25</v>
      </c>
      <c r="H63" s="113">
        <f t="shared" si="14"/>
        <v>1</v>
      </c>
      <c r="I63" s="105">
        <f t="shared" ref="I63:I68" si="22">H63-H62</f>
        <v>0</v>
      </c>
      <c r="J63" s="105">
        <f t="shared" si="15"/>
        <v>0</v>
      </c>
      <c r="K63" s="75">
        <f t="shared" si="16"/>
        <v>0</v>
      </c>
      <c r="L63" s="75"/>
      <c r="M63" s="101" t="s">
        <v>223</v>
      </c>
      <c r="N63" s="107">
        <v>2</v>
      </c>
      <c r="O63" s="102">
        <v>0</v>
      </c>
      <c r="P63" s="113">
        <f t="shared" si="17"/>
        <v>0.5</v>
      </c>
      <c r="Q63" s="113">
        <f t="shared" si="18"/>
        <v>0.5</v>
      </c>
      <c r="R63" s="113">
        <f>PRODUCT($R$59,$P$62:P63)</f>
        <v>0</v>
      </c>
      <c r="S63" s="113">
        <f>$S$59*PRODUCT($Q$62:Q63)</f>
        <v>0.11666450543966345</v>
      </c>
      <c r="T63" s="113">
        <f t="shared" si="19"/>
        <v>1</v>
      </c>
      <c r="U63" s="105">
        <f t="shared" ref="U63:U68" si="23">T63-T62</f>
        <v>0</v>
      </c>
      <c r="V63" s="105">
        <f t="shared" si="20"/>
        <v>0</v>
      </c>
      <c r="W63" s="75">
        <f t="shared" si="21"/>
        <v>0</v>
      </c>
    </row>
    <row r="64" spans="1:23" ht="25.5" x14ac:dyDescent="0.35">
      <c r="A64" s="101"/>
      <c r="B64" s="107">
        <v>3</v>
      </c>
      <c r="C64" s="102">
        <v>0</v>
      </c>
      <c r="D64" s="113">
        <f t="shared" si="12"/>
        <v>0.5</v>
      </c>
      <c r="E64" s="113">
        <f t="shared" si="13"/>
        <v>0.5</v>
      </c>
      <c r="F64" s="113">
        <f>PRODUCT($F$59,$D$62:D64)</f>
        <v>0</v>
      </c>
      <c r="G64" s="113">
        <f>$G$59*PRODUCT($E$62:E64)</f>
        <v>0.125</v>
      </c>
      <c r="H64" s="113">
        <f t="shared" si="14"/>
        <v>1</v>
      </c>
      <c r="I64" s="105">
        <f t="shared" si="22"/>
        <v>0</v>
      </c>
      <c r="J64" s="105">
        <f t="shared" si="15"/>
        <v>0</v>
      </c>
      <c r="K64" s="75">
        <f t="shared" si="16"/>
        <v>0</v>
      </c>
      <c r="L64" s="75"/>
      <c r="M64" s="101"/>
      <c r="N64" s="107">
        <v>3</v>
      </c>
      <c r="O64" s="102">
        <v>0</v>
      </c>
      <c r="P64" s="113">
        <f t="shared" si="17"/>
        <v>0.5</v>
      </c>
      <c r="Q64" s="113">
        <f t="shared" si="18"/>
        <v>0.5</v>
      </c>
      <c r="R64" s="113">
        <f>PRODUCT($R$59,$P$62:P64)</f>
        <v>0</v>
      </c>
      <c r="S64" s="113">
        <f>$S$59*PRODUCT($Q$62:Q64)</f>
        <v>5.8332252719831723E-2</v>
      </c>
      <c r="T64" s="113">
        <f t="shared" si="19"/>
        <v>1</v>
      </c>
      <c r="U64" s="105">
        <f t="shared" si="23"/>
        <v>0</v>
      </c>
      <c r="V64" s="105">
        <f t="shared" si="20"/>
        <v>0</v>
      </c>
      <c r="W64" s="75">
        <f t="shared" si="21"/>
        <v>0</v>
      </c>
    </row>
    <row r="65" spans="1:23" ht="25.5" x14ac:dyDescent="0.35">
      <c r="A65" s="101"/>
      <c r="B65" s="107">
        <v>4</v>
      </c>
      <c r="C65" s="102">
        <v>0</v>
      </c>
      <c r="D65" s="113">
        <f t="shared" si="12"/>
        <v>0.5</v>
      </c>
      <c r="E65" s="113">
        <f t="shared" si="13"/>
        <v>0.5</v>
      </c>
      <c r="F65" s="113">
        <f>PRODUCT($F$59,$D$62:D65)</f>
        <v>0</v>
      </c>
      <c r="G65" s="113">
        <f>$G$59*PRODUCT($E$62:E65)</f>
        <v>6.25E-2</v>
      </c>
      <c r="H65" s="113">
        <f t="shared" si="14"/>
        <v>1</v>
      </c>
      <c r="I65" s="105">
        <f t="shared" si="22"/>
        <v>0</v>
      </c>
      <c r="J65" s="105">
        <f t="shared" si="15"/>
        <v>0</v>
      </c>
      <c r="K65" s="75">
        <f t="shared" si="16"/>
        <v>0</v>
      </c>
      <c r="L65" s="75"/>
      <c r="M65" s="101"/>
      <c r="N65" s="107">
        <v>4</v>
      </c>
      <c r="O65" s="102">
        <v>0</v>
      </c>
      <c r="P65" s="113">
        <f t="shared" si="17"/>
        <v>0.5</v>
      </c>
      <c r="Q65" s="113">
        <f t="shared" si="18"/>
        <v>0.5</v>
      </c>
      <c r="R65" s="113">
        <f>PRODUCT($R$59,$P$62:P65)</f>
        <v>0</v>
      </c>
      <c r="S65" s="113">
        <f>$S$59*PRODUCT($Q$62:Q65)</f>
        <v>2.9166126359915862E-2</v>
      </c>
      <c r="T65" s="113">
        <f t="shared" si="19"/>
        <v>1</v>
      </c>
      <c r="U65" s="105">
        <f t="shared" si="23"/>
        <v>0</v>
      </c>
      <c r="V65" s="105">
        <f t="shared" si="20"/>
        <v>0</v>
      </c>
      <c r="W65" s="75">
        <f t="shared" si="21"/>
        <v>0</v>
      </c>
    </row>
    <row r="66" spans="1:23" ht="25.5" x14ac:dyDescent="0.35">
      <c r="A66" s="101"/>
      <c r="B66" s="107">
        <v>5</v>
      </c>
      <c r="C66" s="102">
        <v>0</v>
      </c>
      <c r="D66" s="113">
        <f t="shared" si="12"/>
        <v>0.5</v>
      </c>
      <c r="E66" s="113">
        <f t="shared" si="13"/>
        <v>0.5</v>
      </c>
      <c r="F66" s="113">
        <f>PRODUCT($F$59,$D$62:D66)</f>
        <v>0</v>
      </c>
      <c r="G66" s="113">
        <f>$G$59*PRODUCT($E$62:E66)</f>
        <v>3.125E-2</v>
      </c>
      <c r="H66" s="113">
        <f t="shared" si="14"/>
        <v>1</v>
      </c>
      <c r="I66" s="105">
        <f t="shared" si="22"/>
        <v>0</v>
      </c>
      <c r="J66" s="105">
        <f t="shared" si="15"/>
        <v>0</v>
      </c>
      <c r="K66" s="75">
        <f t="shared" si="16"/>
        <v>0</v>
      </c>
      <c r="L66" s="75"/>
      <c r="M66" s="101"/>
      <c r="N66" s="107">
        <v>5</v>
      </c>
      <c r="O66" s="102">
        <v>0</v>
      </c>
      <c r="P66" s="113">
        <f t="shared" si="17"/>
        <v>0.5</v>
      </c>
      <c r="Q66" s="113">
        <f t="shared" si="18"/>
        <v>0.5</v>
      </c>
      <c r="R66" s="113">
        <f>PRODUCT($R$59,$P$62:P66)</f>
        <v>0</v>
      </c>
      <c r="S66" s="113">
        <f>$S$59*PRODUCT($Q$62:Q66)</f>
        <v>1.4583063179957931E-2</v>
      </c>
      <c r="T66" s="113">
        <f t="shared" si="19"/>
        <v>1</v>
      </c>
      <c r="U66" s="105">
        <f t="shared" si="23"/>
        <v>0</v>
      </c>
      <c r="V66" s="105">
        <f t="shared" si="20"/>
        <v>0</v>
      </c>
      <c r="W66" s="75">
        <f t="shared" si="21"/>
        <v>0</v>
      </c>
    </row>
    <row r="67" spans="1:23" ht="25.5" x14ac:dyDescent="0.35">
      <c r="A67" s="101"/>
      <c r="B67" s="107">
        <v>6</v>
      </c>
      <c r="C67" s="102">
        <v>0</v>
      </c>
      <c r="D67" s="113">
        <f t="shared" si="12"/>
        <v>0.5</v>
      </c>
      <c r="E67" s="113">
        <f t="shared" si="13"/>
        <v>0.5</v>
      </c>
      <c r="F67" s="113">
        <f>PRODUCT($F$59,$D$62:D67)</f>
        <v>0</v>
      </c>
      <c r="G67" s="113">
        <f>$G$59*PRODUCT($E$62:E67)</f>
        <v>1.5625E-2</v>
      </c>
      <c r="H67" s="113">
        <f t="shared" si="14"/>
        <v>1</v>
      </c>
      <c r="I67" s="105">
        <f t="shared" si="22"/>
        <v>0</v>
      </c>
      <c r="J67" s="105">
        <f t="shared" si="15"/>
        <v>0</v>
      </c>
      <c r="K67" s="75">
        <f t="shared" si="16"/>
        <v>0</v>
      </c>
      <c r="L67" s="75"/>
      <c r="M67" s="101"/>
      <c r="N67" s="107">
        <v>6</v>
      </c>
      <c r="O67" s="102">
        <v>0</v>
      </c>
      <c r="P67" s="113">
        <f t="shared" si="17"/>
        <v>0.5</v>
      </c>
      <c r="Q67" s="113">
        <f t="shared" si="18"/>
        <v>0.5</v>
      </c>
      <c r="R67" s="113">
        <f>PRODUCT($R$59,$P$62:P67)</f>
        <v>0</v>
      </c>
      <c r="S67" s="113">
        <f>$S$59*PRODUCT($Q$62:Q67)</f>
        <v>7.2915315899789654E-3</v>
      </c>
      <c r="T67" s="113">
        <f t="shared" si="19"/>
        <v>1</v>
      </c>
      <c r="U67" s="105">
        <f t="shared" si="23"/>
        <v>0</v>
      </c>
      <c r="V67" s="105">
        <f t="shared" si="20"/>
        <v>0</v>
      </c>
      <c r="W67" s="75">
        <f t="shared" si="21"/>
        <v>0</v>
      </c>
    </row>
    <row r="68" spans="1:23" ht="25.5" x14ac:dyDescent="0.35">
      <c r="A68" s="101"/>
      <c r="B68" s="107">
        <v>7</v>
      </c>
      <c r="C68" s="102">
        <v>0</v>
      </c>
      <c r="D68" s="113">
        <f t="shared" si="12"/>
        <v>0.5</v>
      </c>
      <c r="E68" s="113">
        <f t="shared" si="13"/>
        <v>0.5</v>
      </c>
      <c r="F68" s="113">
        <f>PRODUCT($F$59,$D$62:D68)</f>
        <v>0</v>
      </c>
      <c r="G68" s="113">
        <f>$G$59*PRODUCT($E$62:E68)</f>
        <v>7.8125E-3</v>
      </c>
      <c r="H68" s="113">
        <f t="shared" si="14"/>
        <v>1</v>
      </c>
      <c r="I68" s="105">
        <f t="shared" si="22"/>
        <v>0</v>
      </c>
      <c r="J68" s="105">
        <f t="shared" si="15"/>
        <v>0</v>
      </c>
      <c r="K68" s="75">
        <f t="shared" si="16"/>
        <v>0</v>
      </c>
      <c r="L68" s="75"/>
      <c r="M68" s="101"/>
      <c r="N68" s="107">
        <v>7</v>
      </c>
      <c r="O68" s="102">
        <v>0</v>
      </c>
      <c r="P68" s="113">
        <f t="shared" si="17"/>
        <v>0.5</v>
      </c>
      <c r="Q68" s="113">
        <f t="shared" si="18"/>
        <v>0.5</v>
      </c>
      <c r="R68" s="113">
        <f>PRODUCT($R$59,$P$62:P68)</f>
        <v>0</v>
      </c>
      <c r="S68" s="113">
        <f>$S$59*PRODUCT($Q$62:Q68)</f>
        <v>3.6457657949894827E-3</v>
      </c>
      <c r="T68" s="113">
        <f t="shared" si="19"/>
        <v>1</v>
      </c>
      <c r="U68" s="105">
        <f t="shared" si="23"/>
        <v>0</v>
      </c>
      <c r="V68" s="105">
        <f t="shared" si="20"/>
        <v>0</v>
      </c>
      <c r="W68" s="75">
        <f t="shared" si="21"/>
        <v>0</v>
      </c>
    </row>
    <row r="69" spans="1:23" ht="18" x14ac:dyDescent="0.25">
      <c r="A69" s="101"/>
      <c r="B69" s="75"/>
      <c r="C69" s="75"/>
      <c r="D69" s="1"/>
      <c r="E69" s="1"/>
      <c r="F69" s="1"/>
      <c r="G69" s="1"/>
      <c r="H69" s="1"/>
      <c r="I69" s="75"/>
      <c r="J69" s="75" t="s">
        <v>224</v>
      </c>
      <c r="K69" s="75" t="s">
        <v>225</v>
      </c>
      <c r="L69" s="75"/>
      <c r="M69" s="101"/>
      <c r="N69" s="75"/>
      <c r="O69" s="75"/>
      <c r="P69" s="1"/>
      <c r="Q69" s="1"/>
      <c r="R69" s="1"/>
      <c r="S69" s="1"/>
      <c r="T69" s="1"/>
      <c r="U69" s="75"/>
      <c r="V69" s="75" t="s">
        <v>224</v>
      </c>
      <c r="W69" s="75" t="s">
        <v>225</v>
      </c>
    </row>
    <row r="70" spans="1:23" ht="26.25" x14ac:dyDescent="0.4">
      <c r="A70" s="101"/>
      <c r="B70" s="75"/>
      <c r="C70" s="75"/>
      <c r="D70" s="1"/>
      <c r="E70" s="84"/>
      <c r="F70" s="115" t="s">
        <v>226</v>
      </c>
      <c r="G70" s="84"/>
      <c r="I70" s="108">
        <f>H68</f>
        <v>1</v>
      </c>
      <c r="J70" s="103">
        <f>SUM(I49:I68)</f>
        <v>1</v>
      </c>
      <c r="K70" s="104">
        <f>SUM(J49:J68)</f>
        <v>1</v>
      </c>
      <c r="L70" s="75"/>
      <c r="M70" s="101"/>
      <c r="N70" s="75"/>
      <c r="O70" s="75"/>
      <c r="P70" s="1"/>
      <c r="Q70" s="84"/>
      <c r="R70" s="84"/>
      <c r="S70" s="84"/>
      <c r="T70" s="115" t="s">
        <v>226</v>
      </c>
      <c r="U70" s="108">
        <f>T68</f>
        <v>1</v>
      </c>
      <c r="V70" s="103">
        <f>SUM(U49:U68)</f>
        <v>1</v>
      </c>
      <c r="W70" s="104">
        <f>SUM(V49:V68)</f>
        <v>1</v>
      </c>
    </row>
    <row r="71" spans="1:23" ht="18" x14ac:dyDescent="0.25">
      <c r="A71" s="101"/>
      <c r="B71" s="75"/>
      <c r="C71" s="75"/>
      <c r="D71" s="1"/>
      <c r="E71" s="1"/>
      <c r="F71" s="1"/>
      <c r="G71" s="1"/>
      <c r="H71" s="1"/>
      <c r="I71" s="75" t="s">
        <v>227</v>
      </c>
      <c r="J71" s="75" t="s">
        <v>227</v>
      </c>
      <c r="K71" s="75"/>
      <c r="L71" s="75"/>
      <c r="M71" s="101"/>
      <c r="N71" s="75"/>
      <c r="O71" s="75"/>
      <c r="P71" s="1"/>
      <c r="Q71" s="1"/>
      <c r="R71" s="1"/>
      <c r="S71" s="1"/>
      <c r="T71" s="1"/>
      <c r="U71" s="75" t="s">
        <v>227</v>
      </c>
      <c r="V71" s="75" t="s">
        <v>227</v>
      </c>
      <c r="W71" s="75"/>
    </row>
    <row r="72" spans="1:23" x14ac:dyDescent="0.3">
      <c r="A72" s="101"/>
      <c r="B72" s="75"/>
      <c r="C72" s="75"/>
      <c r="D72" s="1"/>
      <c r="E72" s="1"/>
      <c r="F72" s="1"/>
      <c r="G72" s="1"/>
      <c r="H72" s="1"/>
      <c r="I72" s="75"/>
      <c r="J72" s="75"/>
      <c r="K72" s="75"/>
      <c r="M72" s="101"/>
    </row>
    <row r="73" spans="1:23" x14ac:dyDescent="0.3">
      <c r="A73" s="101"/>
      <c r="M73" s="101"/>
    </row>
    <row r="74" spans="1:23" ht="25.5" x14ac:dyDescent="0.35">
      <c r="A74" s="101"/>
      <c r="B74" s="96" t="s">
        <v>185</v>
      </c>
      <c r="C74" s="75"/>
      <c r="D74" s="1"/>
      <c r="E74" s="1"/>
      <c r="F74" s="1"/>
      <c r="G74" s="1"/>
      <c r="H74" s="1"/>
      <c r="I74" s="75"/>
      <c r="J74" s="75"/>
      <c r="K74" s="75"/>
      <c r="M74" s="101"/>
      <c r="N74" s="96" t="s">
        <v>229</v>
      </c>
    </row>
    <row r="75" spans="1:23" x14ac:dyDescent="0.3">
      <c r="A75" s="101"/>
      <c r="B75" s="75"/>
      <c r="C75" s="75"/>
      <c r="D75" s="1"/>
      <c r="E75" s="1"/>
      <c r="F75" s="1"/>
      <c r="G75" s="1"/>
      <c r="H75" s="1"/>
      <c r="I75" s="75"/>
      <c r="J75" s="75"/>
      <c r="K75" s="75"/>
      <c r="M75" s="101"/>
    </row>
    <row r="76" spans="1:23" ht="15" customHeight="1" x14ac:dyDescent="0.25">
      <c r="A76" s="101"/>
      <c r="B76" s="75"/>
      <c r="C76" s="75"/>
      <c r="D76" s="200" t="s">
        <v>204</v>
      </c>
      <c r="E76" s="200"/>
      <c r="F76" s="201" t="s">
        <v>205</v>
      </c>
      <c r="G76" s="201"/>
      <c r="H76" s="1"/>
      <c r="I76" s="75"/>
      <c r="J76" s="75"/>
      <c r="K76" s="75"/>
      <c r="L76" s="75"/>
      <c r="M76" s="101"/>
      <c r="N76" s="75"/>
      <c r="O76" s="75"/>
      <c r="P76" s="200" t="s">
        <v>204</v>
      </c>
      <c r="Q76" s="200"/>
      <c r="R76" s="201" t="s">
        <v>205</v>
      </c>
      <c r="S76" s="201"/>
      <c r="T76" s="1"/>
      <c r="U76" s="75"/>
      <c r="V76" s="75"/>
      <c r="W76" s="75"/>
    </row>
    <row r="77" spans="1:23" ht="60.75" x14ac:dyDescent="0.25">
      <c r="A77" s="99" t="s">
        <v>206</v>
      </c>
      <c r="B77" s="85" t="s">
        <v>207</v>
      </c>
      <c r="C77" s="98" t="s">
        <v>208</v>
      </c>
      <c r="D77" s="1" t="s">
        <v>209</v>
      </c>
      <c r="E77" s="1" t="s">
        <v>210</v>
      </c>
      <c r="F77" s="1" t="s">
        <v>211</v>
      </c>
      <c r="G77" s="1" t="s">
        <v>212</v>
      </c>
      <c r="H77" s="111" t="s">
        <v>213</v>
      </c>
      <c r="I77" s="100" t="s">
        <v>214</v>
      </c>
      <c r="J77" s="100" t="s">
        <v>215</v>
      </c>
      <c r="K77" s="75" t="s">
        <v>216</v>
      </c>
      <c r="L77" s="75"/>
      <c r="M77" s="99" t="s">
        <v>206</v>
      </c>
      <c r="N77" s="85" t="s">
        <v>207</v>
      </c>
      <c r="O77" s="75" t="s">
        <v>208</v>
      </c>
      <c r="P77" s="1" t="s">
        <v>209</v>
      </c>
      <c r="Q77" s="1" t="s">
        <v>210</v>
      </c>
      <c r="R77" s="1" t="s">
        <v>211</v>
      </c>
      <c r="S77" s="1" t="s">
        <v>212</v>
      </c>
      <c r="T77" s="111" t="s">
        <v>213</v>
      </c>
      <c r="U77" s="100" t="s">
        <v>214</v>
      </c>
      <c r="V77" s="100" t="s">
        <v>215</v>
      </c>
      <c r="W77" s="75" t="s">
        <v>216</v>
      </c>
    </row>
    <row r="78" spans="1:23" ht="25.5" x14ac:dyDescent="0.35">
      <c r="A78" s="101" t="s">
        <v>217</v>
      </c>
      <c r="B78" s="75">
        <v>1</v>
      </c>
      <c r="C78" s="102">
        <f>'RI phenology summary'!F3</f>
        <v>0.12756971133080311</v>
      </c>
      <c r="D78" s="112">
        <f>1-E78</f>
        <v>0.87243028866919692</v>
      </c>
      <c r="E78" s="112">
        <f>C78</f>
        <v>0.12756971133080311</v>
      </c>
      <c r="F78" s="112">
        <f>0.5*PRODUCT($D$78:D78)</f>
        <v>0.43621514433459846</v>
      </c>
      <c r="G78" s="112">
        <f>1-F78</f>
        <v>0.56378485566540149</v>
      </c>
      <c r="H78" s="113">
        <f>1-2*F78/(F78+G78)</f>
        <v>0.12756971133080308</v>
      </c>
      <c r="I78" s="105">
        <f>H78</f>
        <v>0.12756971133080308</v>
      </c>
      <c r="J78" s="105">
        <f>I78/$I$70</f>
        <v>0.12756971133080308</v>
      </c>
      <c r="K78" s="75">
        <f>1-D78/(D78+E78)</f>
        <v>0.12756971133080308</v>
      </c>
      <c r="L78" s="75"/>
      <c r="M78" s="101" t="s">
        <v>217</v>
      </c>
      <c r="N78" s="75">
        <v>1</v>
      </c>
      <c r="O78" s="102">
        <f>'RI phenology summary'!F4</f>
        <v>0.25795163711357494</v>
      </c>
      <c r="P78" s="112">
        <f>1-Q78</f>
        <v>0.74204836288642506</v>
      </c>
      <c r="Q78" s="112">
        <f>O78</f>
        <v>0.25795163711357494</v>
      </c>
      <c r="R78" s="112">
        <f>0.5*PRODUCT($P$78:P78)</f>
        <v>0.37102418144321253</v>
      </c>
      <c r="S78" s="112">
        <f>1-R78</f>
        <v>0.62897581855678752</v>
      </c>
      <c r="T78" s="113">
        <f>1-2*R78/(R78+S78)</f>
        <v>0.25795163711357494</v>
      </c>
      <c r="U78" s="105">
        <f>T78</f>
        <v>0.25795163711357494</v>
      </c>
      <c r="V78" s="105">
        <f>U78/$U$99</f>
        <v>0.25795163711357494</v>
      </c>
      <c r="W78" s="75">
        <f>1-P78/(P78+Q78)</f>
        <v>0.25795163711357494</v>
      </c>
    </row>
    <row r="79" spans="1:23" ht="25.5" x14ac:dyDescent="0.35">
      <c r="A79" s="101"/>
      <c r="B79" s="75">
        <v>2</v>
      </c>
      <c r="C79" s="102">
        <v>0</v>
      </c>
      <c r="D79" s="112">
        <f>1-E79</f>
        <v>1</v>
      </c>
      <c r="E79" s="112">
        <f>C79</f>
        <v>0</v>
      </c>
      <c r="F79" s="112">
        <f>0.5*PRODUCT($D$78:D79)</f>
        <v>0.43621514433459846</v>
      </c>
      <c r="G79" s="112">
        <f>1-F79</f>
        <v>0.56378485566540149</v>
      </c>
      <c r="H79" s="113">
        <f>1-2*F79/(F79+G79)</f>
        <v>0.12756971133080308</v>
      </c>
      <c r="I79" s="105">
        <f>H79-H78</f>
        <v>0</v>
      </c>
      <c r="J79" s="105">
        <f>I79/$I$41</f>
        <v>0</v>
      </c>
      <c r="K79" s="75">
        <f>1-D79/(D79+E79)</f>
        <v>0</v>
      </c>
      <c r="L79" s="75"/>
      <c r="M79" s="101"/>
      <c r="N79" s="75">
        <v>2</v>
      </c>
      <c r="O79" s="102">
        <v>0</v>
      </c>
      <c r="P79" s="112">
        <f>1-Q79</f>
        <v>1</v>
      </c>
      <c r="Q79" s="112">
        <f>O79</f>
        <v>0</v>
      </c>
      <c r="R79" s="112">
        <f>0.5*PRODUCT($P$78:P79)</f>
        <v>0.37102418144321253</v>
      </c>
      <c r="S79" s="112">
        <f>1-R79</f>
        <v>0.62897581855678752</v>
      </c>
      <c r="T79" s="113">
        <f>1-2*R79/(R79+S79)</f>
        <v>0.25795163711357494</v>
      </c>
      <c r="U79" s="105">
        <f>T79-T78</f>
        <v>0</v>
      </c>
      <c r="V79" s="105">
        <f>U79/$U$99</f>
        <v>0</v>
      </c>
      <c r="W79" s="75">
        <f>1-P79/(P79+Q79)</f>
        <v>0</v>
      </c>
    </row>
    <row r="80" spans="1:23" ht="25.5" x14ac:dyDescent="0.35">
      <c r="A80" s="101"/>
      <c r="B80" s="75">
        <v>3</v>
      </c>
      <c r="C80" s="102">
        <v>0</v>
      </c>
      <c r="D80" s="112">
        <f>1-E80</f>
        <v>1</v>
      </c>
      <c r="E80" s="112">
        <f>C80</f>
        <v>0</v>
      </c>
      <c r="F80" s="112">
        <f>0.5*PRODUCT($D$78:D80)</f>
        <v>0.43621514433459846</v>
      </c>
      <c r="G80" s="112">
        <f>1-F80</f>
        <v>0.56378485566540149</v>
      </c>
      <c r="H80" s="113">
        <f>1-2*F80/(F80+G80)</f>
        <v>0.12756971133080308</v>
      </c>
      <c r="I80" s="105">
        <f>H80-H79</f>
        <v>0</v>
      </c>
      <c r="J80" s="105">
        <f>I80/$I$41</f>
        <v>0</v>
      </c>
      <c r="K80" s="75">
        <f>1-D80/(D80+E80)</f>
        <v>0</v>
      </c>
      <c r="L80" s="75"/>
      <c r="M80" s="101"/>
      <c r="N80" s="75">
        <v>3</v>
      </c>
      <c r="O80" s="102">
        <v>0</v>
      </c>
      <c r="P80" s="112">
        <f>1-Q80</f>
        <v>1</v>
      </c>
      <c r="Q80" s="112">
        <f>O80</f>
        <v>0</v>
      </c>
      <c r="R80" s="112">
        <f>0.5*PRODUCT($P$78:P80)</f>
        <v>0.37102418144321253</v>
      </c>
      <c r="S80" s="112">
        <f>1-R80</f>
        <v>0.62897581855678752</v>
      </c>
      <c r="T80" s="113">
        <f>1-2*R80/(R80+S80)</f>
        <v>0.25795163711357494</v>
      </c>
      <c r="U80" s="105">
        <f>T80-T79</f>
        <v>0</v>
      </c>
      <c r="V80" s="105">
        <f>U80/$U$99</f>
        <v>0</v>
      </c>
      <c r="W80" s="75">
        <f>1-P80/(P80+Q80)</f>
        <v>0</v>
      </c>
    </row>
    <row r="81" spans="1:23" ht="25.5" x14ac:dyDescent="0.35">
      <c r="A81" s="101"/>
      <c r="B81" s="75">
        <v>4</v>
      </c>
      <c r="C81" s="102">
        <v>0</v>
      </c>
      <c r="D81" s="112">
        <f>1-E81</f>
        <v>1</v>
      </c>
      <c r="E81" s="112">
        <f>C81</f>
        <v>0</v>
      </c>
      <c r="F81" s="112">
        <f>0.5*PRODUCT($D$78:D81)</f>
        <v>0.43621514433459846</v>
      </c>
      <c r="G81" s="112">
        <f>1-F81</f>
        <v>0.56378485566540149</v>
      </c>
      <c r="H81" s="113">
        <f>1-2*F81/(F81+G81)</f>
        <v>0.12756971133080308</v>
      </c>
      <c r="I81" s="105">
        <f>H81-H80</f>
        <v>0</v>
      </c>
      <c r="J81" s="105">
        <f>I81/$I$41</f>
        <v>0</v>
      </c>
      <c r="K81" s="75">
        <f>1-D81/(D81+E81)</f>
        <v>0</v>
      </c>
      <c r="L81" s="75"/>
      <c r="M81" s="101"/>
      <c r="N81" s="75">
        <v>4</v>
      </c>
      <c r="O81" s="102">
        <v>0</v>
      </c>
      <c r="P81" s="112">
        <f>1-Q81</f>
        <v>1</v>
      </c>
      <c r="Q81" s="112">
        <f>O81</f>
        <v>0</v>
      </c>
      <c r="R81" s="112">
        <f>0.5*PRODUCT($P$78:P81)</f>
        <v>0.37102418144321253</v>
      </c>
      <c r="S81" s="112">
        <f>1-R81</f>
        <v>0.62897581855678752</v>
      </c>
      <c r="T81" s="113">
        <f>1-2*R81/(R81+S81)</f>
        <v>0.25795163711357494</v>
      </c>
      <c r="U81" s="105">
        <f>T81-T80</f>
        <v>0</v>
      </c>
      <c r="V81" s="105">
        <f>U81/$U$99</f>
        <v>0</v>
      </c>
      <c r="W81" s="75">
        <f>1-P81/(P81+Q81)</f>
        <v>0</v>
      </c>
    </row>
    <row r="82" spans="1:23" ht="18" x14ac:dyDescent="0.25">
      <c r="A82" s="101"/>
      <c r="B82" s="75"/>
      <c r="C82" s="104"/>
      <c r="D82" s="1"/>
      <c r="E82" s="1"/>
      <c r="F82" s="1"/>
      <c r="G82" s="1"/>
      <c r="H82" s="113"/>
      <c r="I82" s="104"/>
      <c r="J82" s="104"/>
      <c r="K82" s="75"/>
      <c r="L82" s="75"/>
      <c r="M82" s="101"/>
      <c r="N82" s="75"/>
      <c r="O82" s="104"/>
      <c r="P82" s="1"/>
      <c r="Q82" s="1"/>
      <c r="R82" s="1"/>
      <c r="S82" s="1"/>
      <c r="T82" s="113"/>
      <c r="U82" s="104"/>
      <c r="V82" s="104"/>
      <c r="W82" s="75"/>
    </row>
    <row r="83" spans="1:23" ht="62.25" x14ac:dyDescent="0.35">
      <c r="A83" s="101"/>
      <c r="B83" s="85" t="s">
        <v>218</v>
      </c>
      <c r="C83" s="106"/>
      <c r="D83" s="114" t="s">
        <v>211</v>
      </c>
      <c r="E83" s="114" t="s">
        <v>212</v>
      </c>
      <c r="F83" s="1" t="s">
        <v>211</v>
      </c>
      <c r="G83" s="1" t="s">
        <v>212</v>
      </c>
      <c r="H83" s="113"/>
      <c r="I83" s="106"/>
      <c r="J83" s="106"/>
      <c r="K83" s="75"/>
      <c r="L83" s="75"/>
      <c r="M83" s="101"/>
      <c r="N83" s="85" t="s">
        <v>218</v>
      </c>
      <c r="O83" s="106"/>
      <c r="P83" s="114" t="s">
        <v>211</v>
      </c>
      <c r="Q83" s="114" t="s">
        <v>212</v>
      </c>
      <c r="R83" s="1" t="s">
        <v>211</v>
      </c>
      <c r="S83" s="1" t="s">
        <v>212</v>
      </c>
      <c r="T83" s="113"/>
      <c r="U83" s="106"/>
      <c r="V83" s="106"/>
      <c r="W83" s="75"/>
    </row>
    <row r="84" spans="1:23" ht="25.5" x14ac:dyDescent="0.35">
      <c r="A84" s="101" t="s">
        <v>219</v>
      </c>
      <c r="B84" s="107">
        <v>1</v>
      </c>
      <c r="C84" s="102">
        <v>1</v>
      </c>
      <c r="D84" s="112">
        <f>(1-C84)/2</f>
        <v>0</v>
      </c>
      <c r="E84" s="112">
        <f>1-D84</f>
        <v>1</v>
      </c>
      <c r="F84" s="113">
        <f>PRODUCT($D$78:$D$81)*(PRODUCT($D$84:$D84)/(PRODUCT($D$84:$D84)+PRODUCT($E$84:$E84)))</f>
        <v>0</v>
      </c>
      <c r="G84" s="113">
        <f>PRODUCT($D$78:$D$81)*(PRODUCT($E$84:$E84)/(PRODUCT($E$84:$E84)+PRODUCT($D$84:$D84)))+(1-PRODUCT($D$78:$D$81))</f>
        <v>1</v>
      </c>
      <c r="H84" s="113">
        <f>1-2*F84/(F84+G84)</f>
        <v>1</v>
      </c>
      <c r="I84" s="105">
        <f>H84-H81</f>
        <v>0.87243028866919692</v>
      </c>
      <c r="J84" s="105">
        <f>I84/$I$99</f>
        <v>0.87243028866919692</v>
      </c>
      <c r="K84" s="75">
        <f>1-2*D84/(D84+E84)</f>
        <v>1</v>
      </c>
      <c r="L84" s="75"/>
      <c r="M84" s="101" t="s">
        <v>219</v>
      </c>
      <c r="N84" s="107">
        <v>1</v>
      </c>
      <c r="O84" s="102">
        <v>1</v>
      </c>
      <c r="P84" s="112">
        <f>(1-O84)/2</f>
        <v>0</v>
      </c>
      <c r="Q84" s="112">
        <f>1-P84</f>
        <v>1</v>
      </c>
      <c r="R84" s="113">
        <f>PRODUCT($P$78:$P$81)*(PRODUCT($P$84:$P84)/(PRODUCT($P$84:$P84)+PRODUCT($Q$84:$Q84)))</f>
        <v>0</v>
      </c>
      <c r="S84" s="113">
        <f>PRODUCT($P$78:$P$81)*(PRODUCT($P$84:$P84)/(PRODUCT($P$84:$P84)+PRODUCT($Q$84:$Q84)))+(1-PRODUCT($P$78:$P$81))</f>
        <v>0.25795163711357494</v>
      </c>
      <c r="T84" s="113">
        <f>1-2*R84/(R84+S84)</f>
        <v>1</v>
      </c>
      <c r="U84" s="105">
        <f>T84-T81</f>
        <v>0.74204836288642506</v>
      </c>
      <c r="V84" s="105">
        <f>U84/$U$99</f>
        <v>0.74204836288642506</v>
      </c>
      <c r="W84" s="75">
        <f>1-2*P84/(P84+Q84)</f>
        <v>1</v>
      </c>
    </row>
    <row r="85" spans="1:23" ht="25.5" x14ac:dyDescent="0.35">
      <c r="A85" s="101" t="s">
        <v>268</v>
      </c>
      <c r="B85" s="107">
        <v>2</v>
      </c>
      <c r="C85" s="102">
        <v>1</v>
      </c>
      <c r="D85" s="113">
        <f>(1-C85)/2</f>
        <v>0</v>
      </c>
      <c r="E85" s="113">
        <f>1-D85</f>
        <v>1</v>
      </c>
      <c r="F85" s="113">
        <f>PRODUCT($D$78:$D$81)*(PRODUCT($D$84:$D85)/(PRODUCT($D$84:$D85)+PRODUCT($E$84:$E85)))</f>
        <v>0</v>
      </c>
      <c r="G85" s="113">
        <f>PRODUCT($D$78:$D$81)*(PRODUCT($E$84:$E85)/(PRODUCT($E$84:$E85)+PRODUCT($D$84:$D85)))+(1-PRODUCT($D$78:$D$81))</f>
        <v>1</v>
      </c>
      <c r="H85" s="113">
        <f>1-2*F85/(F85+G85)</f>
        <v>1</v>
      </c>
      <c r="I85" s="105">
        <f>H85-H84</f>
        <v>0</v>
      </c>
      <c r="J85" s="105">
        <f>I85/$I$99</f>
        <v>0</v>
      </c>
      <c r="K85" s="75">
        <f>1-2*D85/(D85+E85)</f>
        <v>1</v>
      </c>
      <c r="L85" s="75"/>
      <c r="M85" s="101" t="s">
        <v>268</v>
      </c>
      <c r="N85" s="107">
        <v>2</v>
      </c>
      <c r="O85" s="102">
        <v>1</v>
      </c>
      <c r="P85" s="113">
        <f>(1-O85)/2</f>
        <v>0</v>
      </c>
      <c r="Q85" s="113">
        <f>1-P85</f>
        <v>1</v>
      </c>
      <c r="R85" s="113">
        <f>PRODUCT($P$78:$P$81)*(PRODUCT($P$84:$P85)/(PRODUCT($P$84:$P85)+PRODUCT($Q$84:$Q85)))</f>
        <v>0</v>
      </c>
      <c r="S85" s="113">
        <f>PRODUCT($P$78:$P$81)*(PRODUCT($P$84:$P85)/(PRODUCT($P$84:$P85)+PRODUCT($Q$84:$Q85)))+(1-PRODUCT($P$78:$P$81))</f>
        <v>0.25795163711357494</v>
      </c>
      <c r="T85" s="113">
        <f>1-2*R85/(R85+S85)</f>
        <v>1</v>
      </c>
      <c r="U85" s="105">
        <f>T85-T84</f>
        <v>0</v>
      </c>
      <c r="V85" s="105">
        <f>U85/$U$99</f>
        <v>0</v>
      </c>
      <c r="W85" s="75">
        <f>1-2*P85/(P85+Q85)</f>
        <v>1</v>
      </c>
    </row>
    <row r="86" spans="1:23" ht="25.5" x14ac:dyDescent="0.35">
      <c r="A86" s="101" t="s">
        <v>220</v>
      </c>
      <c r="B86" s="107">
        <v>3</v>
      </c>
      <c r="C86" s="102">
        <v>1</v>
      </c>
      <c r="D86" s="112">
        <f>(1-C86)/2</f>
        <v>0</v>
      </c>
      <c r="E86" s="112">
        <f>1-D86</f>
        <v>1</v>
      </c>
      <c r="F86" s="113">
        <f>PRODUCT($D$78:$D$81)*(PRODUCT($D$84:$D86)/(PRODUCT($D$84:$D86)+PRODUCT($E$84:$E86)))</f>
        <v>0</v>
      </c>
      <c r="G86" s="113">
        <f>PRODUCT($D$78:$D$81)*(PRODUCT($E$84:$E86)/(PRODUCT($E$84:$E86)+PRODUCT($D$84:$D86)))+(1-PRODUCT($D$78:$D$81))</f>
        <v>1</v>
      </c>
      <c r="H86" s="113">
        <f>1-2*F86/(F86+G86)</f>
        <v>1</v>
      </c>
      <c r="I86" s="105">
        <f>H86-H85</f>
        <v>0</v>
      </c>
      <c r="J86" s="105">
        <f>I86/$I$99</f>
        <v>0</v>
      </c>
      <c r="K86" s="75">
        <f>1-2*D86/(D86+E86)</f>
        <v>1</v>
      </c>
      <c r="L86" s="75"/>
      <c r="M86" s="101" t="s">
        <v>220</v>
      </c>
      <c r="N86" s="107">
        <v>3</v>
      </c>
      <c r="O86" s="102">
        <v>0.16793893129770987</v>
      </c>
      <c r="P86" s="112">
        <f>(1-O86)/2</f>
        <v>0.41603053435114506</v>
      </c>
      <c r="Q86" s="112">
        <f>1-P86</f>
        <v>0.58396946564885499</v>
      </c>
      <c r="R86" s="113">
        <f>PRODUCT($P$78:$P$81)*(PRODUCT($P$84:$P86)/(PRODUCT($P$84:$P86)+PRODUCT($Q$84:$Q86)))</f>
        <v>0</v>
      </c>
      <c r="S86" s="113">
        <f>PRODUCT($P$78:$P$81)*(PRODUCT($P$84:$P86)/(PRODUCT($P$84:$P86)+PRODUCT($Q$84:$Q86)))+(1-PRODUCT($P$78:$P$81))</f>
        <v>0.25795163711357494</v>
      </c>
      <c r="T86" s="113">
        <f>1-2*R86/(R86+S86)</f>
        <v>1</v>
      </c>
      <c r="U86" s="105">
        <f>T86-T85</f>
        <v>0</v>
      </c>
      <c r="V86" s="105">
        <f>U86/$U$99</f>
        <v>0</v>
      </c>
      <c r="W86" s="75">
        <f>1-2*P86/(P86+Q86)</f>
        <v>0.16793893129770987</v>
      </c>
    </row>
    <row r="87" spans="1:23" ht="25.5" x14ac:dyDescent="0.35">
      <c r="A87" s="101"/>
      <c r="B87" s="107">
        <v>4</v>
      </c>
      <c r="C87" s="102">
        <v>0</v>
      </c>
      <c r="D87" s="112">
        <f>(1-C87)/2</f>
        <v>0.5</v>
      </c>
      <c r="E87" s="112">
        <f>1-D87</f>
        <v>0.5</v>
      </c>
      <c r="F87" s="113">
        <f>PRODUCT($D$78:$D$81)*(PRODUCT($D$84:$D87)/(PRODUCT($D$84:$D87)+PRODUCT($E$84:$E87)))</f>
        <v>0</v>
      </c>
      <c r="G87" s="113">
        <f>PRODUCT($D$78:$D$81)*(PRODUCT($E$84:$E87)/(PRODUCT($E$84:$E87)+PRODUCT($D$84:$D87)))+(1-PRODUCT($D$78:$D$81))</f>
        <v>1</v>
      </c>
      <c r="H87" s="113">
        <f>1-2*F87/(F87+G87)</f>
        <v>1</v>
      </c>
      <c r="I87" s="105">
        <f>H87-H86</f>
        <v>0</v>
      </c>
      <c r="J87" s="105">
        <f>I87/$I$99</f>
        <v>0</v>
      </c>
      <c r="K87" s="75">
        <f>1-2*D87/(D87+E87)</f>
        <v>0</v>
      </c>
      <c r="L87" s="75"/>
      <c r="M87" s="101"/>
      <c r="N87" s="107">
        <v>4</v>
      </c>
      <c r="O87" s="102">
        <v>0</v>
      </c>
      <c r="P87" s="112">
        <f>(1-O87)/2</f>
        <v>0.5</v>
      </c>
      <c r="Q87" s="112">
        <f>1-P87</f>
        <v>0.5</v>
      </c>
      <c r="R87" s="113">
        <f>PRODUCT($P$78:$P$81)*(PRODUCT($P$84:$P87)/(PRODUCT($P$84:$P87)+PRODUCT($Q$84:$Q87)))</f>
        <v>0</v>
      </c>
      <c r="S87" s="113">
        <f>PRODUCT($P$78:$P$81)*(PRODUCT($P$84:$P87)/(PRODUCT($P$84:$P87)+PRODUCT($Q$84:$Q87)))+(1-PRODUCT($P$78:$P$81))</f>
        <v>0.25795163711357494</v>
      </c>
      <c r="T87" s="113">
        <f>1-2*R87/(R87+S87)</f>
        <v>1</v>
      </c>
      <c r="U87" s="105">
        <f>T87-T86</f>
        <v>0</v>
      </c>
      <c r="V87" s="105">
        <f>U87/$U$99</f>
        <v>0</v>
      </c>
      <c r="W87" s="75">
        <f>1-2*P87/(P87+Q87)</f>
        <v>0</v>
      </c>
    </row>
    <row r="88" spans="1:23" ht="25.5" x14ac:dyDescent="0.35">
      <c r="A88" s="101"/>
      <c r="B88" s="107">
        <v>5</v>
      </c>
      <c r="C88" s="102">
        <v>0</v>
      </c>
      <c r="D88" s="112">
        <f>(1-C88)/2</f>
        <v>0.5</v>
      </c>
      <c r="E88" s="112">
        <f>1-D88</f>
        <v>0.5</v>
      </c>
      <c r="F88" s="113">
        <f>PRODUCT($D$78:$D$81)*(PRODUCT($D$84:$D88)/(PRODUCT($D$84:$D88)+PRODUCT($E$84:$E88)))</f>
        <v>0</v>
      </c>
      <c r="G88" s="113">
        <f>PRODUCT($D$78:$D$81)*(PRODUCT($E$84:$E88)/(PRODUCT($E$84:$E88)+PRODUCT($D$84:$D88)))+(1-PRODUCT($D$78:$D$81))</f>
        <v>1</v>
      </c>
      <c r="H88" s="113">
        <f>1-2*F88/(F88+G88)</f>
        <v>1</v>
      </c>
      <c r="I88" s="105">
        <f>H88-H87</f>
        <v>0</v>
      </c>
      <c r="J88" s="105">
        <f>I88/$I$99</f>
        <v>0</v>
      </c>
      <c r="K88" s="75">
        <f>1-2*D88/(D88+E88)</f>
        <v>0</v>
      </c>
      <c r="L88" s="75"/>
      <c r="M88" s="101"/>
      <c r="N88" s="107">
        <v>5</v>
      </c>
      <c r="O88" s="102">
        <v>0</v>
      </c>
      <c r="P88" s="112">
        <f>(1-O88)/2</f>
        <v>0.5</v>
      </c>
      <c r="Q88" s="112">
        <f>1-P88</f>
        <v>0.5</v>
      </c>
      <c r="R88" s="113">
        <f>PRODUCT($P$78:$P$81)*(PRODUCT($P$84:$P88)/(PRODUCT($P$84:$P88)+PRODUCT($Q$84:$Q88)))</f>
        <v>0</v>
      </c>
      <c r="S88" s="113">
        <f>PRODUCT($P$78:$P$81)*(PRODUCT($P$84:$P88)/(PRODUCT($P$84:$P88)+PRODUCT($Q$84:$Q88)))+(1-PRODUCT($P$78:$P$81))</f>
        <v>0.25795163711357494</v>
      </c>
      <c r="T88" s="113">
        <f>1-2*R88/(R88+S88)</f>
        <v>1</v>
      </c>
      <c r="U88" s="105">
        <f>T88-T87</f>
        <v>0</v>
      </c>
      <c r="V88" s="105">
        <f>U88/$U$99</f>
        <v>0</v>
      </c>
      <c r="W88" s="75">
        <f>1-2*P88/(P88+Q88)</f>
        <v>0</v>
      </c>
    </row>
    <row r="89" spans="1:23" ht="25.5" x14ac:dyDescent="0.35">
      <c r="A89" s="101"/>
      <c r="B89" s="97"/>
      <c r="C89" s="106"/>
      <c r="D89" s="114"/>
      <c r="E89" s="114"/>
      <c r="F89" s="114"/>
      <c r="G89" s="114"/>
      <c r="H89" s="113"/>
      <c r="I89" s="106"/>
      <c r="J89" s="106"/>
      <c r="K89" s="75"/>
      <c r="L89" s="75"/>
      <c r="M89" s="101"/>
      <c r="N89" s="97"/>
      <c r="O89" s="106"/>
      <c r="P89" s="114"/>
      <c r="Q89" s="114"/>
      <c r="R89" s="114"/>
      <c r="S89" s="114"/>
      <c r="T89" s="113"/>
      <c r="U89" s="106"/>
      <c r="V89" s="106"/>
      <c r="W89" s="75"/>
    </row>
    <row r="90" spans="1:23" ht="25.5" x14ac:dyDescent="0.35">
      <c r="A90" s="101"/>
      <c r="B90" s="97" t="s">
        <v>221</v>
      </c>
      <c r="C90" s="106"/>
      <c r="D90" s="114" t="s">
        <v>211</v>
      </c>
      <c r="E90" s="114" t="s">
        <v>212</v>
      </c>
      <c r="F90" s="1" t="s">
        <v>211</v>
      </c>
      <c r="G90" s="1" t="s">
        <v>212</v>
      </c>
      <c r="H90" s="113"/>
      <c r="I90" s="106"/>
      <c r="J90" s="106"/>
      <c r="K90" s="75"/>
      <c r="L90" s="75"/>
      <c r="M90" s="101"/>
      <c r="N90" s="97" t="s">
        <v>221</v>
      </c>
      <c r="O90" s="106"/>
      <c r="P90" s="114" t="s">
        <v>211</v>
      </c>
      <c r="Q90" s="114" t="s">
        <v>212</v>
      </c>
      <c r="R90" s="1" t="s">
        <v>211</v>
      </c>
      <c r="S90" s="1" t="s">
        <v>212</v>
      </c>
      <c r="T90" s="113"/>
      <c r="U90" s="106"/>
      <c r="V90" s="106"/>
      <c r="W90" s="75"/>
    </row>
    <row r="91" spans="1:23" ht="25.5" x14ac:dyDescent="0.35">
      <c r="A91" s="101" t="s">
        <v>222</v>
      </c>
      <c r="B91" s="107">
        <v>1</v>
      </c>
      <c r="C91" s="102">
        <v>0</v>
      </c>
      <c r="D91" s="113">
        <f t="shared" ref="D91:D97" si="24">(1-C91)/2</f>
        <v>0.5</v>
      </c>
      <c r="E91" s="113">
        <f t="shared" ref="E91:E97" si="25">1-D91</f>
        <v>0.5</v>
      </c>
      <c r="F91" s="113">
        <f>PRODUCT($F$88,$D$91:D91)</f>
        <v>0</v>
      </c>
      <c r="G91" s="113">
        <f>$G$88*PRODUCT($E$91:E91)</f>
        <v>0.5</v>
      </c>
      <c r="H91" s="113">
        <f t="shared" ref="H91:H97" si="26">1-2*F91/(F91+G91)</f>
        <v>1</v>
      </c>
      <c r="I91" s="105">
        <f>H91-H88</f>
        <v>0</v>
      </c>
      <c r="J91" s="105">
        <f t="shared" ref="J91:J97" si="27">I91/$I$99</f>
        <v>0</v>
      </c>
      <c r="K91" s="75">
        <f t="shared" ref="K91:K97" si="28">1-2*D91/(D91+E91)</f>
        <v>0</v>
      </c>
      <c r="L91" s="75"/>
      <c r="M91" s="101" t="s">
        <v>222</v>
      </c>
      <c r="N91" s="107">
        <v>1</v>
      </c>
      <c r="O91" s="102">
        <v>0.49705951540813931</v>
      </c>
      <c r="P91" s="113">
        <f t="shared" ref="P91:P97" si="29">(1-O91)/2</f>
        <v>0.25147024229593035</v>
      </c>
      <c r="Q91" s="113">
        <f t="shared" ref="Q91:Q97" si="30">1-P91</f>
        <v>0.74852975770406971</v>
      </c>
      <c r="R91" s="113">
        <f>PRODUCT($R$88,$P$91:P91)</f>
        <v>0</v>
      </c>
      <c r="S91" s="113">
        <f>$S$88*PRODUCT($Q$91:Q91)</f>
        <v>0.19308447642799237</v>
      </c>
      <c r="T91" s="113">
        <f t="shared" ref="T91:T97" si="31">1-2*R91/(R91+S91)</f>
        <v>1</v>
      </c>
      <c r="U91" s="105">
        <f>T91-T88</f>
        <v>0</v>
      </c>
      <c r="V91" s="105">
        <f t="shared" ref="V91:V97" si="32">U91/$U$70</f>
        <v>0</v>
      </c>
      <c r="W91" s="75">
        <f t="shared" ref="W91:W97" si="33">1-2*P91/(P91+Q91)</f>
        <v>0.49705951540813931</v>
      </c>
    </row>
    <row r="92" spans="1:23" ht="25.5" x14ac:dyDescent="0.35">
      <c r="A92" s="101" t="s">
        <v>223</v>
      </c>
      <c r="B92" s="107">
        <v>2</v>
      </c>
      <c r="C92" s="102">
        <v>0</v>
      </c>
      <c r="D92" s="113">
        <f t="shared" si="24"/>
        <v>0.5</v>
      </c>
      <c r="E92" s="113">
        <f t="shared" si="25"/>
        <v>0.5</v>
      </c>
      <c r="F92" s="113">
        <f>PRODUCT($F$88,$D$91:D92)</f>
        <v>0</v>
      </c>
      <c r="G92" s="113">
        <f>$G$88*PRODUCT($E$91:E92)</f>
        <v>0.25</v>
      </c>
      <c r="H92" s="113">
        <f t="shared" si="26"/>
        <v>1</v>
      </c>
      <c r="I92" s="105">
        <f t="shared" ref="I92:I97" si="34">H92-H91</f>
        <v>0</v>
      </c>
      <c r="J92" s="105">
        <f t="shared" si="27"/>
        <v>0</v>
      </c>
      <c r="K92" s="75">
        <f t="shared" si="28"/>
        <v>0</v>
      </c>
      <c r="L92" s="75"/>
      <c r="M92" s="101" t="s">
        <v>223</v>
      </c>
      <c r="N92" s="107">
        <v>2</v>
      </c>
      <c r="O92" s="102">
        <v>0.14950552646887716</v>
      </c>
      <c r="P92" s="113">
        <f t="shared" si="29"/>
        <v>0.42524723676556142</v>
      </c>
      <c r="Q92" s="113">
        <f t="shared" si="30"/>
        <v>0.57475276323443858</v>
      </c>
      <c r="R92" s="113">
        <f>PRODUCT($R$88,$P$91:P92)</f>
        <v>0</v>
      </c>
      <c r="S92" s="113">
        <f>$S$88*PRODUCT($Q$91:Q92)</f>
        <v>0.11097583636466343</v>
      </c>
      <c r="T92" s="113">
        <f t="shared" si="31"/>
        <v>1</v>
      </c>
      <c r="U92" s="105">
        <f t="shared" ref="U92:U97" si="35">T92-T91</f>
        <v>0</v>
      </c>
      <c r="V92" s="105">
        <f t="shared" si="32"/>
        <v>0</v>
      </c>
      <c r="W92" s="75">
        <f t="shared" si="33"/>
        <v>0.14950552646887716</v>
      </c>
    </row>
    <row r="93" spans="1:23" ht="25.5" x14ac:dyDescent="0.35">
      <c r="A93" s="101"/>
      <c r="B93" s="107">
        <v>3</v>
      </c>
      <c r="C93" s="102">
        <v>0</v>
      </c>
      <c r="D93" s="113">
        <f t="shared" si="24"/>
        <v>0.5</v>
      </c>
      <c r="E93" s="113">
        <f t="shared" si="25"/>
        <v>0.5</v>
      </c>
      <c r="F93" s="113">
        <f>PRODUCT($F$88,$D$91:D93)</f>
        <v>0</v>
      </c>
      <c r="G93" s="113">
        <f>$G$88*PRODUCT($E$91:E93)</f>
        <v>0.125</v>
      </c>
      <c r="H93" s="113">
        <f t="shared" si="26"/>
        <v>1</v>
      </c>
      <c r="I93" s="105">
        <f t="shared" si="34"/>
        <v>0</v>
      </c>
      <c r="J93" s="105">
        <f t="shared" si="27"/>
        <v>0</v>
      </c>
      <c r="K93" s="75">
        <f t="shared" si="28"/>
        <v>0</v>
      </c>
      <c r="L93" s="75"/>
      <c r="M93" s="101"/>
      <c r="N93" s="107">
        <v>3</v>
      </c>
      <c r="O93" s="102">
        <v>0</v>
      </c>
      <c r="P93" s="113">
        <f t="shared" si="29"/>
        <v>0.5</v>
      </c>
      <c r="Q93" s="113">
        <f t="shared" si="30"/>
        <v>0.5</v>
      </c>
      <c r="R93" s="113">
        <f>PRODUCT($R$88,$P$91:P93)</f>
        <v>0</v>
      </c>
      <c r="S93" s="113">
        <f>$S$88*PRODUCT($Q$91:Q93)</f>
        <v>5.5487918182331716E-2</v>
      </c>
      <c r="T93" s="113">
        <f t="shared" si="31"/>
        <v>1</v>
      </c>
      <c r="U93" s="105">
        <f t="shared" si="35"/>
        <v>0</v>
      </c>
      <c r="V93" s="105">
        <f t="shared" si="32"/>
        <v>0</v>
      </c>
      <c r="W93" s="75">
        <f t="shared" si="33"/>
        <v>0</v>
      </c>
    </row>
    <row r="94" spans="1:23" ht="25.5" x14ac:dyDescent="0.35">
      <c r="A94" s="101"/>
      <c r="B94" s="107">
        <v>4</v>
      </c>
      <c r="C94" s="102">
        <v>0</v>
      </c>
      <c r="D94" s="113">
        <f t="shared" si="24"/>
        <v>0.5</v>
      </c>
      <c r="E94" s="113">
        <f t="shared" si="25"/>
        <v>0.5</v>
      </c>
      <c r="F94" s="113">
        <f>PRODUCT($F$88,$D$91:D94)</f>
        <v>0</v>
      </c>
      <c r="G94" s="113">
        <f>$G$88*PRODUCT($E$91:E94)</f>
        <v>6.25E-2</v>
      </c>
      <c r="H94" s="113">
        <f t="shared" si="26"/>
        <v>1</v>
      </c>
      <c r="I94" s="105">
        <f t="shared" si="34"/>
        <v>0</v>
      </c>
      <c r="J94" s="105">
        <f t="shared" si="27"/>
        <v>0</v>
      </c>
      <c r="K94" s="75">
        <f t="shared" si="28"/>
        <v>0</v>
      </c>
      <c r="L94" s="75"/>
      <c r="M94" s="101"/>
      <c r="N94" s="107">
        <v>4</v>
      </c>
      <c r="O94" s="102">
        <v>0</v>
      </c>
      <c r="P94" s="113">
        <f t="shared" si="29"/>
        <v>0.5</v>
      </c>
      <c r="Q94" s="113">
        <f t="shared" si="30"/>
        <v>0.5</v>
      </c>
      <c r="R94" s="113">
        <f>PRODUCT($R$88,$P$91:P94)</f>
        <v>0</v>
      </c>
      <c r="S94" s="113">
        <f>$S$88*PRODUCT($Q$91:Q94)</f>
        <v>2.7743959091165858E-2</v>
      </c>
      <c r="T94" s="113">
        <f t="shared" si="31"/>
        <v>1</v>
      </c>
      <c r="U94" s="105">
        <f t="shared" si="35"/>
        <v>0</v>
      </c>
      <c r="V94" s="105">
        <f t="shared" si="32"/>
        <v>0</v>
      </c>
      <c r="W94" s="75">
        <f t="shared" si="33"/>
        <v>0</v>
      </c>
    </row>
    <row r="95" spans="1:23" ht="25.5" x14ac:dyDescent="0.35">
      <c r="A95" s="101"/>
      <c r="B95" s="107">
        <v>5</v>
      </c>
      <c r="C95" s="102">
        <v>0</v>
      </c>
      <c r="D95" s="113">
        <f t="shared" si="24"/>
        <v>0.5</v>
      </c>
      <c r="E95" s="113">
        <f t="shared" si="25"/>
        <v>0.5</v>
      </c>
      <c r="F95" s="113">
        <f>PRODUCT($F$88,$D$91:D95)</f>
        <v>0</v>
      </c>
      <c r="G95" s="113">
        <f>$G$88*PRODUCT($E$91:E95)</f>
        <v>3.125E-2</v>
      </c>
      <c r="H95" s="113">
        <f t="shared" si="26"/>
        <v>1</v>
      </c>
      <c r="I95" s="105">
        <f t="shared" si="34"/>
        <v>0</v>
      </c>
      <c r="J95" s="105">
        <f t="shared" si="27"/>
        <v>0</v>
      </c>
      <c r="K95" s="75">
        <f t="shared" si="28"/>
        <v>0</v>
      </c>
      <c r="L95" s="75"/>
      <c r="M95" s="101"/>
      <c r="N95" s="107">
        <v>5</v>
      </c>
      <c r="O95" s="102">
        <v>0</v>
      </c>
      <c r="P95" s="113">
        <f t="shared" si="29"/>
        <v>0.5</v>
      </c>
      <c r="Q95" s="113">
        <f t="shared" si="30"/>
        <v>0.5</v>
      </c>
      <c r="R95" s="113">
        <f>PRODUCT($R$88,$P$91:P95)</f>
        <v>0</v>
      </c>
      <c r="S95" s="113">
        <f>$S$88*PRODUCT($Q$91:Q95)</f>
        <v>1.3871979545582929E-2</v>
      </c>
      <c r="T95" s="113">
        <f t="shared" si="31"/>
        <v>1</v>
      </c>
      <c r="U95" s="105">
        <f t="shared" si="35"/>
        <v>0</v>
      </c>
      <c r="V95" s="105">
        <f t="shared" si="32"/>
        <v>0</v>
      </c>
      <c r="W95" s="75">
        <f t="shared" si="33"/>
        <v>0</v>
      </c>
    </row>
    <row r="96" spans="1:23" ht="25.5" x14ac:dyDescent="0.35">
      <c r="A96" s="101"/>
      <c r="B96" s="107">
        <v>6</v>
      </c>
      <c r="C96" s="102">
        <v>0</v>
      </c>
      <c r="D96" s="113">
        <f t="shared" si="24"/>
        <v>0.5</v>
      </c>
      <c r="E96" s="113">
        <f t="shared" si="25"/>
        <v>0.5</v>
      </c>
      <c r="F96" s="113">
        <f>PRODUCT($F$88,$D$91:D96)</f>
        <v>0</v>
      </c>
      <c r="G96" s="113">
        <f>$G$88*PRODUCT($E$91:E96)</f>
        <v>1.5625E-2</v>
      </c>
      <c r="H96" s="113">
        <f t="shared" si="26"/>
        <v>1</v>
      </c>
      <c r="I96" s="105">
        <f t="shared" si="34"/>
        <v>0</v>
      </c>
      <c r="J96" s="105">
        <f t="shared" si="27"/>
        <v>0</v>
      </c>
      <c r="K96" s="75">
        <f t="shared" si="28"/>
        <v>0</v>
      </c>
      <c r="L96" s="75"/>
      <c r="M96" s="101"/>
      <c r="N96" s="107">
        <v>6</v>
      </c>
      <c r="O96" s="102">
        <v>0</v>
      </c>
      <c r="P96" s="113">
        <f t="shared" si="29"/>
        <v>0.5</v>
      </c>
      <c r="Q96" s="113">
        <f t="shared" si="30"/>
        <v>0.5</v>
      </c>
      <c r="R96" s="113">
        <f>PRODUCT($R$88,$P$91:P96)</f>
        <v>0</v>
      </c>
      <c r="S96" s="113">
        <f>$S$88*PRODUCT($Q$91:Q96)</f>
        <v>6.9359897727914645E-3</v>
      </c>
      <c r="T96" s="113">
        <f t="shared" si="31"/>
        <v>1</v>
      </c>
      <c r="U96" s="105">
        <f t="shared" si="35"/>
        <v>0</v>
      </c>
      <c r="V96" s="105">
        <f t="shared" si="32"/>
        <v>0</v>
      </c>
      <c r="W96" s="75">
        <f t="shared" si="33"/>
        <v>0</v>
      </c>
    </row>
    <row r="97" spans="1:23" ht="25.5" x14ac:dyDescent="0.35">
      <c r="A97" s="101"/>
      <c r="B97" s="107">
        <v>7</v>
      </c>
      <c r="C97" s="102">
        <v>0</v>
      </c>
      <c r="D97" s="113">
        <f t="shared" si="24"/>
        <v>0.5</v>
      </c>
      <c r="E97" s="113">
        <f t="shared" si="25"/>
        <v>0.5</v>
      </c>
      <c r="F97" s="113">
        <f>PRODUCT($F$88,$D$91:D97)</f>
        <v>0</v>
      </c>
      <c r="G97" s="113">
        <f>$G$88*PRODUCT($E$91:E97)</f>
        <v>7.8125E-3</v>
      </c>
      <c r="H97" s="113">
        <f t="shared" si="26"/>
        <v>1</v>
      </c>
      <c r="I97" s="105">
        <f t="shared" si="34"/>
        <v>0</v>
      </c>
      <c r="J97" s="105">
        <f t="shared" si="27"/>
        <v>0</v>
      </c>
      <c r="K97" s="75">
        <f t="shared" si="28"/>
        <v>0</v>
      </c>
      <c r="L97" s="75"/>
      <c r="M97" s="101"/>
      <c r="N97" s="107">
        <v>7</v>
      </c>
      <c r="O97" s="102">
        <v>0</v>
      </c>
      <c r="P97" s="113">
        <f t="shared" si="29"/>
        <v>0.5</v>
      </c>
      <c r="Q97" s="113">
        <f t="shared" si="30"/>
        <v>0.5</v>
      </c>
      <c r="R97" s="113">
        <f>PRODUCT($R$88,$P$91:P97)</f>
        <v>0</v>
      </c>
      <c r="S97" s="113">
        <f>$S$88*PRODUCT($Q$91:Q97)</f>
        <v>3.4679948863957323E-3</v>
      </c>
      <c r="T97" s="113">
        <f t="shared" si="31"/>
        <v>1</v>
      </c>
      <c r="U97" s="105">
        <f t="shared" si="35"/>
        <v>0</v>
      </c>
      <c r="V97" s="105">
        <f t="shared" si="32"/>
        <v>0</v>
      </c>
      <c r="W97" s="75">
        <f t="shared" si="33"/>
        <v>0</v>
      </c>
    </row>
    <row r="98" spans="1:23" ht="18" x14ac:dyDescent="0.25">
      <c r="A98" s="101"/>
      <c r="B98" s="75"/>
      <c r="C98" s="75"/>
      <c r="D98" s="1"/>
      <c r="E98" s="1"/>
      <c r="F98" s="1"/>
      <c r="G98" s="1"/>
      <c r="H98" s="1"/>
      <c r="I98" s="75"/>
      <c r="J98" s="75" t="s">
        <v>224</v>
      </c>
      <c r="K98" s="75" t="s">
        <v>225</v>
      </c>
      <c r="L98" s="75"/>
      <c r="M98" s="101"/>
      <c r="N98" s="75"/>
      <c r="O98" s="75"/>
      <c r="P98" s="1"/>
      <c r="Q98" s="1"/>
      <c r="R98" s="1"/>
      <c r="S98" s="1"/>
      <c r="T98" s="1"/>
      <c r="U98" s="75"/>
      <c r="V98" s="75" t="s">
        <v>224</v>
      </c>
      <c r="W98" s="75" t="s">
        <v>225</v>
      </c>
    </row>
    <row r="99" spans="1:23" ht="26.25" x14ac:dyDescent="0.4">
      <c r="A99" s="101"/>
      <c r="B99" s="75"/>
      <c r="C99" s="75"/>
      <c r="D99" s="1"/>
      <c r="E99" s="84"/>
      <c r="F99" s="84"/>
      <c r="G99" s="84"/>
      <c r="H99" s="115" t="s">
        <v>226</v>
      </c>
      <c r="I99" s="108">
        <f>H97</f>
        <v>1</v>
      </c>
      <c r="J99" s="103">
        <f>SUM(I78:I97)</f>
        <v>1</v>
      </c>
      <c r="K99" s="104">
        <f>SUM(J78:J97)</f>
        <v>1</v>
      </c>
      <c r="L99" s="75"/>
      <c r="M99" s="101"/>
      <c r="N99" s="75"/>
      <c r="O99" s="75"/>
      <c r="P99" s="1"/>
      <c r="Q99" s="84"/>
      <c r="R99" s="84"/>
      <c r="S99" s="84"/>
      <c r="T99" s="115" t="s">
        <v>226</v>
      </c>
      <c r="U99" s="108">
        <f>T97</f>
        <v>1</v>
      </c>
      <c r="V99" s="103">
        <f>SUM(U78:U97)</f>
        <v>1</v>
      </c>
      <c r="W99" s="104">
        <f>SUM(V78:V97)</f>
        <v>1</v>
      </c>
    </row>
    <row r="100" spans="1:23" ht="18" x14ac:dyDescent="0.25">
      <c r="A100" s="101"/>
      <c r="B100" s="75"/>
      <c r="C100" s="75"/>
      <c r="D100" s="1"/>
      <c r="E100" s="1"/>
      <c r="F100" s="1"/>
      <c r="G100" s="1"/>
      <c r="H100" s="1"/>
      <c r="I100" s="75" t="s">
        <v>227</v>
      </c>
      <c r="J100" s="75" t="s">
        <v>227</v>
      </c>
      <c r="K100" s="75"/>
      <c r="L100" s="75"/>
      <c r="M100" s="101"/>
      <c r="N100" s="75"/>
      <c r="O100" s="75"/>
      <c r="P100" s="1"/>
      <c r="Q100" s="1"/>
      <c r="R100" s="1"/>
      <c r="S100" s="1"/>
      <c r="T100" s="1"/>
      <c r="U100" s="75" t="s">
        <v>227</v>
      </c>
      <c r="V100" s="75" t="s">
        <v>227</v>
      </c>
      <c r="W100" s="75"/>
    </row>
    <row r="101" spans="1:23" ht="18" x14ac:dyDescent="0.25">
      <c r="A101" s="101"/>
      <c r="B101" s="75"/>
      <c r="C101" s="75"/>
      <c r="D101" s="1"/>
      <c r="E101" s="1"/>
      <c r="F101" s="1"/>
      <c r="G101" s="1"/>
      <c r="H101" s="1"/>
      <c r="I101" s="75"/>
      <c r="J101" s="75"/>
      <c r="K101" s="75"/>
      <c r="L101" s="75"/>
      <c r="M101" s="101"/>
      <c r="N101" s="75"/>
      <c r="O101" s="75"/>
      <c r="P101" s="1"/>
      <c r="Q101" s="1"/>
      <c r="R101" s="1"/>
      <c r="S101" s="1"/>
      <c r="T101" s="1"/>
      <c r="U101" s="75"/>
      <c r="V101" s="75"/>
      <c r="W101" s="75"/>
    </row>
    <row r="102" spans="1:23" x14ac:dyDescent="0.3">
      <c r="A102" s="101"/>
      <c r="M102" s="101"/>
    </row>
    <row r="103" spans="1:23" ht="25.5" x14ac:dyDescent="0.35">
      <c r="A103" s="101"/>
      <c r="B103" s="96" t="s">
        <v>230</v>
      </c>
      <c r="M103" s="101"/>
      <c r="N103" s="96" t="s">
        <v>231</v>
      </c>
    </row>
    <row r="104" spans="1:23" x14ac:dyDescent="0.3">
      <c r="A104" s="101"/>
      <c r="M104" s="101"/>
    </row>
    <row r="105" spans="1:23" ht="52.7" customHeight="1" x14ac:dyDescent="0.25">
      <c r="A105" s="101"/>
      <c r="B105" s="75"/>
      <c r="C105" s="75"/>
      <c r="D105" s="199" t="s">
        <v>204</v>
      </c>
      <c r="E105" s="199"/>
      <c r="F105" s="199" t="s">
        <v>205</v>
      </c>
      <c r="G105" s="199"/>
      <c r="H105" s="1"/>
      <c r="I105" s="75"/>
      <c r="J105" s="75"/>
      <c r="K105" s="75"/>
      <c r="M105" s="101"/>
      <c r="N105" s="75"/>
      <c r="O105" s="75"/>
      <c r="P105" s="200" t="s">
        <v>204</v>
      </c>
      <c r="Q105" s="200"/>
      <c r="R105" s="200" t="s">
        <v>205</v>
      </c>
      <c r="S105" s="200"/>
      <c r="T105" s="1"/>
      <c r="U105" s="75"/>
      <c r="V105" s="75"/>
      <c r="W105" s="75"/>
    </row>
    <row r="106" spans="1:23" ht="60.75" x14ac:dyDescent="0.25">
      <c r="A106" s="99" t="s">
        <v>206</v>
      </c>
      <c r="B106" s="85" t="s">
        <v>207</v>
      </c>
      <c r="C106" s="75" t="s">
        <v>208</v>
      </c>
      <c r="D106" s="1" t="s">
        <v>209</v>
      </c>
      <c r="E106" s="1" t="s">
        <v>210</v>
      </c>
      <c r="F106" s="1" t="s">
        <v>211</v>
      </c>
      <c r="G106" s="1" t="s">
        <v>212</v>
      </c>
      <c r="H106" s="111" t="s">
        <v>213</v>
      </c>
      <c r="I106" s="100" t="s">
        <v>214</v>
      </c>
      <c r="J106" s="100" t="s">
        <v>215</v>
      </c>
      <c r="K106" s="75" t="s">
        <v>216</v>
      </c>
      <c r="M106" s="99" t="s">
        <v>206</v>
      </c>
      <c r="N106" s="85" t="s">
        <v>207</v>
      </c>
      <c r="O106" s="75" t="s">
        <v>208</v>
      </c>
      <c r="P106" s="1" t="s">
        <v>209</v>
      </c>
      <c r="Q106" s="1" t="s">
        <v>210</v>
      </c>
      <c r="R106" s="1" t="s">
        <v>211</v>
      </c>
      <c r="S106" s="1" t="s">
        <v>212</v>
      </c>
      <c r="T106" s="111" t="s">
        <v>213</v>
      </c>
      <c r="U106" s="100" t="s">
        <v>214</v>
      </c>
      <c r="V106" s="100" t="s">
        <v>215</v>
      </c>
      <c r="W106" s="75" t="s">
        <v>216</v>
      </c>
    </row>
    <row r="107" spans="1:23" ht="25.5" x14ac:dyDescent="0.35">
      <c r="A107" s="101" t="s">
        <v>217</v>
      </c>
      <c r="B107" s="75">
        <v>1</v>
      </c>
      <c r="C107" s="102">
        <f>'RI phenology summary'!F10</f>
        <v>0.96700980160520955</v>
      </c>
      <c r="D107" s="112">
        <f>1-E107</f>
        <v>3.2990198394790449E-2</v>
      </c>
      <c r="E107" s="112">
        <f>C107</f>
        <v>0.96700980160520955</v>
      </c>
      <c r="F107" s="112">
        <f>0.5*PRODUCT($D$107:D107)</f>
        <v>1.6495099197395224E-2</v>
      </c>
      <c r="G107" s="112">
        <f>1-F107</f>
        <v>0.98350490080260478</v>
      </c>
      <c r="H107" s="113">
        <f>1-2*F107/(F107+G107)</f>
        <v>0.96700980160520955</v>
      </c>
      <c r="I107" s="105">
        <f>H107</f>
        <v>0.96700980160520955</v>
      </c>
      <c r="J107" s="105">
        <f>I107/$I$128</f>
        <v>0.96700980160520955</v>
      </c>
      <c r="K107" s="75">
        <f>1-D107/(D107+E107)</f>
        <v>0.96700980160520955</v>
      </c>
      <c r="M107" s="101" t="s">
        <v>217</v>
      </c>
      <c r="N107" s="75">
        <v>1</v>
      </c>
      <c r="O107" s="102">
        <f>'RI phenology summary'!F9</f>
        <v>0.98298812718376527</v>
      </c>
      <c r="P107" s="112">
        <f>1-Q107</f>
        <v>1.701187281623473E-2</v>
      </c>
      <c r="Q107" s="112">
        <f>O107</f>
        <v>0.98298812718376527</v>
      </c>
      <c r="R107" s="112">
        <f>0.5*PRODUCT($P$107:P107)</f>
        <v>8.505936408117365E-3</v>
      </c>
      <c r="S107" s="112">
        <f>1-R107</f>
        <v>0.99149406359188264</v>
      </c>
      <c r="T107" s="113">
        <f>1-2*R107/(R107+S107)</f>
        <v>0.98298812718376527</v>
      </c>
      <c r="U107" s="105">
        <f>T107</f>
        <v>0.98298812718376527</v>
      </c>
      <c r="V107" s="105">
        <f>U107/$I$128</f>
        <v>0.98298812718376527</v>
      </c>
      <c r="W107" s="75">
        <f>1-P107/(P107+Q107)</f>
        <v>0.98298812718376527</v>
      </c>
    </row>
    <row r="108" spans="1:23" ht="25.5" x14ac:dyDescent="0.35">
      <c r="A108" s="101"/>
      <c r="B108" s="75">
        <v>2</v>
      </c>
      <c r="C108" s="102">
        <v>0</v>
      </c>
      <c r="D108" s="112">
        <f>1-E108</f>
        <v>1</v>
      </c>
      <c r="E108" s="112">
        <f>C108</f>
        <v>0</v>
      </c>
      <c r="F108" s="112">
        <f>0.5*PRODUCT($D$107:D108)</f>
        <v>1.6495099197395224E-2</v>
      </c>
      <c r="G108" s="112">
        <f>1-F108</f>
        <v>0.98350490080260478</v>
      </c>
      <c r="H108" s="113">
        <f>1-2*F108/(F108+G108)</f>
        <v>0.96700980160520955</v>
      </c>
      <c r="I108" s="105">
        <f>H108-H107</f>
        <v>0</v>
      </c>
      <c r="J108" s="105">
        <f>I108/$I$128</f>
        <v>0</v>
      </c>
      <c r="K108" s="75">
        <f>1-D108/(D108+E108)</f>
        <v>0</v>
      </c>
      <c r="M108" s="101"/>
      <c r="N108" s="75">
        <v>2</v>
      </c>
      <c r="O108" s="102">
        <v>0</v>
      </c>
      <c r="P108" s="112">
        <f>1-Q108</f>
        <v>1</v>
      </c>
      <c r="Q108" s="112">
        <f>O108</f>
        <v>0</v>
      </c>
      <c r="R108" s="112">
        <f>0.5*PRODUCT($P$107:P108)</f>
        <v>8.505936408117365E-3</v>
      </c>
      <c r="S108" s="112">
        <f>1-R108</f>
        <v>0.99149406359188264</v>
      </c>
      <c r="T108" s="113">
        <f>1-2*R108/(R108+S108)</f>
        <v>0.98298812718376527</v>
      </c>
      <c r="U108" s="105">
        <f>T108-T107</f>
        <v>0</v>
      </c>
      <c r="V108" s="105">
        <f>U108/$I$128</f>
        <v>0</v>
      </c>
      <c r="W108" s="75">
        <f>1-P108/(P108+Q108)</f>
        <v>0</v>
      </c>
    </row>
    <row r="109" spans="1:23" ht="25.5" x14ac:dyDescent="0.35">
      <c r="A109" s="101"/>
      <c r="B109" s="75">
        <v>3</v>
      </c>
      <c r="C109" s="102">
        <v>0</v>
      </c>
      <c r="D109" s="112">
        <f>1-E109</f>
        <v>1</v>
      </c>
      <c r="E109" s="112">
        <f>C109</f>
        <v>0</v>
      </c>
      <c r="F109" s="112">
        <f>0.5*PRODUCT($D$107:D109)</f>
        <v>1.6495099197395224E-2</v>
      </c>
      <c r="G109" s="112">
        <f>1-F109</f>
        <v>0.98350490080260478</v>
      </c>
      <c r="H109" s="113">
        <f>1-2*F109/(F109+G109)</f>
        <v>0.96700980160520955</v>
      </c>
      <c r="I109" s="105">
        <f>H109-H108</f>
        <v>0</v>
      </c>
      <c r="J109" s="105">
        <f>I109/$I$128</f>
        <v>0</v>
      </c>
      <c r="K109" s="75">
        <f>1-D109/(D109+E109)</f>
        <v>0</v>
      </c>
      <c r="M109" s="101"/>
      <c r="N109" s="75">
        <v>3</v>
      </c>
      <c r="O109" s="102">
        <v>0</v>
      </c>
      <c r="P109" s="112">
        <f>1-Q109</f>
        <v>1</v>
      </c>
      <c r="Q109" s="112">
        <f>O109</f>
        <v>0</v>
      </c>
      <c r="R109" s="112">
        <f>0.5*PRODUCT($P$107:P109)</f>
        <v>8.505936408117365E-3</v>
      </c>
      <c r="S109" s="112">
        <f>1-R109</f>
        <v>0.99149406359188264</v>
      </c>
      <c r="T109" s="113">
        <f>1-2*R109/(R109+S109)</f>
        <v>0.98298812718376527</v>
      </c>
      <c r="U109" s="105">
        <f>T109-T108</f>
        <v>0</v>
      </c>
      <c r="V109" s="105">
        <f>U109/$I$128</f>
        <v>0</v>
      </c>
      <c r="W109" s="75">
        <f>1-P109/(P109+Q109)</f>
        <v>0</v>
      </c>
    </row>
    <row r="110" spans="1:23" ht="25.5" x14ac:dyDescent="0.35">
      <c r="A110" s="101"/>
      <c r="B110" s="75">
        <v>4</v>
      </c>
      <c r="C110" s="102">
        <v>0</v>
      </c>
      <c r="D110" s="112">
        <f>1-E110</f>
        <v>1</v>
      </c>
      <c r="E110" s="112">
        <f>C110</f>
        <v>0</v>
      </c>
      <c r="F110" s="112">
        <f>0.5*PRODUCT($D$107:D110)</f>
        <v>1.6495099197395224E-2</v>
      </c>
      <c r="G110" s="112">
        <f>1-F110</f>
        <v>0.98350490080260478</v>
      </c>
      <c r="H110" s="113">
        <f>1-2*F110/(F110+G110)</f>
        <v>0.96700980160520955</v>
      </c>
      <c r="I110" s="105">
        <f>H110-H109</f>
        <v>0</v>
      </c>
      <c r="J110" s="105">
        <f>I110/$I$128</f>
        <v>0</v>
      </c>
      <c r="K110" s="75">
        <f>1-D110/(D110+E110)</f>
        <v>0</v>
      </c>
      <c r="M110" s="101"/>
      <c r="N110" s="75">
        <v>4</v>
      </c>
      <c r="O110" s="102">
        <v>0</v>
      </c>
      <c r="P110" s="112">
        <f>1-Q110</f>
        <v>1</v>
      </c>
      <c r="Q110" s="112">
        <f>O110</f>
        <v>0</v>
      </c>
      <c r="R110" s="112">
        <f>0.5*PRODUCT($P$107:P110)</f>
        <v>8.505936408117365E-3</v>
      </c>
      <c r="S110" s="112">
        <f>1-R110</f>
        <v>0.99149406359188264</v>
      </c>
      <c r="T110" s="113">
        <f>1-2*R110/(R110+S110)</f>
        <v>0.98298812718376527</v>
      </c>
      <c r="U110" s="105">
        <f>T110-T109</f>
        <v>0</v>
      </c>
      <c r="V110" s="105">
        <f>U110/$I$128</f>
        <v>0</v>
      </c>
      <c r="W110" s="75">
        <f>1-P110/(P110+Q110)</f>
        <v>0</v>
      </c>
    </row>
    <row r="111" spans="1:23" ht="18" x14ac:dyDescent="0.25">
      <c r="A111" s="101"/>
      <c r="B111" s="75"/>
      <c r="C111" s="104"/>
      <c r="D111" s="1"/>
      <c r="E111" s="1"/>
      <c r="F111" s="1"/>
      <c r="G111" s="1"/>
      <c r="H111" s="113"/>
      <c r="I111" s="104"/>
      <c r="J111" s="104"/>
      <c r="K111" s="75"/>
      <c r="M111" s="101"/>
      <c r="N111" s="75"/>
      <c r="O111" s="104"/>
      <c r="P111" s="1"/>
      <c r="Q111" s="1"/>
      <c r="R111" s="1"/>
      <c r="S111" s="1"/>
      <c r="T111" s="113"/>
      <c r="U111" s="104"/>
      <c r="V111" s="104"/>
      <c r="W111" s="75"/>
    </row>
    <row r="112" spans="1:23" ht="62.25" x14ac:dyDescent="0.35">
      <c r="A112" s="101"/>
      <c r="B112" s="85" t="s">
        <v>218</v>
      </c>
      <c r="C112" s="106"/>
      <c r="D112" s="114" t="s">
        <v>211</v>
      </c>
      <c r="E112" s="114" t="s">
        <v>212</v>
      </c>
      <c r="F112" s="1" t="s">
        <v>211</v>
      </c>
      <c r="G112" s="1" t="s">
        <v>212</v>
      </c>
      <c r="H112" s="113"/>
      <c r="I112" s="106"/>
      <c r="J112" s="106"/>
      <c r="K112" s="75"/>
      <c r="M112" s="101"/>
      <c r="N112" s="85" t="s">
        <v>218</v>
      </c>
      <c r="O112" s="106"/>
      <c r="P112" s="114" t="s">
        <v>211</v>
      </c>
      <c r="Q112" s="114" t="s">
        <v>212</v>
      </c>
      <c r="R112" s="1" t="s">
        <v>211</v>
      </c>
      <c r="S112" s="1" t="s">
        <v>212</v>
      </c>
      <c r="T112" s="113"/>
      <c r="U112" s="106"/>
      <c r="V112" s="106"/>
      <c r="W112" s="75"/>
    </row>
    <row r="113" spans="1:23" ht="25.5" x14ac:dyDescent="0.35">
      <c r="A113" s="101" t="s">
        <v>219</v>
      </c>
      <c r="B113" s="107">
        <v>1</v>
      </c>
      <c r="C113" s="102">
        <v>1</v>
      </c>
      <c r="D113" s="112">
        <f>(1-C113)/2</f>
        <v>0</v>
      </c>
      <c r="E113" s="112">
        <f>1-D113</f>
        <v>1</v>
      </c>
      <c r="F113" s="113">
        <f>PRODUCT($D$107:$D$110)*(PRODUCT($D$113:$D113)/(PRODUCT($D$113:$D113)+PRODUCT($E$113:$E113)))</f>
        <v>0</v>
      </c>
      <c r="G113" s="113">
        <f>PRODUCT($D$107:$D$110)*(PRODUCT($E$113:$E113)/(PRODUCT($E$113:$E113)+PRODUCT($D$113:$D113)))+(1-PRODUCT($D$107:$D$110))</f>
        <v>1</v>
      </c>
      <c r="H113" s="113">
        <f>1-2*F113/(F113+G113)</f>
        <v>1</v>
      </c>
      <c r="I113" s="105">
        <f>H113-H110</f>
        <v>3.2990198394790449E-2</v>
      </c>
      <c r="J113" s="105">
        <f>I113/$I$128</f>
        <v>3.2990198394790449E-2</v>
      </c>
      <c r="K113" s="75">
        <f>1-2*D113/(D113+E113)</f>
        <v>1</v>
      </c>
      <c r="M113" s="101" t="s">
        <v>219</v>
      </c>
      <c r="N113" s="107">
        <v>1</v>
      </c>
      <c r="O113" s="102">
        <v>1</v>
      </c>
      <c r="P113" s="112">
        <f>(1-O113)/2</f>
        <v>0</v>
      </c>
      <c r="Q113" s="112">
        <f>1-P113</f>
        <v>1</v>
      </c>
      <c r="R113" s="113">
        <f>PRODUCT($P$107:$P$110)*(PRODUCT($P$113:$P113)/(PRODUCT($P$113:$P113)+PRODUCT($Q$113:$Q113)))</f>
        <v>0</v>
      </c>
      <c r="S113" s="113">
        <f>PRODUCT($P$107:$P$110)*(PRODUCT($P$113:$P113)/(PRODUCT($P$113:$P113)+PRODUCT($Q$113:$Q113)))+(1-PRODUCT($P$107:$P$110))</f>
        <v>0.98298812718376527</v>
      </c>
      <c r="T113" s="113">
        <f>1-2*R113/(R113+S113)</f>
        <v>1</v>
      </c>
      <c r="U113" s="105">
        <f>T113-T110</f>
        <v>1.701187281623473E-2</v>
      </c>
      <c r="V113" s="105">
        <f>U113/$I$128</f>
        <v>1.701187281623473E-2</v>
      </c>
      <c r="W113" s="75">
        <f>1-2*P113/(P113+Q113)</f>
        <v>1</v>
      </c>
    </row>
    <row r="114" spans="1:23" ht="25.5" x14ac:dyDescent="0.35">
      <c r="A114" s="101" t="s">
        <v>268</v>
      </c>
      <c r="B114" s="107">
        <v>2</v>
      </c>
      <c r="C114" s="102">
        <v>1</v>
      </c>
      <c r="D114" s="113">
        <f>(1-C114)/2</f>
        <v>0</v>
      </c>
      <c r="E114" s="113">
        <f>1-D114</f>
        <v>1</v>
      </c>
      <c r="F114" s="113">
        <f>PRODUCT($D$107:$D$110)*(PRODUCT($D$113:$D114)/(PRODUCT($D$113:$D114)+PRODUCT($E$113:$E114)))</f>
        <v>0</v>
      </c>
      <c r="G114" s="113">
        <f>PRODUCT($D$107:$D$110)*(PRODUCT($E$113:$E114)/(PRODUCT($E$113:$E114)+PRODUCT($D$113:$D114)))+(1-PRODUCT($D$107:$D$110))</f>
        <v>1</v>
      </c>
      <c r="H114" s="113">
        <f>1-2*F114/(F114+G114)</f>
        <v>1</v>
      </c>
      <c r="I114" s="105">
        <f>H114-H113</f>
        <v>0</v>
      </c>
      <c r="J114" s="105">
        <f>I114/$I$128</f>
        <v>0</v>
      </c>
      <c r="K114" s="75">
        <f>1-2*D114/(D114+E114)</f>
        <v>1</v>
      </c>
      <c r="M114" s="101" t="s">
        <v>268</v>
      </c>
      <c r="N114" s="107">
        <v>2</v>
      </c>
      <c r="O114" s="102">
        <v>1</v>
      </c>
      <c r="P114" s="113">
        <f>(1-O114)/2</f>
        <v>0</v>
      </c>
      <c r="Q114" s="113">
        <f>1-P114</f>
        <v>1</v>
      </c>
      <c r="R114" s="113">
        <f>PRODUCT($P$107:$P$110)*(PRODUCT($P$113:$P114)/(PRODUCT($P$113:$P114)+PRODUCT($Q$113:$Q114)))</f>
        <v>0</v>
      </c>
      <c r="S114" s="113">
        <f>PRODUCT($P$107:$P$110)*(PRODUCT($P$113:$P114)/(PRODUCT($P$113:$P114)+PRODUCT($Q$113:$Q114)))+(1-PRODUCT($P$107:$P$110))</f>
        <v>0.98298812718376527</v>
      </c>
      <c r="T114" s="113">
        <f>1-2*R114/(R114+S114)</f>
        <v>1</v>
      </c>
      <c r="U114" s="105">
        <f>T114-T113</f>
        <v>0</v>
      </c>
      <c r="V114" s="105">
        <f>U114/$I$128</f>
        <v>0</v>
      </c>
      <c r="W114" s="75">
        <f>1-2*P114/(P114+Q114)</f>
        <v>1</v>
      </c>
    </row>
    <row r="115" spans="1:23" ht="25.5" x14ac:dyDescent="0.35">
      <c r="A115" s="101" t="s">
        <v>220</v>
      </c>
      <c r="B115" s="107">
        <v>3</v>
      </c>
      <c r="C115" s="102">
        <v>0</v>
      </c>
      <c r="D115" s="112">
        <f>(1-C115)/2</f>
        <v>0.5</v>
      </c>
      <c r="E115" s="112">
        <f>1-D115</f>
        <v>0.5</v>
      </c>
      <c r="F115" s="113">
        <f>PRODUCT($D$107:$D$110)*(PRODUCT($D$113:$D115)/(PRODUCT($D$113:$D115)+PRODUCT($E$113:$E115)))</f>
        <v>0</v>
      </c>
      <c r="G115" s="113">
        <f>PRODUCT($D$107:$D$110)*(PRODUCT($E$113:$E115)/(PRODUCT($E$113:$E115)+PRODUCT($D$113:$D115)))+(1-PRODUCT($D$107:$D$110))</f>
        <v>1</v>
      </c>
      <c r="H115" s="113">
        <f>1-2*F115/(F115+G115)</f>
        <v>1</v>
      </c>
      <c r="I115" s="105">
        <f>H115-H114</f>
        <v>0</v>
      </c>
      <c r="J115" s="105">
        <f>I115/$I$128</f>
        <v>0</v>
      </c>
      <c r="K115" s="75">
        <f>1-2*D115/(D115+E115)</f>
        <v>0</v>
      </c>
      <c r="M115" s="101" t="s">
        <v>220</v>
      </c>
      <c r="N115" s="107">
        <v>3</v>
      </c>
      <c r="O115" s="102">
        <v>0</v>
      </c>
      <c r="P115" s="112">
        <f>(1-O115)/2</f>
        <v>0.5</v>
      </c>
      <c r="Q115" s="112">
        <f>1-P115</f>
        <v>0.5</v>
      </c>
      <c r="R115" s="113">
        <f>PRODUCT($P$107:$P$110)*(PRODUCT($P$113:$P115)/(PRODUCT($P$113:$P115)+PRODUCT($Q$113:$Q115)))</f>
        <v>0</v>
      </c>
      <c r="S115" s="113">
        <f>PRODUCT($P$107:$P$110)*(PRODUCT($P$113:$P115)/(PRODUCT($P$113:$P115)+PRODUCT($Q$113:$Q115)))+(1-PRODUCT($P$107:$P$110))</f>
        <v>0.98298812718376527</v>
      </c>
      <c r="T115" s="113">
        <f>1-2*R115/(R115+S115)</f>
        <v>1</v>
      </c>
      <c r="U115" s="105">
        <f>T115-T114</f>
        <v>0</v>
      </c>
      <c r="V115" s="105">
        <f>U115/$I$128</f>
        <v>0</v>
      </c>
      <c r="W115" s="75">
        <f>1-2*P115/(P115+Q115)</f>
        <v>0</v>
      </c>
    </row>
    <row r="116" spans="1:23" ht="25.5" x14ac:dyDescent="0.35">
      <c r="A116" s="101"/>
      <c r="B116" s="107">
        <v>4</v>
      </c>
      <c r="C116" s="102">
        <v>0</v>
      </c>
      <c r="D116" s="112">
        <f>(1-C116)/2</f>
        <v>0.5</v>
      </c>
      <c r="E116" s="112">
        <f>1-D116</f>
        <v>0.5</v>
      </c>
      <c r="F116" s="113">
        <f>PRODUCT($D$107:$D$110)*(PRODUCT($D$113:$D116)/(PRODUCT($D$113:$D116)+PRODUCT($E$113:$E116)))</f>
        <v>0</v>
      </c>
      <c r="G116" s="113">
        <f>PRODUCT($D$107:$D$110)*(PRODUCT($E$113:$E116)/(PRODUCT($E$113:$E116)+PRODUCT($D$113:$D116)))+(1-PRODUCT($D$107:$D$110))</f>
        <v>1</v>
      </c>
      <c r="H116" s="113">
        <f>1-2*F116/(F116+G116)</f>
        <v>1</v>
      </c>
      <c r="I116" s="105">
        <f>H116-H115</f>
        <v>0</v>
      </c>
      <c r="J116" s="105">
        <f>I116/$I$128</f>
        <v>0</v>
      </c>
      <c r="K116" s="75">
        <f>1-2*D116/(D116+E116)</f>
        <v>0</v>
      </c>
      <c r="M116" s="101"/>
      <c r="N116" s="107">
        <v>4</v>
      </c>
      <c r="O116" s="102">
        <v>0</v>
      </c>
      <c r="P116" s="112">
        <f>(1-O116)/2</f>
        <v>0.5</v>
      </c>
      <c r="Q116" s="112">
        <f>1-P116</f>
        <v>0.5</v>
      </c>
      <c r="R116" s="113">
        <f>PRODUCT($P$107:$P$110)*(PRODUCT($P$113:$P116)/(PRODUCT($P$113:$P116)+PRODUCT($Q$113:$Q116)))</f>
        <v>0</v>
      </c>
      <c r="S116" s="113">
        <f>PRODUCT($P$107:$P$110)*(PRODUCT($P$113:$P116)/(PRODUCT($P$113:$P116)+PRODUCT($Q$113:$Q116)))+(1-PRODUCT($P$107:$P$110))</f>
        <v>0.98298812718376527</v>
      </c>
      <c r="T116" s="113">
        <f>1-2*R116/(R116+S116)</f>
        <v>1</v>
      </c>
      <c r="U116" s="105">
        <f>T116-T115</f>
        <v>0</v>
      </c>
      <c r="V116" s="105">
        <f>U116/$I$128</f>
        <v>0</v>
      </c>
      <c r="W116" s="75">
        <f>1-2*P116/(P116+Q116)</f>
        <v>0</v>
      </c>
    </row>
    <row r="117" spans="1:23" ht="25.5" x14ac:dyDescent="0.35">
      <c r="A117" s="101"/>
      <c r="B117" s="107">
        <v>5</v>
      </c>
      <c r="C117" s="102">
        <v>0</v>
      </c>
      <c r="D117" s="112">
        <f>(1-C117)/2</f>
        <v>0.5</v>
      </c>
      <c r="E117" s="112">
        <f>1-D117</f>
        <v>0.5</v>
      </c>
      <c r="F117" s="113">
        <f>PRODUCT($D$107:$D$110)*(PRODUCT($D$113:$D117)/(PRODUCT($D$113:$D117)+PRODUCT($E$113:$E117)))</f>
        <v>0</v>
      </c>
      <c r="G117" s="113">
        <f>PRODUCT($D$107:$D$110)*(PRODUCT($E$113:$E117)/(PRODUCT($E$113:$E117)+PRODUCT($D$113:$D117)))+(1-PRODUCT($D$107:$D$110))</f>
        <v>1</v>
      </c>
      <c r="H117" s="113">
        <f>1-2*F117/(F117+G117)</f>
        <v>1</v>
      </c>
      <c r="I117" s="105">
        <f>H117-H116</f>
        <v>0</v>
      </c>
      <c r="J117" s="105">
        <f>I117/$I$128</f>
        <v>0</v>
      </c>
      <c r="K117" s="75">
        <f>1-2*D117/(D117+E117)</f>
        <v>0</v>
      </c>
      <c r="M117" s="101"/>
      <c r="N117" s="107">
        <v>5</v>
      </c>
      <c r="O117" s="102">
        <v>0</v>
      </c>
      <c r="P117" s="112">
        <f>(1-O117)/2</f>
        <v>0.5</v>
      </c>
      <c r="Q117" s="112">
        <f>1-P117</f>
        <v>0.5</v>
      </c>
      <c r="R117" s="113">
        <f>PRODUCT($P$107:$P$110)*(PRODUCT($P$113:$P117)/(PRODUCT($P$113:$P117)+PRODUCT($Q$113:$Q117)))</f>
        <v>0</v>
      </c>
      <c r="S117" s="113">
        <f>PRODUCT($P$107:$P$110)*(PRODUCT($P$113:$P117)/(PRODUCT($P$113:$P117)+PRODUCT($Q$113:$Q117)))+(1-PRODUCT($P$107:$P$110))</f>
        <v>0.98298812718376527</v>
      </c>
      <c r="T117" s="113">
        <f>1-2*R117/(R117+S117)</f>
        <v>1</v>
      </c>
      <c r="U117" s="105">
        <f>T117-T116</f>
        <v>0</v>
      </c>
      <c r="V117" s="105">
        <f>U117/$I$128</f>
        <v>0</v>
      </c>
      <c r="W117" s="75">
        <f>1-2*P117/(P117+Q117)</f>
        <v>0</v>
      </c>
    </row>
    <row r="118" spans="1:23" ht="25.5" x14ac:dyDescent="0.35">
      <c r="A118" s="101"/>
      <c r="B118" s="97"/>
      <c r="C118" s="106"/>
      <c r="D118" s="114"/>
      <c r="E118" s="114"/>
      <c r="F118" s="114"/>
      <c r="G118" s="114"/>
      <c r="H118" s="113"/>
      <c r="I118" s="106"/>
      <c r="J118" s="106"/>
      <c r="K118" s="75"/>
      <c r="M118" s="101"/>
      <c r="N118" s="97"/>
      <c r="O118" s="106"/>
      <c r="P118" s="114"/>
      <c r="Q118" s="114"/>
      <c r="R118" s="114"/>
      <c r="S118" s="114"/>
      <c r="T118" s="113"/>
      <c r="U118" s="106"/>
      <c r="V118" s="106"/>
      <c r="W118" s="75"/>
    </row>
    <row r="119" spans="1:23" ht="25.5" x14ac:dyDescent="0.35">
      <c r="A119" s="101"/>
      <c r="B119" s="97" t="s">
        <v>221</v>
      </c>
      <c r="C119" s="106"/>
      <c r="D119" s="114" t="s">
        <v>211</v>
      </c>
      <c r="E119" s="114" t="s">
        <v>212</v>
      </c>
      <c r="F119" s="1" t="s">
        <v>211</v>
      </c>
      <c r="G119" s="1" t="s">
        <v>212</v>
      </c>
      <c r="H119" s="113"/>
      <c r="I119" s="106"/>
      <c r="J119" s="106"/>
      <c r="K119" s="75"/>
      <c r="M119" s="101"/>
      <c r="N119" s="97" t="s">
        <v>221</v>
      </c>
      <c r="O119" s="106"/>
      <c r="P119" s="114" t="s">
        <v>211</v>
      </c>
      <c r="Q119" s="114" t="s">
        <v>212</v>
      </c>
      <c r="R119" s="1" t="s">
        <v>211</v>
      </c>
      <c r="S119" s="1" t="s">
        <v>212</v>
      </c>
      <c r="T119" s="113"/>
      <c r="U119" s="106"/>
      <c r="V119" s="106"/>
      <c r="W119" s="75"/>
    </row>
    <row r="120" spans="1:23" ht="25.5" x14ac:dyDescent="0.35">
      <c r="A120" s="101" t="s">
        <v>222</v>
      </c>
      <c r="B120" s="107">
        <v>1</v>
      </c>
      <c r="C120" s="102">
        <v>0</v>
      </c>
      <c r="D120" s="113">
        <f t="shared" ref="D120:D126" si="36">(1-C120)/2</f>
        <v>0.5</v>
      </c>
      <c r="E120" s="113">
        <f t="shared" ref="E120:E126" si="37">1-D120</f>
        <v>0.5</v>
      </c>
      <c r="F120" s="113">
        <f>PRODUCT($F$117,$D$120:D120)</f>
        <v>0</v>
      </c>
      <c r="G120" s="113">
        <f>$G$117*PRODUCT($E$120:E120)</f>
        <v>0.5</v>
      </c>
      <c r="H120" s="113">
        <f t="shared" ref="H120:H126" si="38">1-2*F120/(F120+G120)</f>
        <v>1</v>
      </c>
      <c r="I120" s="105">
        <f>H120-H117</f>
        <v>0</v>
      </c>
      <c r="J120" s="105">
        <f t="shared" ref="J120:J126" si="39">I120/$I$128</f>
        <v>0</v>
      </c>
      <c r="K120" s="75">
        <f t="shared" ref="K120:K126" si="40">1-2*D120/(D120+E120)</f>
        <v>0</v>
      </c>
      <c r="M120" s="101" t="s">
        <v>222</v>
      </c>
      <c r="N120" s="107">
        <v>1</v>
      </c>
      <c r="O120" s="102">
        <v>0</v>
      </c>
      <c r="P120" s="113">
        <f t="shared" ref="P120:P126" si="41">(1-O120)/2</f>
        <v>0.5</v>
      </c>
      <c r="Q120" s="113">
        <f t="shared" ref="Q120:Q126" si="42">1-P120</f>
        <v>0.5</v>
      </c>
      <c r="R120" s="113">
        <f>PRODUCT($R$117,$P$120:P120)</f>
        <v>0</v>
      </c>
      <c r="S120" s="113">
        <f>$S$117*PRODUCT($Q$120:Q120)</f>
        <v>0.49149406359188264</v>
      </c>
      <c r="T120" s="113">
        <f t="shared" ref="T120:T126" si="43">1-2*R120/(R120+S120)</f>
        <v>1</v>
      </c>
      <c r="U120" s="105">
        <f>T120-T117</f>
        <v>0</v>
      </c>
      <c r="V120" s="105">
        <f t="shared" ref="V120:V126" si="44">U120/$I$128</f>
        <v>0</v>
      </c>
      <c r="W120" s="75">
        <f t="shared" ref="W120:W126" si="45">1-2*P120/(P120+Q120)</f>
        <v>0</v>
      </c>
    </row>
    <row r="121" spans="1:23" ht="25.5" x14ac:dyDescent="0.35">
      <c r="A121" s="101" t="s">
        <v>223</v>
      </c>
      <c r="B121" s="107">
        <v>2</v>
      </c>
      <c r="C121" s="102">
        <v>0</v>
      </c>
      <c r="D121" s="113">
        <f t="shared" si="36"/>
        <v>0.5</v>
      </c>
      <c r="E121" s="113">
        <f t="shared" si="37"/>
        <v>0.5</v>
      </c>
      <c r="F121" s="113">
        <f>PRODUCT($F$117,$D$120:D121)</f>
        <v>0</v>
      </c>
      <c r="G121" s="113">
        <f>$G$117*PRODUCT($E$120:E121)</f>
        <v>0.25</v>
      </c>
      <c r="H121" s="113">
        <f t="shared" si="38"/>
        <v>1</v>
      </c>
      <c r="I121" s="105">
        <f t="shared" ref="I121:I126" si="46">H121-H120</f>
        <v>0</v>
      </c>
      <c r="J121" s="105">
        <f t="shared" si="39"/>
        <v>0</v>
      </c>
      <c r="K121" s="75">
        <f t="shared" si="40"/>
        <v>0</v>
      </c>
      <c r="M121" s="101" t="s">
        <v>223</v>
      </c>
      <c r="N121" s="107">
        <v>2</v>
      </c>
      <c r="O121" s="102">
        <v>0</v>
      </c>
      <c r="P121" s="113">
        <f t="shared" si="41"/>
        <v>0.5</v>
      </c>
      <c r="Q121" s="113">
        <f t="shared" si="42"/>
        <v>0.5</v>
      </c>
      <c r="R121" s="113">
        <f>PRODUCT($R$117,$P$120:P121)</f>
        <v>0</v>
      </c>
      <c r="S121" s="113">
        <f>$S$117*PRODUCT($Q$120:Q121)</f>
        <v>0.24574703179594132</v>
      </c>
      <c r="T121" s="113">
        <f t="shared" si="43"/>
        <v>1</v>
      </c>
      <c r="U121" s="105">
        <f t="shared" ref="U121:U126" si="47">T121-T120</f>
        <v>0</v>
      </c>
      <c r="V121" s="105">
        <f t="shared" si="44"/>
        <v>0</v>
      </c>
      <c r="W121" s="75">
        <f t="shared" si="45"/>
        <v>0</v>
      </c>
    </row>
    <row r="122" spans="1:23" ht="25.5" x14ac:dyDescent="0.35">
      <c r="A122" s="101"/>
      <c r="B122" s="107">
        <v>3</v>
      </c>
      <c r="C122" s="102">
        <v>0</v>
      </c>
      <c r="D122" s="113">
        <f t="shared" si="36"/>
        <v>0.5</v>
      </c>
      <c r="E122" s="113">
        <f t="shared" si="37"/>
        <v>0.5</v>
      </c>
      <c r="F122" s="113">
        <f>PRODUCT($F$117,$D$120:D122)</f>
        <v>0</v>
      </c>
      <c r="G122" s="113">
        <f>$G$117*PRODUCT($E$120:E122)</f>
        <v>0.125</v>
      </c>
      <c r="H122" s="113">
        <f t="shared" si="38"/>
        <v>1</v>
      </c>
      <c r="I122" s="105">
        <f t="shared" si="46"/>
        <v>0</v>
      </c>
      <c r="J122" s="105">
        <f t="shared" si="39"/>
        <v>0</v>
      </c>
      <c r="K122" s="75">
        <f t="shared" si="40"/>
        <v>0</v>
      </c>
      <c r="M122" s="101"/>
      <c r="N122" s="107">
        <v>3</v>
      </c>
      <c r="O122" s="102">
        <v>0</v>
      </c>
      <c r="P122" s="113">
        <f t="shared" si="41"/>
        <v>0.5</v>
      </c>
      <c r="Q122" s="113">
        <f t="shared" si="42"/>
        <v>0.5</v>
      </c>
      <c r="R122" s="113">
        <f>PRODUCT($R$117,$P$120:P122)</f>
        <v>0</v>
      </c>
      <c r="S122" s="113">
        <f>$S$117*PRODUCT($Q$120:Q122)</f>
        <v>0.12287351589797066</v>
      </c>
      <c r="T122" s="113">
        <f t="shared" si="43"/>
        <v>1</v>
      </c>
      <c r="U122" s="105">
        <f t="shared" si="47"/>
        <v>0</v>
      </c>
      <c r="V122" s="105">
        <f t="shared" si="44"/>
        <v>0</v>
      </c>
      <c r="W122" s="75">
        <f t="shared" si="45"/>
        <v>0</v>
      </c>
    </row>
    <row r="123" spans="1:23" ht="25.5" x14ac:dyDescent="0.35">
      <c r="A123" s="101"/>
      <c r="B123" s="107">
        <v>4</v>
      </c>
      <c r="C123" s="102">
        <v>0</v>
      </c>
      <c r="D123" s="113">
        <f t="shared" si="36"/>
        <v>0.5</v>
      </c>
      <c r="E123" s="113">
        <f t="shared" si="37"/>
        <v>0.5</v>
      </c>
      <c r="F123" s="113">
        <f>PRODUCT($F$117,$D$120:D123)</f>
        <v>0</v>
      </c>
      <c r="G123" s="113">
        <f>$G$117*PRODUCT($E$120:E123)</f>
        <v>6.25E-2</v>
      </c>
      <c r="H123" s="113">
        <f t="shared" si="38"/>
        <v>1</v>
      </c>
      <c r="I123" s="105">
        <f t="shared" si="46"/>
        <v>0</v>
      </c>
      <c r="J123" s="105">
        <f t="shared" si="39"/>
        <v>0</v>
      </c>
      <c r="K123" s="75">
        <f t="shared" si="40"/>
        <v>0</v>
      </c>
      <c r="M123" s="101"/>
      <c r="N123" s="107">
        <v>4</v>
      </c>
      <c r="O123" s="102">
        <v>0</v>
      </c>
      <c r="P123" s="113">
        <f t="shared" si="41"/>
        <v>0.5</v>
      </c>
      <c r="Q123" s="113">
        <f t="shared" si="42"/>
        <v>0.5</v>
      </c>
      <c r="R123" s="113">
        <f>PRODUCT($R$117,$P$120:P123)</f>
        <v>0</v>
      </c>
      <c r="S123" s="113">
        <f>$S$117*PRODUCT($Q$120:Q123)</f>
        <v>6.1436757948985329E-2</v>
      </c>
      <c r="T123" s="113">
        <f t="shared" si="43"/>
        <v>1</v>
      </c>
      <c r="U123" s="105">
        <f t="shared" si="47"/>
        <v>0</v>
      </c>
      <c r="V123" s="105">
        <f t="shared" si="44"/>
        <v>0</v>
      </c>
      <c r="W123" s="75">
        <f t="shared" si="45"/>
        <v>0</v>
      </c>
    </row>
    <row r="124" spans="1:23" ht="25.5" x14ac:dyDescent="0.35">
      <c r="A124" s="101"/>
      <c r="B124" s="107">
        <v>5</v>
      </c>
      <c r="C124" s="102">
        <v>0</v>
      </c>
      <c r="D124" s="113">
        <f t="shared" si="36"/>
        <v>0.5</v>
      </c>
      <c r="E124" s="113">
        <f t="shared" si="37"/>
        <v>0.5</v>
      </c>
      <c r="F124" s="113">
        <f>PRODUCT($F$117,$D$120:D124)</f>
        <v>0</v>
      </c>
      <c r="G124" s="113">
        <f>$G$117*PRODUCT($E$120:E124)</f>
        <v>3.125E-2</v>
      </c>
      <c r="H124" s="113">
        <f t="shared" si="38"/>
        <v>1</v>
      </c>
      <c r="I124" s="105">
        <f t="shared" si="46"/>
        <v>0</v>
      </c>
      <c r="J124" s="105">
        <f t="shared" si="39"/>
        <v>0</v>
      </c>
      <c r="K124" s="75">
        <f t="shared" si="40"/>
        <v>0</v>
      </c>
      <c r="M124" s="101"/>
      <c r="N124" s="107">
        <v>5</v>
      </c>
      <c r="O124" s="102">
        <v>0</v>
      </c>
      <c r="P124" s="113">
        <f t="shared" si="41"/>
        <v>0.5</v>
      </c>
      <c r="Q124" s="113">
        <f t="shared" si="42"/>
        <v>0.5</v>
      </c>
      <c r="R124" s="113">
        <f>PRODUCT($R$117,$P$120:P124)</f>
        <v>0</v>
      </c>
      <c r="S124" s="113">
        <f>$S$117*PRODUCT($Q$120:Q124)</f>
        <v>3.0718378974492665E-2</v>
      </c>
      <c r="T124" s="113">
        <f t="shared" si="43"/>
        <v>1</v>
      </c>
      <c r="U124" s="105">
        <f t="shared" si="47"/>
        <v>0</v>
      </c>
      <c r="V124" s="105">
        <f t="shared" si="44"/>
        <v>0</v>
      </c>
      <c r="W124" s="75">
        <f t="shared" si="45"/>
        <v>0</v>
      </c>
    </row>
    <row r="125" spans="1:23" ht="25.5" x14ac:dyDescent="0.35">
      <c r="A125" s="101"/>
      <c r="B125" s="107">
        <v>6</v>
      </c>
      <c r="C125" s="102">
        <v>0</v>
      </c>
      <c r="D125" s="113">
        <f t="shared" si="36"/>
        <v>0.5</v>
      </c>
      <c r="E125" s="113">
        <f t="shared" si="37"/>
        <v>0.5</v>
      </c>
      <c r="F125" s="113">
        <f>PRODUCT($F$117,$D$120:D125)</f>
        <v>0</v>
      </c>
      <c r="G125" s="113">
        <f>$G$117*PRODUCT($E$120:E125)</f>
        <v>1.5625E-2</v>
      </c>
      <c r="H125" s="113">
        <f t="shared" si="38"/>
        <v>1</v>
      </c>
      <c r="I125" s="105">
        <f t="shared" si="46"/>
        <v>0</v>
      </c>
      <c r="J125" s="105">
        <f t="shared" si="39"/>
        <v>0</v>
      </c>
      <c r="K125" s="75">
        <f t="shared" si="40"/>
        <v>0</v>
      </c>
      <c r="M125" s="101"/>
      <c r="N125" s="107">
        <v>6</v>
      </c>
      <c r="O125" s="102">
        <v>0</v>
      </c>
      <c r="P125" s="113">
        <f t="shared" si="41"/>
        <v>0.5</v>
      </c>
      <c r="Q125" s="113">
        <f t="shared" si="42"/>
        <v>0.5</v>
      </c>
      <c r="R125" s="113">
        <f>PRODUCT($R$117,$P$120:P125)</f>
        <v>0</v>
      </c>
      <c r="S125" s="113">
        <f>$S$117*PRODUCT($Q$120:Q125)</f>
        <v>1.5359189487246332E-2</v>
      </c>
      <c r="T125" s="113">
        <f t="shared" si="43"/>
        <v>1</v>
      </c>
      <c r="U125" s="105">
        <f t="shared" si="47"/>
        <v>0</v>
      </c>
      <c r="V125" s="105">
        <f t="shared" si="44"/>
        <v>0</v>
      </c>
      <c r="W125" s="75">
        <f t="shared" si="45"/>
        <v>0</v>
      </c>
    </row>
    <row r="126" spans="1:23" ht="25.5" x14ac:dyDescent="0.35">
      <c r="A126" s="101"/>
      <c r="B126" s="107">
        <v>7</v>
      </c>
      <c r="C126" s="102">
        <v>0</v>
      </c>
      <c r="D126" s="113">
        <f t="shared" si="36"/>
        <v>0.5</v>
      </c>
      <c r="E126" s="113">
        <f t="shared" si="37"/>
        <v>0.5</v>
      </c>
      <c r="F126" s="113">
        <f>PRODUCT($F$117,$D$120:D126)</f>
        <v>0</v>
      </c>
      <c r="G126" s="113">
        <f>$G$117*PRODUCT($E$120:E126)</f>
        <v>7.8125E-3</v>
      </c>
      <c r="H126" s="113">
        <f t="shared" si="38"/>
        <v>1</v>
      </c>
      <c r="I126" s="105">
        <f t="shared" si="46"/>
        <v>0</v>
      </c>
      <c r="J126" s="105">
        <f t="shared" si="39"/>
        <v>0</v>
      </c>
      <c r="K126" s="75">
        <f t="shared" si="40"/>
        <v>0</v>
      </c>
      <c r="M126" s="101"/>
      <c r="N126" s="107">
        <v>7</v>
      </c>
      <c r="O126" s="102">
        <v>0</v>
      </c>
      <c r="P126" s="113">
        <f t="shared" si="41"/>
        <v>0.5</v>
      </c>
      <c r="Q126" s="113">
        <f t="shared" si="42"/>
        <v>0.5</v>
      </c>
      <c r="R126" s="113">
        <f>PRODUCT($R$117,$P$120:P126)</f>
        <v>0</v>
      </c>
      <c r="S126" s="113">
        <f>$S$117*PRODUCT($Q$120:Q126)</f>
        <v>7.6795947436231662E-3</v>
      </c>
      <c r="T126" s="113">
        <f t="shared" si="43"/>
        <v>1</v>
      </c>
      <c r="U126" s="105">
        <f t="shared" si="47"/>
        <v>0</v>
      </c>
      <c r="V126" s="105">
        <f t="shared" si="44"/>
        <v>0</v>
      </c>
      <c r="W126" s="75">
        <f t="shared" si="45"/>
        <v>0</v>
      </c>
    </row>
    <row r="127" spans="1:23" ht="18" x14ac:dyDescent="0.25">
      <c r="A127" s="101"/>
      <c r="B127" s="75"/>
      <c r="C127" s="75"/>
      <c r="D127" s="1"/>
      <c r="E127" s="1"/>
      <c r="F127" s="1"/>
      <c r="G127" s="1"/>
      <c r="H127" s="1"/>
      <c r="I127" s="75"/>
      <c r="J127" s="75" t="s">
        <v>224</v>
      </c>
      <c r="K127" s="75" t="s">
        <v>225</v>
      </c>
      <c r="M127" s="101"/>
      <c r="N127" s="75"/>
      <c r="O127" s="75"/>
      <c r="P127" s="1"/>
      <c r="Q127" s="1"/>
      <c r="R127" s="1"/>
      <c r="S127" s="1"/>
      <c r="T127" s="1"/>
      <c r="U127" s="75"/>
      <c r="V127" s="75" t="s">
        <v>224</v>
      </c>
      <c r="W127" s="75" t="s">
        <v>225</v>
      </c>
    </row>
    <row r="128" spans="1:23" ht="26.25" x14ac:dyDescent="0.4">
      <c r="A128" s="101"/>
      <c r="B128" s="75"/>
      <c r="C128" s="75"/>
      <c r="D128" s="1"/>
      <c r="E128" s="84"/>
      <c r="F128" s="84"/>
      <c r="G128" s="84"/>
      <c r="H128" s="115" t="s">
        <v>226</v>
      </c>
      <c r="I128" s="108">
        <f>H126</f>
        <v>1</v>
      </c>
      <c r="J128" s="103">
        <f>SUM(I107:I126)</f>
        <v>1</v>
      </c>
      <c r="K128" s="104">
        <f>SUM(J107:J126)</f>
        <v>1</v>
      </c>
      <c r="M128" s="101"/>
      <c r="N128" s="75"/>
      <c r="O128" s="75"/>
      <c r="P128" s="1"/>
      <c r="Q128" s="84"/>
      <c r="R128" s="115" t="s">
        <v>226</v>
      </c>
      <c r="S128" s="84"/>
      <c r="U128" s="108">
        <f>T126</f>
        <v>1</v>
      </c>
      <c r="V128" s="103">
        <f>SUM(U107:U126)</f>
        <v>1</v>
      </c>
      <c r="W128" s="104">
        <f>SUM(V107:V126)</f>
        <v>1</v>
      </c>
    </row>
    <row r="129" spans="1:23" ht="18" x14ac:dyDescent="0.25">
      <c r="A129" s="101"/>
      <c r="B129" s="75"/>
      <c r="C129" s="75"/>
      <c r="D129" s="1"/>
      <c r="E129" s="1"/>
      <c r="F129" s="1"/>
      <c r="G129" s="1"/>
      <c r="H129" s="1"/>
      <c r="I129" s="75" t="s">
        <v>227</v>
      </c>
      <c r="J129" s="75" t="s">
        <v>227</v>
      </c>
      <c r="K129" s="75"/>
      <c r="M129" s="101"/>
      <c r="N129" s="75"/>
      <c r="O129" s="75"/>
      <c r="P129" s="1"/>
      <c r="Q129" s="1"/>
      <c r="R129" s="1"/>
      <c r="S129" s="1"/>
      <c r="T129" s="1"/>
      <c r="U129" s="75" t="s">
        <v>227</v>
      </c>
      <c r="V129" s="75" t="s">
        <v>227</v>
      </c>
      <c r="W129" s="75"/>
    </row>
    <row r="130" spans="1:23" ht="18" x14ac:dyDescent="0.25">
      <c r="A130" s="101"/>
      <c r="B130" s="75"/>
      <c r="C130" s="75"/>
      <c r="D130" s="1"/>
      <c r="E130" s="1"/>
      <c r="F130" s="1"/>
      <c r="G130" s="1"/>
      <c r="H130" s="1"/>
      <c r="I130" s="75"/>
      <c r="J130" s="75"/>
      <c r="K130" s="75"/>
      <c r="M130" s="101"/>
      <c r="N130" s="75"/>
      <c r="O130" s="75"/>
      <c r="P130" s="1"/>
      <c r="Q130" s="1"/>
      <c r="R130" s="1"/>
      <c r="S130" s="1"/>
      <c r="T130" s="1"/>
      <c r="U130" s="75"/>
      <c r="V130" s="75"/>
      <c r="W130" s="75"/>
    </row>
    <row r="131" spans="1:23" x14ac:dyDescent="0.3">
      <c r="A131" s="101"/>
      <c r="M131" s="101"/>
    </row>
    <row r="132" spans="1:23" ht="25.5" x14ac:dyDescent="0.35">
      <c r="A132" s="101"/>
      <c r="B132" s="96" t="s">
        <v>232</v>
      </c>
      <c r="M132" s="101"/>
      <c r="N132" s="96" t="s">
        <v>189</v>
      </c>
    </row>
    <row r="133" spans="1:23" x14ac:dyDescent="0.3">
      <c r="A133" s="101"/>
      <c r="M133" s="101"/>
    </row>
    <row r="134" spans="1:23" ht="51.75" customHeight="1" x14ac:dyDescent="0.25">
      <c r="A134" s="101"/>
      <c r="B134" s="75"/>
      <c r="C134" s="75"/>
      <c r="D134" s="199" t="s">
        <v>204</v>
      </c>
      <c r="E134" s="199"/>
      <c r="F134" s="199" t="s">
        <v>205</v>
      </c>
      <c r="G134" s="199"/>
      <c r="H134" s="1"/>
      <c r="I134" s="75"/>
      <c r="J134" s="75"/>
      <c r="K134" s="75"/>
      <c r="M134" s="101"/>
      <c r="N134" s="75"/>
      <c r="O134" s="75"/>
      <c r="P134" s="200" t="s">
        <v>204</v>
      </c>
      <c r="Q134" s="200"/>
      <c r="R134" s="201" t="s">
        <v>205</v>
      </c>
      <c r="S134" s="201"/>
      <c r="T134" s="1"/>
      <c r="U134" s="75"/>
      <c r="V134" s="75"/>
      <c r="W134" s="75"/>
    </row>
    <row r="135" spans="1:23" ht="60.75" x14ac:dyDescent="0.25">
      <c r="A135" s="99" t="s">
        <v>206</v>
      </c>
      <c r="B135" s="85" t="s">
        <v>207</v>
      </c>
      <c r="C135" s="75" t="s">
        <v>208</v>
      </c>
      <c r="D135" s="1" t="s">
        <v>209</v>
      </c>
      <c r="E135" s="1" t="s">
        <v>210</v>
      </c>
      <c r="F135" s="116" t="s">
        <v>211</v>
      </c>
      <c r="G135" s="1" t="s">
        <v>212</v>
      </c>
      <c r="H135" s="111" t="s">
        <v>213</v>
      </c>
      <c r="I135" s="100" t="s">
        <v>214</v>
      </c>
      <c r="J135" s="100" t="s">
        <v>215</v>
      </c>
      <c r="K135" s="75" t="s">
        <v>216</v>
      </c>
      <c r="M135" s="99" t="s">
        <v>206</v>
      </c>
      <c r="N135" s="85" t="s">
        <v>207</v>
      </c>
      <c r="O135" s="98" t="s">
        <v>208</v>
      </c>
      <c r="P135" s="1" t="s">
        <v>209</v>
      </c>
      <c r="Q135" s="1" t="s">
        <v>210</v>
      </c>
      <c r="R135" s="1" t="s">
        <v>211</v>
      </c>
      <c r="S135" s="1" t="s">
        <v>212</v>
      </c>
      <c r="T135" s="111" t="s">
        <v>213</v>
      </c>
      <c r="U135" s="100" t="s">
        <v>214</v>
      </c>
      <c r="V135" s="100" t="s">
        <v>215</v>
      </c>
      <c r="W135" s="75" t="s">
        <v>216</v>
      </c>
    </row>
    <row r="136" spans="1:23" ht="25.5" x14ac:dyDescent="0.35">
      <c r="A136" s="101" t="s">
        <v>217</v>
      </c>
      <c r="B136" s="75">
        <v>1</v>
      </c>
      <c r="C136" s="102">
        <f>'RI phenology summary'!F5</f>
        <v>0.34503809714641892</v>
      </c>
      <c r="D136" s="112">
        <f>1-E136</f>
        <v>0.65496190285358113</v>
      </c>
      <c r="E136" s="112">
        <f>C136</f>
        <v>0.34503809714641892</v>
      </c>
      <c r="F136" s="112">
        <f>0.5*PRODUCT($D$136:D136)</f>
        <v>0.32748095142679057</v>
      </c>
      <c r="G136" s="112">
        <f>1-F136</f>
        <v>0.67251904857320943</v>
      </c>
      <c r="H136" s="113">
        <f>1-2*F136/(F136+G136)</f>
        <v>0.34503809714641887</v>
      </c>
      <c r="I136" s="105">
        <f>H136</f>
        <v>0.34503809714641887</v>
      </c>
      <c r="J136" s="105">
        <f>I136/$I$157</f>
        <v>0.34503809714641887</v>
      </c>
      <c r="K136" s="75">
        <f>1-D136/(D136+E136)</f>
        <v>0.34503809714641887</v>
      </c>
      <c r="M136" s="101" t="s">
        <v>217</v>
      </c>
      <c r="N136" s="75">
        <v>1</v>
      </c>
      <c r="O136" s="102">
        <f>'RI phenology summary'!F8</f>
        <v>0.55406310337303843</v>
      </c>
      <c r="P136" s="112">
        <f>1-Q136</f>
        <v>0.44593689662696157</v>
      </c>
      <c r="Q136" s="112">
        <f>O136</f>
        <v>0.55406310337303843</v>
      </c>
      <c r="R136" s="112">
        <f>0.5*PRODUCT($P$136:P136)</f>
        <v>0.22296844831348078</v>
      </c>
      <c r="S136" s="112">
        <f>1-R136</f>
        <v>0.77703155168651916</v>
      </c>
      <c r="T136" s="113">
        <f>1-2*R136/(R136+S136)</f>
        <v>0.55406310337303843</v>
      </c>
      <c r="U136" s="105">
        <f>T136</f>
        <v>0.55406310337303843</v>
      </c>
      <c r="V136" s="105">
        <f>U136/$U$157</f>
        <v>0.55406310337303843</v>
      </c>
      <c r="W136" s="75">
        <f>1-P136/(P136+Q136)</f>
        <v>0.55406310337303843</v>
      </c>
    </row>
    <row r="137" spans="1:23" ht="25.5" x14ac:dyDescent="0.35">
      <c r="A137" s="101"/>
      <c r="B137" s="75">
        <v>2</v>
      </c>
      <c r="C137" s="102">
        <v>0</v>
      </c>
      <c r="D137" s="112">
        <f>1-E137</f>
        <v>1</v>
      </c>
      <c r="E137" s="112">
        <f>C137</f>
        <v>0</v>
      </c>
      <c r="F137" s="112">
        <f>0.5*PRODUCT($D$136:D137)</f>
        <v>0.32748095142679057</v>
      </c>
      <c r="G137" s="112">
        <f>1-F137</f>
        <v>0.67251904857320943</v>
      </c>
      <c r="H137" s="113">
        <f>1-2*F137/(F137+G137)</f>
        <v>0.34503809714641887</v>
      </c>
      <c r="I137" s="105">
        <f>H137-H136</f>
        <v>0</v>
      </c>
      <c r="J137" s="105">
        <f>I137/$I$157</f>
        <v>0</v>
      </c>
      <c r="K137" s="75">
        <f>1-D137/(D137+E137)</f>
        <v>0</v>
      </c>
      <c r="M137" s="101"/>
      <c r="N137" s="75">
        <v>2</v>
      </c>
      <c r="O137" s="102">
        <v>0</v>
      </c>
      <c r="P137" s="112">
        <f>1-Q137</f>
        <v>1</v>
      </c>
      <c r="Q137" s="112">
        <f>O137</f>
        <v>0</v>
      </c>
      <c r="R137" s="112">
        <f>0.5*PRODUCT($P$136:P137)</f>
        <v>0.22296844831348078</v>
      </c>
      <c r="S137" s="112">
        <f>1-R137</f>
        <v>0.77703155168651916</v>
      </c>
      <c r="T137" s="113">
        <f>1-2*R137/(R137+S137)</f>
        <v>0.55406310337303843</v>
      </c>
      <c r="U137" s="105">
        <f>T137-T136</f>
        <v>0</v>
      </c>
      <c r="V137" s="105">
        <f>U137/$U$157</f>
        <v>0</v>
      </c>
      <c r="W137" s="75">
        <f>1-P137/(P137+Q137)</f>
        <v>0</v>
      </c>
    </row>
    <row r="138" spans="1:23" ht="25.5" x14ac:dyDescent="0.35">
      <c r="A138" s="101"/>
      <c r="B138" s="75">
        <v>3</v>
      </c>
      <c r="C138" s="102">
        <v>0</v>
      </c>
      <c r="D138" s="112">
        <f>1-E138</f>
        <v>1</v>
      </c>
      <c r="E138" s="112">
        <f>C138</f>
        <v>0</v>
      </c>
      <c r="F138" s="112">
        <f>0.5*PRODUCT($D$136:D138)</f>
        <v>0.32748095142679057</v>
      </c>
      <c r="G138" s="112">
        <f>1-F138</f>
        <v>0.67251904857320943</v>
      </c>
      <c r="H138" s="113">
        <f>1-2*F138/(F138+G138)</f>
        <v>0.34503809714641887</v>
      </c>
      <c r="I138" s="105">
        <f>H138-H137</f>
        <v>0</v>
      </c>
      <c r="J138" s="105">
        <f>I138/$I$157</f>
        <v>0</v>
      </c>
      <c r="K138" s="75">
        <f>1-D138/(D138+E138)</f>
        <v>0</v>
      </c>
      <c r="M138" s="101"/>
      <c r="N138" s="75">
        <v>3</v>
      </c>
      <c r="O138" s="102">
        <v>0</v>
      </c>
      <c r="P138" s="112">
        <f>1-Q138</f>
        <v>1</v>
      </c>
      <c r="Q138" s="112">
        <f>O138</f>
        <v>0</v>
      </c>
      <c r="R138" s="112">
        <f>0.5*PRODUCT($P$136:P138)</f>
        <v>0.22296844831348078</v>
      </c>
      <c r="S138" s="112">
        <f>1-R138</f>
        <v>0.77703155168651916</v>
      </c>
      <c r="T138" s="113">
        <f>1-2*R138/(R138+S138)</f>
        <v>0.55406310337303843</v>
      </c>
      <c r="U138" s="105">
        <f>T138-T137</f>
        <v>0</v>
      </c>
      <c r="V138" s="105">
        <f>U138/$U$157</f>
        <v>0</v>
      </c>
      <c r="W138" s="75">
        <f>1-P138/(P138+Q138)</f>
        <v>0</v>
      </c>
    </row>
    <row r="139" spans="1:23" ht="25.5" x14ac:dyDescent="0.35">
      <c r="A139" s="101"/>
      <c r="B139" s="75">
        <v>4</v>
      </c>
      <c r="C139" s="102">
        <v>0</v>
      </c>
      <c r="D139" s="112">
        <f>1-E139</f>
        <v>1</v>
      </c>
      <c r="E139" s="112">
        <f>C139</f>
        <v>0</v>
      </c>
      <c r="F139" s="112">
        <f>0.5*PRODUCT($D$136:D139)</f>
        <v>0.32748095142679057</v>
      </c>
      <c r="G139" s="112">
        <f>1-F139</f>
        <v>0.67251904857320943</v>
      </c>
      <c r="H139" s="113">
        <f>1-2*F139/(F139+G139)</f>
        <v>0.34503809714641887</v>
      </c>
      <c r="I139" s="105">
        <f>H139-H138</f>
        <v>0</v>
      </c>
      <c r="J139" s="105">
        <f>I139/$I$157</f>
        <v>0</v>
      </c>
      <c r="K139" s="75">
        <f>1-D139/(D139+E139)</f>
        <v>0</v>
      </c>
      <c r="M139" s="101"/>
      <c r="N139" s="75">
        <v>4</v>
      </c>
      <c r="O139" s="102">
        <v>0</v>
      </c>
      <c r="P139" s="112">
        <f>1-Q139</f>
        <v>1</v>
      </c>
      <c r="Q139" s="112">
        <f>O139</f>
        <v>0</v>
      </c>
      <c r="R139" s="112">
        <f>0.5*PRODUCT($P$136:P139)</f>
        <v>0.22296844831348078</v>
      </c>
      <c r="S139" s="112">
        <f>1-R139</f>
        <v>0.77703155168651916</v>
      </c>
      <c r="T139" s="113">
        <f>1-2*R139/(R139+S139)</f>
        <v>0.55406310337303843</v>
      </c>
      <c r="U139" s="105">
        <f>T139-T138</f>
        <v>0</v>
      </c>
      <c r="V139" s="105">
        <f>U139/$U$157</f>
        <v>0</v>
      </c>
      <c r="W139" s="75">
        <f>1-P139/(P139+Q139)</f>
        <v>0</v>
      </c>
    </row>
    <row r="140" spans="1:23" ht="18" x14ac:dyDescent="0.25">
      <c r="A140" s="101"/>
      <c r="B140" s="75"/>
      <c r="C140" s="104"/>
      <c r="D140" s="1"/>
      <c r="E140" s="1"/>
      <c r="F140" s="1"/>
      <c r="G140" s="1"/>
      <c r="H140" s="113"/>
      <c r="I140" s="104"/>
      <c r="J140" s="104"/>
      <c r="K140" s="75"/>
      <c r="M140" s="101"/>
      <c r="N140" s="75"/>
      <c r="O140" s="104"/>
      <c r="P140" s="1"/>
      <c r="Q140" s="1"/>
      <c r="R140" s="1"/>
      <c r="S140" s="1"/>
      <c r="T140" s="113"/>
      <c r="U140" s="104"/>
      <c r="V140" s="104"/>
      <c r="W140" s="75"/>
    </row>
    <row r="141" spans="1:23" ht="62.25" x14ac:dyDescent="0.35">
      <c r="A141" s="101"/>
      <c r="B141" s="85" t="s">
        <v>218</v>
      </c>
      <c r="C141" s="106"/>
      <c r="D141" s="114" t="s">
        <v>211</v>
      </c>
      <c r="E141" s="114" t="s">
        <v>212</v>
      </c>
      <c r="F141" s="1" t="s">
        <v>211</v>
      </c>
      <c r="G141" s="1" t="s">
        <v>212</v>
      </c>
      <c r="H141" s="113"/>
      <c r="I141" s="106"/>
      <c r="J141" s="106"/>
      <c r="K141" s="75"/>
      <c r="M141" s="101"/>
      <c r="N141" s="85" t="s">
        <v>218</v>
      </c>
      <c r="O141" s="106"/>
      <c r="P141" s="114" t="s">
        <v>211</v>
      </c>
      <c r="Q141" s="114" t="s">
        <v>212</v>
      </c>
      <c r="R141" s="1" t="s">
        <v>211</v>
      </c>
      <c r="S141" s="1" t="s">
        <v>212</v>
      </c>
      <c r="T141" s="113"/>
      <c r="U141" s="106"/>
      <c r="V141" s="106"/>
      <c r="W141" s="75"/>
    </row>
    <row r="142" spans="1:23" ht="25.5" x14ac:dyDescent="0.35">
      <c r="A142" s="101" t="s">
        <v>219</v>
      </c>
      <c r="B142" s="107">
        <v>1</v>
      </c>
      <c r="C142" s="102">
        <v>0</v>
      </c>
      <c r="D142" s="112">
        <f>(1-C142)/2</f>
        <v>0.5</v>
      </c>
      <c r="E142" s="112">
        <f>1-D142</f>
        <v>0.5</v>
      </c>
      <c r="F142" s="113">
        <f>PRODUCT($D$136:$D$139)*(PRODUCT($D$142:$D142)/(PRODUCT($D$142:$D142)+PRODUCT($E$142:$E142)))</f>
        <v>0.32748095142679057</v>
      </c>
      <c r="G142" s="113">
        <f>PRODUCT($D$136:$D$139)*(PRODUCT($E$142:$E142)/(PRODUCT($E$142:$E142)+PRODUCT($D$142:$D142)))+(1-PRODUCT($D$136:$D$139))</f>
        <v>0.67251904857320943</v>
      </c>
      <c r="H142" s="113">
        <f>1-2*F142/(F142+G142)</f>
        <v>0.34503809714641887</v>
      </c>
      <c r="I142" s="105">
        <f>H142-H139</f>
        <v>0</v>
      </c>
      <c r="J142" s="105">
        <f>I142/$I$157</f>
        <v>0</v>
      </c>
      <c r="K142" s="75">
        <f>1-2*D142/(D142+E142)</f>
        <v>0</v>
      </c>
      <c r="M142" s="101" t="s">
        <v>219</v>
      </c>
      <c r="N142" s="107">
        <v>1</v>
      </c>
      <c r="O142" s="102">
        <v>0</v>
      </c>
      <c r="P142" s="112">
        <f>(1-O142)/2</f>
        <v>0.5</v>
      </c>
      <c r="Q142" s="112">
        <f>1-P142</f>
        <v>0.5</v>
      </c>
      <c r="R142" s="113">
        <f>PRODUCT($P$136:$P$139)*(PRODUCT($P$142:$P142)/(PRODUCT($P$142:$P142)+PRODUCT($Q$142:$Q142)))</f>
        <v>0.22296844831348078</v>
      </c>
      <c r="S142" s="113">
        <f>PRODUCT($P$136:$P$139)*(PRODUCT($P$142:$P142)/(PRODUCT($P$142:$P142)+PRODUCT($Q$142:$Q142)))+(1-PRODUCT($P$136:$P$139))</f>
        <v>0.77703155168651916</v>
      </c>
      <c r="T142" s="113">
        <f>1-2*R142/(R142+S142)</f>
        <v>0.55406310337303843</v>
      </c>
      <c r="U142" s="105">
        <f>T142-T139</f>
        <v>0</v>
      </c>
      <c r="V142" s="105">
        <f>U142/$U$157</f>
        <v>0</v>
      </c>
      <c r="W142" s="75">
        <f>1-2*P142/(P142+Q142)</f>
        <v>0</v>
      </c>
    </row>
    <row r="143" spans="1:23" ht="25.5" x14ac:dyDescent="0.35">
      <c r="A143" s="101" t="s">
        <v>268</v>
      </c>
      <c r="B143" s="107">
        <v>2</v>
      </c>
      <c r="C143" s="102">
        <v>1</v>
      </c>
      <c r="D143" s="113">
        <f>(1-C143)/2</f>
        <v>0</v>
      </c>
      <c r="E143" s="113">
        <f>1-D143</f>
        <v>1</v>
      </c>
      <c r="F143" s="113">
        <f>PRODUCT($D$136:$D$139)*(PRODUCT($D$142:$D143)/(PRODUCT($D$142:$D143)+PRODUCT($E$142:$E143)))</f>
        <v>0</v>
      </c>
      <c r="G143" s="113">
        <f>PRODUCT($D$136:$D$139)*(PRODUCT($E$142:$E143)/(PRODUCT($E$142:$E143)+PRODUCT($D$142:$D143)))+(1-PRODUCT($D$136:$D$139))</f>
        <v>1</v>
      </c>
      <c r="H143" s="113">
        <f>1-2*F143/(F143+G143)</f>
        <v>1</v>
      </c>
      <c r="I143" s="105">
        <f>H143-H142</f>
        <v>0.65496190285358113</v>
      </c>
      <c r="J143" s="105">
        <f>I143/$I$157</f>
        <v>0.65496190285358113</v>
      </c>
      <c r="K143" s="75">
        <f>1-2*D143/(D143+E143)</f>
        <v>1</v>
      </c>
      <c r="M143" s="101" t="s">
        <v>268</v>
      </c>
      <c r="N143" s="107">
        <v>2</v>
      </c>
      <c r="O143" s="102">
        <v>1</v>
      </c>
      <c r="P143" s="113">
        <f>(1-O143)/2</f>
        <v>0</v>
      </c>
      <c r="Q143" s="113">
        <f>1-P143</f>
        <v>1</v>
      </c>
      <c r="R143" s="113">
        <f>PRODUCT($P$136:$P$139)*(PRODUCT($P$142:$P143)/(PRODUCT($P$142:$P143)+PRODUCT($Q$142:$Q143)))</f>
        <v>0</v>
      </c>
      <c r="S143" s="113">
        <f>PRODUCT($P$136:$P$139)*(PRODUCT($P$142:$P143)/(PRODUCT($P$142:$P143)+PRODUCT($Q$142:$Q143)))+(1-PRODUCT($P$136:$P$139))</f>
        <v>0.55406310337303843</v>
      </c>
      <c r="T143" s="113">
        <f>1-2*R143/(R143+S143)</f>
        <v>1</v>
      </c>
      <c r="U143" s="105">
        <f>T143-T142</f>
        <v>0.44593689662696157</v>
      </c>
      <c r="V143" s="105">
        <f>U143/$U$157</f>
        <v>0.44593689662696157</v>
      </c>
      <c r="W143" s="75">
        <f>1-2*P143/(P143+Q143)</f>
        <v>1</v>
      </c>
    </row>
    <row r="144" spans="1:23" ht="25.5" x14ac:dyDescent="0.35">
      <c r="A144" s="101" t="s">
        <v>220</v>
      </c>
      <c r="B144" s="107">
        <v>3</v>
      </c>
      <c r="C144" s="102">
        <v>9.69508165769849E-2</v>
      </c>
      <c r="D144" s="112">
        <f>(1-C144)/2</f>
        <v>0.45152459171150755</v>
      </c>
      <c r="E144" s="112">
        <f>1-D144</f>
        <v>0.54847540828849239</v>
      </c>
      <c r="F144" s="113">
        <f>PRODUCT($D$136:$D$139)*(PRODUCT($D$142:$D144)/(PRODUCT($D$142:$D144)+PRODUCT($E$142:$E144)))</f>
        <v>0</v>
      </c>
      <c r="G144" s="113">
        <f>PRODUCT($D$136:$D$139)*(PRODUCT($E$142:$E144)/(PRODUCT($E$142:$E144)+PRODUCT($D$142:$D144)))+(1-PRODUCT($D$136:$D$139))</f>
        <v>1</v>
      </c>
      <c r="H144" s="113">
        <f>1-2*F144/(F144+G144)</f>
        <v>1</v>
      </c>
      <c r="I144" s="105">
        <f>H144-H143</f>
        <v>0</v>
      </c>
      <c r="J144" s="105">
        <f>I144/$I$157</f>
        <v>0</v>
      </c>
      <c r="K144" s="75">
        <f>1-2*D144/(D144+E144)</f>
        <v>9.69508165769849E-2</v>
      </c>
      <c r="M144" s="101" t="s">
        <v>220</v>
      </c>
      <c r="N144" s="107">
        <v>3</v>
      </c>
      <c r="O144" s="102">
        <v>0.34801762114537449</v>
      </c>
      <c r="P144" s="112">
        <f>(1-O144)/2</f>
        <v>0.32599118942731276</v>
      </c>
      <c r="Q144" s="112">
        <f>1-P144</f>
        <v>0.67400881057268724</v>
      </c>
      <c r="R144" s="113">
        <f>PRODUCT($P$136:$P$139)*(PRODUCT($P$142:$P144)/(PRODUCT($P$142:$P144)+PRODUCT($Q$142:$Q144)))</f>
        <v>0</v>
      </c>
      <c r="S144" s="113">
        <f>PRODUCT($P$136:$P$139)*(PRODUCT($P$142:$P144)/(PRODUCT($P$142:$P144)+PRODUCT($Q$142:$Q144)))+(1-PRODUCT($P$136:$P$139))</f>
        <v>0.55406310337303843</v>
      </c>
      <c r="T144" s="113">
        <f>1-2*R144/(R144+S144)</f>
        <v>1</v>
      </c>
      <c r="U144" s="105">
        <f>T144-T143</f>
        <v>0</v>
      </c>
      <c r="V144" s="105">
        <f>U144/$U$157</f>
        <v>0</v>
      </c>
      <c r="W144" s="75">
        <f>1-2*P144/(P144+Q144)</f>
        <v>0.34801762114537449</v>
      </c>
    </row>
    <row r="145" spans="1:23" ht="25.5" x14ac:dyDescent="0.35">
      <c r="A145" s="101"/>
      <c r="B145" s="107">
        <v>4</v>
      </c>
      <c r="C145" s="102">
        <v>0</v>
      </c>
      <c r="D145" s="112">
        <f>(1-C145)/2</f>
        <v>0.5</v>
      </c>
      <c r="E145" s="112">
        <f>1-D145</f>
        <v>0.5</v>
      </c>
      <c r="F145" s="113">
        <f>PRODUCT($D$136:$D$139)*(PRODUCT($D$142:$D145)/(PRODUCT($D$142:$D145)+PRODUCT($E$142:$E145)))</f>
        <v>0</v>
      </c>
      <c r="G145" s="113">
        <f>PRODUCT($D$136:$D$139)*(PRODUCT($E$142:$E145)/(PRODUCT($E$142:$E145)+PRODUCT($D$142:$D145)))+(1-PRODUCT($D$136:$D$139))</f>
        <v>1</v>
      </c>
      <c r="H145" s="113">
        <f>1-2*F145/(F145+G145)</f>
        <v>1</v>
      </c>
      <c r="I145" s="105">
        <f>H145-H144</f>
        <v>0</v>
      </c>
      <c r="J145" s="105">
        <f>I145/$I$157</f>
        <v>0</v>
      </c>
      <c r="K145" s="75">
        <f>1-2*D145/(D145+E145)</f>
        <v>0</v>
      </c>
      <c r="M145" s="101"/>
      <c r="N145" s="107">
        <v>4</v>
      </c>
      <c r="O145" s="102">
        <v>0</v>
      </c>
      <c r="P145" s="112">
        <f>(1-O145)/2</f>
        <v>0.5</v>
      </c>
      <c r="Q145" s="112">
        <f>1-P145</f>
        <v>0.5</v>
      </c>
      <c r="R145" s="113">
        <f>PRODUCT($P$136:$P$139)*(PRODUCT($P$142:$P145)/(PRODUCT($P$142:$P145)+PRODUCT($Q$142:$Q145)))</f>
        <v>0</v>
      </c>
      <c r="S145" s="113">
        <f>PRODUCT($P$136:$P$139)*(PRODUCT($P$142:$P145)/(PRODUCT($P$142:$P145)+PRODUCT($Q$142:$Q145)))+(1-PRODUCT($P$136:$P$139))</f>
        <v>0.55406310337303843</v>
      </c>
      <c r="T145" s="113">
        <f>1-2*R145/(R145+S145)</f>
        <v>1</v>
      </c>
      <c r="U145" s="105">
        <f>T145-T144</f>
        <v>0</v>
      </c>
      <c r="V145" s="105">
        <f>U145/$U$157</f>
        <v>0</v>
      </c>
      <c r="W145" s="75">
        <f>1-2*P145/(P145+Q145)</f>
        <v>0</v>
      </c>
    </row>
    <row r="146" spans="1:23" ht="25.5" x14ac:dyDescent="0.35">
      <c r="A146" s="101"/>
      <c r="B146" s="107">
        <v>5</v>
      </c>
      <c r="C146" s="102">
        <v>0</v>
      </c>
      <c r="D146" s="112">
        <f>(1-C146)/2</f>
        <v>0.5</v>
      </c>
      <c r="E146" s="112">
        <f>1-D146</f>
        <v>0.5</v>
      </c>
      <c r="F146" s="113">
        <f>PRODUCT($D$136:$D$139)*(PRODUCT($D$142:$D146)/(PRODUCT($D$142:$D146)+PRODUCT($E$142:$E146)))</f>
        <v>0</v>
      </c>
      <c r="G146" s="113">
        <f>PRODUCT($D$136:$D$139)*(PRODUCT($E$142:$E146)/(PRODUCT($E$142:$E146)+PRODUCT($D$142:$D146)))+(1-PRODUCT($D$136:$D$139))</f>
        <v>1</v>
      </c>
      <c r="H146" s="113">
        <f>1-2*F146/(F146+G146)</f>
        <v>1</v>
      </c>
      <c r="I146" s="105">
        <f>H146-H145</f>
        <v>0</v>
      </c>
      <c r="J146" s="105">
        <f>I146/$I$157</f>
        <v>0</v>
      </c>
      <c r="K146" s="75">
        <f>1-2*D146/(D146+E146)</f>
        <v>0</v>
      </c>
      <c r="M146" s="101"/>
      <c r="N146" s="107">
        <v>5</v>
      </c>
      <c r="O146" s="102">
        <v>0</v>
      </c>
      <c r="P146" s="112">
        <f>(1-O146)/2</f>
        <v>0.5</v>
      </c>
      <c r="Q146" s="112">
        <f>1-P146</f>
        <v>0.5</v>
      </c>
      <c r="R146" s="113">
        <f>PRODUCT($P$136:$P$139)*(PRODUCT($P$142:$P146)/(PRODUCT($P$142:$P146)+PRODUCT($Q$142:$Q146)))</f>
        <v>0</v>
      </c>
      <c r="S146" s="113">
        <f>PRODUCT($P$136:$P$139)*(PRODUCT($P$142:$P146)/(PRODUCT($P$142:$P146)+PRODUCT($Q$142:$Q146)))+(1-PRODUCT($P$136:$P$139))</f>
        <v>0.55406310337303843</v>
      </c>
      <c r="T146" s="113">
        <f>1-2*R146/(R146+S146)</f>
        <v>1</v>
      </c>
      <c r="U146" s="105">
        <f>T146-T145</f>
        <v>0</v>
      </c>
      <c r="V146" s="105">
        <f>U146/$U$157</f>
        <v>0</v>
      </c>
      <c r="W146" s="75">
        <f>1-2*P146/(P146+Q146)</f>
        <v>0</v>
      </c>
    </row>
    <row r="147" spans="1:23" ht="25.5" x14ac:dyDescent="0.35">
      <c r="A147" s="101"/>
      <c r="B147" s="97"/>
      <c r="C147" s="106"/>
      <c r="D147" s="114"/>
      <c r="E147" s="114"/>
      <c r="F147" s="114"/>
      <c r="G147" s="114"/>
      <c r="H147" s="113"/>
      <c r="I147" s="106"/>
      <c r="J147" s="106"/>
      <c r="K147" s="75"/>
      <c r="M147" s="101"/>
      <c r="N147" s="97"/>
      <c r="O147" s="106"/>
      <c r="P147" s="114"/>
      <c r="Q147" s="114"/>
      <c r="R147" s="114"/>
      <c r="S147" s="114"/>
      <c r="T147" s="113"/>
      <c r="U147" s="106"/>
      <c r="V147" s="106"/>
      <c r="W147" s="75"/>
    </row>
    <row r="148" spans="1:23" ht="25.5" x14ac:dyDescent="0.35">
      <c r="A148" s="101"/>
      <c r="B148" s="97" t="s">
        <v>221</v>
      </c>
      <c r="C148" s="106"/>
      <c r="D148" s="114" t="s">
        <v>211</v>
      </c>
      <c r="E148" s="114" t="s">
        <v>212</v>
      </c>
      <c r="F148" s="1" t="s">
        <v>211</v>
      </c>
      <c r="G148" s="1" t="s">
        <v>212</v>
      </c>
      <c r="H148" s="113"/>
      <c r="I148" s="106"/>
      <c r="J148" s="106"/>
      <c r="K148" s="75"/>
      <c r="M148" s="101"/>
      <c r="N148" s="97" t="s">
        <v>221</v>
      </c>
      <c r="O148" s="106"/>
      <c r="P148" s="114" t="s">
        <v>211</v>
      </c>
      <c r="Q148" s="114" t="s">
        <v>212</v>
      </c>
      <c r="R148" s="1" t="s">
        <v>211</v>
      </c>
      <c r="S148" s="1" t="s">
        <v>212</v>
      </c>
      <c r="T148" s="113"/>
      <c r="U148" s="106"/>
      <c r="V148" s="106"/>
      <c r="W148" s="75"/>
    </row>
    <row r="149" spans="1:23" ht="25.5" x14ac:dyDescent="0.35">
      <c r="A149" s="101" t="s">
        <v>222</v>
      </c>
      <c r="B149" s="107">
        <v>1</v>
      </c>
      <c r="C149" s="102">
        <v>0.41398574455788872</v>
      </c>
      <c r="D149" s="113">
        <f t="shared" ref="D149:D155" si="48">(1-C149)/2</f>
        <v>0.29300712772105564</v>
      </c>
      <c r="E149" s="113">
        <f t="shared" ref="E149:E155" si="49">1-D149</f>
        <v>0.70699287227894436</v>
      </c>
      <c r="F149" s="113">
        <f>PRODUCT($F$146,$D$149:D149)</f>
        <v>0</v>
      </c>
      <c r="G149" s="113">
        <f>$G$146*PRODUCT($E$149:E149)</f>
        <v>0.70699287227894436</v>
      </c>
      <c r="H149" s="113">
        <f t="shared" ref="H149:H155" si="50">1-2*F149/(F149+G149)</f>
        <v>1</v>
      </c>
      <c r="I149" s="105">
        <f>H149-H146</f>
        <v>0</v>
      </c>
      <c r="J149" s="105">
        <f t="shared" ref="J149:J155" si="51">I149/$I$157</f>
        <v>0</v>
      </c>
      <c r="K149" s="75">
        <f t="shared" ref="K149:K155" si="52">1-2*D149/(D149+E149)</f>
        <v>0.41398574455788872</v>
      </c>
      <c r="M149" s="101" t="s">
        <v>222</v>
      </c>
      <c r="N149" s="107">
        <v>1</v>
      </c>
      <c r="O149" s="102">
        <v>0.31650806785271002</v>
      </c>
      <c r="P149" s="113">
        <f t="shared" ref="P149:P155" si="53">(1-O149)/2</f>
        <v>0.34174596607364499</v>
      </c>
      <c r="Q149" s="113">
        <f t="shared" ref="Q149:Q155" si="54">1-P149</f>
        <v>0.65825403392635495</v>
      </c>
      <c r="R149" s="113">
        <f>PRODUCT($R$146,$P$149:P149)</f>
        <v>0</v>
      </c>
      <c r="S149" s="113">
        <f>$S$146*PRODUCT($Q$149:Q149)</f>
        <v>0.36471427284505753</v>
      </c>
      <c r="T149" s="113">
        <f t="shared" ref="T149:T155" si="55">1-2*R149/(R149+S149)</f>
        <v>1</v>
      </c>
      <c r="U149" s="105">
        <f>T149-T146</f>
        <v>0</v>
      </c>
      <c r="V149" s="105">
        <f t="shared" ref="V149:V155" si="56">U149/$U$157</f>
        <v>0</v>
      </c>
      <c r="W149" s="75">
        <f t="shared" ref="W149:W155" si="57">1-2*P149/(P149+Q149)</f>
        <v>0.31650806785271002</v>
      </c>
    </row>
    <row r="150" spans="1:23" ht="25.5" x14ac:dyDescent="0.35">
      <c r="A150" s="101" t="s">
        <v>223</v>
      </c>
      <c r="B150" s="107">
        <v>2</v>
      </c>
      <c r="C150" s="102">
        <v>0.48713826366559487</v>
      </c>
      <c r="D150" s="113">
        <f t="shared" si="48"/>
        <v>0.25643086816720256</v>
      </c>
      <c r="E150" s="113">
        <f t="shared" si="49"/>
        <v>0.74356913183279749</v>
      </c>
      <c r="F150" s="113">
        <f>PRODUCT($F$146,$D$149:D150)</f>
        <v>0</v>
      </c>
      <c r="G150" s="113">
        <f>$G$146*PRODUCT($E$149:E150)</f>
        <v>0.52569807625243059</v>
      </c>
      <c r="H150" s="113">
        <f t="shared" si="50"/>
        <v>1</v>
      </c>
      <c r="I150" s="105">
        <f t="shared" ref="I150:I155" si="58">H150-H149</f>
        <v>0</v>
      </c>
      <c r="J150" s="105">
        <f t="shared" si="51"/>
        <v>0</v>
      </c>
      <c r="K150" s="75">
        <f t="shared" si="52"/>
        <v>0.48713826366559487</v>
      </c>
      <c r="M150" s="101" t="s">
        <v>223</v>
      </c>
      <c r="N150" s="107">
        <v>2</v>
      </c>
      <c r="O150" s="102">
        <v>3.4013605442176909E-2</v>
      </c>
      <c r="P150" s="113">
        <f t="shared" si="53"/>
        <v>0.48299319727891155</v>
      </c>
      <c r="Q150" s="113">
        <f t="shared" si="54"/>
        <v>0.51700680272108845</v>
      </c>
      <c r="R150" s="113">
        <f>PRODUCT($R$146,$P$149:P150)</f>
        <v>0</v>
      </c>
      <c r="S150" s="113">
        <f>$S$146*PRODUCT($Q$149:Q150)</f>
        <v>0.18855976011036987</v>
      </c>
      <c r="T150" s="113">
        <f t="shared" si="55"/>
        <v>1</v>
      </c>
      <c r="U150" s="105">
        <f t="shared" ref="U150:U155" si="59">T150-T149</f>
        <v>0</v>
      </c>
      <c r="V150" s="105">
        <f t="shared" si="56"/>
        <v>0</v>
      </c>
      <c r="W150" s="75">
        <f t="shared" si="57"/>
        <v>3.4013605442176909E-2</v>
      </c>
    </row>
    <row r="151" spans="1:23" ht="25.5" x14ac:dyDescent="0.35">
      <c r="A151" s="101"/>
      <c r="B151" s="107">
        <v>3</v>
      </c>
      <c r="C151" s="102">
        <v>0</v>
      </c>
      <c r="D151" s="113">
        <f t="shared" si="48"/>
        <v>0.5</v>
      </c>
      <c r="E151" s="113">
        <f t="shared" si="49"/>
        <v>0.5</v>
      </c>
      <c r="F151" s="113">
        <f>PRODUCT($F$146,$D$149:D151)</f>
        <v>0</v>
      </c>
      <c r="G151" s="113">
        <f>$G$146*PRODUCT($E$149:E151)</f>
        <v>0.2628490381262153</v>
      </c>
      <c r="H151" s="113">
        <f t="shared" si="50"/>
        <v>1</v>
      </c>
      <c r="I151" s="105">
        <f t="shared" si="58"/>
        <v>0</v>
      </c>
      <c r="J151" s="105">
        <f t="shared" si="51"/>
        <v>0</v>
      </c>
      <c r="K151" s="75">
        <f t="shared" si="52"/>
        <v>0</v>
      </c>
      <c r="M151" s="101"/>
      <c r="N151" s="107">
        <v>3</v>
      </c>
      <c r="O151" s="102">
        <v>0</v>
      </c>
      <c r="P151" s="113">
        <f t="shared" si="53"/>
        <v>0.5</v>
      </c>
      <c r="Q151" s="113">
        <f t="shared" si="54"/>
        <v>0.5</v>
      </c>
      <c r="R151" s="113">
        <f>PRODUCT($R$146,$P$149:P151)</f>
        <v>0</v>
      </c>
      <c r="S151" s="113">
        <f>$S$146*PRODUCT($Q$149:Q151)</f>
        <v>9.4279880055184936E-2</v>
      </c>
      <c r="T151" s="113">
        <f t="shared" si="55"/>
        <v>1</v>
      </c>
      <c r="U151" s="105">
        <f t="shared" si="59"/>
        <v>0</v>
      </c>
      <c r="V151" s="105">
        <f t="shared" si="56"/>
        <v>0</v>
      </c>
      <c r="W151" s="75">
        <f t="shared" si="57"/>
        <v>0</v>
      </c>
    </row>
    <row r="152" spans="1:23" ht="25.5" x14ac:dyDescent="0.35">
      <c r="A152" s="101"/>
      <c r="B152" s="107">
        <v>4</v>
      </c>
      <c r="C152" s="102">
        <v>0</v>
      </c>
      <c r="D152" s="113">
        <f t="shared" si="48"/>
        <v>0.5</v>
      </c>
      <c r="E152" s="113">
        <f t="shared" si="49"/>
        <v>0.5</v>
      </c>
      <c r="F152" s="113">
        <f>PRODUCT($F$146,$D$149:D152)</f>
        <v>0</v>
      </c>
      <c r="G152" s="113">
        <f>$G$146*PRODUCT($E$149:E152)</f>
        <v>0.13142451906310765</v>
      </c>
      <c r="H152" s="113">
        <f t="shared" si="50"/>
        <v>1</v>
      </c>
      <c r="I152" s="105">
        <f t="shared" si="58"/>
        <v>0</v>
      </c>
      <c r="J152" s="105">
        <f t="shared" si="51"/>
        <v>0</v>
      </c>
      <c r="K152" s="75">
        <f t="shared" si="52"/>
        <v>0</v>
      </c>
      <c r="M152" s="101"/>
      <c r="N152" s="107">
        <v>4</v>
      </c>
      <c r="O152" s="102">
        <v>0</v>
      </c>
      <c r="P152" s="113">
        <f t="shared" si="53"/>
        <v>0.5</v>
      </c>
      <c r="Q152" s="113">
        <f t="shared" si="54"/>
        <v>0.5</v>
      </c>
      <c r="R152" s="113">
        <f>PRODUCT($R$146,$P$149:P152)</f>
        <v>0</v>
      </c>
      <c r="S152" s="113">
        <f>$S$146*PRODUCT($Q$149:Q152)</f>
        <v>4.7139940027592468E-2</v>
      </c>
      <c r="T152" s="113">
        <f t="shared" si="55"/>
        <v>1</v>
      </c>
      <c r="U152" s="105">
        <f t="shared" si="59"/>
        <v>0</v>
      </c>
      <c r="V152" s="105">
        <f t="shared" si="56"/>
        <v>0</v>
      </c>
      <c r="W152" s="75">
        <f t="shared" si="57"/>
        <v>0</v>
      </c>
    </row>
    <row r="153" spans="1:23" ht="25.5" x14ac:dyDescent="0.35">
      <c r="A153" s="101"/>
      <c r="B153" s="107">
        <v>5</v>
      </c>
      <c r="C153" s="102">
        <v>0</v>
      </c>
      <c r="D153" s="113">
        <f t="shared" si="48"/>
        <v>0.5</v>
      </c>
      <c r="E153" s="113">
        <f t="shared" si="49"/>
        <v>0.5</v>
      </c>
      <c r="F153" s="113">
        <f>PRODUCT($F$146,$D$149:D153)</f>
        <v>0</v>
      </c>
      <c r="G153" s="113">
        <f>$G$146*PRODUCT($E$149:E153)</f>
        <v>6.5712259531553824E-2</v>
      </c>
      <c r="H153" s="113">
        <f t="shared" si="50"/>
        <v>1</v>
      </c>
      <c r="I153" s="105">
        <f t="shared" si="58"/>
        <v>0</v>
      </c>
      <c r="J153" s="105">
        <f t="shared" si="51"/>
        <v>0</v>
      </c>
      <c r="K153" s="75">
        <f t="shared" si="52"/>
        <v>0</v>
      </c>
      <c r="M153" s="101"/>
      <c r="N153" s="107">
        <v>5</v>
      </c>
      <c r="O153" s="102">
        <v>0</v>
      </c>
      <c r="P153" s="113">
        <f t="shared" si="53"/>
        <v>0.5</v>
      </c>
      <c r="Q153" s="113">
        <f t="shared" si="54"/>
        <v>0.5</v>
      </c>
      <c r="R153" s="113">
        <f>PRODUCT($R$146,$P$149:P153)</f>
        <v>0</v>
      </c>
      <c r="S153" s="113">
        <f>$S$146*PRODUCT($Q$149:Q153)</f>
        <v>2.3569970013796234E-2</v>
      </c>
      <c r="T153" s="113">
        <f t="shared" si="55"/>
        <v>1</v>
      </c>
      <c r="U153" s="105">
        <f t="shared" si="59"/>
        <v>0</v>
      </c>
      <c r="V153" s="105">
        <f t="shared" si="56"/>
        <v>0</v>
      </c>
      <c r="W153" s="75">
        <f t="shared" si="57"/>
        <v>0</v>
      </c>
    </row>
    <row r="154" spans="1:23" ht="25.5" x14ac:dyDescent="0.35">
      <c r="A154" s="101"/>
      <c r="B154" s="107">
        <v>6</v>
      </c>
      <c r="C154" s="102">
        <v>0</v>
      </c>
      <c r="D154" s="113">
        <f t="shared" si="48"/>
        <v>0.5</v>
      </c>
      <c r="E154" s="113">
        <f t="shared" si="49"/>
        <v>0.5</v>
      </c>
      <c r="F154" s="113">
        <f>PRODUCT($F$146,$D$149:D154)</f>
        <v>0</v>
      </c>
      <c r="G154" s="113">
        <f>$G$146*PRODUCT($E$149:E154)</f>
        <v>3.2856129765776912E-2</v>
      </c>
      <c r="H154" s="113">
        <f t="shared" si="50"/>
        <v>1</v>
      </c>
      <c r="I154" s="105">
        <f t="shared" si="58"/>
        <v>0</v>
      </c>
      <c r="J154" s="105">
        <f t="shared" si="51"/>
        <v>0</v>
      </c>
      <c r="K154" s="75">
        <f t="shared" si="52"/>
        <v>0</v>
      </c>
      <c r="M154" s="101"/>
      <c r="N154" s="107">
        <v>6</v>
      </c>
      <c r="O154" s="102">
        <v>0</v>
      </c>
      <c r="P154" s="113">
        <f t="shared" si="53"/>
        <v>0.5</v>
      </c>
      <c r="Q154" s="113">
        <f t="shared" si="54"/>
        <v>0.5</v>
      </c>
      <c r="R154" s="113">
        <f>PRODUCT($R$146,$P$149:P154)</f>
        <v>0</v>
      </c>
      <c r="S154" s="113">
        <f>$S$146*PRODUCT($Q$149:Q154)</f>
        <v>1.1784985006898117E-2</v>
      </c>
      <c r="T154" s="113">
        <f t="shared" si="55"/>
        <v>1</v>
      </c>
      <c r="U154" s="105">
        <f t="shared" si="59"/>
        <v>0</v>
      </c>
      <c r="V154" s="105">
        <f t="shared" si="56"/>
        <v>0</v>
      </c>
      <c r="W154" s="75">
        <f t="shared" si="57"/>
        <v>0</v>
      </c>
    </row>
    <row r="155" spans="1:23" ht="25.5" x14ac:dyDescent="0.35">
      <c r="A155" s="101"/>
      <c r="B155" s="107">
        <v>7</v>
      </c>
      <c r="C155" s="102">
        <v>0</v>
      </c>
      <c r="D155" s="113">
        <f t="shared" si="48"/>
        <v>0.5</v>
      </c>
      <c r="E155" s="113">
        <f t="shared" si="49"/>
        <v>0.5</v>
      </c>
      <c r="F155" s="113">
        <f>PRODUCT($F$146,$D$149:D155)</f>
        <v>0</v>
      </c>
      <c r="G155" s="113">
        <f>$G$146*PRODUCT($E$149:E155)</f>
        <v>1.6428064882888456E-2</v>
      </c>
      <c r="H155" s="113">
        <f t="shared" si="50"/>
        <v>1</v>
      </c>
      <c r="I155" s="105">
        <f t="shared" si="58"/>
        <v>0</v>
      </c>
      <c r="J155" s="105">
        <f t="shared" si="51"/>
        <v>0</v>
      </c>
      <c r="K155" s="75">
        <f t="shared" si="52"/>
        <v>0</v>
      </c>
      <c r="M155" s="101"/>
      <c r="N155" s="107">
        <v>7</v>
      </c>
      <c r="O155" s="102">
        <v>0</v>
      </c>
      <c r="P155" s="113">
        <f t="shared" si="53"/>
        <v>0.5</v>
      </c>
      <c r="Q155" s="113">
        <f t="shared" si="54"/>
        <v>0.5</v>
      </c>
      <c r="R155" s="113">
        <f>PRODUCT($R$146,$P$149:P155)</f>
        <v>0</v>
      </c>
      <c r="S155" s="113">
        <f>$S$146*PRODUCT($Q$149:Q155)</f>
        <v>5.8924925034490585E-3</v>
      </c>
      <c r="T155" s="113">
        <f t="shared" si="55"/>
        <v>1</v>
      </c>
      <c r="U155" s="105">
        <f t="shared" si="59"/>
        <v>0</v>
      </c>
      <c r="V155" s="105">
        <f t="shared" si="56"/>
        <v>0</v>
      </c>
      <c r="W155" s="75">
        <f t="shared" si="57"/>
        <v>0</v>
      </c>
    </row>
    <row r="156" spans="1:23" ht="18" x14ac:dyDescent="0.25">
      <c r="A156" s="101"/>
      <c r="B156" s="75"/>
      <c r="C156" s="75"/>
      <c r="D156" s="1"/>
      <c r="E156" s="1"/>
      <c r="F156" s="1"/>
      <c r="G156" s="1"/>
      <c r="H156" s="1"/>
      <c r="I156" s="75"/>
      <c r="J156" s="75" t="s">
        <v>224</v>
      </c>
      <c r="K156" s="75" t="s">
        <v>225</v>
      </c>
      <c r="M156" s="101"/>
      <c r="N156" s="75"/>
      <c r="O156" s="75"/>
      <c r="P156" s="1"/>
      <c r="Q156" s="1"/>
      <c r="R156" s="1"/>
      <c r="S156" s="1"/>
      <c r="T156" s="1"/>
      <c r="U156" s="75"/>
      <c r="V156" s="75" t="s">
        <v>224</v>
      </c>
      <c r="W156" s="75" t="s">
        <v>225</v>
      </c>
    </row>
    <row r="157" spans="1:23" ht="26.25" x14ac:dyDescent="0.4">
      <c r="A157" s="101"/>
      <c r="B157" s="75"/>
      <c r="C157" s="75"/>
      <c r="D157" s="1"/>
      <c r="E157" s="84"/>
      <c r="F157" s="84"/>
      <c r="G157" s="84"/>
      <c r="H157" s="115" t="s">
        <v>226</v>
      </c>
      <c r="I157" s="108">
        <f>H155</f>
        <v>1</v>
      </c>
      <c r="J157" s="103">
        <f>SUM(I136:I155)</f>
        <v>1</v>
      </c>
      <c r="K157" s="104">
        <f>SUM(J136:J155)</f>
        <v>1</v>
      </c>
      <c r="M157" s="101"/>
      <c r="N157" s="75"/>
      <c r="O157" s="75"/>
      <c r="P157" s="1"/>
      <c r="Q157" s="84"/>
      <c r="R157" s="84"/>
      <c r="S157" s="84"/>
      <c r="T157" s="115" t="s">
        <v>226</v>
      </c>
      <c r="U157" s="108">
        <f>T155</f>
        <v>1</v>
      </c>
      <c r="V157" s="103">
        <f>SUM(U136:U155)</f>
        <v>1</v>
      </c>
      <c r="W157" s="104">
        <f>SUM(V136:V155)</f>
        <v>1</v>
      </c>
    </row>
    <row r="158" spans="1:23" ht="18" x14ac:dyDescent="0.25">
      <c r="A158" s="101"/>
      <c r="B158" s="75"/>
      <c r="C158" s="75"/>
      <c r="D158" s="1"/>
      <c r="E158" s="1"/>
      <c r="F158" s="1"/>
      <c r="G158" s="1"/>
      <c r="H158" s="1"/>
      <c r="I158" s="75" t="s">
        <v>227</v>
      </c>
      <c r="J158" s="75" t="s">
        <v>227</v>
      </c>
      <c r="K158" s="75"/>
      <c r="M158" s="101"/>
      <c r="N158" s="75"/>
      <c r="O158" s="75"/>
      <c r="P158" s="1"/>
      <c r="Q158" s="1"/>
      <c r="R158" s="1"/>
      <c r="S158" s="1"/>
      <c r="T158" s="1"/>
      <c r="U158" s="75" t="s">
        <v>227</v>
      </c>
      <c r="V158" s="75" t="s">
        <v>227</v>
      </c>
      <c r="W158" s="75"/>
    </row>
    <row r="159" spans="1:23" x14ac:dyDescent="0.3">
      <c r="A159" s="101"/>
      <c r="M159" s="101"/>
    </row>
    <row r="160" spans="1:23" x14ac:dyDescent="0.3">
      <c r="A160" s="101"/>
      <c r="M160" s="101"/>
    </row>
    <row r="161" spans="1:23" ht="25.5" x14ac:dyDescent="0.35">
      <c r="A161" s="101"/>
      <c r="B161" s="96" t="s">
        <v>233</v>
      </c>
      <c r="M161" s="101"/>
      <c r="N161" s="96" t="s">
        <v>234</v>
      </c>
    </row>
    <row r="162" spans="1:23" x14ac:dyDescent="0.3">
      <c r="A162" s="101"/>
      <c r="M162" s="101"/>
    </row>
    <row r="163" spans="1:23" ht="51.75" customHeight="1" x14ac:dyDescent="0.25">
      <c r="A163" s="101"/>
      <c r="B163" s="75"/>
      <c r="C163" s="75"/>
      <c r="D163" s="199" t="s">
        <v>204</v>
      </c>
      <c r="E163" s="199"/>
      <c r="F163" s="202" t="s">
        <v>205</v>
      </c>
      <c r="G163" s="202"/>
      <c r="H163" s="1"/>
      <c r="I163" s="75"/>
      <c r="J163" s="75"/>
      <c r="K163" s="75"/>
      <c r="M163" s="101"/>
      <c r="N163" s="75"/>
      <c r="O163" s="75"/>
      <c r="P163" s="199" t="s">
        <v>204</v>
      </c>
      <c r="Q163" s="199"/>
      <c r="R163" s="202" t="s">
        <v>205</v>
      </c>
      <c r="S163" s="202"/>
      <c r="T163" s="1"/>
      <c r="U163" s="75"/>
      <c r="V163" s="75"/>
      <c r="W163" s="75"/>
    </row>
    <row r="164" spans="1:23" ht="60.75" x14ac:dyDescent="0.25">
      <c r="A164" s="99" t="s">
        <v>206</v>
      </c>
      <c r="B164" s="85" t="s">
        <v>207</v>
      </c>
      <c r="C164" s="75" t="s">
        <v>208</v>
      </c>
      <c r="D164" s="1" t="s">
        <v>209</v>
      </c>
      <c r="E164" s="1" t="s">
        <v>210</v>
      </c>
      <c r="F164" s="1" t="s">
        <v>211</v>
      </c>
      <c r="G164" s="1" t="s">
        <v>212</v>
      </c>
      <c r="H164" s="111" t="s">
        <v>213</v>
      </c>
      <c r="I164" s="100" t="s">
        <v>214</v>
      </c>
      <c r="J164" s="100" t="s">
        <v>215</v>
      </c>
      <c r="K164" s="75" t="s">
        <v>216</v>
      </c>
      <c r="M164" s="99" t="s">
        <v>206</v>
      </c>
      <c r="N164" s="85" t="s">
        <v>207</v>
      </c>
      <c r="O164" s="75" t="s">
        <v>208</v>
      </c>
      <c r="P164" s="1" t="s">
        <v>209</v>
      </c>
      <c r="Q164" s="1" t="s">
        <v>210</v>
      </c>
      <c r="R164" s="1" t="s">
        <v>211</v>
      </c>
      <c r="S164" s="1" t="s">
        <v>212</v>
      </c>
      <c r="T164" s="111" t="s">
        <v>213</v>
      </c>
      <c r="U164" s="100" t="s">
        <v>214</v>
      </c>
      <c r="V164" s="100" t="s">
        <v>215</v>
      </c>
      <c r="W164" s="75" t="s">
        <v>216</v>
      </c>
    </row>
    <row r="165" spans="1:23" ht="25.5" x14ac:dyDescent="0.35">
      <c r="A165" s="101" t="s">
        <v>217</v>
      </c>
      <c r="B165" s="75">
        <v>1</v>
      </c>
      <c r="C165" s="102">
        <f>'RI phenology summary'!F12</f>
        <v>0.97853243158809966</v>
      </c>
      <c r="D165" s="112">
        <f>1-E165</f>
        <v>2.146756841190034E-2</v>
      </c>
      <c r="E165" s="112">
        <f>C165</f>
        <v>0.97853243158809966</v>
      </c>
      <c r="F165" s="112">
        <f>0.5*PRODUCT($D$165:D165)</f>
        <v>1.073378420595017E-2</v>
      </c>
      <c r="G165" s="112">
        <f>1-F165</f>
        <v>0.98926621579404983</v>
      </c>
      <c r="H165" s="113">
        <f>1-2*F165/(F165+G165)</f>
        <v>0.97853243158809966</v>
      </c>
      <c r="I165" s="105">
        <f>H165</f>
        <v>0.97853243158809966</v>
      </c>
      <c r="J165" s="105">
        <f>I165/$I$186</f>
        <v>0.97853243158809966</v>
      </c>
      <c r="K165" s="75">
        <f>1-D165/(D165+E165)</f>
        <v>0.97853243158809966</v>
      </c>
      <c r="M165" s="101" t="s">
        <v>217</v>
      </c>
      <c r="N165" s="75">
        <v>1</v>
      </c>
      <c r="O165" s="102">
        <f>'RI phenology summary'!F14</f>
        <v>0.99123165070016073</v>
      </c>
      <c r="P165" s="112">
        <f>1-Q165</f>
        <v>8.7683492998392731E-3</v>
      </c>
      <c r="Q165" s="112">
        <f>O165</f>
        <v>0.99123165070016073</v>
      </c>
      <c r="R165" s="112">
        <f>0.5*PRODUCT($P$165:P165)</f>
        <v>4.3841746499196366E-3</v>
      </c>
      <c r="S165" s="112">
        <f>1-R165</f>
        <v>0.99561582535008042</v>
      </c>
      <c r="T165" s="113">
        <f>1-2*R165/(R165+S165)</f>
        <v>0.99123165070016073</v>
      </c>
      <c r="U165" s="105">
        <f>T165</f>
        <v>0.99123165070016073</v>
      </c>
      <c r="V165" s="105">
        <f>U165/$U$186</f>
        <v>0.99123165070016073</v>
      </c>
      <c r="W165" s="75">
        <f>1-P165/(P165+Q165)</f>
        <v>0.99123165070016073</v>
      </c>
    </row>
    <row r="166" spans="1:23" ht="25.5" x14ac:dyDescent="0.35">
      <c r="A166" s="101"/>
      <c r="B166" s="75">
        <v>2</v>
      </c>
      <c r="C166" s="102">
        <v>0</v>
      </c>
      <c r="D166" s="112">
        <f>1-E166</f>
        <v>1</v>
      </c>
      <c r="E166" s="112">
        <f>C166</f>
        <v>0</v>
      </c>
      <c r="F166" s="112">
        <f>0.5*PRODUCT($D$165:D166)</f>
        <v>1.073378420595017E-2</v>
      </c>
      <c r="G166" s="112">
        <f>1-F166</f>
        <v>0.98926621579404983</v>
      </c>
      <c r="H166" s="113">
        <f>1-2*F166/(F166+G166)</f>
        <v>0.97853243158809966</v>
      </c>
      <c r="I166" s="105">
        <f>H166-H165</f>
        <v>0</v>
      </c>
      <c r="J166" s="105">
        <f>I166/$I$186</f>
        <v>0</v>
      </c>
      <c r="K166" s="75">
        <f>1-D166/(D166+E166)</f>
        <v>0</v>
      </c>
      <c r="M166" s="101"/>
      <c r="N166" s="75">
        <v>2</v>
      </c>
      <c r="O166" s="102">
        <v>0</v>
      </c>
      <c r="P166" s="112">
        <f>1-Q166</f>
        <v>1</v>
      </c>
      <c r="Q166" s="112">
        <f>O166</f>
        <v>0</v>
      </c>
      <c r="R166" s="112">
        <f>0.5*PRODUCT($P$165:P166)</f>
        <v>4.3841746499196366E-3</v>
      </c>
      <c r="S166" s="112">
        <f>1-R166</f>
        <v>0.99561582535008042</v>
      </c>
      <c r="T166" s="113">
        <f>1-2*R166/(R166+S166)</f>
        <v>0.99123165070016073</v>
      </c>
      <c r="U166" s="105">
        <f>T166-T165</f>
        <v>0</v>
      </c>
      <c r="V166" s="105">
        <f>U166/$U$186</f>
        <v>0</v>
      </c>
      <c r="W166" s="75">
        <f>1-P166/(P166+Q166)</f>
        <v>0</v>
      </c>
    </row>
    <row r="167" spans="1:23" ht="25.5" x14ac:dyDescent="0.35">
      <c r="A167" s="101"/>
      <c r="B167" s="75">
        <v>3</v>
      </c>
      <c r="C167" s="102">
        <v>0</v>
      </c>
      <c r="D167" s="112">
        <f>1-E167</f>
        <v>1</v>
      </c>
      <c r="E167" s="112">
        <f>C167</f>
        <v>0</v>
      </c>
      <c r="F167" s="112">
        <f>0.5*PRODUCT($D$165:D167)</f>
        <v>1.073378420595017E-2</v>
      </c>
      <c r="G167" s="112">
        <f>1-F167</f>
        <v>0.98926621579404983</v>
      </c>
      <c r="H167" s="113">
        <f>1-2*F167/(F167+G167)</f>
        <v>0.97853243158809966</v>
      </c>
      <c r="I167" s="105">
        <f>H167-H166</f>
        <v>0</v>
      </c>
      <c r="J167" s="105">
        <f>I167/$I$186</f>
        <v>0</v>
      </c>
      <c r="K167" s="75">
        <f>1-D167/(D167+E167)</f>
        <v>0</v>
      </c>
      <c r="M167" s="101"/>
      <c r="N167" s="75">
        <v>3</v>
      </c>
      <c r="O167" s="102">
        <v>0</v>
      </c>
      <c r="P167" s="112">
        <f>1-Q167</f>
        <v>1</v>
      </c>
      <c r="Q167" s="112">
        <f>O167</f>
        <v>0</v>
      </c>
      <c r="R167" s="112">
        <f>0.5*PRODUCT($P$165:P167)</f>
        <v>4.3841746499196366E-3</v>
      </c>
      <c r="S167" s="112">
        <f>1-R167</f>
        <v>0.99561582535008042</v>
      </c>
      <c r="T167" s="113">
        <f>1-2*R167/(R167+S167)</f>
        <v>0.99123165070016073</v>
      </c>
      <c r="U167" s="105">
        <f>T167-T166</f>
        <v>0</v>
      </c>
      <c r="V167" s="105">
        <f>U167/$U$186</f>
        <v>0</v>
      </c>
      <c r="W167" s="75">
        <f>1-P167/(P167+Q167)</f>
        <v>0</v>
      </c>
    </row>
    <row r="168" spans="1:23" ht="25.5" x14ac:dyDescent="0.35">
      <c r="A168" s="101"/>
      <c r="B168" s="75">
        <v>4</v>
      </c>
      <c r="C168" s="102">
        <v>0</v>
      </c>
      <c r="D168" s="112">
        <f>1-E168</f>
        <v>1</v>
      </c>
      <c r="E168" s="112">
        <f>C168</f>
        <v>0</v>
      </c>
      <c r="F168" s="112">
        <f>0.5*PRODUCT($D$165:D168)</f>
        <v>1.073378420595017E-2</v>
      </c>
      <c r="G168" s="112">
        <f>1-F168</f>
        <v>0.98926621579404983</v>
      </c>
      <c r="H168" s="113">
        <f>1-2*F168/(F168+G168)</f>
        <v>0.97853243158809966</v>
      </c>
      <c r="I168" s="105">
        <f>H168-H167</f>
        <v>0</v>
      </c>
      <c r="J168" s="105">
        <f>I168/$I$186</f>
        <v>0</v>
      </c>
      <c r="K168" s="75">
        <f>1-D168/(D168+E168)</f>
        <v>0</v>
      </c>
      <c r="M168" s="101"/>
      <c r="N168" s="75">
        <v>4</v>
      </c>
      <c r="O168" s="102">
        <v>0</v>
      </c>
      <c r="P168" s="112">
        <f>1-Q168</f>
        <v>1</v>
      </c>
      <c r="Q168" s="112">
        <f>O168</f>
        <v>0</v>
      </c>
      <c r="R168" s="112">
        <f>0.5*PRODUCT($P$165:P168)</f>
        <v>4.3841746499196366E-3</v>
      </c>
      <c r="S168" s="112">
        <f>1-R168</f>
        <v>0.99561582535008042</v>
      </c>
      <c r="T168" s="113">
        <f>1-2*R168/(R168+S168)</f>
        <v>0.99123165070016073</v>
      </c>
      <c r="U168" s="105">
        <f>T168-T167</f>
        <v>0</v>
      </c>
      <c r="V168" s="105">
        <f>U168/$U$186</f>
        <v>0</v>
      </c>
      <c r="W168" s="75">
        <f>1-P168/(P168+Q168)</f>
        <v>0</v>
      </c>
    </row>
    <row r="169" spans="1:23" ht="18" x14ac:dyDescent="0.25">
      <c r="A169" s="101"/>
      <c r="B169" s="75"/>
      <c r="C169" s="104"/>
      <c r="D169" s="1"/>
      <c r="E169" s="1"/>
      <c r="F169" s="1"/>
      <c r="G169" s="1"/>
      <c r="H169" s="113"/>
      <c r="I169" s="104"/>
      <c r="J169" s="104"/>
      <c r="K169" s="75"/>
      <c r="M169" s="101"/>
      <c r="N169" s="75"/>
      <c r="O169" s="104"/>
      <c r="P169" s="1"/>
      <c r="Q169" s="1"/>
      <c r="R169" s="1"/>
      <c r="S169" s="1"/>
      <c r="T169" s="113"/>
      <c r="U169" s="104"/>
      <c r="V169" s="104"/>
      <c r="W169" s="75"/>
    </row>
    <row r="170" spans="1:23" ht="62.25" x14ac:dyDescent="0.35">
      <c r="A170" s="101"/>
      <c r="B170" s="85" t="s">
        <v>218</v>
      </c>
      <c r="C170" s="106"/>
      <c r="D170" s="114" t="s">
        <v>211</v>
      </c>
      <c r="E170" s="114" t="s">
        <v>212</v>
      </c>
      <c r="F170" s="1" t="s">
        <v>211</v>
      </c>
      <c r="G170" s="1" t="s">
        <v>212</v>
      </c>
      <c r="H170" s="113"/>
      <c r="I170" s="106"/>
      <c r="J170" s="106"/>
      <c r="K170" s="75"/>
      <c r="M170" s="101"/>
      <c r="N170" s="85" t="s">
        <v>218</v>
      </c>
      <c r="O170" s="106"/>
      <c r="P170" s="114" t="s">
        <v>211</v>
      </c>
      <c r="Q170" s="114" t="s">
        <v>212</v>
      </c>
      <c r="R170" s="1" t="s">
        <v>211</v>
      </c>
      <c r="S170" s="1" t="s">
        <v>212</v>
      </c>
      <c r="T170" s="113"/>
      <c r="U170" s="106"/>
      <c r="V170" s="106"/>
      <c r="W170" s="75"/>
    </row>
    <row r="171" spans="1:23" ht="25.5" x14ac:dyDescent="0.35">
      <c r="A171" s="101" t="s">
        <v>219</v>
      </c>
      <c r="B171" s="107">
        <v>1</v>
      </c>
      <c r="C171" s="102">
        <v>1</v>
      </c>
      <c r="D171" s="112">
        <f>(1-C171)/2</f>
        <v>0</v>
      </c>
      <c r="E171" s="112">
        <f>1-D171</f>
        <v>1</v>
      </c>
      <c r="F171" s="113">
        <f>PRODUCT($D$165:$D$169)*(PRODUCT($D$171:$D171)/(PRODUCT($D$171:$D171)+PRODUCT($E$171:$E171)))</f>
        <v>0</v>
      </c>
      <c r="G171" s="113">
        <f>PRODUCT($D$165:$D$168)*(PRODUCT($E171:$E$171)/(PRODUCT($E171:$E$171)+PRODUCT($D171:$D$171)))+(1-PRODUCT($D$165:$D$168))</f>
        <v>1</v>
      </c>
      <c r="H171" s="113">
        <f>1-2*F171/(F171+G171)</f>
        <v>1</v>
      </c>
      <c r="I171" s="105">
        <f>H171-H168</f>
        <v>2.146756841190034E-2</v>
      </c>
      <c r="J171" s="105">
        <f>I171/$I$186</f>
        <v>2.146756841190034E-2</v>
      </c>
      <c r="K171" s="75">
        <f>1-2*D171/(D171+E171)</f>
        <v>1</v>
      </c>
      <c r="M171" s="101" t="s">
        <v>219</v>
      </c>
      <c r="N171" s="107">
        <v>1</v>
      </c>
      <c r="O171" s="102">
        <v>1</v>
      </c>
      <c r="P171" s="112">
        <f>(1-O171)/2</f>
        <v>0</v>
      </c>
      <c r="Q171" s="112">
        <f>1-P171</f>
        <v>1</v>
      </c>
      <c r="R171" s="113">
        <f>PRODUCT($P$165:$P$168)*(PRODUCT($P$171:$P171)/(PRODUCT($P$171:$P171)+PRODUCT($Q$171:$Q171)))</f>
        <v>0</v>
      </c>
      <c r="S171" s="113">
        <f>PRODUCT($P$165:$P$168)*(PRODUCT($P$171:$P171)/(PRODUCT($P$171:$P171)+PRODUCT($Q$171:$Q171)))+(1-PRODUCT($P$165:$P$168))</f>
        <v>0.99123165070016073</v>
      </c>
      <c r="T171" s="113">
        <f>1-2*R171/(R171+S171)</f>
        <v>1</v>
      </c>
      <c r="U171" s="105">
        <f>T171-T168</f>
        <v>8.7683492998392731E-3</v>
      </c>
      <c r="V171" s="105">
        <f>U171/$U$186</f>
        <v>8.7683492998392731E-3</v>
      </c>
      <c r="W171" s="75">
        <f>1-2*P171/(P171+Q171)</f>
        <v>1</v>
      </c>
    </row>
    <row r="172" spans="1:23" ht="25.5" x14ac:dyDescent="0.35">
      <c r="A172" s="101" t="s">
        <v>268</v>
      </c>
      <c r="B172" s="107">
        <v>2</v>
      </c>
      <c r="C172" s="102">
        <v>0</v>
      </c>
      <c r="D172" s="113">
        <f>(1-C172)/2</f>
        <v>0.5</v>
      </c>
      <c r="E172" s="113">
        <f>1-D172</f>
        <v>0.5</v>
      </c>
      <c r="F172" s="113">
        <f>PRODUCT($D$165:$D$169)*(PRODUCT($D$171:$D172)/(PRODUCT($D$171:$D172)+PRODUCT($E$171:$E172)))</f>
        <v>0</v>
      </c>
      <c r="G172" s="113">
        <f>PRODUCT($D$165:$D$168)*(PRODUCT($E$171:$E172)/(PRODUCT($E$171:$E172)+PRODUCT($D$171:$D172)))+(1-PRODUCT($D$165:$D$168))</f>
        <v>1</v>
      </c>
      <c r="H172" s="113">
        <f>1-2*F172/(F172+G172)</f>
        <v>1</v>
      </c>
      <c r="I172" s="105">
        <f>H172-H171</f>
        <v>0</v>
      </c>
      <c r="J172" s="105">
        <f>I172/$I$186</f>
        <v>0</v>
      </c>
      <c r="K172" s="75">
        <f>1-2*D172/(D172+E172)</f>
        <v>0</v>
      </c>
      <c r="M172" s="101" t="s">
        <v>268</v>
      </c>
      <c r="N172" s="107">
        <v>2</v>
      </c>
      <c r="O172" s="102">
        <v>0</v>
      </c>
      <c r="P172" s="113">
        <f>(1-O172)/2</f>
        <v>0.5</v>
      </c>
      <c r="Q172" s="113">
        <f>1-P172</f>
        <v>0.5</v>
      </c>
      <c r="R172" s="113">
        <f>PRODUCT($P$165:$P$168)*(PRODUCT($P$171:$P172)/(PRODUCT($P$171:$P172)+PRODUCT($Q$171:$Q172)))</f>
        <v>0</v>
      </c>
      <c r="S172" s="113">
        <f>PRODUCT($P$165:$P$168)*(PRODUCT($P$171:$P172)/(PRODUCT($P$171:$P172)+PRODUCT($Q$171:$Q172)))+(1-PRODUCT($P$165:$P$168))</f>
        <v>0.99123165070016073</v>
      </c>
      <c r="T172" s="113">
        <f>1-2*R172/(R172+S172)</f>
        <v>1</v>
      </c>
      <c r="U172" s="105">
        <f>T172-T171</f>
        <v>0</v>
      </c>
      <c r="V172" s="105">
        <f>U172/$U$186</f>
        <v>0</v>
      </c>
      <c r="W172" s="75">
        <f>1-2*P172/(P172+Q172)</f>
        <v>0</v>
      </c>
    </row>
    <row r="173" spans="1:23" ht="25.5" x14ac:dyDescent="0.35">
      <c r="A173" s="101" t="s">
        <v>220</v>
      </c>
      <c r="B173" s="107">
        <v>3</v>
      </c>
      <c r="C173" s="102">
        <v>0</v>
      </c>
      <c r="D173" s="112">
        <f>(1-C173)/2</f>
        <v>0.5</v>
      </c>
      <c r="E173" s="112">
        <f>1-D173</f>
        <v>0.5</v>
      </c>
      <c r="F173" s="113">
        <f>PRODUCT($D$165:$D$169)*(PRODUCT($D$171:$D173)/(PRODUCT($D$171:$D173)+PRODUCT($E$171:$E173)))</f>
        <v>0</v>
      </c>
      <c r="G173" s="113">
        <f>PRODUCT($D$165:$D$168)*(PRODUCT($E$171:$E173)/(PRODUCT($E$171:$E173)+PRODUCT($D$171:$D173)))+(1-PRODUCT($D$165:$D$168))</f>
        <v>1</v>
      </c>
      <c r="H173" s="113">
        <f>1-2*F173/(F173+G173)</f>
        <v>1</v>
      </c>
      <c r="I173" s="105">
        <f>H173-H172</f>
        <v>0</v>
      </c>
      <c r="J173" s="105">
        <f>I173/$I$186</f>
        <v>0</v>
      </c>
      <c r="K173" s="75">
        <f>1-2*D173/(D173+E173)</f>
        <v>0</v>
      </c>
      <c r="M173" s="101" t="s">
        <v>220</v>
      </c>
      <c r="N173" s="107">
        <v>3</v>
      </c>
      <c r="O173" s="102">
        <v>0</v>
      </c>
      <c r="P173" s="112">
        <f>(1-O173)/2</f>
        <v>0.5</v>
      </c>
      <c r="Q173" s="112">
        <f>1-P173</f>
        <v>0.5</v>
      </c>
      <c r="R173" s="113">
        <f>PRODUCT($P$165:$P$168)*(PRODUCT($P$171:$P173)/(PRODUCT($P$171:$P173)+PRODUCT($Q$171:$Q173)))</f>
        <v>0</v>
      </c>
      <c r="S173" s="113">
        <f>PRODUCT($P$165:$P$168)*(PRODUCT($P$171:$P173)/(PRODUCT($P$171:$P173)+PRODUCT($Q$171:$Q173)))+(1-PRODUCT($P$165:$P$168))</f>
        <v>0.99123165070016073</v>
      </c>
      <c r="T173" s="113">
        <f>1-2*R173/(R173+S173)</f>
        <v>1</v>
      </c>
      <c r="U173" s="105">
        <f>T173-T172</f>
        <v>0</v>
      </c>
      <c r="V173" s="105">
        <f>U173/$U$186</f>
        <v>0</v>
      </c>
      <c r="W173" s="75">
        <f>1-2*P173/(P173+Q173)</f>
        <v>0</v>
      </c>
    </row>
    <row r="174" spans="1:23" ht="25.5" x14ac:dyDescent="0.35">
      <c r="A174" s="101"/>
      <c r="B174" s="107">
        <v>4</v>
      </c>
      <c r="C174" s="102">
        <v>0</v>
      </c>
      <c r="D174" s="112">
        <f>(1-C174)/2</f>
        <v>0.5</v>
      </c>
      <c r="E174" s="112">
        <f>1-D174</f>
        <v>0.5</v>
      </c>
      <c r="F174" s="113">
        <f>PRODUCT($D$165:$D$169)*(PRODUCT($D$171:$D174)/(PRODUCT($D$171:$D174)+PRODUCT($E$171:$E174)))</f>
        <v>0</v>
      </c>
      <c r="G174" s="113">
        <f>PRODUCT($D$165:$D$168)*(PRODUCT($E$171:$E174)/(PRODUCT($E$171:$E174)+PRODUCT($D$171:$D174)))+(1-PRODUCT($D$165:$D$168))</f>
        <v>1</v>
      </c>
      <c r="H174" s="113">
        <f>1-2*F174/(F174+G174)</f>
        <v>1</v>
      </c>
      <c r="I174" s="105">
        <f>H174-H173</f>
        <v>0</v>
      </c>
      <c r="J174" s="105">
        <f>I174/$I$186</f>
        <v>0</v>
      </c>
      <c r="K174" s="75">
        <f>1-2*D174/(D174+E174)</f>
        <v>0</v>
      </c>
      <c r="M174" s="101"/>
      <c r="N174" s="107">
        <v>4</v>
      </c>
      <c r="O174" s="102">
        <v>0</v>
      </c>
      <c r="P174" s="112">
        <f>(1-O174)/2</f>
        <v>0.5</v>
      </c>
      <c r="Q174" s="112">
        <f>1-P174</f>
        <v>0.5</v>
      </c>
      <c r="R174" s="113">
        <f>PRODUCT($P$165:$P$168)*(PRODUCT($P$171:$P174)/(PRODUCT($P$171:$P174)+PRODUCT($Q$171:$Q174)))</f>
        <v>0</v>
      </c>
      <c r="S174" s="113">
        <f>PRODUCT($P$165:$P$168)*(PRODUCT($P$171:$P174)/(PRODUCT($P$171:$P174)+PRODUCT($Q$171:$Q174)))+(1-PRODUCT($P$165:$P$168))</f>
        <v>0.99123165070016073</v>
      </c>
      <c r="T174" s="113">
        <f>1-2*R174/(R174+S174)</f>
        <v>1</v>
      </c>
      <c r="U174" s="105">
        <f>T174-T173</f>
        <v>0</v>
      </c>
      <c r="V174" s="105">
        <f>U174/$U$186</f>
        <v>0</v>
      </c>
      <c r="W174" s="75">
        <f>1-2*P174/(P174+Q174)</f>
        <v>0</v>
      </c>
    </row>
    <row r="175" spans="1:23" ht="25.5" x14ac:dyDescent="0.35">
      <c r="A175" s="101"/>
      <c r="B175" s="107">
        <v>5</v>
      </c>
      <c r="C175" s="102">
        <v>0</v>
      </c>
      <c r="D175" s="112">
        <f>(1-C175)/2</f>
        <v>0.5</v>
      </c>
      <c r="E175" s="112">
        <f>1-D175</f>
        <v>0.5</v>
      </c>
      <c r="F175" s="113">
        <f>PRODUCT($D$165:$D$169)*(PRODUCT($D$171:$D175)/(PRODUCT($D$171:$D175)+PRODUCT($E$171:$E175)))</f>
        <v>0</v>
      </c>
      <c r="G175" s="113">
        <f>PRODUCT($D$165:$D$168)*(PRODUCT($E$171:$E175)/(PRODUCT($E$171:$E175)+PRODUCT($D$171:$D175)))+(1-PRODUCT($D$165:$D$168))</f>
        <v>1</v>
      </c>
      <c r="H175" s="113">
        <f>1-2*F175/(F175+G175)</f>
        <v>1</v>
      </c>
      <c r="I175" s="105">
        <f>H175-H174</f>
        <v>0</v>
      </c>
      <c r="J175" s="105">
        <f>I175/$I$186</f>
        <v>0</v>
      </c>
      <c r="K175" s="75">
        <f>1-2*D175/(D175+E175)</f>
        <v>0</v>
      </c>
      <c r="M175" s="101"/>
      <c r="N175" s="107">
        <v>5</v>
      </c>
      <c r="O175" s="102">
        <v>0</v>
      </c>
      <c r="P175" s="112">
        <f>(1-O175)/2</f>
        <v>0.5</v>
      </c>
      <c r="Q175" s="112">
        <f>1-P175</f>
        <v>0.5</v>
      </c>
      <c r="R175" s="113">
        <f>PRODUCT($P$165:$P$168)*(PRODUCT($P$171:$P175)/(PRODUCT($P$171:$P175)+PRODUCT($Q$171:$Q175)))</f>
        <v>0</v>
      </c>
      <c r="S175" s="113">
        <f>PRODUCT($P$165:$P$168)*(PRODUCT($P$171:$P175)/(PRODUCT($P$171:$P175)+PRODUCT($Q$171:$Q175)))+(1-PRODUCT($P$165:$P$168))</f>
        <v>0.99123165070016073</v>
      </c>
      <c r="T175" s="113">
        <f>1-2*R175/(R175+S175)</f>
        <v>1</v>
      </c>
      <c r="U175" s="105">
        <f>T175-T174</f>
        <v>0</v>
      </c>
      <c r="V175" s="105">
        <f>U175/$U$186</f>
        <v>0</v>
      </c>
      <c r="W175" s="75">
        <f>1-2*P175/(P175+Q175)</f>
        <v>0</v>
      </c>
    </row>
    <row r="176" spans="1:23" ht="25.5" x14ac:dyDescent="0.35">
      <c r="A176" s="101"/>
      <c r="B176" s="97"/>
      <c r="C176" s="106"/>
      <c r="D176" s="114"/>
      <c r="E176" s="114"/>
      <c r="F176" s="114"/>
      <c r="G176" s="114"/>
      <c r="H176" s="113"/>
      <c r="I176" s="106"/>
      <c r="J176" s="106"/>
      <c r="K176" s="75"/>
      <c r="M176" s="101"/>
      <c r="N176" s="97"/>
      <c r="O176" s="106"/>
      <c r="P176" s="114"/>
      <c r="Q176" s="114"/>
      <c r="R176" s="114"/>
      <c r="S176" s="114"/>
      <c r="T176" s="113"/>
      <c r="U176" s="106"/>
      <c r="V176" s="106"/>
      <c r="W176" s="75"/>
    </row>
    <row r="177" spans="1:23" ht="25.5" x14ac:dyDescent="0.35">
      <c r="A177" s="101"/>
      <c r="B177" s="97" t="s">
        <v>221</v>
      </c>
      <c r="C177" s="106"/>
      <c r="D177" s="114" t="s">
        <v>211</v>
      </c>
      <c r="E177" s="114" t="s">
        <v>212</v>
      </c>
      <c r="F177" s="1" t="s">
        <v>211</v>
      </c>
      <c r="G177" s="1" t="s">
        <v>212</v>
      </c>
      <c r="H177" s="113"/>
      <c r="I177" s="106"/>
      <c r="J177" s="106"/>
      <c r="K177" s="75"/>
      <c r="M177" s="101"/>
      <c r="N177" s="97" t="s">
        <v>221</v>
      </c>
      <c r="O177" s="106"/>
      <c r="P177" s="114" t="s">
        <v>211</v>
      </c>
      <c r="Q177" s="114" t="s">
        <v>212</v>
      </c>
      <c r="R177" s="1" t="s">
        <v>211</v>
      </c>
      <c r="S177" s="1" t="s">
        <v>212</v>
      </c>
      <c r="T177" s="113"/>
      <c r="U177" s="106"/>
      <c r="V177" s="106"/>
      <c r="W177" s="75"/>
    </row>
    <row r="178" spans="1:23" ht="25.5" x14ac:dyDescent="0.35">
      <c r="A178" s="101" t="s">
        <v>222</v>
      </c>
      <c r="B178" s="107">
        <v>1</v>
      </c>
      <c r="C178" s="102">
        <v>0</v>
      </c>
      <c r="D178" s="113">
        <f t="shared" ref="D178:D184" si="60">(1-C178)/2</f>
        <v>0.5</v>
      </c>
      <c r="E178" s="113">
        <f t="shared" ref="E178:E184" si="61">1-D178</f>
        <v>0.5</v>
      </c>
      <c r="F178" s="113">
        <f>PRODUCT($F$175,$D$178:D178)</f>
        <v>0</v>
      </c>
      <c r="G178" s="113">
        <f>$G$175*PRODUCT($E$178:E178)</f>
        <v>0.5</v>
      </c>
      <c r="H178" s="113">
        <f t="shared" ref="H178:H184" si="62">1-2*F178/(F178+G178)</f>
        <v>1</v>
      </c>
      <c r="I178" s="105">
        <f>H178-H175</f>
        <v>0</v>
      </c>
      <c r="J178" s="105">
        <f t="shared" ref="J178:J184" si="63">I178/$I$186</f>
        <v>0</v>
      </c>
      <c r="K178" s="75">
        <f t="shared" ref="K178:K184" si="64">1-2*D178/(D178+E178)</f>
        <v>0</v>
      </c>
      <c r="M178" s="101" t="s">
        <v>222</v>
      </c>
      <c r="N178" s="107">
        <v>1</v>
      </c>
      <c r="O178" s="102">
        <v>0</v>
      </c>
      <c r="P178" s="113">
        <f t="shared" ref="P178:P184" si="65">(1-O178)/2</f>
        <v>0.5</v>
      </c>
      <c r="Q178" s="113">
        <f t="shared" ref="Q178:Q184" si="66">1-P178</f>
        <v>0.5</v>
      </c>
      <c r="R178" s="113">
        <f>PRODUCT($R$175,$P$178:P178)</f>
        <v>0</v>
      </c>
      <c r="S178" s="113">
        <f>$S$175*PRODUCT($Q$178:Q178)</f>
        <v>0.49561582535008036</v>
      </c>
      <c r="T178" s="113">
        <f t="shared" ref="T178:T184" si="67">1-2*R178/(R178+S178)</f>
        <v>1</v>
      </c>
      <c r="U178" s="105">
        <f>T178-T175</f>
        <v>0</v>
      </c>
      <c r="V178" s="105">
        <f t="shared" ref="V178:V184" si="68">U178/$U$186</f>
        <v>0</v>
      </c>
      <c r="W178" s="75">
        <f t="shared" ref="W178:W184" si="69">1-2*P178/(P178+Q178)</f>
        <v>0</v>
      </c>
    </row>
    <row r="179" spans="1:23" ht="25.5" x14ac:dyDescent="0.35">
      <c r="A179" s="101" t="s">
        <v>223</v>
      </c>
      <c r="B179" s="107">
        <v>2</v>
      </c>
      <c r="C179" s="102">
        <v>0</v>
      </c>
      <c r="D179" s="113">
        <f t="shared" si="60"/>
        <v>0.5</v>
      </c>
      <c r="E179" s="113">
        <f t="shared" si="61"/>
        <v>0.5</v>
      </c>
      <c r="F179" s="113">
        <f>PRODUCT($F$175,$D$178:D179)</f>
        <v>0</v>
      </c>
      <c r="G179" s="113">
        <f>$G$175*PRODUCT($E$178:E179)</f>
        <v>0.25</v>
      </c>
      <c r="H179" s="113">
        <f t="shared" si="62"/>
        <v>1</v>
      </c>
      <c r="I179" s="105">
        <f t="shared" ref="I179:I184" si="70">H179-H178</f>
        <v>0</v>
      </c>
      <c r="J179" s="105">
        <f t="shared" si="63"/>
        <v>0</v>
      </c>
      <c r="K179" s="75">
        <f t="shared" si="64"/>
        <v>0</v>
      </c>
      <c r="M179" s="101" t="s">
        <v>223</v>
      </c>
      <c r="N179" s="107">
        <v>2</v>
      </c>
      <c r="O179" s="102">
        <v>0</v>
      </c>
      <c r="P179" s="113">
        <f t="shared" si="65"/>
        <v>0.5</v>
      </c>
      <c r="Q179" s="113">
        <f t="shared" si="66"/>
        <v>0.5</v>
      </c>
      <c r="R179" s="113">
        <f>PRODUCT($R$175,$P$178:P179)</f>
        <v>0</v>
      </c>
      <c r="S179" s="113">
        <f>$S$175*PRODUCT($Q$178:Q179)</f>
        <v>0.24780791267504018</v>
      </c>
      <c r="T179" s="113">
        <f t="shared" si="67"/>
        <v>1</v>
      </c>
      <c r="U179" s="105">
        <f t="shared" ref="U179:U184" si="71">T179-T178</f>
        <v>0</v>
      </c>
      <c r="V179" s="105">
        <f t="shared" si="68"/>
        <v>0</v>
      </c>
      <c r="W179" s="75">
        <f t="shared" si="69"/>
        <v>0</v>
      </c>
    </row>
    <row r="180" spans="1:23" ht="25.5" x14ac:dyDescent="0.35">
      <c r="A180" s="101"/>
      <c r="B180" s="107">
        <v>3</v>
      </c>
      <c r="C180" s="102">
        <v>0</v>
      </c>
      <c r="D180" s="113">
        <f t="shared" si="60"/>
        <v>0.5</v>
      </c>
      <c r="E180" s="113">
        <f t="shared" si="61"/>
        <v>0.5</v>
      </c>
      <c r="F180" s="113">
        <f>PRODUCT($F$175,$D$178:D180)</f>
        <v>0</v>
      </c>
      <c r="G180" s="113">
        <f>$G$175*PRODUCT($E$178:E180)</f>
        <v>0.125</v>
      </c>
      <c r="H180" s="113">
        <f t="shared" si="62"/>
        <v>1</v>
      </c>
      <c r="I180" s="105">
        <f t="shared" si="70"/>
        <v>0</v>
      </c>
      <c r="J180" s="105">
        <f t="shared" si="63"/>
        <v>0</v>
      </c>
      <c r="K180" s="75">
        <f t="shared" si="64"/>
        <v>0</v>
      </c>
      <c r="M180" s="101"/>
      <c r="N180" s="107">
        <v>3</v>
      </c>
      <c r="O180" s="102">
        <v>0</v>
      </c>
      <c r="P180" s="113">
        <f t="shared" si="65"/>
        <v>0.5</v>
      </c>
      <c r="Q180" s="113">
        <f t="shared" si="66"/>
        <v>0.5</v>
      </c>
      <c r="R180" s="113">
        <f>PRODUCT($R$175,$P$178:P180)</f>
        <v>0</v>
      </c>
      <c r="S180" s="113">
        <f>$S$175*PRODUCT($Q$178:Q180)</f>
        <v>0.12390395633752009</v>
      </c>
      <c r="T180" s="113">
        <f t="shared" si="67"/>
        <v>1</v>
      </c>
      <c r="U180" s="105">
        <f t="shared" si="71"/>
        <v>0</v>
      </c>
      <c r="V180" s="105">
        <f t="shared" si="68"/>
        <v>0</v>
      </c>
      <c r="W180" s="75">
        <f t="shared" si="69"/>
        <v>0</v>
      </c>
    </row>
    <row r="181" spans="1:23" ht="25.5" x14ac:dyDescent="0.35">
      <c r="A181" s="101"/>
      <c r="B181" s="107">
        <v>4</v>
      </c>
      <c r="C181" s="102">
        <v>0</v>
      </c>
      <c r="D181" s="113">
        <f t="shared" si="60"/>
        <v>0.5</v>
      </c>
      <c r="E181" s="113">
        <f t="shared" si="61"/>
        <v>0.5</v>
      </c>
      <c r="F181" s="113">
        <f>PRODUCT($F$175,$D$178:D181)</f>
        <v>0</v>
      </c>
      <c r="G181" s="113">
        <f>$G$175*PRODUCT($E$178:E181)</f>
        <v>6.25E-2</v>
      </c>
      <c r="H181" s="113">
        <f t="shared" si="62"/>
        <v>1</v>
      </c>
      <c r="I181" s="105">
        <f t="shared" si="70"/>
        <v>0</v>
      </c>
      <c r="J181" s="105">
        <f t="shared" si="63"/>
        <v>0</v>
      </c>
      <c r="K181" s="75">
        <f t="shared" si="64"/>
        <v>0</v>
      </c>
      <c r="M181" s="101"/>
      <c r="N181" s="107">
        <v>4</v>
      </c>
      <c r="O181" s="102">
        <v>0</v>
      </c>
      <c r="P181" s="113">
        <f t="shared" si="65"/>
        <v>0.5</v>
      </c>
      <c r="Q181" s="113">
        <f t="shared" si="66"/>
        <v>0.5</v>
      </c>
      <c r="R181" s="113">
        <f>PRODUCT($R$175,$P$178:P181)</f>
        <v>0</v>
      </c>
      <c r="S181" s="113">
        <f>$S$175*PRODUCT($Q$178:Q181)</f>
        <v>6.1951978168760045E-2</v>
      </c>
      <c r="T181" s="113">
        <f t="shared" si="67"/>
        <v>1</v>
      </c>
      <c r="U181" s="105">
        <f t="shared" si="71"/>
        <v>0</v>
      </c>
      <c r="V181" s="105">
        <f t="shared" si="68"/>
        <v>0</v>
      </c>
      <c r="W181" s="75">
        <f t="shared" si="69"/>
        <v>0</v>
      </c>
    </row>
    <row r="182" spans="1:23" ht="25.5" x14ac:dyDescent="0.35">
      <c r="A182" s="101"/>
      <c r="B182" s="107">
        <v>5</v>
      </c>
      <c r="C182" s="102">
        <v>0</v>
      </c>
      <c r="D182" s="113">
        <f t="shared" si="60"/>
        <v>0.5</v>
      </c>
      <c r="E182" s="113">
        <f t="shared" si="61"/>
        <v>0.5</v>
      </c>
      <c r="F182" s="113">
        <f>PRODUCT($F$175,$D$178:D182)</f>
        <v>0</v>
      </c>
      <c r="G182" s="113">
        <f>$G$175*PRODUCT($E$178:E182)</f>
        <v>3.125E-2</v>
      </c>
      <c r="H182" s="113">
        <f t="shared" si="62"/>
        <v>1</v>
      </c>
      <c r="I182" s="105">
        <f t="shared" si="70"/>
        <v>0</v>
      </c>
      <c r="J182" s="105">
        <f t="shared" si="63"/>
        <v>0</v>
      </c>
      <c r="K182" s="75">
        <f t="shared" si="64"/>
        <v>0</v>
      </c>
      <c r="M182" s="101"/>
      <c r="N182" s="107">
        <v>5</v>
      </c>
      <c r="O182" s="102">
        <v>0</v>
      </c>
      <c r="P182" s="113">
        <f t="shared" si="65"/>
        <v>0.5</v>
      </c>
      <c r="Q182" s="113">
        <f t="shared" si="66"/>
        <v>0.5</v>
      </c>
      <c r="R182" s="113">
        <f>PRODUCT($R$175,$P$178:P182)</f>
        <v>0</v>
      </c>
      <c r="S182" s="113">
        <f>$S$175*PRODUCT($Q$178:Q182)</f>
        <v>3.0975989084380023E-2</v>
      </c>
      <c r="T182" s="113">
        <f t="shared" si="67"/>
        <v>1</v>
      </c>
      <c r="U182" s="105">
        <f t="shared" si="71"/>
        <v>0</v>
      </c>
      <c r="V182" s="105">
        <f t="shared" si="68"/>
        <v>0</v>
      </c>
      <c r="W182" s="75">
        <f t="shared" si="69"/>
        <v>0</v>
      </c>
    </row>
    <row r="183" spans="1:23" ht="25.5" x14ac:dyDescent="0.35">
      <c r="A183" s="95"/>
      <c r="B183" s="107">
        <v>6</v>
      </c>
      <c r="C183" s="102">
        <v>0</v>
      </c>
      <c r="D183" s="113">
        <f t="shared" si="60"/>
        <v>0.5</v>
      </c>
      <c r="E183" s="113">
        <f t="shared" si="61"/>
        <v>0.5</v>
      </c>
      <c r="F183" s="113">
        <f>PRODUCT($F$175,$D$178:D183)</f>
        <v>0</v>
      </c>
      <c r="G183" s="113">
        <f>$G$175*PRODUCT($E$178:E183)</f>
        <v>1.5625E-2</v>
      </c>
      <c r="H183" s="113">
        <f t="shared" si="62"/>
        <v>1</v>
      </c>
      <c r="I183" s="105">
        <f t="shared" si="70"/>
        <v>0</v>
      </c>
      <c r="J183" s="105">
        <f t="shared" si="63"/>
        <v>0</v>
      </c>
      <c r="K183" s="75">
        <f t="shared" si="64"/>
        <v>0</v>
      </c>
      <c r="N183" s="107">
        <v>6</v>
      </c>
      <c r="O183" s="102">
        <v>0</v>
      </c>
      <c r="P183" s="113">
        <f t="shared" si="65"/>
        <v>0.5</v>
      </c>
      <c r="Q183" s="113">
        <f t="shared" si="66"/>
        <v>0.5</v>
      </c>
      <c r="R183" s="113">
        <f>PRODUCT($R$175,$P$178:P183)</f>
        <v>0</v>
      </c>
      <c r="S183" s="113">
        <f>$S$175*PRODUCT($Q$178:Q183)</f>
        <v>1.5487994542190011E-2</v>
      </c>
      <c r="T183" s="113">
        <f t="shared" si="67"/>
        <v>1</v>
      </c>
      <c r="U183" s="105">
        <f t="shared" si="71"/>
        <v>0</v>
      </c>
      <c r="V183" s="105">
        <f t="shared" si="68"/>
        <v>0</v>
      </c>
      <c r="W183" s="75">
        <f t="shared" si="69"/>
        <v>0</v>
      </c>
    </row>
    <row r="184" spans="1:23" ht="25.5" x14ac:dyDescent="0.35">
      <c r="A184" s="95"/>
      <c r="B184" s="107">
        <v>7</v>
      </c>
      <c r="C184" s="102">
        <v>0</v>
      </c>
      <c r="D184" s="113">
        <f t="shared" si="60"/>
        <v>0.5</v>
      </c>
      <c r="E184" s="113">
        <f t="shared" si="61"/>
        <v>0.5</v>
      </c>
      <c r="F184" s="113">
        <f>PRODUCT($F$175,$D$178:D184)</f>
        <v>0</v>
      </c>
      <c r="G184" s="113">
        <f>$G$175*PRODUCT($E$178:E184)</f>
        <v>7.8125E-3</v>
      </c>
      <c r="H184" s="113">
        <f t="shared" si="62"/>
        <v>1</v>
      </c>
      <c r="I184" s="105">
        <f t="shared" si="70"/>
        <v>0</v>
      </c>
      <c r="J184" s="105">
        <f t="shared" si="63"/>
        <v>0</v>
      </c>
      <c r="K184" s="75">
        <f t="shared" si="64"/>
        <v>0</v>
      </c>
      <c r="N184" s="107">
        <v>7</v>
      </c>
      <c r="O184" s="102">
        <v>0</v>
      </c>
      <c r="P184" s="113">
        <f t="shared" si="65"/>
        <v>0.5</v>
      </c>
      <c r="Q184" s="113">
        <f t="shared" si="66"/>
        <v>0.5</v>
      </c>
      <c r="R184" s="113">
        <f>PRODUCT($R$175,$P$178:P184)</f>
        <v>0</v>
      </c>
      <c r="S184" s="113">
        <f>$S$175*PRODUCT($Q$178:Q184)</f>
        <v>7.7439972710950057E-3</v>
      </c>
      <c r="T184" s="113">
        <f t="shared" si="67"/>
        <v>1</v>
      </c>
      <c r="U184" s="105">
        <f t="shared" si="71"/>
        <v>0</v>
      </c>
      <c r="V184" s="105">
        <f t="shared" si="68"/>
        <v>0</v>
      </c>
      <c r="W184" s="75">
        <f t="shared" si="69"/>
        <v>0</v>
      </c>
    </row>
    <row r="185" spans="1:23" ht="18" x14ac:dyDescent="0.25">
      <c r="A185" s="95"/>
      <c r="B185" s="75"/>
      <c r="C185" s="75"/>
      <c r="D185" s="1"/>
      <c r="E185" s="1"/>
      <c r="F185" s="1"/>
      <c r="G185" s="1"/>
      <c r="H185" s="1"/>
      <c r="I185" s="75"/>
      <c r="J185" s="75" t="s">
        <v>224</v>
      </c>
      <c r="K185" s="75" t="s">
        <v>225</v>
      </c>
      <c r="N185" s="75"/>
      <c r="O185" s="75"/>
      <c r="P185" s="1"/>
      <c r="Q185" s="1"/>
      <c r="R185" s="1"/>
      <c r="S185" s="1"/>
      <c r="T185" s="1"/>
      <c r="U185" s="75"/>
      <c r="V185" s="75" t="s">
        <v>224</v>
      </c>
      <c r="W185" s="75" t="s">
        <v>225</v>
      </c>
    </row>
    <row r="186" spans="1:23" ht="26.25" x14ac:dyDescent="0.4">
      <c r="A186" s="95"/>
      <c r="B186" s="75"/>
      <c r="C186" s="75"/>
      <c r="D186" s="1"/>
      <c r="E186" s="84"/>
      <c r="F186" s="84"/>
      <c r="G186" s="84"/>
      <c r="H186" s="115" t="s">
        <v>226</v>
      </c>
      <c r="I186" s="108">
        <f>H184</f>
        <v>1</v>
      </c>
      <c r="J186" s="103">
        <f>SUM(I165:I184)</f>
        <v>1</v>
      </c>
      <c r="K186" s="104">
        <f>SUM(J165:J184)</f>
        <v>1</v>
      </c>
      <c r="N186" s="75"/>
      <c r="O186" s="75"/>
      <c r="P186" s="1"/>
      <c r="Q186" s="84"/>
      <c r="R186" s="84"/>
      <c r="S186" s="84"/>
      <c r="T186" s="115" t="s">
        <v>226</v>
      </c>
      <c r="U186" s="108">
        <f>T184</f>
        <v>1</v>
      </c>
      <c r="V186" s="103">
        <f>SUM(U165:U184)</f>
        <v>1</v>
      </c>
      <c r="W186" s="104">
        <f>SUM(V165:V184)</f>
        <v>1</v>
      </c>
    </row>
    <row r="187" spans="1:23" ht="18" x14ac:dyDescent="0.25">
      <c r="A187" s="95"/>
      <c r="B187" s="75"/>
      <c r="C187" s="75"/>
      <c r="D187" s="1"/>
      <c r="E187" s="1"/>
      <c r="F187" s="1"/>
      <c r="G187" s="1"/>
      <c r="H187" s="1"/>
      <c r="I187" s="75" t="s">
        <v>227</v>
      </c>
      <c r="J187" s="75" t="s">
        <v>227</v>
      </c>
      <c r="K187" s="75"/>
      <c r="N187" s="75"/>
      <c r="O187" s="75"/>
      <c r="P187" s="1"/>
      <c r="Q187" s="1"/>
      <c r="R187" s="1"/>
      <c r="S187" s="1"/>
      <c r="T187" s="1"/>
      <c r="U187" s="75" t="s">
        <v>227</v>
      </c>
      <c r="V187" s="75" t="s">
        <v>227</v>
      </c>
      <c r="W187" s="75"/>
    </row>
    <row r="188" spans="1:23" x14ac:dyDescent="0.3">
      <c r="A188" s="95"/>
    </row>
    <row r="189" spans="1:23" x14ac:dyDescent="0.3">
      <c r="A189" s="95"/>
    </row>
    <row r="190" spans="1:23" x14ac:dyDescent="0.3">
      <c r="A190" s="95"/>
    </row>
    <row r="191" spans="1:23" x14ac:dyDescent="0.3">
      <c r="A191" s="95"/>
    </row>
    <row r="192" spans="1:23" x14ac:dyDescent="0.3">
      <c r="A192" s="95"/>
    </row>
    <row r="193" spans="1:1" x14ac:dyDescent="0.3">
      <c r="A193" s="95"/>
    </row>
    <row r="194" spans="1:1" x14ac:dyDescent="0.3">
      <c r="A194" s="95"/>
    </row>
    <row r="195" spans="1:1" x14ac:dyDescent="0.3">
      <c r="A195" s="95"/>
    </row>
    <row r="196" spans="1:1" x14ac:dyDescent="0.3">
      <c r="A196" s="95"/>
    </row>
    <row r="197" spans="1:1" x14ac:dyDescent="0.3">
      <c r="A197" s="95"/>
    </row>
    <row r="198" spans="1:1" x14ac:dyDescent="0.3">
      <c r="A198" s="95"/>
    </row>
    <row r="199" spans="1:1" x14ac:dyDescent="0.3">
      <c r="A199" s="95"/>
    </row>
    <row r="200" spans="1:1" x14ac:dyDescent="0.3">
      <c r="A200" s="95"/>
    </row>
    <row r="201" spans="1:1" x14ac:dyDescent="0.3">
      <c r="A201" s="95"/>
    </row>
    <row r="202" spans="1:1" x14ac:dyDescent="0.3">
      <c r="A202" s="95"/>
    </row>
    <row r="203" spans="1:1" x14ac:dyDescent="0.3">
      <c r="A203" s="95"/>
    </row>
    <row r="204" spans="1:1" x14ac:dyDescent="0.3">
      <c r="A204" s="95"/>
    </row>
    <row r="205" spans="1:1" x14ac:dyDescent="0.3">
      <c r="A205" s="95"/>
    </row>
    <row r="206" spans="1:1" x14ac:dyDescent="0.3">
      <c r="A206" s="95"/>
    </row>
    <row r="207" spans="1:1" x14ac:dyDescent="0.3">
      <c r="A207" s="95"/>
    </row>
    <row r="208" spans="1:1" x14ac:dyDescent="0.3">
      <c r="A208" s="95"/>
    </row>
    <row r="209" spans="1:1" x14ac:dyDescent="0.3">
      <c r="A209" s="95"/>
    </row>
    <row r="210" spans="1:1" x14ac:dyDescent="0.3">
      <c r="A210" s="95"/>
    </row>
    <row r="211" spans="1:1" x14ac:dyDescent="0.3">
      <c r="A211" s="95"/>
    </row>
    <row r="212" spans="1:1" x14ac:dyDescent="0.3">
      <c r="A212" s="95"/>
    </row>
    <row r="213" spans="1:1" x14ac:dyDescent="0.3">
      <c r="A213" s="95"/>
    </row>
    <row r="214" spans="1:1" x14ac:dyDescent="0.3">
      <c r="A214" s="95"/>
    </row>
    <row r="215" spans="1:1" x14ac:dyDescent="0.3">
      <c r="A215" s="95"/>
    </row>
    <row r="216" spans="1:1" x14ac:dyDescent="0.3">
      <c r="A216" s="95"/>
    </row>
    <row r="217" spans="1:1" x14ac:dyDescent="0.3">
      <c r="A217" s="95"/>
    </row>
    <row r="218" spans="1:1" x14ac:dyDescent="0.3">
      <c r="A218" s="95"/>
    </row>
    <row r="219" spans="1:1" x14ac:dyDescent="0.3">
      <c r="A219" s="95"/>
    </row>
    <row r="220" spans="1:1" x14ac:dyDescent="0.3">
      <c r="A220" s="95"/>
    </row>
    <row r="221" spans="1:1" x14ac:dyDescent="0.3">
      <c r="A221" s="95"/>
    </row>
    <row r="222" spans="1:1" x14ac:dyDescent="0.3">
      <c r="A222" s="95"/>
    </row>
    <row r="223" spans="1:1" x14ac:dyDescent="0.3">
      <c r="A223" s="95"/>
    </row>
    <row r="224" spans="1:1" x14ac:dyDescent="0.3">
      <c r="A224" s="95"/>
    </row>
    <row r="225" spans="1:1" x14ac:dyDescent="0.3">
      <c r="A225" s="95"/>
    </row>
    <row r="226" spans="1:1" x14ac:dyDescent="0.3">
      <c r="A226" s="95"/>
    </row>
    <row r="227" spans="1:1" x14ac:dyDescent="0.3">
      <c r="A227" s="95"/>
    </row>
    <row r="228" spans="1:1" x14ac:dyDescent="0.3">
      <c r="A228" s="95"/>
    </row>
    <row r="229" spans="1:1" x14ac:dyDescent="0.3">
      <c r="A229" s="95"/>
    </row>
    <row r="230" spans="1:1" x14ac:dyDescent="0.3">
      <c r="A230" s="95"/>
    </row>
    <row r="231" spans="1:1" x14ac:dyDescent="0.3">
      <c r="A231" s="95"/>
    </row>
    <row r="232" spans="1:1" x14ac:dyDescent="0.3">
      <c r="A232" s="95"/>
    </row>
    <row r="233" spans="1:1" x14ac:dyDescent="0.3">
      <c r="A233" s="95"/>
    </row>
    <row r="234" spans="1:1" x14ac:dyDescent="0.3">
      <c r="A234" s="95"/>
    </row>
    <row r="235" spans="1:1" x14ac:dyDescent="0.3">
      <c r="A235" s="95"/>
    </row>
    <row r="236" spans="1:1" x14ac:dyDescent="0.3">
      <c r="A236" s="95"/>
    </row>
    <row r="237" spans="1:1" x14ac:dyDescent="0.3">
      <c r="A237" s="95"/>
    </row>
    <row r="238" spans="1:1" x14ac:dyDescent="0.3">
      <c r="A238" s="95"/>
    </row>
    <row r="239" spans="1:1" x14ac:dyDescent="0.3">
      <c r="A239" s="95"/>
    </row>
    <row r="240" spans="1:1" x14ac:dyDescent="0.3">
      <c r="A240" s="95"/>
    </row>
    <row r="241" spans="1:1" x14ac:dyDescent="0.3">
      <c r="A241" s="95"/>
    </row>
    <row r="242" spans="1:1" x14ac:dyDescent="0.3">
      <c r="A242" s="95"/>
    </row>
    <row r="243" spans="1:1" x14ac:dyDescent="0.3">
      <c r="A243" s="95"/>
    </row>
    <row r="244" spans="1:1" x14ac:dyDescent="0.3">
      <c r="A244" s="95"/>
    </row>
    <row r="245" spans="1:1" x14ac:dyDescent="0.3">
      <c r="A245" s="95"/>
    </row>
    <row r="246" spans="1:1" x14ac:dyDescent="0.3">
      <c r="A246" s="95"/>
    </row>
    <row r="247" spans="1:1" x14ac:dyDescent="0.3">
      <c r="A247" s="95"/>
    </row>
    <row r="248" spans="1:1" x14ac:dyDescent="0.3">
      <c r="A248" s="95"/>
    </row>
    <row r="249" spans="1:1" x14ac:dyDescent="0.3">
      <c r="A249" s="95"/>
    </row>
    <row r="250" spans="1:1" x14ac:dyDescent="0.3">
      <c r="A250" s="95"/>
    </row>
    <row r="251" spans="1:1" x14ac:dyDescent="0.3">
      <c r="A251" s="95"/>
    </row>
    <row r="252" spans="1:1" x14ac:dyDescent="0.3">
      <c r="A252" s="95"/>
    </row>
    <row r="253" spans="1:1" x14ac:dyDescent="0.3">
      <c r="A253" s="95"/>
    </row>
    <row r="254" spans="1:1" x14ac:dyDescent="0.3">
      <c r="A254" s="95"/>
    </row>
    <row r="255" spans="1:1" x14ac:dyDescent="0.3">
      <c r="A255" s="95"/>
    </row>
    <row r="256" spans="1:1" x14ac:dyDescent="0.3">
      <c r="A256" s="95"/>
    </row>
    <row r="257" spans="1:1" x14ac:dyDescent="0.3">
      <c r="A257" s="95"/>
    </row>
    <row r="258" spans="1:1" x14ac:dyDescent="0.3">
      <c r="A258" s="95"/>
    </row>
    <row r="259" spans="1:1" x14ac:dyDescent="0.3">
      <c r="A259" s="95"/>
    </row>
    <row r="260" spans="1:1" x14ac:dyDescent="0.3">
      <c r="A260" s="95"/>
    </row>
    <row r="261" spans="1:1" x14ac:dyDescent="0.3">
      <c r="A261" s="95"/>
    </row>
    <row r="262" spans="1:1" x14ac:dyDescent="0.3">
      <c r="A262" s="95"/>
    </row>
    <row r="263" spans="1:1" x14ac:dyDescent="0.3">
      <c r="A263" s="95"/>
    </row>
    <row r="264" spans="1:1" x14ac:dyDescent="0.3">
      <c r="A264" s="95"/>
    </row>
    <row r="265" spans="1:1" x14ac:dyDescent="0.3">
      <c r="A265" s="95"/>
    </row>
    <row r="266" spans="1:1" x14ac:dyDescent="0.3">
      <c r="A266" s="95"/>
    </row>
    <row r="267" spans="1:1" x14ac:dyDescent="0.3">
      <c r="A267" s="95"/>
    </row>
  </sheetData>
  <mergeCells count="24">
    <mergeCell ref="D18:E18"/>
    <mergeCell ref="F18:G18"/>
    <mergeCell ref="P18:Q18"/>
    <mergeCell ref="R18:S18"/>
    <mergeCell ref="D47:E47"/>
    <mergeCell ref="F47:G47"/>
    <mergeCell ref="P47:Q47"/>
    <mergeCell ref="R47:S47"/>
    <mergeCell ref="D76:E76"/>
    <mergeCell ref="F76:G76"/>
    <mergeCell ref="P76:Q76"/>
    <mergeCell ref="R76:S76"/>
    <mergeCell ref="D105:E105"/>
    <mergeCell ref="F105:G105"/>
    <mergeCell ref="P105:Q105"/>
    <mergeCell ref="R105:S105"/>
    <mergeCell ref="D134:E134"/>
    <mergeCell ref="F134:G134"/>
    <mergeCell ref="P134:Q134"/>
    <mergeCell ref="R134:S134"/>
    <mergeCell ref="D163:E163"/>
    <mergeCell ref="F163:G163"/>
    <mergeCell ref="P163:Q163"/>
    <mergeCell ref="R163:S163"/>
  </mergeCells>
  <pageMargins left="0.7" right="0.7" top="0.75" bottom="0.75" header="0.511811023622047" footer="0.511811023622047"/>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43"/>
  <sheetViews>
    <sheetView zoomScale="85" zoomScaleNormal="85" workbookViewId="0">
      <selection activeCell="A2" sqref="A2"/>
    </sheetView>
  </sheetViews>
  <sheetFormatPr baseColWidth="10" defaultColWidth="11.42578125" defaultRowHeight="15" x14ac:dyDescent="0.25"/>
  <cols>
    <col min="1" max="1" width="19.42578125" customWidth="1"/>
    <col min="2" max="3" width="16.42578125" customWidth="1"/>
    <col min="4" max="4" width="13.140625" customWidth="1"/>
    <col min="5" max="5" width="12.42578125" customWidth="1"/>
    <col min="6" max="6" width="9.42578125" customWidth="1"/>
    <col min="7" max="7" width="11.7109375" customWidth="1"/>
    <col min="8" max="8" width="8.5703125" customWidth="1"/>
  </cols>
  <sheetData>
    <row r="1" spans="1:8" s="66" customFormat="1" ht="30.75" x14ac:dyDescent="0.55000000000000004">
      <c r="A1" s="66" t="s">
        <v>267</v>
      </c>
      <c r="D1" s="67" t="s">
        <v>157</v>
      </c>
      <c r="G1" s="68"/>
    </row>
    <row r="2" spans="1:8" ht="18.75" x14ac:dyDescent="0.3">
      <c r="A2" s="69" t="s">
        <v>52</v>
      </c>
      <c r="B2" s="69" t="s">
        <v>158</v>
      </c>
      <c r="C2" s="69" t="s">
        <v>159</v>
      </c>
      <c r="D2" s="69" t="s">
        <v>160</v>
      </c>
      <c r="E2" s="69" t="s">
        <v>161</v>
      </c>
      <c r="F2" s="69" t="s">
        <v>162</v>
      </c>
      <c r="G2" s="120" t="s">
        <v>163</v>
      </c>
      <c r="H2" s="120" t="s">
        <v>164</v>
      </c>
    </row>
    <row r="3" spans="1:8" x14ac:dyDescent="0.25">
      <c r="A3" s="70" t="s">
        <v>165</v>
      </c>
      <c r="B3" s="71">
        <f>'RI phenology 2012-2013'!F34</f>
        <v>0.14268210806227577</v>
      </c>
      <c r="C3" s="72">
        <f>'RI phenology 2014-2015'!F34</f>
        <v>0.18057972023910152</v>
      </c>
      <c r="D3" s="71">
        <f>'RI phenology 2018-2019'!F34</f>
        <v>5.3483668504684556E-2</v>
      </c>
      <c r="E3" s="72">
        <f>'RI phenology 2020-2021'!F34</f>
        <v>0.1335333485171506</v>
      </c>
      <c r="F3" s="174">
        <f t="shared" ref="F3:F14" si="0">AVERAGE(B3:E3)</f>
        <v>0.12756971133080311</v>
      </c>
      <c r="G3" s="73">
        <f t="shared" ref="G3:G14" si="1">STDEV(B3:E3)</f>
        <v>5.3425188471204504E-2</v>
      </c>
      <c r="H3" s="72">
        <f t="shared" ref="H3:H14" si="2">G3/F3*100</f>
        <v>41.879210914467599</v>
      </c>
    </row>
    <row r="4" spans="1:8" x14ac:dyDescent="0.25">
      <c r="A4" s="70" t="s">
        <v>166</v>
      </c>
      <c r="B4" s="71">
        <f>'RI phenology 2012-2013'!H34</f>
        <v>0.40249960445615063</v>
      </c>
      <c r="C4" s="72">
        <f>'RI phenology 2014-2015'!H34</f>
        <v>0.36253338498336285</v>
      </c>
      <c r="D4" s="71">
        <f>'RI phenology 2018-2019'!H34</f>
        <v>0.10800607684116459</v>
      </c>
      <c r="E4" s="72">
        <f>'RI phenology 2020-2021'!H34</f>
        <v>0.15876748217362158</v>
      </c>
      <c r="F4" s="174">
        <f t="shared" si="0"/>
        <v>0.25795163711357494</v>
      </c>
      <c r="G4" s="73">
        <f t="shared" si="1"/>
        <v>0.14623340303196797</v>
      </c>
      <c r="H4" s="72">
        <f t="shared" si="2"/>
        <v>56.690240336634133</v>
      </c>
    </row>
    <row r="5" spans="1:8" x14ac:dyDescent="0.25">
      <c r="A5" s="70" t="s">
        <v>167</v>
      </c>
      <c r="B5" s="71">
        <f>'RI phenology 2012-2013'!V71</f>
        <v>9.7895517407585952E-2</v>
      </c>
      <c r="C5" s="72">
        <f>'RI phenology 2014-2015'!V71</f>
        <v>0.37261518437106311</v>
      </c>
      <c r="D5" s="71">
        <f>'RI phenology 2018-2019'!V71</f>
        <v>0.6062396816114819</v>
      </c>
      <c r="E5" s="72">
        <f>'RI phenology 2020-2021'!V71</f>
        <v>0.30340200519554483</v>
      </c>
      <c r="F5" s="174">
        <f t="shared" si="0"/>
        <v>0.34503809714641892</v>
      </c>
      <c r="G5" s="73">
        <f t="shared" si="1"/>
        <v>0.20960262588985071</v>
      </c>
      <c r="H5" s="72">
        <f t="shared" si="2"/>
        <v>60.74767616194702</v>
      </c>
    </row>
    <row r="6" spans="1:8" x14ac:dyDescent="0.25">
      <c r="A6" s="70" t="s">
        <v>168</v>
      </c>
      <c r="B6" s="71">
        <f>'RI phenology 2012-2013'!V34</f>
        <v>0.53470047462475101</v>
      </c>
      <c r="C6" s="72">
        <f>'RI phenology 2014-2015'!V34</f>
        <v>0.55050153569282234</v>
      </c>
      <c r="D6" s="71">
        <f>'RI phenology 2018-2019'!V34</f>
        <v>0.49664870023393215</v>
      </c>
      <c r="E6" s="72">
        <f>'RI phenology 2020-2021'!V34</f>
        <v>0.28478137648310975</v>
      </c>
      <c r="F6" s="174">
        <f t="shared" si="0"/>
        <v>0.46665802175865378</v>
      </c>
      <c r="G6" s="73">
        <f t="shared" si="1"/>
        <v>0.12333972746437361</v>
      </c>
      <c r="H6" s="72">
        <f t="shared" si="2"/>
        <v>26.430431218037103</v>
      </c>
    </row>
    <row r="7" spans="1:8" x14ac:dyDescent="0.25">
      <c r="A7" s="70" t="s">
        <v>169</v>
      </c>
      <c r="B7" s="71">
        <f>'RI phenology 2012-2013'!T34</f>
        <v>0.80983628842094624</v>
      </c>
      <c r="C7" s="72">
        <f>'RI phenology 2014-2015'!T34</f>
        <v>0.37978759498441261</v>
      </c>
      <c r="D7" s="71">
        <f>'RI phenology 2018-2019'!T34</f>
        <v>0.3269402297294286</v>
      </c>
      <c r="E7" s="72">
        <f>'RI phenology 2020-2021'!T34</f>
        <v>0.47106461769530206</v>
      </c>
      <c r="F7" s="174">
        <f t="shared" si="0"/>
        <v>0.49690718270752232</v>
      </c>
      <c r="G7" s="73">
        <f t="shared" si="1"/>
        <v>0.21694717198902208</v>
      </c>
      <c r="H7" s="72">
        <f t="shared" si="2"/>
        <v>43.659496086760399</v>
      </c>
    </row>
    <row r="8" spans="1:8" x14ac:dyDescent="0.25">
      <c r="A8" s="70" t="s">
        <v>170</v>
      </c>
      <c r="B8" s="71">
        <f>'RI phenology 2012-2013'!T71</f>
        <v>0.61945146190488698</v>
      </c>
      <c r="C8" s="72">
        <f>'RI phenology 2014-2015'!T71</f>
        <v>0.43385947486691934</v>
      </c>
      <c r="D8" s="71">
        <f>'RI phenology 2018-2019'!T71</f>
        <v>0.61893297565072047</v>
      </c>
      <c r="E8" s="72">
        <f>'RI phenology 2020-2021'!T71</f>
        <v>0.54400850106962695</v>
      </c>
      <c r="F8" s="174">
        <f t="shared" si="0"/>
        <v>0.55406310337303843</v>
      </c>
      <c r="G8" s="73">
        <f t="shared" si="1"/>
        <v>8.7623712723457842E-2</v>
      </c>
      <c r="H8" s="72">
        <f t="shared" si="2"/>
        <v>15.814753263666203</v>
      </c>
    </row>
    <row r="9" spans="1:8" x14ac:dyDescent="0.25">
      <c r="A9" s="70" t="s">
        <v>171</v>
      </c>
      <c r="B9" s="71">
        <f>'RI phenology 2012-2013'!F71</f>
        <v>1</v>
      </c>
      <c r="C9" s="72">
        <f>'RI phenology 2014-2015'!F71</f>
        <v>0.97653889018479645</v>
      </c>
      <c r="D9" s="71">
        <f>'RI phenology 2018-2019'!F71</f>
        <v>1</v>
      </c>
      <c r="E9" s="72">
        <f>'RI phenology 2020-2021'!F71</f>
        <v>0.95541361855026452</v>
      </c>
      <c r="F9" s="174">
        <f t="shared" si="0"/>
        <v>0.98298812718376527</v>
      </c>
      <c r="G9" s="73">
        <f t="shared" si="1"/>
        <v>2.1453467611549173E-2</v>
      </c>
      <c r="H9" s="72">
        <f t="shared" si="2"/>
        <v>2.1824747439231831</v>
      </c>
    </row>
    <row r="10" spans="1:8" x14ac:dyDescent="0.25">
      <c r="A10" s="70" t="s">
        <v>172</v>
      </c>
      <c r="B10" s="71">
        <f>'RI phenology 2012-2013'!H71</f>
        <v>1</v>
      </c>
      <c r="C10" s="72">
        <f>'RI phenology 2014-2015'!H71</f>
        <v>0.97876109872867922</v>
      </c>
      <c r="D10" s="71">
        <f>'RI phenology 2018-2019'!H71</f>
        <v>1</v>
      </c>
      <c r="E10" s="72">
        <f>'RI phenology 2020-2021'!H71</f>
        <v>0.88927810769215909</v>
      </c>
      <c r="F10" s="174">
        <f t="shared" si="0"/>
        <v>0.96700980160520955</v>
      </c>
      <c r="G10" s="73">
        <f t="shared" si="1"/>
        <v>5.277946445014229E-2</v>
      </c>
      <c r="H10" s="72">
        <f t="shared" si="2"/>
        <v>5.4580071848837353</v>
      </c>
    </row>
    <row r="11" spans="1:8" x14ac:dyDescent="0.25">
      <c r="A11" s="70" t="s">
        <v>173</v>
      </c>
      <c r="B11" s="71">
        <f>'RI phenology 2012-2013'!AJ34</f>
        <v>1</v>
      </c>
      <c r="C11" s="72">
        <f>'RI phenology 2014-2015'!AJ34</f>
        <v>1</v>
      </c>
      <c r="D11" s="71">
        <f>'RI phenology 2018-2019'!AJ34</f>
        <v>1</v>
      </c>
      <c r="E11" s="72">
        <f>'RI phenology 2020-2021'!AJ34</f>
        <v>0.87286511911125442</v>
      </c>
      <c r="F11" s="174">
        <f t="shared" si="0"/>
        <v>0.96821627977781355</v>
      </c>
      <c r="G11" s="73">
        <f t="shared" si="1"/>
        <v>6.3567440444372791E-2</v>
      </c>
      <c r="H11" s="72">
        <f t="shared" si="2"/>
        <v>6.5654174353441217</v>
      </c>
    </row>
    <row r="12" spans="1:8" x14ac:dyDescent="0.25">
      <c r="A12" s="70" t="s">
        <v>174</v>
      </c>
      <c r="B12" s="71">
        <f>'RI phenology 2012-2013'!F108</f>
        <v>0.94583440804745933</v>
      </c>
      <c r="C12" s="72">
        <f>'RI phenology 2014-2015'!F108</f>
        <v>1</v>
      </c>
      <c r="D12" s="71">
        <f>'RI phenology 2018-2019'!F108</f>
        <v>1</v>
      </c>
      <c r="E12" s="72">
        <f>'RI phenology 2020-2021'!F108</f>
        <v>0.9682953183049392</v>
      </c>
      <c r="F12" s="174">
        <f t="shared" si="0"/>
        <v>0.97853243158809966</v>
      </c>
      <c r="G12" s="73">
        <f t="shared" si="1"/>
        <v>2.6430236591675149E-2</v>
      </c>
      <c r="H12" s="72">
        <f t="shared" si="2"/>
        <v>2.7010077273351536</v>
      </c>
    </row>
    <row r="13" spans="1:8" x14ac:dyDescent="0.25">
      <c r="A13" s="70" t="s">
        <v>175</v>
      </c>
      <c r="B13" s="71">
        <f>'RI phenology 2012-2013'!AH34</f>
        <v>1</v>
      </c>
      <c r="C13" s="72">
        <f>'RI phenology 2014-2015'!AH34</f>
        <v>1</v>
      </c>
      <c r="D13" s="71">
        <f>'RI phenology 2018-2019'!AH34</f>
        <v>1</v>
      </c>
      <c r="E13" s="72">
        <f>'RI phenology 2020-2021'!AH34</f>
        <v>0.9369833823043926</v>
      </c>
      <c r="F13" s="174">
        <f t="shared" si="0"/>
        <v>0.98424584557609818</v>
      </c>
      <c r="G13" s="73">
        <f t="shared" si="1"/>
        <v>3.1508308847803701E-2</v>
      </c>
      <c r="H13" s="72">
        <f t="shared" si="2"/>
        <v>3.2012640936636387</v>
      </c>
    </row>
    <row r="14" spans="1:8" x14ac:dyDescent="0.25">
      <c r="A14" s="70" t="s">
        <v>176</v>
      </c>
      <c r="B14" s="71">
        <f>'RI phenology 2012-2013'!H108</f>
        <v>0.99565571544936193</v>
      </c>
      <c r="C14" s="72">
        <f>'RI phenology 2014-2015'!H108</f>
        <v>1</v>
      </c>
      <c r="D14" s="71">
        <f>'RI phenology 2018-2019'!H108</f>
        <v>1</v>
      </c>
      <c r="E14" s="72">
        <f>'RI phenology 2020-2021'!H108</f>
        <v>0.96927088735128086</v>
      </c>
      <c r="F14" s="174">
        <f t="shared" si="0"/>
        <v>0.99123165070016073</v>
      </c>
      <c r="G14" s="73">
        <f t="shared" si="1"/>
        <v>1.4783046310538903E-2</v>
      </c>
      <c r="H14" s="72">
        <f t="shared" si="2"/>
        <v>1.4913815857369803</v>
      </c>
    </row>
    <row r="15" spans="1:8" ht="18.75" x14ac:dyDescent="0.3">
      <c r="A15" s="69" t="s">
        <v>162</v>
      </c>
      <c r="B15" s="73">
        <f t="shared" ref="B15:H15" si="3">AVERAGE(B3:B14)</f>
        <v>0.71237963153111805</v>
      </c>
      <c r="C15" s="73">
        <f t="shared" si="3"/>
        <v>0.68626474033759644</v>
      </c>
      <c r="D15" s="73">
        <f t="shared" si="3"/>
        <v>0.68418761104761761</v>
      </c>
      <c r="E15" s="73">
        <f t="shared" si="3"/>
        <v>0.62397198037072055</v>
      </c>
      <c r="F15" s="73">
        <f t="shared" si="3"/>
        <v>0.67670099082176327</v>
      </c>
      <c r="G15" s="73">
        <f t="shared" si="3"/>
        <v>8.7307816152163223E-2</v>
      </c>
      <c r="H15" s="73">
        <f t="shared" si="3"/>
        <v>22.23511339603327</v>
      </c>
    </row>
    <row r="17" spans="1:14" ht="19.899999999999999" customHeight="1" x14ac:dyDescent="0.5">
      <c r="A17" s="162"/>
    </row>
    <row r="18" spans="1:14" ht="18" customHeight="1" x14ac:dyDescent="0.5">
      <c r="A18" s="162"/>
    </row>
    <row r="19" spans="1:14" ht="18" customHeight="1" x14ac:dyDescent="0.5">
      <c r="A19" s="162"/>
    </row>
    <row r="20" spans="1:14" ht="18" customHeight="1" x14ac:dyDescent="0.25">
      <c r="A20" s="163"/>
    </row>
    <row r="21" spans="1:14" ht="18" customHeight="1" x14ac:dyDescent="0.5">
      <c r="A21" s="162"/>
    </row>
    <row r="22" spans="1:14" ht="15.75" x14ac:dyDescent="0.25">
      <c r="A22" s="164"/>
      <c r="B22" s="165"/>
      <c r="C22" s="159"/>
      <c r="D22" s="159"/>
      <c r="E22" s="159"/>
      <c r="F22" s="165"/>
      <c r="G22" s="159"/>
      <c r="H22" s="159"/>
      <c r="I22" s="159"/>
      <c r="J22" s="165"/>
      <c r="K22" s="159"/>
      <c r="L22" s="159"/>
      <c r="M22" s="165"/>
      <c r="N22" s="165"/>
    </row>
    <row r="23" spans="1:14" x14ac:dyDescent="0.25">
      <c r="B23" s="166"/>
      <c r="C23" s="166"/>
      <c r="D23" s="166"/>
      <c r="E23" s="166"/>
      <c r="F23" s="166"/>
      <c r="G23" s="166"/>
      <c r="H23" s="166"/>
      <c r="I23" s="166"/>
      <c r="J23" s="166"/>
      <c r="K23" s="166"/>
      <c r="L23" s="166"/>
      <c r="M23" s="166"/>
      <c r="N23" s="166"/>
    </row>
    <row r="24" spans="1:14" ht="15.75" x14ac:dyDescent="0.25">
      <c r="A24" s="167"/>
      <c r="B24" s="160"/>
      <c r="C24" s="161"/>
      <c r="D24" s="161"/>
      <c r="E24" s="168"/>
      <c r="F24" s="160"/>
      <c r="G24" s="160"/>
      <c r="H24" s="160"/>
      <c r="I24" s="169"/>
      <c r="J24" s="160"/>
      <c r="K24" s="160"/>
      <c r="L24" s="160"/>
      <c r="M24" s="160"/>
      <c r="N24" s="160"/>
    </row>
    <row r="25" spans="1:14" ht="15.75" x14ac:dyDescent="0.25">
      <c r="A25" s="167"/>
      <c r="B25" s="160"/>
      <c r="C25" s="160"/>
      <c r="D25" s="160"/>
      <c r="E25" s="160"/>
      <c r="F25" s="160"/>
      <c r="G25" s="160"/>
      <c r="H25" s="160"/>
      <c r="I25" s="169"/>
      <c r="J25" s="160"/>
      <c r="K25" s="160"/>
      <c r="L25" s="160"/>
      <c r="M25" s="160"/>
      <c r="N25" s="160"/>
    </row>
    <row r="26" spans="1:14" ht="15.75" x14ac:dyDescent="0.25">
      <c r="A26" s="167"/>
      <c r="B26" s="160"/>
      <c r="C26" s="160"/>
      <c r="D26" s="160"/>
      <c r="E26" s="170"/>
      <c r="F26" s="160"/>
      <c r="G26" s="160"/>
      <c r="H26" s="160"/>
      <c r="I26" s="169"/>
      <c r="J26" s="160"/>
      <c r="K26" s="161"/>
      <c r="L26" s="161"/>
      <c r="M26" s="168"/>
      <c r="N26" s="171"/>
    </row>
    <row r="27" spans="1:14" ht="15.75" x14ac:dyDescent="0.25">
      <c r="A27" s="167"/>
      <c r="B27" s="160"/>
      <c r="C27" s="160"/>
      <c r="D27" s="160"/>
      <c r="E27" s="170"/>
      <c r="F27" s="160"/>
      <c r="G27" s="161"/>
      <c r="H27" s="161"/>
      <c r="I27" s="168"/>
      <c r="J27" s="160"/>
      <c r="K27" s="160"/>
      <c r="L27" s="160"/>
      <c r="M27" s="170"/>
      <c r="N27" s="171"/>
    </row>
    <row r="28" spans="1:14" ht="15.75" x14ac:dyDescent="0.25">
      <c r="B28" s="74"/>
      <c r="C28" s="74"/>
      <c r="D28" s="74"/>
      <c r="E28" s="74"/>
      <c r="F28" s="74"/>
      <c r="G28" s="74"/>
      <c r="H28" s="74"/>
      <c r="I28" s="74"/>
      <c r="J28" s="74"/>
      <c r="K28" s="74"/>
      <c r="L28" s="74"/>
      <c r="M28" s="74"/>
      <c r="N28" s="74"/>
    </row>
    <row r="29" spans="1:14" ht="15.75" x14ac:dyDescent="0.25">
      <c r="A29" s="163"/>
      <c r="B29" s="74"/>
      <c r="C29" s="74"/>
      <c r="D29" s="74"/>
      <c r="E29" s="74"/>
      <c r="F29" s="74"/>
      <c r="G29" s="74"/>
      <c r="H29" s="74"/>
      <c r="I29" s="74"/>
      <c r="J29" s="74"/>
      <c r="K29" s="74"/>
      <c r="L29" s="74"/>
      <c r="M29" s="74"/>
      <c r="N29" s="74"/>
    </row>
    <row r="30" spans="1:14" ht="15.75" x14ac:dyDescent="0.25">
      <c r="B30" s="74"/>
      <c r="C30" s="74"/>
      <c r="D30" s="74"/>
      <c r="E30" s="74"/>
      <c r="F30" s="74"/>
      <c r="G30" s="74"/>
      <c r="H30" s="74"/>
      <c r="I30" s="74"/>
      <c r="J30" s="74"/>
      <c r="K30" s="74"/>
      <c r="L30" s="74"/>
      <c r="M30" s="74"/>
      <c r="N30" s="74"/>
    </row>
    <row r="31" spans="1:14" ht="15.75" x14ac:dyDescent="0.25">
      <c r="A31" s="164"/>
      <c r="B31" s="159"/>
      <c r="C31" s="159"/>
      <c r="D31" s="159"/>
      <c r="E31" s="159"/>
      <c r="F31" s="159"/>
      <c r="G31" s="159"/>
      <c r="H31" s="74"/>
      <c r="I31" s="74"/>
      <c r="J31" s="74"/>
      <c r="K31" s="74"/>
      <c r="L31" s="74"/>
      <c r="M31" s="74"/>
      <c r="N31" s="74"/>
    </row>
    <row r="32" spans="1:14" ht="15.75" x14ac:dyDescent="0.25">
      <c r="B32" s="160"/>
      <c r="C32" s="160"/>
      <c r="D32" s="160"/>
      <c r="E32" s="160"/>
      <c r="F32" s="160"/>
      <c r="G32" s="160"/>
      <c r="H32" s="74"/>
      <c r="I32" s="74"/>
      <c r="J32" s="74"/>
      <c r="K32" s="74"/>
      <c r="L32" s="74"/>
      <c r="M32" s="74"/>
      <c r="N32" s="74"/>
    </row>
    <row r="33" spans="1:14" ht="15.75" x14ac:dyDescent="0.25">
      <c r="A33" s="167"/>
      <c r="B33" s="160"/>
      <c r="C33" s="160"/>
      <c r="D33" s="160"/>
      <c r="E33" s="160"/>
      <c r="F33" s="161"/>
      <c r="G33" s="161"/>
      <c r="H33" s="74"/>
      <c r="I33" s="74"/>
      <c r="J33" s="74"/>
      <c r="K33" s="74"/>
      <c r="L33" s="74"/>
      <c r="M33" s="74"/>
      <c r="N33" s="74"/>
    </row>
    <row r="34" spans="1:14" ht="15.75" x14ac:dyDescent="0.25">
      <c r="A34" s="167"/>
      <c r="B34" s="160"/>
      <c r="C34" s="160"/>
      <c r="D34" s="161"/>
      <c r="E34" s="161"/>
      <c r="F34" s="160"/>
      <c r="G34" s="160"/>
      <c r="H34" s="74"/>
      <c r="I34" s="74"/>
      <c r="J34" s="74"/>
      <c r="K34" s="74"/>
      <c r="L34" s="74"/>
      <c r="M34" s="74"/>
      <c r="N34" s="74"/>
    </row>
    <row r="35" spans="1:14" ht="15.75" x14ac:dyDescent="0.25">
      <c r="B35" s="74"/>
      <c r="C35" s="74"/>
      <c r="D35" s="74"/>
      <c r="E35" s="74"/>
      <c r="F35" s="74"/>
      <c r="G35" s="74"/>
      <c r="H35" s="74"/>
      <c r="I35" s="74"/>
      <c r="J35" s="74"/>
      <c r="K35" s="74"/>
      <c r="L35" s="74"/>
      <c r="M35" s="74"/>
      <c r="N35" s="74"/>
    </row>
    <row r="36" spans="1:14" ht="15.75" x14ac:dyDescent="0.25">
      <c r="A36" s="172"/>
      <c r="B36" s="74"/>
      <c r="C36" s="74"/>
      <c r="D36" s="74"/>
      <c r="E36" s="74"/>
      <c r="F36" s="74"/>
      <c r="G36" s="74"/>
      <c r="H36" s="74"/>
      <c r="I36" s="74"/>
      <c r="J36" s="74"/>
      <c r="K36" s="74"/>
      <c r="L36" s="74"/>
      <c r="M36" s="74"/>
      <c r="N36" s="74"/>
    </row>
    <row r="37" spans="1:14" ht="15.75" x14ac:dyDescent="0.25">
      <c r="B37" s="74"/>
      <c r="C37" s="74"/>
      <c r="D37" s="74"/>
      <c r="E37" s="74"/>
      <c r="F37" s="74"/>
      <c r="G37" s="74"/>
      <c r="H37" s="74"/>
      <c r="I37" s="74"/>
      <c r="J37" s="74"/>
      <c r="K37" s="74"/>
      <c r="L37" s="74"/>
      <c r="M37" s="74"/>
      <c r="N37" s="74"/>
    </row>
    <row r="38" spans="1:14" ht="15.75" x14ac:dyDescent="0.25">
      <c r="A38" s="173"/>
      <c r="B38" s="159"/>
      <c r="C38" s="159"/>
      <c r="D38" s="159"/>
      <c r="E38" s="159"/>
      <c r="F38" s="159"/>
      <c r="G38" s="159"/>
      <c r="H38" s="74"/>
      <c r="I38" s="74"/>
      <c r="J38" s="74"/>
      <c r="K38" s="74"/>
      <c r="L38" s="74"/>
      <c r="M38" s="74"/>
      <c r="N38" s="74"/>
    </row>
    <row r="39" spans="1:14" ht="15.75" x14ac:dyDescent="0.25">
      <c r="B39" s="160"/>
      <c r="C39" s="160"/>
      <c r="D39" s="160"/>
      <c r="E39" s="160"/>
      <c r="F39" s="160"/>
      <c r="G39" s="160"/>
      <c r="H39" s="74"/>
      <c r="I39" s="74"/>
      <c r="J39" s="74"/>
      <c r="K39" s="74"/>
      <c r="L39" s="74"/>
      <c r="M39" s="74"/>
      <c r="N39" s="74"/>
    </row>
    <row r="40" spans="1:14" ht="15.75" x14ac:dyDescent="0.25">
      <c r="A40" s="167"/>
      <c r="B40" s="160"/>
      <c r="C40" s="160"/>
      <c r="D40" s="160"/>
      <c r="E40" s="160"/>
      <c r="F40" s="161"/>
      <c r="G40" s="161"/>
      <c r="H40" s="74"/>
      <c r="I40" s="74"/>
      <c r="J40" s="74"/>
      <c r="K40" s="74"/>
      <c r="L40" s="74"/>
      <c r="M40" s="74"/>
      <c r="N40" s="74"/>
    </row>
    <row r="41" spans="1:14" ht="15.75" x14ac:dyDescent="0.25">
      <c r="A41" s="167"/>
      <c r="B41" s="160"/>
      <c r="C41" s="160"/>
      <c r="D41" s="161"/>
      <c r="E41" s="161"/>
      <c r="F41" s="160"/>
      <c r="G41" s="160"/>
      <c r="H41" s="74"/>
      <c r="I41" s="74"/>
      <c r="J41" s="74"/>
      <c r="K41" s="74"/>
      <c r="L41" s="74"/>
      <c r="M41" s="74"/>
      <c r="N41" s="74"/>
    </row>
    <row r="42" spans="1:14" ht="15.75" x14ac:dyDescent="0.25">
      <c r="B42" s="74"/>
      <c r="C42" s="74"/>
      <c r="D42" s="74"/>
      <c r="E42" s="74"/>
      <c r="F42" s="74"/>
      <c r="G42" s="74"/>
      <c r="H42" s="74"/>
      <c r="I42" s="74"/>
      <c r="J42" s="74"/>
      <c r="K42" s="74"/>
      <c r="L42" s="74"/>
      <c r="M42" s="74"/>
      <c r="N42" s="74"/>
    </row>
    <row r="43" spans="1:14" ht="15.75" x14ac:dyDescent="0.25">
      <c r="B43" s="74"/>
      <c r="C43" s="74"/>
      <c r="D43" s="74"/>
      <c r="E43" s="74"/>
      <c r="F43" s="74"/>
      <c r="G43" s="74"/>
      <c r="H43" s="74"/>
      <c r="I43" s="74"/>
      <c r="J43" s="74"/>
      <c r="K43" s="74"/>
      <c r="L43" s="74"/>
      <c r="M43" s="74"/>
      <c r="N43" s="74"/>
    </row>
  </sheetData>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108"/>
  <sheetViews>
    <sheetView topLeftCell="A3" zoomScale="70" zoomScaleNormal="70" workbookViewId="0">
      <selection activeCell="AH34" sqref="AH34"/>
    </sheetView>
  </sheetViews>
  <sheetFormatPr baseColWidth="10" defaultColWidth="11.42578125" defaultRowHeight="15" x14ac:dyDescent="0.25"/>
  <cols>
    <col min="1" max="2" width="8.140625" customWidth="1"/>
    <col min="3" max="3" width="10.85546875" customWidth="1"/>
    <col min="4" max="4" width="16.140625" customWidth="1"/>
    <col min="5" max="5" width="13.85546875" customWidth="1"/>
    <col min="6" max="6" width="12.42578125" customWidth="1"/>
    <col min="7" max="7" width="14.28515625" customWidth="1"/>
    <col min="8" max="8" width="14.5703125" customWidth="1"/>
    <col min="9" max="9" width="17.5703125" customWidth="1"/>
    <col min="10" max="10" width="16.85546875" customWidth="1"/>
    <col min="11" max="11" width="16.5703125" customWidth="1"/>
    <col min="12" max="12" width="14.5703125" customWidth="1"/>
    <col min="13" max="15" width="10.85546875" customWidth="1"/>
    <col min="16" max="16" width="8.5703125" customWidth="1"/>
    <col min="17" max="22" width="10.85546875" customWidth="1"/>
    <col min="23" max="23" width="16.85546875" customWidth="1"/>
    <col min="24" max="25" width="16.7109375" customWidth="1"/>
    <col min="26" max="36" width="10.85546875" customWidth="1"/>
    <col min="37" max="37" width="16.5703125" customWidth="1"/>
    <col min="38" max="38" width="20.42578125" customWidth="1"/>
    <col min="39" max="39" width="16" customWidth="1"/>
  </cols>
  <sheetData>
    <row r="1" spans="1:43" ht="18.75" x14ac:dyDescent="0.3">
      <c r="C1" s="6" t="s">
        <v>3</v>
      </c>
      <c r="Q1" s="6" t="s">
        <v>3</v>
      </c>
      <c r="AE1" s="6" t="s">
        <v>3</v>
      </c>
    </row>
    <row r="2" spans="1:43" ht="52.5" customHeight="1" x14ac:dyDescent="0.25">
      <c r="A2" s="7" t="s">
        <v>4</v>
      </c>
      <c r="B2" s="7" t="s">
        <v>5</v>
      </c>
      <c r="C2" s="7" t="s">
        <v>6</v>
      </c>
      <c r="D2" s="7" t="s">
        <v>7</v>
      </c>
      <c r="E2" s="7" t="s">
        <v>8</v>
      </c>
      <c r="F2" s="7" t="s">
        <v>9</v>
      </c>
      <c r="G2" s="7" t="s">
        <v>10</v>
      </c>
      <c r="H2" s="7" t="s">
        <v>11</v>
      </c>
      <c r="I2" s="7" t="s">
        <v>12</v>
      </c>
      <c r="J2" s="8" t="s">
        <v>13</v>
      </c>
      <c r="K2" s="7" t="s">
        <v>14</v>
      </c>
      <c r="L2" s="8" t="s">
        <v>13</v>
      </c>
      <c r="M2" s="9"/>
      <c r="N2" s="9"/>
      <c r="O2" s="7" t="s">
        <v>4</v>
      </c>
      <c r="P2" s="7" t="s">
        <v>5</v>
      </c>
      <c r="Q2" s="7" t="s">
        <v>6</v>
      </c>
      <c r="R2" s="7" t="s">
        <v>15</v>
      </c>
      <c r="S2" s="7" t="s">
        <v>8</v>
      </c>
      <c r="T2" s="7" t="s">
        <v>9</v>
      </c>
      <c r="U2" s="7" t="s">
        <v>10</v>
      </c>
      <c r="V2" s="7" t="s">
        <v>11</v>
      </c>
      <c r="W2" s="7" t="s">
        <v>12</v>
      </c>
      <c r="X2" s="8" t="s">
        <v>13</v>
      </c>
      <c r="Y2" s="7" t="s">
        <v>14</v>
      </c>
      <c r="Z2" s="8" t="s">
        <v>13</v>
      </c>
      <c r="AA2" s="9"/>
      <c r="AB2" s="9"/>
      <c r="AC2" s="10" t="s">
        <v>4</v>
      </c>
      <c r="AD2" s="10" t="s">
        <v>5</v>
      </c>
      <c r="AE2" s="7" t="s">
        <v>6</v>
      </c>
      <c r="AF2" s="7" t="s">
        <v>16</v>
      </c>
      <c r="AG2" s="7" t="s">
        <v>8</v>
      </c>
      <c r="AH2" s="7" t="s">
        <v>9</v>
      </c>
      <c r="AI2" s="7" t="s">
        <v>10</v>
      </c>
      <c r="AJ2" s="7" t="s">
        <v>11</v>
      </c>
      <c r="AK2" s="7" t="s">
        <v>12</v>
      </c>
      <c r="AL2" s="8" t="s">
        <v>13</v>
      </c>
      <c r="AM2" s="7" t="s">
        <v>14</v>
      </c>
      <c r="AN2" s="8" t="s">
        <v>13</v>
      </c>
      <c r="AO2" s="9"/>
      <c r="AP2" s="9"/>
      <c r="AQ2" s="9"/>
    </row>
    <row r="3" spans="1:43" ht="18.75" x14ac:dyDescent="0.3">
      <c r="A3" s="11"/>
      <c r="B3" s="12"/>
      <c r="C3" s="12" t="s">
        <v>17</v>
      </c>
      <c r="D3" s="12" t="s">
        <v>18</v>
      </c>
      <c r="E3" s="12" t="s">
        <v>19</v>
      </c>
      <c r="F3" s="12" t="s">
        <v>20</v>
      </c>
      <c r="G3" s="12" t="s">
        <v>21</v>
      </c>
      <c r="H3" s="12" t="s">
        <v>22</v>
      </c>
      <c r="I3" s="13" t="s">
        <v>23</v>
      </c>
      <c r="J3" s="12" t="s">
        <v>24</v>
      </c>
      <c r="K3" s="12" t="s">
        <v>25</v>
      </c>
      <c r="L3" s="12" t="s">
        <v>26</v>
      </c>
      <c r="O3" s="11"/>
      <c r="P3" s="12"/>
      <c r="Q3" s="12" t="s">
        <v>17</v>
      </c>
      <c r="R3" s="12" t="s">
        <v>18</v>
      </c>
      <c r="S3" s="12" t="s">
        <v>19</v>
      </c>
      <c r="T3" s="12" t="s">
        <v>20</v>
      </c>
      <c r="U3" s="12" t="s">
        <v>21</v>
      </c>
      <c r="V3" s="12" t="s">
        <v>22</v>
      </c>
      <c r="W3" s="12" t="s">
        <v>23</v>
      </c>
      <c r="X3" s="12" t="s">
        <v>24</v>
      </c>
      <c r="Y3" s="12" t="s">
        <v>25</v>
      </c>
      <c r="Z3" s="12" t="s">
        <v>26</v>
      </c>
      <c r="AC3" s="14"/>
      <c r="AD3" s="13"/>
      <c r="AE3" s="12" t="s">
        <v>17</v>
      </c>
      <c r="AF3" s="12" t="s">
        <v>18</v>
      </c>
      <c r="AG3" s="12" t="s">
        <v>19</v>
      </c>
      <c r="AH3" s="12" t="s">
        <v>20</v>
      </c>
      <c r="AI3" s="12" t="s">
        <v>21</v>
      </c>
      <c r="AJ3" s="12" t="s">
        <v>22</v>
      </c>
      <c r="AK3" s="12" t="s">
        <v>23</v>
      </c>
      <c r="AL3" s="12" t="s">
        <v>24</v>
      </c>
      <c r="AM3" s="12" t="s">
        <v>25</v>
      </c>
      <c r="AN3" s="12" t="s">
        <v>26</v>
      </c>
    </row>
    <row r="4" spans="1:43" x14ac:dyDescent="0.25">
      <c r="A4" s="15">
        <v>2012</v>
      </c>
      <c r="B4" t="s">
        <v>27</v>
      </c>
      <c r="C4">
        <v>0</v>
      </c>
      <c r="D4">
        <v>0</v>
      </c>
      <c r="E4">
        <v>0</v>
      </c>
      <c r="F4">
        <v>0</v>
      </c>
      <c r="G4" t="e">
        <f>#DIV/0!</f>
        <v>#DIV/0!</v>
      </c>
      <c r="H4" t="e">
        <f>#DIV/0!</f>
        <v>#DIV/0!</v>
      </c>
      <c r="O4" s="15">
        <v>2012</v>
      </c>
      <c r="P4" t="s">
        <v>27</v>
      </c>
      <c r="Q4">
        <v>0</v>
      </c>
      <c r="R4">
        <v>0</v>
      </c>
      <c r="S4">
        <v>0</v>
      </c>
      <c r="T4">
        <v>0</v>
      </c>
      <c r="U4" t="e">
        <f>#DIV/0!</f>
        <v>#DIV/0!</v>
      </c>
      <c r="V4" t="e">
        <f>#DIV/0!</f>
        <v>#DIV/0!</v>
      </c>
      <c r="AC4" s="15">
        <v>2012</v>
      </c>
      <c r="AD4" s="16" t="s">
        <v>27</v>
      </c>
      <c r="AE4">
        <v>0</v>
      </c>
      <c r="AF4">
        <v>0</v>
      </c>
      <c r="AG4">
        <f t="shared" ref="AG4:AG25" si="0">AE4/$AE$26</f>
        <v>0</v>
      </c>
      <c r="AH4">
        <f t="shared" ref="AH4:AH25" si="1">AF4/$AF$26</f>
        <v>0</v>
      </c>
    </row>
    <row r="5" spans="1:43" x14ac:dyDescent="0.25">
      <c r="A5" s="15">
        <v>2012</v>
      </c>
      <c r="B5" t="s">
        <v>27</v>
      </c>
      <c r="C5">
        <v>0</v>
      </c>
      <c r="D5">
        <v>0</v>
      </c>
      <c r="E5">
        <v>0</v>
      </c>
      <c r="F5">
        <v>0</v>
      </c>
      <c r="G5" t="e">
        <f>#DIV/0!</f>
        <v>#DIV/0!</v>
      </c>
      <c r="H5" t="e">
        <f>#DIV/0!</f>
        <v>#DIV/0!</v>
      </c>
      <c r="O5" s="15">
        <v>2012</v>
      </c>
      <c r="P5" t="s">
        <v>27</v>
      </c>
      <c r="Q5">
        <v>0</v>
      </c>
      <c r="R5">
        <v>0</v>
      </c>
      <c r="S5">
        <v>0</v>
      </c>
      <c r="T5">
        <v>0</v>
      </c>
      <c r="U5" t="e">
        <f>#DIV/0!</f>
        <v>#DIV/0!</v>
      </c>
      <c r="V5" t="e">
        <f>#DIV/0!</f>
        <v>#DIV/0!</v>
      </c>
      <c r="AC5" s="15">
        <v>2012</v>
      </c>
      <c r="AD5" s="16" t="s">
        <v>27</v>
      </c>
      <c r="AE5">
        <v>0</v>
      </c>
      <c r="AF5">
        <v>0</v>
      </c>
      <c r="AG5">
        <f t="shared" si="0"/>
        <v>0</v>
      </c>
      <c r="AH5">
        <f t="shared" si="1"/>
        <v>0</v>
      </c>
    </row>
    <row r="6" spans="1:43" x14ac:dyDescent="0.25">
      <c r="A6" s="15">
        <v>2012</v>
      </c>
      <c r="B6" t="s">
        <v>28</v>
      </c>
      <c r="C6">
        <v>0</v>
      </c>
      <c r="D6">
        <v>0</v>
      </c>
      <c r="E6">
        <v>0</v>
      </c>
      <c r="F6">
        <v>0</v>
      </c>
      <c r="G6" t="e">
        <f>#DIV/0!</f>
        <v>#DIV/0!</v>
      </c>
      <c r="H6" t="e">
        <f>#DIV/0!</f>
        <v>#DIV/0!</v>
      </c>
      <c r="O6" s="15">
        <v>2012</v>
      </c>
      <c r="P6" t="s">
        <v>28</v>
      </c>
      <c r="Q6">
        <v>0</v>
      </c>
      <c r="R6">
        <v>0</v>
      </c>
      <c r="S6">
        <v>0</v>
      </c>
      <c r="T6">
        <v>0</v>
      </c>
      <c r="U6" t="e">
        <f>#DIV/0!</f>
        <v>#DIV/0!</v>
      </c>
      <c r="V6" t="e">
        <f>#DIV/0!</f>
        <v>#DIV/0!</v>
      </c>
      <c r="AC6" s="15">
        <v>2012</v>
      </c>
      <c r="AD6" s="16" t="s">
        <v>28</v>
      </c>
      <c r="AE6">
        <v>0</v>
      </c>
      <c r="AF6">
        <v>0</v>
      </c>
      <c r="AG6">
        <f t="shared" si="0"/>
        <v>0</v>
      </c>
      <c r="AH6">
        <f t="shared" si="1"/>
        <v>0</v>
      </c>
    </row>
    <row r="7" spans="1:43" x14ac:dyDescent="0.25">
      <c r="A7" s="15">
        <v>2012</v>
      </c>
      <c r="B7" t="s">
        <v>28</v>
      </c>
      <c r="C7">
        <v>0</v>
      </c>
      <c r="D7">
        <v>0</v>
      </c>
      <c r="E7">
        <v>0</v>
      </c>
      <c r="F7">
        <v>0</v>
      </c>
      <c r="G7" t="e">
        <f>#DIV/0!</f>
        <v>#DIV/0!</v>
      </c>
      <c r="H7" t="e">
        <f>#DIV/0!</f>
        <v>#DIV/0!</v>
      </c>
      <c r="O7" s="15">
        <v>2012</v>
      </c>
      <c r="P7" t="s">
        <v>28</v>
      </c>
      <c r="Q7">
        <v>0</v>
      </c>
      <c r="R7">
        <v>0</v>
      </c>
      <c r="S7">
        <f t="shared" ref="S7:S25" si="2">Q7/$Q$26</f>
        <v>0</v>
      </c>
      <c r="T7">
        <f t="shared" ref="T7:T25" si="3">R7/$R$26</f>
        <v>0</v>
      </c>
      <c r="U7" t="e">
        <f>#DIV/0!</f>
        <v>#DIV/0!</v>
      </c>
      <c r="V7" t="e">
        <f>#DIV/0!</f>
        <v>#DIV/0!</v>
      </c>
      <c r="AC7" s="15">
        <v>2012</v>
      </c>
      <c r="AD7" s="16" t="s">
        <v>28</v>
      </c>
      <c r="AE7">
        <v>0</v>
      </c>
      <c r="AF7">
        <v>0</v>
      </c>
      <c r="AG7">
        <f t="shared" si="0"/>
        <v>0</v>
      </c>
      <c r="AH7">
        <f t="shared" si="1"/>
        <v>0</v>
      </c>
    </row>
    <row r="8" spans="1:43" x14ac:dyDescent="0.25">
      <c r="A8" s="15">
        <v>2012</v>
      </c>
      <c r="B8" t="s">
        <v>29</v>
      </c>
      <c r="C8">
        <v>1</v>
      </c>
      <c r="D8">
        <v>0</v>
      </c>
      <c r="E8">
        <f t="shared" ref="E8:E25" si="4">C8/$C$26</f>
        <v>1.1764705882352941E-2</v>
      </c>
      <c r="F8">
        <f t="shared" ref="F8:F25" si="5">D8/$D$26</f>
        <v>0</v>
      </c>
      <c r="G8">
        <f t="shared" ref="G8:G25" si="6">C8/(C8+D8)</f>
        <v>1</v>
      </c>
      <c r="H8">
        <f t="shared" ref="H8:H25" si="7">D8/(C8+D8)</f>
        <v>0</v>
      </c>
      <c r="I8">
        <f t="shared" ref="I8:I18" si="8">E8*H8</f>
        <v>0</v>
      </c>
      <c r="J8" s="17">
        <f t="shared" ref="J8:J18" si="9">E8*G8</f>
        <v>1.1764705882352941E-2</v>
      </c>
      <c r="K8" s="17">
        <f t="shared" ref="K8:K18" si="10">F8*G8</f>
        <v>0</v>
      </c>
      <c r="L8" s="17">
        <f t="shared" ref="L8:L18" si="11">F8*H8</f>
        <v>0</v>
      </c>
      <c r="O8" s="15">
        <v>2012</v>
      </c>
      <c r="P8" t="s">
        <v>29</v>
      </c>
      <c r="Q8">
        <v>1</v>
      </c>
      <c r="R8">
        <v>0</v>
      </c>
      <c r="S8">
        <f t="shared" si="2"/>
        <v>1.1764705882352941E-2</v>
      </c>
      <c r="T8">
        <f t="shared" si="3"/>
        <v>0</v>
      </c>
      <c r="U8">
        <f t="shared" ref="U8:U25" si="12">Q8/(Q8+R8)</f>
        <v>1</v>
      </c>
      <c r="V8">
        <f t="shared" ref="V8:V25" si="13">R8/(Q8+R8)</f>
        <v>0</v>
      </c>
      <c r="W8">
        <f t="shared" ref="W8:W18" si="14">S8*V8</f>
        <v>0</v>
      </c>
      <c r="X8">
        <f t="shared" ref="X8:X18" si="15">S8*U8</f>
        <v>1.1764705882352941E-2</v>
      </c>
      <c r="Y8">
        <f t="shared" ref="Y8:Y18" si="16">T8*U8</f>
        <v>0</v>
      </c>
      <c r="Z8">
        <f t="shared" ref="Z8:Z18" si="17">T8*V8</f>
        <v>0</v>
      </c>
      <c r="AC8" s="15">
        <v>2012</v>
      </c>
      <c r="AD8" s="16" t="s">
        <v>29</v>
      </c>
      <c r="AE8">
        <v>1</v>
      </c>
      <c r="AF8">
        <v>0</v>
      </c>
      <c r="AG8">
        <f t="shared" si="0"/>
        <v>1.1764705882352941E-2</v>
      </c>
      <c r="AH8">
        <f t="shared" si="1"/>
        <v>0</v>
      </c>
      <c r="AI8">
        <f t="shared" ref="AI8:AI21" si="18">AE8/(AE8+AF8)</f>
        <v>1</v>
      </c>
      <c r="AJ8">
        <f t="shared" ref="AJ8:AJ21" si="19">AF8/(AE8+AF8)</f>
        <v>0</v>
      </c>
      <c r="AK8">
        <f t="shared" ref="AK8:AK21" si="20">AG8*AJ8</f>
        <v>0</v>
      </c>
      <c r="AL8">
        <f t="shared" ref="AL8:AL21" si="21">AG8*AI8</f>
        <v>1.1764705882352941E-2</v>
      </c>
      <c r="AM8">
        <v>0</v>
      </c>
      <c r="AN8">
        <v>0</v>
      </c>
    </row>
    <row r="9" spans="1:43" x14ac:dyDescent="0.25">
      <c r="A9" s="15">
        <v>2012</v>
      </c>
      <c r="B9" t="s">
        <v>29</v>
      </c>
      <c r="C9">
        <v>7</v>
      </c>
      <c r="D9">
        <v>0</v>
      </c>
      <c r="E9">
        <f t="shared" si="4"/>
        <v>8.2352941176470587E-2</v>
      </c>
      <c r="F9">
        <f t="shared" si="5"/>
        <v>0</v>
      </c>
      <c r="G9">
        <f t="shared" si="6"/>
        <v>1</v>
      </c>
      <c r="H9">
        <f t="shared" si="7"/>
        <v>0</v>
      </c>
      <c r="I9">
        <f t="shared" si="8"/>
        <v>0</v>
      </c>
      <c r="J9" s="17">
        <f t="shared" si="9"/>
        <v>8.2352941176470587E-2</v>
      </c>
      <c r="K9" s="17">
        <f t="shared" si="10"/>
        <v>0</v>
      </c>
      <c r="L9" s="17">
        <f t="shared" si="11"/>
        <v>0</v>
      </c>
      <c r="O9" s="15">
        <v>2012</v>
      </c>
      <c r="P9" t="s">
        <v>29</v>
      </c>
      <c r="Q9">
        <v>7</v>
      </c>
      <c r="R9">
        <v>0</v>
      </c>
      <c r="S9">
        <f t="shared" si="2"/>
        <v>8.2352941176470587E-2</v>
      </c>
      <c r="T9">
        <f t="shared" si="3"/>
        <v>0</v>
      </c>
      <c r="U9">
        <f t="shared" si="12"/>
        <v>1</v>
      </c>
      <c r="V9">
        <f t="shared" si="13"/>
        <v>0</v>
      </c>
      <c r="W9">
        <f t="shared" si="14"/>
        <v>0</v>
      </c>
      <c r="X9">
        <f t="shared" si="15"/>
        <v>8.2352941176470587E-2</v>
      </c>
      <c r="Y9">
        <f t="shared" si="16"/>
        <v>0</v>
      </c>
      <c r="Z9">
        <f t="shared" si="17"/>
        <v>0</v>
      </c>
      <c r="AC9" s="15">
        <v>2012</v>
      </c>
      <c r="AD9" s="16" t="s">
        <v>29</v>
      </c>
      <c r="AE9">
        <v>7</v>
      </c>
      <c r="AF9">
        <v>0</v>
      </c>
      <c r="AG9">
        <f t="shared" si="0"/>
        <v>8.2352941176470587E-2</v>
      </c>
      <c r="AH9">
        <f t="shared" si="1"/>
        <v>0</v>
      </c>
      <c r="AI9">
        <f t="shared" si="18"/>
        <v>1</v>
      </c>
      <c r="AJ9">
        <f t="shared" si="19"/>
        <v>0</v>
      </c>
      <c r="AK9">
        <f t="shared" si="20"/>
        <v>0</v>
      </c>
      <c r="AL9">
        <f t="shared" si="21"/>
        <v>8.2352941176470587E-2</v>
      </c>
      <c r="AM9">
        <v>0</v>
      </c>
      <c r="AN9">
        <v>0</v>
      </c>
    </row>
    <row r="10" spans="1:43" x14ac:dyDescent="0.25">
      <c r="A10" s="15">
        <v>2013</v>
      </c>
      <c r="B10" t="s">
        <v>30</v>
      </c>
      <c r="C10">
        <v>14</v>
      </c>
      <c r="D10">
        <v>1</v>
      </c>
      <c r="E10">
        <f t="shared" si="4"/>
        <v>0.16470588235294117</v>
      </c>
      <c r="F10">
        <f t="shared" si="5"/>
        <v>4.7619047619047616E-2</v>
      </c>
      <c r="G10">
        <f t="shared" si="6"/>
        <v>0.93333333333333335</v>
      </c>
      <c r="H10">
        <f t="shared" si="7"/>
        <v>6.6666666666666666E-2</v>
      </c>
      <c r="I10">
        <f t="shared" si="8"/>
        <v>1.0980392156862745E-2</v>
      </c>
      <c r="J10" s="17">
        <f t="shared" si="9"/>
        <v>0.15372549019607842</v>
      </c>
      <c r="K10" s="17">
        <f t="shared" si="10"/>
        <v>4.4444444444444446E-2</v>
      </c>
      <c r="L10" s="17">
        <f t="shared" si="11"/>
        <v>3.1746031746031742E-3</v>
      </c>
      <c r="O10" s="15">
        <v>2013</v>
      </c>
      <c r="P10" t="s">
        <v>30</v>
      </c>
      <c r="Q10">
        <v>14</v>
      </c>
      <c r="R10">
        <v>1</v>
      </c>
      <c r="S10">
        <f t="shared" si="2"/>
        <v>0.16470588235294117</v>
      </c>
      <c r="T10">
        <f t="shared" si="3"/>
        <v>3.1746031746031746E-3</v>
      </c>
      <c r="U10">
        <f t="shared" si="12"/>
        <v>0.93333333333333335</v>
      </c>
      <c r="V10">
        <f t="shared" si="13"/>
        <v>6.6666666666666666E-2</v>
      </c>
      <c r="W10">
        <f t="shared" si="14"/>
        <v>1.0980392156862745E-2</v>
      </c>
      <c r="X10">
        <f t="shared" si="15"/>
        <v>0.15372549019607842</v>
      </c>
      <c r="Y10">
        <f t="shared" si="16"/>
        <v>2.9629629629629628E-3</v>
      </c>
      <c r="Z10">
        <f t="shared" si="17"/>
        <v>2.1164021164021165E-4</v>
      </c>
      <c r="AC10" s="15">
        <v>2013</v>
      </c>
      <c r="AD10" s="16" t="s">
        <v>30</v>
      </c>
      <c r="AE10">
        <v>14</v>
      </c>
      <c r="AF10">
        <v>0</v>
      </c>
      <c r="AG10">
        <f t="shared" si="0"/>
        <v>0.16470588235294117</v>
      </c>
      <c r="AH10">
        <f t="shared" si="1"/>
        <v>0</v>
      </c>
      <c r="AI10">
        <f t="shared" si="18"/>
        <v>1</v>
      </c>
      <c r="AJ10">
        <f t="shared" si="19"/>
        <v>0</v>
      </c>
      <c r="AK10">
        <f t="shared" si="20"/>
        <v>0</v>
      </c>
      <c r="AL10">
        <f t="shared" si="21"/>
        <v>0.16470588235294117</v>
      </c>
      <c r="AM10">
        <f t="shared" ref="AM10:AM21" si="22">AH10*AI10</f>
        <v>0</v>
      </c>
      <c r="AN10">
        <f t="shared" ref="AN10:AN21" si="23">AH10*AJ10</f>
        <v>0</v>
      </c>
    </row>
    <row r="11" spans="1:43" x14ac:dyDescent="0.25">
      <c r="A11" s="15">
        <v>2013</v>
      </c>
      <c r="B11" t="s">
        <v>30</v>
      </c>
      <c r="C11">
        <v>19</v>
      </c>
      <c r="D11">
        <v>4</v>
      </c>
      <c r="E11">
        <f t="shared" si="4"/>
        <v>0.22352941176470589</v>
      </c>
      <c r="F11">
        <f t="shared" si="5"/>
        <v>0.19047619047619047</v>
      </c>
      <c r="G11">
        <f t="shared" si="6"/>
        <v>0.82608695652173914</v>
      </c>
      <c r="H11">
        <f t="shared" si="7"/>
        <v>0.17391304347826086</v>
      </c>
      <c r="I11">
        <f t="shared" si="8"/>
        <v>3.8874680306905371E-2</v>
      </c>
      <c r="J11" s="17">
        <f t="shared" si="9"/>
        <v>0.18465473145780051</v>
      </c>
      <c r="K11" s="17">
        <f t="shared" si="10"/>
        <v>0.15734989648033126</v>
      </c>
      <c r="L11" s="17">
        <f t="shared" si="11"/>
        <v>3.3126293995859209E-2</v>
      </c>
      <c r="O11" s="15">
        <v>2013</v>
      </c>
      <c r="P11" t="s">
        <v>30</v>
      </c>
      <c r="Q11">
        <v>19</v>
      </c>
      <c r="R11">
        <v>17</v>
      </c>
      <c r="S11">
        <f t="shared" si="2"/>
        <v>0.22352941176470589</v>
      </c>
      <c r="T11">
        <f t="shared" si="3"/>
        <v>5.3968253968253971E-2</v>
      </c>
      <c r="U11">
        <f t="shared" si="12"/>
        <v>0.52777777777777779</v>
      </c>
      <c r="V11">
        <f t="shared" si="13"/>
        <v>0.47222222222222221</v>
      </c>
      <c r="W11">
        <f t="shared" si="14"/>
        <v>0.10555555555555556</v>
      </c>
      <c r="X11">
        <f t="shared" si="15"/>
        <v>0.11797385620915034</v>
      </c>
      <c r="Y11">
        <f t="shared" si="16"/>
        <v>2.848324514991182E-2</v>
      </c>
      <c r="Z11">
        <f t="shared" si="17"/>
        <v>2.5485008818342151E-2</v>
      </c>
      <c r="AC11" s="15">
        <v>2013</v>
      </c>
      <c r="AD11" s="16" t="s">
        <v>30</v>
      </c>
      <c r="AE11">
        <v>19</v>
      </c>
      <c r="AF11">
        <v>0</v>
      </c>
      <c r="AG11">
        <f t="shared" si="0"/>
        <v>0.22352941176470589</v>
      </c>
      <c r="AH11">
        <f t="shared" si="1"/>
        <v>0</v>
      </c>
      <c r="AI11">
        <f t="shared" si="18"/>
        <v>1</v>
      </c>
      <c r="AJ11">
        <f t="shared" si="19"/>
        <v>0</v>
      </c>
      <c r="AK11">
        <f t="shared" si="20"/>
        <v>0</v>
      </c>
      <c r="AL11">
        <f t="shared" si="21"/>
        <v>0.22352941176470589</v>
      </c>
      <c r="AM11">
        <f t="shared" si="22"/>
        <v>0</v>
      </c>
      <c r="AN11">
        <f t="shared" si="23"/>
        <v>0</v>
      </c>
    </row>
    <row r="12" spans="1:43" x14ac:dyDescent="0.25">
      <c r="A12" s="15">
        <v>2013</v>
      </c>
      <c r="B12" t="s">
        <v>31</v>
      </c>
      <c r="C12">
        <v>11</v>
      </c>
      <c r="D12">
        <v>11</v>
      </c>
      <c r="E12">
        <f t="shared" si="4"/>
        <v>0.12941176470588237</v>
      </c>
      <c r="F12">
        <f t="shared" si="5"/>
        <v>0.52380952380952384</v>
      </c>
      <c r="G12">
        <f t="shared" si="6"/>
        <v>0.5</v>
      </c>
      <c r="H12">
        <f t="shared" si="7"/>
        <v>0.5</v>
      </c>
      <c r="I12">
        <f t="shared" si="8"/>
        <v>6.4705882352941183E-2</v>
      </c>
      <c r="J12" s="17">
        <f t="shared" si="9"/>
        <v>6.4705882352941183E-2</v>
      </c>
      <c r="K12" s="17">
        <f t="shared" si="10"/>
        <v>0.26190476190476192</v>
      </c>
      <c r="L12" s="17">
        <f t="shared" si="11"/>
        <v>0.26190476190476192</v>
      </c>
      <c r="O12" s="15">
        <v>2013</v>
      </c>
      <c r="P12" t="s">
        <v>31</v>
      </c>
      <c r="Q12">
        <v>11</v>
      </c>
      <c r="R12">
        <v>216</v>
      </c>
      <c r="S12">
        <f t="shared" si="2"/>
        <v>0.12941176470588237</v>
      </c>
      <c r="T12">
        <f t="shared" si="3"/>
        <v>0.68571428571428572</v>
      </c>
      <c r="U12">
        <f t="shared" si="12"/>
        <v>4.8458149779735685E-2</v>
      </c>
      <c r="V12">
        <f t="shared" si="13"/>
        <v>0.95154185022026427</v>
      </c>
      <c r="W12">
        <f t="shared" si="14"/>
        <v>0.1231407100285048</v>
      </c>
      <c r="X12">
        <f t="shared" si="15"/>
        <v>6.2710546773775602E-3</v>
      </c>
      <c r="Y12">
        <f t="shared" si="16"/>
        <v>3.3228445563247326E-2</v>
      </c>
      <c r="Z12">
        <f t="shared" si="17"/>
        <v>0.65248584015103839</v>
      </c>
      <c r="AC12" s="15">
        <v>2013</v>
      </c>
      <c r="AD12" s="16" t="s">
        <v>31</v>
      </c>
      <c r="AE12">
        <v>11</v>
      </c>
      <c r="AF12">
        <v>0</v>
      </c>
      <c r="AG12">
        <f t="shared" si="0"/>
        <v>0.12941176470588237</v>
      </c>
      <c r="AH12">
        <f t="shared" si="1"/>
        <v>0</v>
      </c>
      <c r="AI12">
        <f t="shared" si="18"/>
        <v>1</v>
      </c>
      <c r="AJ12">
        <f t="shared" si="19"/>
        <v>0</v>
      </c>
      <c r="AK12">
        <f t="shared" si="20"/>
        <v>0</v>
      </c>
      <c r="AL12">
        <f t="shared" si="21"/>
        <v>0.12941176470588237</v>
      </c>
      <c r="AM12">
        <f t="shared" si="22"/>
        <v>0</v>
      </c>
      <c r="AN12">
        <f t="shared" si="23"/>
        <v>0</v>
      </c>
    </row>
    <row r="13" spans="1:43" x14ac:dyDescent="0.25">
      <c r="A13" s="15">
        <v>2013</v>
      </c>
      <c r="B13" t="s">
        <v>31</v>
      </c>
      <c r="C13">
        <v>3</v>
      </c>
      <c r="D13">
        <v>2</v>
      </c>
      <c r="E13">
        <f t="shared" si="4"/>
        <v>3.5294117647058823E-2</v>
      </c>
      <c r="F13">
        <f t="shared" si="5"/>
        <v>9.5238095238095233E-2</v>
      </c>
      <c r="G13">
        <f t="shared" si="6"/>
        <v>0.6</v>
      </c>
      <c r="H13">
        <f t="shared" si="7"/>
        <v>0.4</v>
      </c>
      <c r="I13">
        <f t="shared" si="8"/>
        <v>1.411764705882353E-2</v>
      </c>
      <c r="J13" s="17">
        <f t="shared" si="9"/>
        <v>2.1176470588235293E-2</v>
      </c>
      <c r="K13" s="17">
        <f t="shared" si="10"/>
        <v>5.7142857142857134E-2</v>
      </c>
      <c r="L13" s="17">
        <f t="shared" si="11"/>
        <v>3.8095238095238099E-2</v>
      </c>
      <c r="O13" s="15">
        <v>2013</v>
      </c>
      <c r="P13" t="s">
        <v>31</v>
      </c>
      <c r="Q13">
        <v>3</v>
      </c>
      <c r="R13">
        <v>1</v>
      </c>
      <c r="S13">
        <f t="shared" si="2"/>
        <v>3.5294117647058823E-2</v>
      </c>
      <c r="T13">
        <f t="shared" si="3"/>
        <v>3.1746031746031746E-3</v>
      </c>
      <c r="U13">
        <f t="shared" si="12"/>
        <v>0.75</v>
      </c>
      <c r="V13">
        <f t="shared" si="13"/>
        <v>0.25</v>
      </c>
      <c r="W13">
        <f t="shared" si="14"/>
        <v>8.8235294117647058E-3</v>
      </c>
      <c r="X13">
        <f t="shared" si="15"/>
        <v>2.6470588235294117E-2</v>
      </c>
      <c r="Y13">
        <f t="shared" si="16"/>
        <v>2.3809523809523812E-3</v>
      </c>
      <c r="Z13">
        <f t="shared" si="17"/>
        <v>7.9365079365079365E-4</v>
      </c>
      <c r="AC13" s="15">
        <v>2013</v>
      </c>
      <c r="AD13" s="16" t="s">
        <v>31</v>
      </c>
      <c r="AE13">
        <v>3</v>
      </c>
      <c r="AF13">
        <v>0</v>
      </c>
      <c r="AG13">
        <f t="shared" si="0"/>
        <v>3.5294117647058823E-2</v>
      </c>
      <c r="AH13">
        <f t="shared" si="1"/>
        <v>0</v>
      </c>
      <c r="AI13">
        <f t="shared" si="18"/>
        <v>1</v>
      </c>
      <c r="AJ13">
        <f t="shared" si="19"/>
        <v>0</v>
      </c>
      <c r="AK13">
        <f t="shared" si="20"/>
        <v>0</v>
      </c>
      <c r="AL13">
        <f t="shared" si="21"/>
        <v>3.5294117647058823E-2</v>
      </c>
      <c r="AM13">
        <f t="shared" si="22"/>
        <v>0</v>
      </c>
      <c r="AN13">
        <f t="shared" si="23"/>
        <v>0</v>
      </c>
    </row>
    <row r="14" spans="1:43" x14ac:dyDescent="0.25">
      <c r="A14" s="15">
        <v>2013</v>
      </c>
      <c r="B14" t="s">
        <v>32</v>
      </c>
      <c r="C14">
        <v>9</v>
      </c>
      <c r="D14">
        <v>0</v>
      </c>
      <c r="E14">
        <f t="shared" si="4"/>
        <v>0.10588235294117647</v>
      </c>
      <c r="F14">
        <f t="shared" si="5"/>
        <v>0</v>
      </c>
      <c r="G14">
        <f t="shared" si="6"/>
        <v>1</v>
      </c>
      <c r="H14">
        <f t="shared" si="7"/>
        <v>0</v>
      </c>
      <c r="I14">
        <f t="shared" si="8"/>
        <v>0</v>
      </c>
      <c r="J14" s="17">
        <f t="shared" si="9"/>
        <v>0.10588235294117647</v>
      </c>
      <c r="K14" s="17">
        <f t="shared" si="10"/>
        <v>0</v>
      </c>
      <c r="L14" s="17">
        <f t="shared" si="11"/>
        <v>0</v>
      </c>
      <c r="O14" s="15">
        <v>2013</v>
      </c>
      <c r="P14" t="s">
        <v>32</v>
      </c>
      <c r="Q14">
        <v>9</v>
      </c>
      <c r="R14">
        <v>0</v>
      </c>
      <c r="S14">
        <f t="shared" si="2"/>
        <v>0.10588235294117647</v>
      </c>
      <c r="T14">
        <f t="shared" si="3"/>
        <v>0</v>
      </c>
      <c r="U14">
        <f t="shared" si="12"/>
        <v>1</v>
      </c>
      <c r="V14">
        <f t="shared" si="13"/>
        <v>0</v>
      </c>
      <c r="W14">
        <f t="shared" si="14"/>
        <v>0</v>
      </c>
      <c r="X14">
        <f t="shared" si="15"/>
        <v>0.10588235294117647</v>
      </c>
      <c r="Y14">
        <f t="shared" si="16"/>
        <v>0</v>
      </c>
      <c r="Z14">
        <f t="shared" si="17"/>
        <v>0</v>
      </c>
      <c r="AC14" s="15">
        <v>2013</v>
      </c>
      <c r="AD14" s="16" t="s">
        <v>32</v>
      </c>
      <c r="AE14">
        <v>9</v>
      </c>
      <c r="AF14">
        <v>0</v>
      </c>
      <c r="AG14">
        <f t="shared" si="0"/>
        <v>0.10588235294117647</v>
      </c>
      <c r="AH14">
        <f t="shared" si="1"/>
        <v>0</v>
      </c>
      <c r="AI14">
        <f t="shared" si="18"/>
        <v>1</v>
      </c>
      <c r="AJ14">
        <f t="shared" si="19"/>
        <v>0</v>
      </c>
      <c r="AK14">
        <f t="shared" si="20"/>
        <v>0</v>
      </c>
      <c r="AL14">
        <f t="shared" si="21"/>
        <v>0.10588235294117647</v>
      </c>
      <c r="AM14">
        <f t="shared" si="22"/>
        <v>0</v>
      </c>
      <c r="AN14">
        <f t="shared" si="23"/>
        <v>0</v>
      </c>
    </row>
    <row r="15" spans="1:43" x14ac:dyDescent="0.25">
      <c r="A15" s="15">
        <v>2013</v>
      </c>
      <c r="B15" t="s">
        <v>32</v>
      </c>
      <c r="C15">
        <v>15</v>
      </c>
      <c r="D15">
        <v>1</v>
      </c>
      <c r="E15">
        <f t="shared" si="4"/>
        <v>0.17647058823529413</v>
      </c>
      <c r="F15">
        <f t="shared" si="5"/>
        <v>4.7619047619047616E-2</v>
      </c>
      <c r="G15">
        <f t="shared" si="6"/>
        <v>0.9375</v>
      </c>
      <c r="H15">
        <f t="shared" si="7"/>
        <v>6.25E-2</v>
      </c>
      <c r="I15">
        <f t="shared" si="8"/>
        <v>1.1029411764705883E-2</v>
      </c>
      <c r="J15" s="17">
        <f t="shared" si="9"/>
        <v>0.16544117647058826</v>
      </c>
      <c r="K15" s="17">
        <f t="shared" si="10"/>
        <v>4.4642857142857137E-2</v>
      </c>
      <c r="L15" s="17">
        <f t="shared" si="11"/>
        <v>2.976190476190476E-3</v>
      </c>
      <c r="O15" s="15">
        <v>2013</v>
      </c>
      <c r="P15" t="s">
        <v>32</v>
      </c>
      <c r="Q15">
        <v>15</v>
      </c>
      <c r="R15">
        <v>0</v>
      </c>
      <c r="S15">
        <f t="shared" si="2"/>
        <v>0.17647058823529413</v>
      </c>
      <c r="T15">
        <f t="shared" si="3"/>
        <v>0</v>
      </c>
      <c r="U15">
        <f t="shared" si="12"/>
        <v>1</v>
      </c>
      <c r="V15">
        <f t="shared" si="13"/>
        <v>0</v>
      </c>
      <c r="W15">
        <f t="shared" si="14"/>
        <v>0</v>
      </c>
      <c r="X15">
        <f t="shared" si="15"/>
        <v>0.17647058823529413</v>
      </c>
      <c r="Y15">
        <f t="shared" si="16"/>
        <v>0</v>
      </c>
      <c r="Z15">
        <f t="shared" si="17"/>
        <v>0</v>
      </c>
      <c r="AC15" s="15">
        <v>2013</v>
      </c>
      <c r="AD15" s="16" t="s">
        <v>32</v>
      </c>
      <c r="AE15">
        <v>15</v>
      </c>
      <c r="AF15">
        <v>0</v>
      </c>
      <c r="AG15">
        <f t="shared" si="0"/>
        <v>0.17647058823529413</v>
      </c>
      <c r="AH15">
        <f t="shared" si="1"/>
        <v>0</v>
      </c>
      <c r="AI15">
        <f t="shared" si="18"/>
        <v>1</v>
      </c>
      <c r="AJ15">
        <f t="shared" si="19"/>
        <v>0</v>
      </c>
      <c r="AK15">
        <f t="shared" si="20"/>
        <v>0</v>
      </c>
      <c r="AL15">
        <f t="shared" si="21"/>
        <v>0.17647058823529413</v>
      </c>
      <c r="AM15">
        <f t="shared" si="22"/>
        <v>0</v>
      </c>
      <c r="AN15">
        <f t="shared" si="23"/>
        <v>0</v>
      </c>
    </row>
    <row r="16" spans="1:43" x14ac:dyDescent="0.25">
      <c r="A16" s="15">
        <v>2013</v>
      </c>
      <c r="B16" t="s">
        <v>33</v>
      </c>
      <c r="C16">
        <v>3</v>
      </c>
      <c r="D16">
        <v>1</v>
      </c>
      <c r="E16">
        <f t="shared" si="4"/>
        <v>3.5294117647058823E-2</v>
      </c>
      <c r="F16">
        <f t="shared" si="5"/>
        <v>4.7619047619047616E-2</v>
      </c>
      <c r="G16">
        <f t="shared" si="6"/>
        <v>0.75</v>
      </c>
      <c r="H16">
        <f t="shared" si="7"/>
        <v>0.25</v>
      </c>
      <c r="I16">
        <f t="shared" si="8"/>
        <v>8.8235294117647058E-3</v>
      </c>
      <c r="J16" s="17">
        <f t="shared" si="9"/>
        <v>2.6470588235294117E-2</v>
      </c>
      <c r="K16" s="17">
        <f t="shared" si="10"/>
        <v>3.5714285714285712E-2</v>
      </c>
      <c r="L16" s="17">
        <f t="shared" si="11"/>
        <v>1.1904761904761904E-2</v>
      </c>
      <c r="O16" s="15">
        <v>2013</v>
      </c>
      <c r="P16" t="s">
        <v>33</v>
      </c>
      <c r="Q16">
        <v>3</v>
      </c>
      <c r="R16">
        <v>1</v>
      </c>
      <c r="S16">
        <f t="shared" si="2"/>
        <v>3.5294117647058823E-2</v>
      </c>
      <c r="T16">
        <f t="shared" si="3"/>
        <v>3.1746031746031746E-3</v>
      </c>
      <c r="U16">
        <f t="shared" si="12"/>
        <v>0.75</v>
      </c>
      <c r="V16">
        <f t="shared" si="13"/>
        <v>0.25</v>
      </c>
      <c r="W16">
        <f t="shared" si="14"/>
        <v>8.8235294117647058E-3</v>
      </c>
      <c r="X16">
        <f t="shared" si="15"/>
        <v>2.6470588235294117E-2</v>
      </c>
      <c r="Y16">
        <f t="shared" si="16"/>
        <v>2.3809523809523812E-3</v>
      </c>
      <c r="Z16">
        <f t="shared" si="17"/>
        <v>7.9365079365079365E-4</v>
      </c>
      <c r="AC16" s="15">
        <v>2013</v>
      </c>
      <c r="AD16" s="16" t="s">
        <v>33</v>
      </c>
      <c r="AE16">
        <v>3</v>
      </c>
      <c r="AF16">
        <v>0</v>
      </c>
      <c r="AG16">
        <f t="shared" si="0"/>
        <v>3.5294117647058823E-2</v>
      </c>
      <c r="AH16">
        <f t="shared" si="1"/>
        <v>0</v>
      </c>
      <c r="AI16">
        <f t="shared" si="18"/>
        <v>1</v>
      </c>
      <c r="AJ16">
        <f t="shared" si="19"/>
        <v>0</v>
      </c>
      <c r="AK16">
        <f t="shared" si="20"/>
        <v>0</v>
      </c>
      <c r="AL16">
        <f t="shared" si="21"/>
        <v>3.5294117647058823E-2</v>
      </c>
      <c r="AM16">
        <f t="shared" si="22"/>
        <v>0</v>
      </c>
      <c r="AN16">
        <f t="shared" si="23"/>
        <v>0</v>
      </c>
    </row>
    <row r="17" spans="1:40" x14ac:dyDescent="0.25">
      <c r="A17" s="15">
        <v>2013</v>
      </c>
      <c r="B17" t="s">
        <v>33</v>
      </c>
      <c r="C17">
        <v>1</v>
      </c>
      <c r="D17">
        <v>0</v>
      </c>
      <c r="E17">
        <f t="shared" si="4"/>
        <v>1.1764705882352941E-2</v>
      </c>
      <c r="F17">
        <f t="shared" si="5"/>
        <v>0</v>
      </c>
      <c r="G17">
        <f t="shared" si="6"/>
        <v>1</v>
      </c>
      <c r="H17">
        <f t="shared" si="7"/>
        <v>0</v>
      </c>
      <c r="I17">
        <f t="shared" si="8"/>
        <v>0</v>
      </c>
      <c r="J17" s="17">
        <f t="shared" si="9"/>
        <v>1.1764705882352941E-2</v>
      </c>
      <c r="K17" s="17">
        <f t="shared" si="10"/>
        <v>0</v>
      </c>
      <c r="L17" s="17">
        <f t="shared" si="11"/>
        <v>0</v>
      </c>
      <c r="O17" s="15">
        <v>2013</v>
      </c>
      <c r="P17" t="s">
        <v>33</v>
      </c>
      <c r="Q17">
        <v>1</v>
      </c>
      <c r="R17">
        <v>0</v>
      </c>
      <c r="S17">
        <f t="shared" si="2"/>
        <v>1.1764705882352941E-2</v>
      </c>
      <c r="T17">
        <f t="shared" si="3"/>
        <v>0</v>
      </c>
      <c r="U17">
        <f t="shared" si="12"/>
        <v>1</v>
      </c>
      <c r="V17">
        <f t="shared" si="13"/>
        <v>0</v>
      </c>
      <c r="W17">
        <f t="shared" si="14"/>
        <v>0</v>
      </c>
      <c r="X17">
        <f t="shared" si="15"/>
        <v>1.1764705882352941E-2</v>
      </c>
      <c r="Y17">
        <f t="shared" si="16"/>
        <v>0</v>
      </c>
      <c r="Z17">
        <f t="shared" si="17"/>
        <v>0</v>
      </c>
      <c r="AC17" s="15">
        <v>2013</v>
      </c>
      <c r="AD17" s="16" t="s">
        <v>33</v>
      </c>
      <c r="AE17">
        <v>1</v>
      </c>
      <c r="AF17">
        <v>0</v>
      </c>
      <c r="AG17">
        <f t="shared" si="0"/>
        <v>1.1764705882352941E-2</v>
      </c>
      <c r="AH17">
        <f t="shared" si="1"/>
        <v>0</v>
      </c>
      <c r="AI17">
        <f t="shared" si="18"/>
        <v>1</v>
      </c>
      <c r="AJ17">
        <f t="shared" si="19"/>
        <v>0</v>
      </c>
      <c r="AK17">
        <f t="shared" si="20"/>
        <v>0</v>
      </c>
      <c r="AL17">
        <f t="shared" si="21"/>
        <v>1.1764705882352941E-2</v>
      </c>
      <c r="AM17">
        <f t="shared" si="22"/>
        <v>0</v>
      </c>
      <c r="AN17">
        <f t="shared" si="23"/>
        <v>0</v>
      </c>
    </row>
    <row r="18" spans="1:40" x14ac:dyDescent="0.25">
      <c r="A18" s="15">
        <v>2013</v>
      </c>
      <c r="B18" t="s">
        <v>34</v>
      </c>
      <c r="C18">
        <v>2</v>
      </c>
      <c r="D18">
        <v>1</v>
      </c>
      <c r="E18">
        <f t="shared" si="4"/>
        <v>2.3529411764705882E-2</v>
      </c>
      <c r="F18">
        <f t="shared" si="5"/>
        <v>4.7619047619047616E-2</v>
      </c>
      <c r="G18">
        <f t="shared" si="6"/>
        <v>0.66666666666666663</v>
      </c>
      <c r="H18">
        <f t="shared" si="7"/>
        <v>0.33333333333333331</v>
      </c>
      <c r="I18">
        <f t="shared" si="8"/>
        <v>7.8431372549019607E-3</v>
      </c>
      <c r="J18" s="17">
        <f t="shared" si="9"/>
        <v>1.5686274509803921E-2</v>
      </c>
      <c r="K18" s="17">
        <f t="shared" si="10"/>
        <v>3.1746031746031744E-2</v>
      </c>
      <c r="L18" s="17">
        <f t="shared" si="11"/>
        <v>1.5873015873015872E-2</v>
      </c>
      <c r="O18" s="15">
        <v>2013</v>
      </c>
      <c r="P18" t="s">
        <v>34</v>
      </c>
      <c r="Q18">
        <v>2</v>
      </c>
      <c r="R18">
        <v>77</v>
      </c>
      <c r="S18">
        <f t="shared" si="2"/>
        <v>2.3529411764705882E-2</v>
      </c>
      <c r="T18">
        <f t="shared" si="3"/>
        <v>0.24444444444444444</v>
      </c>
      <c r="U18">
        <f t="shared" si="12"/>
        <v>2.5316455696202531E-2</v>
      </c>
      <c r="V18">
        <f t="shared" si="13"/>
        <v>0.97468354430379744</v>
      </c>
      <c r="W18">
        <f t="shared" si="14"/>
        <v>2.2933730454206998E-2</v>
      </c>
      <c r="X18">
        <f t="shared" si="15"/>
        <v>5.9568131049888304E-4</v>
      </c>
      <c r="Y18">
        <f t="shared" si="16"/>
        <v>6.188466947960619E-3</v>
      </c>
      <c r="Z18">
        <f t="shared" si="17"/>
        <v>0.23825597749648381</v>
      </c>
      <c r="AC18" s="15">
        <v>2013</v>
      </c>
      <c r="AD18" s="16" t="s">
        <v>34</v>
      </c>
      <c r="AE18">
        <v>2</v>
      </c>
      <c r="AF18">
        <v>0</v>
      </c>
      <c r="AG18">
        <f t="shared" si="0"/>
        <v>2.3529411764705882E-2</v>
      </c>
      <c r="AH18">
        <f t="shared" si="1"/>
        <v>0</v>
      </c>
      <c r="AI18">
        <f t="shared" si="18"/>
        <v>1</v>
      </c>
      <c r="AJ18">
        <f t="shared" si="19"/>
        <v>0</v>
      </c>
      <c r="AK18">
        <f t="shared" si="20"/>
        <v>0</v>
      </c>
      <c r="AL18">
        <f t="shared" si="21"/>
        <v>2.3529411764705882E-2</v>
      </c>
      <c r="AM18">
        <f t="shared" si="22"/>
        <v>0</v>
      </c>
      <c r="AN18">
        <f t="shared" si="23"/>
        <v>0</v>
      </c>
    </row>
    <row r="19" spans="1:40" x14ac:dyDescent="0.25">
      <c r="A19" s="15">
        <v>2013</v>
      </c>
      <c r="B19" t="s">
        <v>34</v>
      </c>
      <c r="C19">
        <v>0</v>
      </c>
      <c r="D19">
        <v>0</v>
      </c>
      <c r="E19">
        <f t="shared" si="4"/>
        <v>0</v>
      </c>
      <c r="F19">
        <f t="shared" si="5"/>
        <v>0</v>
      </c>
      <c r="G19" t="e">
        <f t="shared" si="6"/>
        <v>#DIV/0!</v>
      </c>
      <c r="H19" t="e">
        <f t="shared" si="7"/>
        <v>#DIV/0!</v>
      </c>
      <c r="O19" s="15">
        <v>2013</v>
      </c>
      <c r="P19" t="s">
        <v>34</v>
      </c>
      <c r="Q19">
        <v>0</v>
      </c>
      <c r="R19">
        <v>0</v>
      </c>
      <c r="S19">
        <f t="shared" si="2"/>
        <v>0</v>
      </c>
      <c r="T19">
        <f t="shared" si="3"/>
        <v>0</v>
      </c>
      <c r="U19" t="e">
        <f t="shared" si="12"/>
        <v>#DIV/0!</v>
      </c>
      <c r="V19" t="e">
        <f t="shared" si="13"/>
        <v>#DIV/0!</v>
      </c>
      <c r="AC19" s="15">
        <v>2013</v>
      </c>
      <c r="AD19" s="16" t="s">
        <v>34</v>
      </c>
      <c r="AE19">
        <v>0</v>
      </c>
      <c r="AF19">
        <v>22</v>
      </c>
      <c r="AG19">
        <f t="shared" si="0"/>
        <v>0</v>
      </c>
      <c r="AH19">
        <f t="shared" si="1"/>
        <v>0.91666666666666663</v>
      </c>
      <c r="AI19">
        <f t="shared" si="18"/>
        <v>0</v>
      </c>
      <c r="AJ19">
        <f t="shared" si="19"/>
        <v>1</v>
      </c>
      <c r="AK19">
        <f t="shared" si="20"/>
        <v>0</v>
      </c>
      <c r="AL19">
        <f t="shared" si="21"/>
        <v>0</v>
      </c>
      <c r="AM19">
        <f t="shared" si="22"/>
        <v>0</v>
      </c>
      <c r="AN19">
        <f t="shared" si="23"/>
        <v>0.91666666666666663</v>
      </c>
    </row>
    <row r="20" spans="1:40" x14ac:dyDescent="0.25">
      <c r="A20" s="15">
        <v>2013</v>
      </c>
      <c r="B20" t="s">
        <v>35</v>
      </c>
      <c r="C20">
        <v>0</v>
      </c>
      <c r="D20">
        <v>0</v>
      </c>
      <c r="E20">
        <f t="shared" si="4"/>
        <v>0</v>
      </c>
      <c r="F20">
        <f t="shared" si="5"/>
        <v>0</v>
      </c>
      <c r="G20" t="e">
        <f t="shared" si="6"/>
        <v>#DIV/0!</v>
      </c>
      <c r="H20" t="e">
        <f t="shared" si="7"/>
        <v>#DIV/0!</v>
      </c>
      <c r="O20" s="15">
        <v>2013</v>
      </c>
      <c r="P20" t="s">
        <v>35</v>
      </c>
      <c r="Q20">
        <v>0</v>
      </c>
      <c r="R20">
        <v>2</v>
      </c>
      <c r="S20">
        <f t="shared" si="2"/>
        <v>0</v>
      </c>
      <c r="T20">
        <f t="shared" si="3"/>
        <v>6.3492063492063492E-3</v>
      </c>
      <c r="U20">
        <f t="shared" si="12"/>
        <v>0</v>
      </c>
      <c r="V20">
        <f t="shared" si="13"/>
        <v>1</v>
      </c>
      <c r="W20">
        <f>S20*V20</f>
        <v>0</v>
      </c>
      <c r="X20">
        <f>S20*U20</f>
        <v>0</v>
      </c>
      <c r="Y20">
        <f>T20*U20</f>
        <v>0</v>
      </c>
      <c r="Z20">
        <f>T20*V20</f>
        <v>6.3492063492063492E-3</v>
      </c>
      <c r="AC20" s="15">
        <v>2013</v>
      </c>
      <c r="AD20" s="16" t="s">
        <v>35</v>
      </c>
      <c r="AE20">
        <v>0</v>
      </c>
      <c r="AF20">
        <v>1</v>
      </c>
      <c r="AG20">
        <f t="shared" si="0"/>
        <v>0</v>
      </c>
      <c r="AH20">
        <f t="shared" si="1"/>
        <v>4.1666666666666664E-2</v>
      </c>
      <c r="AI20">
        <f t="shared" si="18"/>
        <v>0</v>
      </c>
      <c r="AJ20">
        <f t="shared" si="19"/>
        <v>1</v>
      </c>
      <c r="AK20">
        <f t="shared" si="20"/>
        <v>0</v>
      </c>
      <c r="AL20">
        <f t="shared" si="21"/>
        <v>0</v>
      </c>
      <c r="AM20">
        <f t="shared" si="22"/>
        <v>0</v>
      </c>
      <c r="AN20">
        <f t="shared" si="23"/>
        <v>4.1666666666666664E-2</v>
      </c>
    </row>
    <row r="21" spans="1:40" x14ac:dyDescent="0.25">
      <c r="A21" s="15">
        <v>2013</v>
      </c>
      <c r="B21" t="s">
        <v>35</v>
      </c>
      <c r="C21">
        <v>0</v>
      </c>
      <c r="D21">
        <v>0</v>
      </c>
      <c r="E21">
        <f t="shared" si="4"/>
        <v>0</v>
      </c>
      <c r="F21">
        <f t="shared" si="5"/>
        <v>0</v>
      </c>
      <c r="G21" t="e">
        <f t="shared" si="6"/>
        <v>#DIV/0!</v>
      </c>
      <c r="H21" t="e">
        <f t="shared" si="7"/>
        <v>#DIV/0!</v>
      </c>
      <c r="O21" s="15">
        <v>2013</v>
      </c>
      <c r="P21" t="s">
        <v>35</v>
      </c>
      <c r="Q21">
        <v>0</v>
      </c>
      <c r="R21">
        <v>0</v>
      </c>
      <c r="S21">
        <f t="shared" si="2"/>
        <v>0</v>
      </c>
      <c r="T21">
        <f t="shared" si="3"/>
        <v>0</v>
      </c>
      <c r="U21" t="e">
        <f t="shared" si="12"/>
        <v>#DIV/0!</v>
      </c>
      <c r="V21" t="e">
        <f t="shared" si="13"/>
        <v>#DIV/0!</v>
      </c>
      <c r="AC21" s="15">
        <v>2013</v>
      </c>
      <c r="AD21" s="16" t="s">
        <v>35</v>
      </c>
      <c r="AE21">
        <v>0</v>
      </c>
      <c r="AF21">
        <v>1</v>
      </c>
      <c r="AG21">
        <f t="shared" si="0"/>
        <v>0</v>
      </c>
      <c r="AH21">
        <f t="shared" si="1"/>
        <v>4.1666666666666664E-2</v>
      </c>
      <c r="AI21">
        <f t="shared" si="18"/>
        <v>0</v>
      </c>
      <c r="AJ21">
        <f t="shared" si="19"/>
        <v>1</v>
      </c>
      <c r="AK21">
        <f t="shared" si="20"/>
        <v>0</v>
      </c>
      <c r="AL21">
        <f t="shared" si="21"/>
        <v>0</v>
      </c>
      <c r="AM21">
        <f t="shared" si="22"/>
        <v>0</v>
      </c>
      <c r="AN21">
        <f t="shared" si="23"/>
        <v>4.1666666666666664E-2</v>
      </c>
    </row>
    <row r="22" spans="1:40" x14ac:dyDescent="0.25">
      <c r="A22" s="15">
        <v>2013</v>
      </c>
      <c r="B22" t="s">
        <v>36</v>
      </c>
      <c r="C22">
        <v>0</v>
      </c>
      <c r="D22">
        <v>0</v>
      </c>
      <c r="E22">
        <f t="shared" si="4"/>
        <v>0</v>
      </c>
      <c r="F22">
        <f t="shared" si="5"/>
        <v>0</v>
      </c>
      <c r="G22" t="e">
        <f t="shared" si="6"/>
        <v>#DIV/0!</v>
      </c>
      <c r="H22" t="e">
        <f t="shared" si="7"/>
        <v>#DIV/0!</v>
      </c>
      <c r="O22" s="15">
        <v>2013</v>
      </c>
      <c r="P22" t="s">
        <v>36</v>
      </c>
      <c r="Q22">
        <v>0</v>
      </c>
      <c r="R22">
        <v>0</v>
      </c>
      <c r="S22">
        <f t="shared" si="2"/>
        <v>0</v>
      </c>
      <c r="T22">
        <f t="shared" si="3"/>
        <v>0</v>
      </c>
      <c r="U22" t="e">
        <f t="shared" si="12"/>
        <v>#DIV/0!</v>
      </c>
      <c r="V22" t="e">
        <f t="shared" si="13"/>
        <v>#DIV/0!</v>
      </c>
      <c r="AC22" s="15">
        <v>2013</v>
      </c>
      <c r="AD22" s="16" t="s">
        <v>36</v>
      </c>
      <c r="AE22">
        <v>0</v>
      </c>
      <c r="AF22">
        <v>0</v>
      </c>
      <c r="AG22">
        <f t="shared" si="0"/>
        <v>0</v>
      </c>
      <c r="AH22">
        <f t="shared" si="1"/>
        <v>0</v>
      </c>
    </row>
    <row r="23" spans="1:40" x14ac:dyDescent="0.25">
      <c r="A23" s="15">
        <v>2013</v>
      </c>
      <c r="B23" t="s">
        <v>36</v>
      </c>
      <c r="C23">
        <v>0</v>
      </c>
      <c r="D23">
        <v>0</v>
      </c>
      <c r="E23">
        <f t="shared" si="4"/>
        <v>0</v>
      </c>
      <c r="F23">
        <f t="shared" si="5"/>
        <v>0</v>
      </c>
      <c r="G23" t="e">
        <f t="shared" si="6"/>
        <v>#DIV/0!</v>
      </c>
      <c r="H23" t="e">
        <f t="shared" si="7"/>
        <v>#DIV/0!</v>
      </c>
      <c r="O23" s="15">
        <v>2013</v>
      </c>
      <c r="P23" t="s">
        <v>36</v>
      </c>
      <c r="Q23">
        <v>0</v>
      </c>
      <c r="R23">
        <v>0</v>
      </c>
      <c r="S23">
        <f t="shared" si="2"/>
        <v>0</v>
      </c>
      <c r="T23">
        <f t="shared" si="3"/>
        <v>0</v>
      </c>
      <c r="U23" t="e">
        <f t="shared" si="12"/>
        <v>#DIV/0!</v>
      </c>
      <c r="V23" t="e">
        <f t="shared" si="13"/>
        <v>#DIV/0!</v>
      </c>
      <c r="AC23" s="15">
        <v>2013</v>
      </c>
      <c r="AD23" s="16" t="s">
        <v>36</v>
      </c>
      <c r="AE23">
        <v>0</v>
      </c>
      <c r="AF23">
        <v>0</v>
      </c>
      <c r="AG23">
        <f t="shared" si="0"/>
        <v>0</v>
      </c>
      <c r="AH23">
        <f t="shared" si="1"/>
        <v>0</v>
      </c>
    </row>
    <row r="24" spans="1:40" x14ac:dyDescent="0.25">
      <c r="A24" s="15">
        <v>2013</v>
      </c>
      <c r="B24" t="s">
        <v>37</v>
      </c>
      <c r="C24">
        <v>0</v>
      </c>
      <c r="D24">
        <v>0</v>
      </c>
      <c r="E24">
        <f t="shared" si="4"/>
        <v>0</v>
      </c>
      <c r="F24">
        <f t="shared" si="5"/>
        <v>0</v>
      </c>
      <c r="G24" t="e">
        <f t="shared" si="6"/>
        <v>#DIV/0!</v>
      </c>
      <c r="H24" t="e">
        <f t="shared" si="7"/>
        <v>#DIV/0!</v>
      </c>
      <c r="O24" s="15">
        <v>2013</v>
      </c>
      <c r="P24" t="s">
        <v>37</v>
      </c>
      <c r="Q24">
        <v>0</v>
      </c>
      <c r="R24">
        <v>0</v>
      </c>
      <c r="S24">
        <f t="shared" si="2"/>
        <v>0</v>
      </c>
      <c r="T24">
        <f t="shared" si="3"/>
        <v>0</v>
      </c>
      <c r="U24" t="e">
        <f t="shared" si="12"/>
        <v>#DIV/0!</v>
      </c>
      <c r="V24" t="e">
        <f t="shared" si="13"/>
        <v>#DIV/0!</v>
      </c>
      <c r="AC24" s="15">
        <v>2013</v>
      </c>
      <c r="AD24" s="16" t="s">
        <v>37</v>
      </c>
      <c r="AE24">
        <v>0</v>
      </c>
      <c r="AF24">
        <v>0</v>
      </c>
      <c r="AG24">
        <f t="shared" si="0"/>
        <v>0</v>
      </c>
      <c r="AH24">
        <f t="shared" si="1"/>
        <v>0</v>
      </c>
    </row>
    <row r="25" spans="1:40" x14ac:dyDescent="0.25">
      <c r="A25" s="15">
        <v>2013</v>
      </c>
      <c r="B25" t="s">
        <v>37</v>
      </c>
      <c r="C25">
        <v>0</v>
      </c>
      <c r="D25">
        <v>0</v>
      </c>
      <c r="E25">
        <f t="shared" si="4"/>
        <v>0</v>
      </c>
      <c r="F25">
        <f t="shared" si="5"/>
        <v>0</v>
      </c>
      <c r="G25" t="e">
        <f t="shared" si="6"/>
        <v>#DIV/0!</v>
      </c>
      <c r="H25" t="e">
        <f t="shared" si="7"/>
        <v>#DIV/0!</v>
      </c>
      <c r="O25" s="15">
        <v>2013</v>
      </c>
      <c r="P25" t="s">
        <v>37</v>
      </c>
      <c r="Q25">
        <v>0</v>
      </c>
      <c r="R25">
        <v>0</v>
      </c>
      <c r="S25">
        <f t="shared" si="2"/>
        <v>0</v>
      </c>
      <c r="T25">
        <f t="shared" si="3"/>
        <v>0</v>
      </c>
      <c r="U25" t="e">
        <f t="shared" si="12"/>
        <v>#DIV/0!</v>
      </c>
      <c r="V25" t="e">
        <f t="shared" si="13"/>
        <v>#DIV/0!</v>
      </c>
      <c r="AC25" s="15">
        <v>2013</v>
      </c>
      <c r="AD25" s="16" t="s">
        <v>37</v>
      </c>
      <c r="AE25">
        <v>0</v>
      </c>
      <c r="AF25">
        <v>0</v>
      </c>
      <c r="AG25">
        <f t="shared" si="0"/>
        <v>0</v>
      </c>
      <c r="AH25">
        <f t="shared" si="1"/>
        <v>0</v>
      </c>
    </row>
    <row r="26" spans="1:40" x14ac:dyDescent="0.25">
      <c r="C26">
        <f>SUM(C4:C25)</f>
        <v>85</v>
      </c>
      <c r="D26">
        <f>SUM(D4:D25)</f>
        <v>21</v>
      </c>
      <c r="Q26">
        <f>SUM(Q4:Q25)</f>
        <v>85</v>
      </c>
      <c r="R26">
        <f>SUM(R4:R25)</f>
        <v>315</v>
      </c>
      <c r="AE26">
        <f>SUM(AE4:AE25)</f>
        <v>85</v>
      </c>
      <c r="AF26">
        <f>SUM(AF4:AF25)</f>
        <v>24</v>
      </c>
      <c r="AN26">
        <f>AH26*AJ26</f>
        <v>0</v>
      </c>
    </row>
    <row r="27" spans="1:40" ht="15.75" x14ac:dyDescent="0.25">
      <c r="C27" s="18" t="s">
        <v>38</v>
      </c>
      <c r="D27" s="18" t="s">
        <v>39</v>
      </c>
      <c r="H27" t="s">
        <v>40</v>
      </c>
      <c r="I27">
        <f>SUM(I4:I25)</f>
        <v>0.15637468030690538</v>
      </c>
      <c r="J27">
        <f>SUM(J4:J25)</f>
        <v>0.84362531969309451</v>
      </c>
      <c r="K27">
        <f>SUM(K4:K25)</f>
        <v>0.63294513457556933</v>
      </c>
      <c r="L27">
        <f>SUM(L4:L25)</f>
        <v>0.36705486542443067</v>
      </c>
      <c r="Q27" s="18" t="s">
        <v>38</v>
      </c>
      <c r="R27" s="18" t="s">
        <v>39</v>
      </c>
      <c r="V27" t="s">
        <v>40</v>
      </c>
      <c r="W27">
        <f>SUM(W4:W25)</f>
        <v>0.28025744701865951</v>
      </c>
      <c r="X27">
        <f>SUM(X4:X25)</f>
        <v>0.71974255298134049</v>
      </c>
      <c r="Y27">
        <f>SUM(Y4:Y25)</f>
        <v>7.562502538598749E-2</v>
      </c>
      <c r="Z27">
        <f>SUM(Z4:Z25)</f>
        <v>0.92437497461401241</v>
      </c>
      <c r="AE27" s="18" t="s">
        <v>38</v>
      </c>
      <c r="AF27" s="18" t="s">
        <v>39</v>
      </c>
      <c r="AJ27" t="s">
        <v>40</v>
      </c>
      <c r="AK27">
        <f>SUM(AK4:AK25)</f>
        <v>0</v>
      </c>
      <c r="AL27">
        <f>SUM(AL4:AL25)</f>
        <v>0.99999999999999989</v>
      </c>
      <c r="AM27">
        <f>SUM(AM4:AM25)</f>
        <v>0</v>
      </c>
      <c r="AN27">
        <f>SUM(AN4:AN25)</f>
        <v>0.99999999999999989</v>
      </c>
    </row>
    <row r="29" spans="1:40" x14ac:dyDescent="0.25">
      <c r="B29" t="s">
        <v>41</v>
      </c>
      <c r="C29">
        <f>C26+D26</f>
        <v>106</v>
      </c>
      <c r="P29" t="s">
        <v>41</v>
      </c>
      <c r="Q29">
        <f>Q26+R26</f>
        <v>400</v>
      </c>
      <c r="AD29" t="s">
        <v>41</v>
      </c>
      <c r="AE29">
        <f>AE26+AF26</f>
        <v>109</v>
      </c>
    </row>
    <row r="31" spans="1:40" ht="15.75" x14ac:dyDescent="0.25">
      <c r="A31" s="19"/>
      <c r="F31">
        <f>I27/C32</f>
        <v>0.78931981488247471</v>
      </c>
      <c r="H31">
        <f>K27/C33</f>
        <v>0.7893198148824746</v>
      </c>
      <c r="O31" s="19"/>
      <c r="T31">
        <f>W27/Q32</f>
        <v>0.35588247240464699</v>
      </c>
      <c r="V31">
        <f>Y27/Q33</f>
        <v>0.35588247240464704</v>
      </c>
      <c r="AC31" s="19"/>
      <c r="AH31">
        <f>AK27/AE32</f>
        <v>0</v>
      </c>
      <c r="AJ31">
        <f>AM27/AE33</f>
        <v>0</v>
      </c>
    </row>
    <row r="32" spans="1:40" ht="15.75" x14ac:dyDescent="0.25">
      <c r="A32" s="18" t="s">
        <v>42</v>
      </c>
      <c r="C32">
        <f>D26/(C26+D26)</f>
        <v>0.19811320754716982</v>
      </c>
      <c r="F32">
        <f>J27/C33</f>
        <v>1.0520503986760943</v>
      </c>
      <c r="H32">
        <f>L27/C32</f>
        <v>1.8527531302376024</v>
      </c>
      <c r="O32" s="18" t="s">
        <v>42</v>
      </c>
      <c r="Q32">
        <f>R26/(Q26+R26)</f>
        <v>0.78749999999999998</v>
      </c>
      <c r="T32">
        <f>X27/Q33</f>
        <v>3.38702377873572</v>
      </c>
      <c r="V32">
        <f>Z27/Q32</f>
        <v>1.173809491573349</v>
      </c>
      <c r="AC32" s="18" t="s">
        <v>42</v>
      </c>
      <c r="AE32">
        <f>AF26/(AE26+AF26)</f>
        <v>0.22018348623853212</v>
      </c>
      <c r="AH32">
        <f>AL27/AE33</f>
        <v>1.2823529411764705</v>
      </c>
      <c r="AJ32">
        <f>AN27/AE32</f>
        <v>4.5416666666666661</v>
      </c>
    </row>
    <row r="33" spans="1:36" ht="15.75" x14ac:dyDescent="0.25">
      <c r="A33" s="18" t="s">
        <v>43</v>
      </c>
      <c r="C33">
        <f>C26/(C26+D26)</f>
        <v>0.80188679245283023</v>
      </c>
      <c r="F33">
        <f>2*(F31/(F31+F32))</f>
        <v>0.85731789193772423</v>
      </c>
      <c r="H33">
        <f>2*(H31/(H31+H32))</f>
        <v>0.59750039554384937</v>
      </c>
      <c r="O33" s="18" t="s">
        <v>43</v>
      </c>
      <c r="Q33">
        <f>Q26/(Q26+R26)</f>
        <v>0.21249999999999999</v>
      </c>
      <c r="T33">
        <f>2*(T31/(T31+T32))</f>
        <v>0.19016371157905373</v>
      </c>
      <c r="V33">
        <f>2*(V31/(V31+V32))</f>
        <v>0.46529952537524905</v>
      </c>
      <c r="AC33" s="18" t="s">
        <v>43</v>
      </c>
      <c r="AE33">
        <f>AE26/(AE26+AF26)</f>
        <v>0.77981651376146788</v>
      </c>
      <c r="AH33">
        <f>2*(AH31/(AH31+AH32))</f>
        <v>0</v>
      </c>
      <c r="AJ33">
        <f>2*(AJ31/(AJ31+AJ32))</f>
        <v>0</v>
      </c>
    </row>
    <row r="34" spans="1:36" x14ac:dyDescent="0.25">
      <c r="E34" s="20" t="s">
        <v>44</v>
      </c>
      <c r="F34" s="21">
        <f>1-F33</f>
        <v>0.14268210806227577</v>
      </c>
      <c r="G34" s="20" t="s">
        <v>45</v>
      </c>
      <c r="H34" s="21">
        <f>1-H33</f>
        <v>0.40249960445615063</v>
      </c>
      <c r="S34" s="20" t="s">
        <v>44</v>
      </c>
      <c r="T34" s="22">
        <f>1-T33</f>
        <v>0.80983628842094624</v>
      </c>
      <c r="U34" s="20" t="s">
        <v>46</v>
      </c>
      <c r="V34" s="22">
        <f>1-V33</f>
        <v>0.53470047462475101</v>
      </c>
      <c r="AG34" s="20" t="s">
        <v>44</v>
      </c>
      <c r="AH34" s="22">
        <f>1-AH33</f>
        <v>1</v>
      </c>
      <c r="AI34" s="20" t="s">
        <v>47</v>
      </c>
      <c r="AJ34" s="22">
        <f>1-AJ33</f>
        <v>1</v>
      </c>
    </row>
    <row r="38" spans="1:36" ht="18.75" x14ac:dyDescent="0.3">
      <c r="C38" s="6" t="s">
        <v>3</v>
      </c>
      <c r="Q38" s="6" t="s">
        <v>3</v>
      </c>
    </row>
    <row r="39" spans="1:36" ht="56.25" customHeight="1" x14ac:dyDescent="0.25">
      <c r="A39" s="7" t="s">
        <v>4</v>
      </c>
      <c r="B39" s="7" t="s">
        <v>5</v>
      </c>
      <c r="C39" s="7" t="s">
        <v>48</v>
      </c>
      <c r="D39" s="7" t="s">
        <v>16</v>
      </c>
      <c r="E39" s="7" t="s">
        <v>8</v>
      </c>
      <c r="F39" s="7" t="s">
        <v>9</v>
      </c>
      <c r="G39" s="7" t="s">
        <v>10</v>
      </c>
      <c r="H39" s="7" t="s">
        <v>11</v>
      </c>
      <c r="I39" s="7" t="s">
        <v>12</v>
      </c>
      <c r="J39" s="8" t="s">
        <v>13</v>
      </c>
      <c r="K39" s="7" t="s">
        <v>14</v>
      </c>
      <c r="L39" s="8" t="s">
        <v>13</v>
      </c>
      <c r="O39" s="7" t="s">
        <v>4</v>
      </c>
      <c r="P39" s="7" t="s">
        <v>5</v>
      </c>
      <c r="Q39" s="7" t="s">
        <v>48</v>
      </c>
      <c r="R39" s="7" t="s">
        <v>15</v>
      </c>
      <c r="S39" s="7" t="s">
        <v>8</v>
      </c>
      <c r="T39" s="7" t="s">
        <v>9</v>
      </c>
      <c r="U39" s="7" t="s">
        <v>10</v>
      </c>
      <c r="V39" s="7" t="s">
        <v>11</v>
      </c>
      <c r="W39" s="7" t="s">
        <v>12</v>
      </c>
      <c r="X39" s="8" t="s">
        <v>13</v>
      </c>
      <c r="Y39" s="7" t="s">
        <v>14</v>
      </c>
      <c r="Z39" s="8" t="s">
        <v>13</v>
      </c>
    </row>
    <row r="40" spans="1:36" ht="18.75" x14ac:dyDescent="0.3">
      <c r="A40" s="11"/>
      <c r="B40" s="12"/>
      <c r="C40" s="12" t="s">
        <v>17</v>
      </c>
      <c r="D40" s="12" t="s">
        <v>18</v>
      </c>
      <c r="E40" s="12" t="s">
        <v>19</v>
      </c>
      <c r="F40" s="12" t="s">
        <v>20</v>
      </c>
      <c r="G40" s="12" t="s">
        <v>21</v>
      </c>
      <c r="H40" s="12" t="s">
        <v>22</v>
      </c>
      <c r="I40" s="12" t="s">
        <v>23</v>
      </c>
      <c r="J40" s="12" t="s">
        <v>24</v>
      </c>
      <c r="K40" s="12" t="s">
        <v>25</v>
      </c>
      <c r="L40" s="12" t="s">
        <v>26</v>
      </c>
      <c r="O40" s="11"/>
      <c r="P40" s="12"/>
      <c r="Q40" s="12" t="s">
        <v>17</v>
      </c>
      <c r="R40" s="12" t="s">
        <v>18</v>
      </c>
      <c r="S40" s="12" t="s">
        <v>19</v>
      </c>
      <c r="T40" s="12" t="s">
        <v>20</v>
      </c>
      <c r="U40" s="12" t="s">
        <v>21</v>
      </c>
      <c r="V40" s="12" t="s">
        <v>22</v>
      </c>
      <c r="W40" s="12" t="s">
        <v>23</v>
      </c>
      <c r="X40" s="12" t="s">
        <v>24</v>
      </c>
      <c r="Y40" s="12" t="s">
        <v>25</v>
      </c>
      <c r="Z40" s="12" t="s">
        <v>26</v>
      </c>
    </row>
    <row r="41" spans="1:36" x14ac:dyDescent="0.25">
      <c r="A41" s="15">
        <v>2012</v>
      </c>
      <c r="B41" t="s">
        <v>27</v>
      </c>
      <c r="C41">
        <v>0</v>
      </c>
      <c r="D41">
        <v>0</v>
      </c>
      <c r="E41">
        <v>0</v>
      </c>
      <c r="F41">
        <v>0</v>
      </c>
      <c r="G41" t="e">
        <f>#DIV/0!</f>
        <v>#DIV/0!</v>
      </c>
      <c r="H41" t="e">
        <f>#DIV/0!</f>
        <v>#DIV/0!</v>
      </c>
      <c r="O41" s="23">
        <v>2012</v>
      </c>
      <c r="P41" t="s">
        <v>27</v>
      </c>
      <c r="Q41">
        <v>0</v>
      </c>
      <c r="R41">
        <v>0</v>
      </c>
      <c r="S41">
        <v>0</v>
      </c>
      <c r="T41">
        <v>0</v>
      </c>
      <c r="U41" t="e">
        <f>#DIV/0!</f>
        <v>#DIV/0!</v>
      </c>
      <c r="V41" t="e">
        <f>#DIV/0!</f>
        <v>#DIV/0!</v>
      </c>
    </row>
    <row r="42" spans="1:36" x14ac:dyDescent="0.25">
      <c r="A42" s="15">
        <v>2012</v>
      </c>
      <c r="B42" t="s">
        <v>27</v>
      </c>
      <c r="C42">
        <v>0</v>
      </c>
      <c r="D42">
        <v>0</v>
      </c>
      <c r="E42">
        <v>0</v>
      </c>
      <c r="F42">
        <v>0</v>
      </c>
      <c r="G42" t="e">
        <f>#DIV/0!</f>
        <v>#DIV/0!</v>
      </c>
      <c r="H42" t="e">
        <f>#DIV/0!</f>
        <v>#DIV/0!</v>
      </c>
      <c r="O42" s="23">
        <v>2012</v>
      </c>
      <c r="P42" t="s">
        <v>27</v>
      </c>
      <c r="Q42">
        <v>0</v>
      </c>
      <c r="R42">
        <v>0</v>
      </c>
      <c r="S42">
        <v>0</v>
      </c>
      <c r="T42">
        <v>0</v>
      </c>
      <c r="U42" t="e">
        <f>#DIV/0!</f>
        <v>#DIV/0!</v>
      </c>
      <c r="V42" t="e">
        <f>#DIV/0!</f>
        <v>#DIV/0!</v>
      </c>
    </row>
    <row r="43" spans="1:36" x14ac:dyDescent="0.25">
      <c r="A43" s="15">
        <v>2012</v>
      </c>
      <c r="B43" t="s">
        <v>28</v>
      </c>
      <c r="C43">
        <v>0</v>
      </c>
      <c r="D43">
        <v>0</v>
      </c>
      <c r="E43">
        <v>0</v>
      </c>
      <c r="F43">
        <v>0</v>
      </c>
      <c r="G43" t="e">
        <f>#DIV/0!</f>
        <v>#DIV/0!</v>
      </c>
      <c r="H43" t="e">
        <f>#DIV/0!</f>
        <v>#DIV/0!</v>
      </c>
      <c r="O43" s="23">
        <v>2012</v>
      </c>
      <c r="P43" t="s">
        <v>28</v>
      </c>
      <c r="Q43">
        <v>0</v>
      </c>
      <c r="R43">
        <v>0</v>
      </c>
      <c r="S43">
        <v>0</v>
      </c>
      <c r="T43">
        <v>0</v>
      </c>
      <c r="U43" t="e">
        <f>#DIV/0!</f>
        <v>#DIV/0!</v>
      </c>
      <c r="V43" t="e">
        <f>#DIV/0!</f>
        <v>#DIV/0!</v>
      </c>
    </row>
    <row r="44" spans="1:36" x14ac:dyDescent="0.25">
      <c r="A44" s="15">
        <v>2012</v>
      </c>
      <c r="B44" t="s">
        <v>28</v>
      </c>
      <c r="C44">
        <v>0</v>
      </c>
      <c r="D44">
        <v>0</v>
      </c>
      <c r="E44">
        <v>0</v>
      </c>
      <c r="F44">
        <v>0</v>
      </c>
      <c r="G44" t="e">
        <f>#DIV/0!</f>
        <v>#DIV/0!</v>
      </c>
      <c r="H44" t="e">
        <f>#DIV/0!</f>
        <v>#DIV/0!</v>
      </c>
      <c r="O44" s="23">
        <v>2012</v>
      </c>
      <c r="P44" t="s">
        <v>28</v>
      </c>
      <c r="Q44">
        <v>0</v>
      </c>
      <c r="R44">
        <v>0</v>
      </c>
      <c r="S44">
        <v>0</v>
      </c>
      <c r="T44">
        <v>0</v>
      </c>
      <c r="U44" t="e">
        <f>#DIV/0!</f>
        <v>#DIV/0!</v>
      </c>
      <c r="V44" t="e">
        <f>#DIV/0!</f>
        <v>#DIV/0!</v>
      </c>
    </row>
    <row r="45" spans="1:36" x14ac:dyDescent="0.25">
      <c r="A45" s="15">
        <v>2012</v>
      </c>
      <c r="B45" t="s">
        <v>29</v>
      </c>
      <c r="C45">
        <v>0</v>
      </c>
      <c r="D45">
        <v>0</v>
      </c>
      <c r="E45">
        <v>0</v>
      </c>
      <c r="F45">
        <v>0</v>
      </c>
      <c r="G45" t="e">
        <f>#DIV/0!</f>
        <v>#DIV/0!</v>
      </c>
      <c r="H45" t="e">
        <f>#DIV/0!</f>
        <v>#DIV/0!</v>
      </c>
      <c r="O45" s="23">
        <v>2012</v>
      </c>
      <c r="P45" t="s">
        <v>29</v>
      </c>
      <c r="Q45">
        <v>0</v>
      </c>
      <c r="R45">
        <v>0</v>
      </c>
      <c r="S45">
        <v>0</v>
      </c>
      <c r="T45">
        <v>0</v>
      </c>
      <c r="U45" t="e">
        <f>#DIV/0!</f>
        <v>#DIV/0!</v>
      </c>
      <c r="V45" t="e">
        <f>#DIV/0!</f>
        <v>#DIV/0!</v>
      </c>
    </row>
    <row r="46" spans="1:36" x14ac:dyDescent="0.25">
      <c r="A46" s="15">
        <v>2012</v>
      </c>
      <c r="B46" t="s">
        <v>29</v>
      </c>
      <c r="C46">
        <v>0</v>
      </c>
      <c r="D46">
        <v>0</v>
      </c>
      <c r="E46">
        <v>0</v>
      </c>
      <c r="F46">
        <v>0</v>
      </c>
      <c r="G46" t="e">
        <f>#DIV/0!</f>
        <v>#DIV/0!</v>
      </c>
      <c r="H46" t="e">
        <f>#DIV/0!</f>
        <v>#DIV/0!</v>
      </c>
      <c r="O46" s="23">
        <v>2012</v>
      </c>
      <c r="P46" t="s">
        <v>29</v>
      </c>
      <c r="Q46">
        <v>0</v>
      </c>
      <c r="R46">
        <v>0</v>
      </c>
      <c r="S46">
        <v>0</v>
      </c>
      <c r="T46">
        <v>0</v>
      </c>
      <c r="U46" t="e">
        <f>#DIV/0!</f>
        <v>#DIV/0!</v>
      </c>
      <c r="V46" t="e">
        <f>#DIV/0!</f>
        <v>#DIV/0!</v>
      </c>
    </row>
    <row r="47" spans="1:36" x14ac:dyDescent="0.25">
      <c r="A47" s="15">
        <v>2013</v>
      </c>
      <c r="B47" t="s">
        <v>30</v>
      </c>
      <c r="C47">
        <v>1</v>
      </c>
      <c r="D47">
        <v>0</v>
      </c>
      <c r="E47">
        <f t="shared" ref="E47:E62" si="24">C47/$C$63</f>
        <v>4.7619047619047616E-2</v>
      </c>
      <c r="F47">
        <f t="shared" ref="F47:F62" si="25">D47/$D$63</f>
        <v>0</v>
      </c>
      <c r="G47">
        <f t="shared" ref="G47:G62" si="26">C47/(C47+D47)</f>
        <v>1</v>
      </c>
      <c r="H47">
        <f t="shared" ref="H47:H62" si="27">D47/(C47+D47)</f>
        <v>0</v>
      </c>
      <c r="I47">
        <f>E47*H47</f>
        <v>0</v>
      </c>
      <c r="J47">
        <f>E47*G47</f>
        <v>4.7619047619047616E-2</v>
      </c>
      <c r="K47">
        <f>F47*G47</f>
        <v>0</v>
      </c>
      <c r="L47">
        <f>F47*H47</f>
        <v>0</v>
      </c>
      <c r="O47" s="23">
        <v>2013</v>
      </c>
      <c r="P47" t="s">
        <v>30</v>
      </c>
      <c r="Q47">
        <v>1</v>
      </c>
      <c r="R47">
        <v>1</v>
      </c>
      <c r="S47">
        <f t="shared" ref="S47:S62" si="28">Q47/$Q$63</f>
        <v>4.7619047619047616E-2</v>
      </c>
      <c r="T47">
        <f t="shared" ref="T47:T62" si="29">R47/$R$63</f>
        <v>3.1746031746031746E-3</v>
      </c>
      <c r="U47">
        <f t="shared" ref="U47:U62" si="30">Q47/(Q47+R47)</f>
        <v>0.5</v>
      </c>
      <c r="V47">
        <f t="shared" ref="V47:V62" si="31">R47/(Q47+R47)</f>
        <v>0.5</v>
      </c>
      <c r="W47">
        <f>S47*V47</f>
        <v>2.3809523809523808E-2</v>
      </c>
      <c r="X47">
        <f>S47*U47</f>
        <v>2.3809523809523808E-2</v>
      </c>
      <c r="Y47">
        <f>T47*U47</f>
        <v>1.5873015873015873E-3</v>
      </c>
      <c r="Z47">
        <f>T47*V47</f>
        <v>1.5873015873015873E-3</v>
      </c>
    </row>
    <row r="48" spans="1:36" x14ac:dyDescent="0.25">
      <c r="A48" s="15">
        <v>2013</v>
      </c>
      <c r="B48" t="s">
        <v>30</v>
      </c>
      <c r="C48">
        <v>4</v>
      </c>
      <c r="D48">
        <v>0</v>
      </c>
      <c r="E48">
        <f t="shared" si="24"/>
        <v>0.19047619047619047</v>
      </c>
      <c r="F48">
        <f t="shared" si="25"/>
        <v>0</v>
      </c>
      <c r="G48">
        <f t="shared" si="26"/>
        <v>1</v>
      </c>
      <c r="H48">
        <f t="shared" si="27"/>
        <v>0</v>
      </c>
      <c r="I48">
        <f>E48*H48</f>
        <v>0</v>
      </c>
      <c r="J48">
        <f>E48*G48</f>
        <v>0.19047619047619047</v>
      </c>
      <c r="K48">
        <f>F48*G48</f>
        <v>0</v>
      </c>
      <c r="L48">
        <f>F48*H48</f>
        <v>0</v>
      </c>
      <c r="O48" s="23">
        <v>2013</v>
      </c>
      <c r="P48" t="s">
        <v>30</v>
      </c>
      <c r="Q48">
        <v>4</v>
      </c>
      <c r="R48">
        <v>17</v>
      </c>
      <c r="S48">
        <f t="shared" si="28"/>
        <v>0.19047619047619047</v>
      </c>
      <c r="T48">
        <f t="shared" si="29"/>
        <v>5.3968253968253971E-2</v>
      </c>
      <c r="U48">
        <f t="shared" si="30"/>
        <v>0.19047619047619047</v>
      </c>
      <c r="V48">
        <f t="shared" si="31"/>
        <v>0.80952380952380953</v>
      </c>
      <c r="W48">
        <f>S48*V48</f>
        <v>0.15419501133786848</v>
      </c>
      <c r="X48">
        <f>S48*U48</f>
        <v>3.6281179138321989E-2</v>
      </c>
      <c r="Y48">
        <f>T48*U48</f>
        <v>1.0279667422524565E-2</v>
      </c>
      <c r="Z48">
        <f>T48*V48</f>
        <v>4.3688586545729408E-2</v>
      </c>
    </row>
    <row r="49" spans="1:26" x14ac:dyDescent="0.25">
      <c r="A49" s="15">
        <v>2013</v>
      </c>
      <c r="B49" t="s">
        <v>31</v>
      </c>
      <c r="C49">
        <v>11</v>
      </c>
      <c r="D49">
        <v>0</v>
      </c>
      <c r="E49">
        <f t="shared" si="24"/>
        <v>0.52380952380952384</v>
      </c>
      <c r="F49">
        <f t="shared" si="25"/>
        <v>0</v>
      </c>
      <c r="G49">
        <f t="shared" si="26"/>
        <v>1</v>
      </c>
      <c r="H49">
        <f t="shared" si="27"/>
        <v>0</v>
      </c>
      <c r="I49">
        <f>E49*H49</f>
        <v>0</v>
      </c>
      <c r="J49">
        <f>E49*G49</f>
        <v>0.52380952380952384</v>
      </c>
      <c r="K49">
        <f>F49*G49</f>
        <v>0</v>
      </c>
      <c r="L49">
        <f>F49*H49</f>
        <v>0</v>
      </c>
      <c r="O49" s="23">
        <v>2013</v>
      </c>
      <c r="P49" t="s">
        <v>31</v>
      </c>
      <c r="Q49">
        <v>11</v>
      </c>
      <c r="R49">
        <v>216</v>
      </c>
      <c r="S49">
        <f t="shared" si="28"/>
        <v>0.52380952380952384</v>
      </c>
      <c r="T49">
        <f t="shared" si="29"/>
        <v>0.68571428571428572</v>
      </c>
      <c r="U49">
        <f t="shared" si="30"/>
        <v>4.8458149779735685E-2</v>
      </c>
      <c r="V49">
        <f t="shared" si="31"/>
        <v>0.95154185022026427</v>
      </c>
      <c r="W49">
        <f>S49*V49</f>
        <v>0.49842668344870988</v>
      </c>
      <c r="X49">
        <f>S49*U49</f>
        <v>2.5382840360813931E-2</v>
      </c>
      <c r="Y49">
        <f>T49*U49</f>
        <v>3.3228445563247326E-2</v>
      </c>
      <c r="Z49">
        <f>T49*V49</f>
        <v>0.65248584015103839</v>
      </c>
    </row>
    <row r="50" spans="1:26" x14ac:dyDescent="0.25">
      <c r="A50" s="15">
        <v>2013</v>
      </c>
      <c r="B50" t="s">
        <v>31</v>
      </c>
      <c r="C50">
        <v>2</v>
      </c>
      <c r="D50">
        <v>0</v>
      </c>
      <c r="E50">
        <f t="shared" si="24"/>
        <v>9.5238095238095233E-2</v>
      </c>
      <c r="F50">
        <f t="shared" si="25"/>
        <v>0</v>
      </c>
      <c r="G50">
        <f t="shared" si="26"/>
        <v>1</v>
      </c>
      <c r="H50">
        <f t="shared" si="27"/>
        <v>0</v>
      </c>
      <c r="I50">
        <f>E50*H50</f>
        <v>0</v>
      </c>
      <c r="J50">
        <f>E50*G50</f>
        <v>9.5238095238095233E-2</v>
      </c>
      <c r="K50">
        <f>F50*G50</f>
        <v>0</v>
      </c>
      <c r="L50">
        <f>F50*H50</f>
        <v>0</v>
      </c>
      <c r="O50" s="23">
        <v>2013</v>
      </c>
      <c r="P50" t="s">
        <v>31</v>
      </c>
      <c r="Q50">
        <v>2</v>
      </c>
      <c r="R50">
        <v>1</v>
      </c>
      <c r="S50">
        <f t="shared" si="28"/>
        <v>9.5238095238095233E-2</v>
      </c>
      <c r="T50">
        <f t="shared" si="29"/>
        <v>3.1746031746031746E-3</v>
      </c>
      <c r="U50">
        <f t="shared" si="30"/>
        <v>0.66666666666666663</v>
      </c>
      <c r="V50">
        <f t="shared" si="31"/>
        <v>0.33333333333333331</v>
      </c>
      <c r="W50">
        <f>S50*V50</f>
        <v>3.1746031746031744E-2</v>
      </c>
      <c r="X50">
        <f>S50*U50</f>
        <v>6.3492063492063489E-2</v>
      </c>
      <c r="Y50">
        <f>T50*U50</f>
        <v>2.1164021164021161E-3</v>
      </c>
      <c r="Z50">
        <f>T50*V50</f>
        <v>1.0582010582010581E-3</v>
      </c>
    </row>
    <row r="51" spans="1:26" x14ac:dyDescent="0.25">
      <c r="A51" s="15">
        <v>2013</v>
      </c>
      <c r="B51" t="s">
        <v>32</v>
      </c>
      <c r="C51">
        <v>0</v>
      </c>
      <c r="D51">
        <v>0</v>
      </c>
      <c r="E51">
        <f t="shared" si="24"/>
        <v>0</v>
      </c>
      <c r="F51">
        <f t="shared" si="25"/>
        <v>0</v>
      </c>
      <c r="G51" t="e">
        <f t="shared" si="26"/>
        <v>#DIV/0!</v>
      </c>
      <c r="H51" t="e">
        <f t="shared" si="27"/>
        <v>#DIV/0!</v>
      </c>
      <c r="O51" s="23">
        <v>2013</v>
      </c>
      <c r="P51" t="s">
        <v>32</v>
      </c>
      <c r="Q51">
        <v>0</v>
      </c>
      <c r="R51">
        <v>0</v>
      </c>
      <c r="S51">
        <f t="shared" si="28"/>
        <v>0</v>
      </c>
      <c r="T51">
        <f t="shared" si="29"/>
        <v>0</v>
      </c>
      <c r="U51" t="e">
        <f t="shared" si="30"/>
        <v>#DIV/0!</v>
      </c>
      <c r="V51" t="e">
        <f t="shared" si="31"/>
        <v>#DIV/0!</v>
      </c>
    </row>
    <row r="52" spans="1:26" x14ac:dyDescent="0.25">
      <c r="A52" s="15">
        <v>2013</v>
      </c>
      <c r="B52" t="s">
        <v>32</v>
      </c>
      <c r="C52">
        <v>1</v>
      </c>
      <c r="D52">
        <v>0</v>
      </c>
      <c r="E52">
        <f t="shared" si="24"/>
        <v>4.7619047619047616E-2</v>
      </c>
      <c r="F52">
        <f t="shared" si="25"/>
        <v>0</v>
      </c>
      <c r="G52">
        <f t="shared" si="26"/>
        <v>1</v>
      </c>
      <c r="H52">
        <f t="shared" si="27"/>
        <v>0</v>
      </c>
      <c r="I52">
        <f>E52*H52</f>
        <v>0</v>
      </c>
      <c r="J52">
        <f>E52*G52</f>
        <v>4.7619047619047616E-2</v>
      </c>
      <c r="K52">
        <f>F52*G52</f>
        <v>0</v>
      </c>
      <c r="L52">
        <f>F52*H52</f>
        <v>0</v>
      </c>
      <c r="O52" s="23">
        <v>2013</v>
      </c>
      <c r="P52" t="s">
        <v>32</v>
      </c>
      <c r="Q52">
        <v>1</v>
      </c>
      <c r="R52">
        <v>0</v>
      </c>
      <c r="S52">
        <f t="shared" si="28"/>
        <v>4.7619047619047616E-2</v>
      </c>
      <c r="T52">
        <f t="shared" si="29"/>
        <v>0</v>
      </c>
      <c r="U52">
        <f t="shared" si="30"/>
        <v>1</v>
      </c>
      <c r="V52">
        <f t="shared" si="31"/>
        <v>0</v>
      </c>
      <c r="W52">
        <f>S52*V52</f>
        <v>0</v>
      </c>
      <c r="X52">
        <f>S52*U52</f>
        <v>4.7619047619047616E-2</v>
      </c>
      <c r="Y52">
        <f>T52*U52</f>
        <v>0</v>
      </c>
      <c r="Z52">
        <f>T52*V52</f>
        <v>0</v>
      </c>
    </row>
    <row r="53" spans="1:26" x14ac:dyDescent="0.25">
      <c r="A53" s="15">
        <v>2013</v>
      </c>
      <c r="B53" t="s">
        <v>33</v>
      </c>
      <c r="C53">
        <v>1</v>
      </c>
      <c r="D53">
        <v>0</v>
      </c>
      <c r="E53">
        <f t="shared" si="24"/>
        <v>4.7619047619047616E-2</v>
      </c>
      <c r="F53">
        <f t="shared" si="25"/>
        <v>0</v>
      </c>
      <c r="G53">
        <f t="shared" si="26"/>
        <v>1</v>
      </c>
      <c r="H53">
        <f t="shared" si="27"/>
        <v>0</v>
      </c>
      <c r="I53">
        <f>E53*H53</f>
        <v>0</v>
      </c>
      <c r="J53">
        <f>E53*G53</f>
        <v>4.7619047619047616E-2</v>
      </c>
      <c r="K53">
        <f>F53*G53</f>
        <v>0</v>
      </c>
      <c r="L53">
        <f>F53*H53</f>
        <v>0</v>
      </c>
      <c r="O53" s="23">
        <v>2013</v>
      </c>
      <c r="P53" t="s">
        <v>33</v>
      </c>
      <c r="Q53">
        <v>1</v>
      </c>
      <c r="R53">
        <v>1</v>
      </c>
      <c r="S53">
        <f t="shared" si="28"/>
        <v>4.7619047619047616E-2</v>
      </c>
      <c r="T53">
        <f t="shared" si="29"/>
        <v>3.1746031746031746E-3</v>
      </c>
      <c r="U53">
        <f t="shared" si="30"/>
        <v>0.5</v>
      </c>
      <c r="V53">
        <f t="shared" si="31"/>
        <v>0.5</v>
      </c>
      <c r="W53">
        <f>S53*V53</f>
        <v>2.3809523809523808E-2</v>
      </c>
      <c r="X53">
        <f>S53*U53</f>
        <v>2.3809523809523808E-2</v>
      </c>
      <c r="Y53">
        <f>T53*U53</f>
        <v>1.5873015873015873E-3</v>
      </c>
      <c r="Z53">
        <f>T53*V53</f>
        <v>1.5873015873015873E-3</v>
      </c>
    </row>
    <row r="54" spans="1:26" x14ac:dyDescent="0.25">
      <c r="A54" s="15">
        <v>2013</v>
      </c>
      <c r="B54" t="s">
        <v>33</v>
      </c>
      <c r="C54">
        <v>0</v>
      </c>
      <c r="D54">
        <v>0</v>
      </c>
      <c r="E54">
        <f t="shared" si="24"/>
        <v>0</v>
      </c>
      <c r="F54">
        <f t="shared" si="25"/>
        <v>0</v>
      </c>
      <c r="G54" t="e">
        <f t="shared" si="26"/>
        <v>#DIV/0!</v>
      </c>
      <c r="H54" t="e">
        <f t="shared" si="27"/>
        <v>#DIV/0!</v>
      </c>
      <c r="O54" s="23">
        <v>2013</v>
      </c>
      <c r="P54" t="s">
        <v>33</v>
      </c>
      <c r="Q54">
        <v>0</v>
      </c>
      <c r="R54">
        <v>0</v>
      </c>
      <c r="S54">
        <f t="shared" si="28"/>
        <v>0</v>
      </c>
      <c r="T54">
        <f t="shared" si="29"/>
        <v>0</v>
      </c>
      <c r="U54" t="e">
        <f t="shared" si="30"/>
        <v>#DIV/0!</v>
      </c>
      <c r="V54" t="e">
        <f t="shared" si="31"/>
        <v>#DIV/0!</v>
      </c>
    </row>
    <row r="55" spans="1:26" x14ac:dyDescent="0.25">
      <c r="A55" s="15">
        <v>2013</v>
      </c>
      <c r="B55" t="s">
        <v>34</v>
      </c>
      <c r="C55">
        <v>1</v>
      </c>
      <c r="D55">
        <v>0</v>
      </c>
      <c r="E55">
        <f t="shared" si="24"/>
        <v>4.7619047619047616E-2</v>
      </c>
      <c r="F55">
        <f t="shared" si="25"/>
        <v>0</v>
      </c>
      <c r="G55">
        <f t="shared" si="26"/>
        <v>1</v>
      </c>
      <c r="H55">
        <f t="shared" si="27"/>
        <v>0</v>
      </c>
      <c r="I55">
        <f>E55*H55</f>
        <v>0</v>
      </c>
      <c r="J55">
        <f>E55*G55</f>
        <v>4.7619047619047616E-2</v>
      </c>
      <c r="K55">
        <f>F55*G55</f>
        <v>0</v>
      </c>
      <c r="L55">
        <f>F55*H55</f>
        <v>0</v>
      </c>
      <c r="O55" s="23">
        <v>2013</v>
      </c>
      <c r="P55" t="s">
        <v>34</v>
      </c>
      <c r="Q55">
        <v>1</v>
      </c>
      <c r="R55">
        <v>77</v>
      </c>
      <c r="S55">
        <f t="shared" si="28"/>
        <v>4.7619047619047616E-2</v>
      </c>
      <c r="T55">
        <f t="shared" si="29"/>
        <v>0.24444444444444444</v>
      </c>
      <c r="U55">
        <f t="shared" si="30"/>
        <v>1.282051282051282E-2</v>
      </c>
      <c r="V55">
        <f t="shared" si="31"/>
        <v>0.98717948717948723</v>
      </c>
      <c r="W55">
        <f>S55*V55</f>
        <v>4.7008547008547008E-2</v>
      </c>
      <c r="X55">
        <f>S55*U55</f>
        <v>6.1050061050061039E-4</v>
      </c>
      <c r="Y55">
        <f>T55*U55</f>
        <v>3.1339031339031338E-3</v>
      </c>
      <c r="Z55">
        <f>T55*V55</f>
        <v>0.2413105413105413</v>
      </c>
    </row>
    <row r="56" spans="1:26" x14ac:dyDescent="0.25">
      <c r="A56" s="15">
        <v>2013</v>
      </c>
      <c r="B56" t="s">
        <v>34</v>
      </c>
      <c r="C56">
        <v>0</v>
      </c>
      <c r="D56">
        <v>22</v>
      </c>
      <c r="E56">
        <f t="shared" si="24"/>
        <v>0</v>
      </c>
      <c r="F56">
        <f t="shared" si="25"/>
        <v>0.91666666666666663</v>
      </c>
      <c r="G56">
        <f t="shared" si="26"/>
        <v>0</v>
      </c>
      <c r="H56">
        <f t="shared" si="27"/>
        <v>1</v>
      </c>
      <c r="I56">
        <f>E56*H56</f>
        <v>0</v>
      </c>
      <c r="J56">
        <f>E56*G56</f>
        <v>0</v>
      </c>
      <c r="K56">
        <f>F56*G56</f>
        <v>0</v>
      </c>
      <c r="L56">
        <f>F56*H56</f>
        <v>0.91666666666666663</v>
      </c>
      <c r="O56" s="23">
        <v>2013</v>
      </c>
      <c r="P56" t="s">
        <v>34</v>
      </c>
      <c r="Q56">
        <v>0</v>
      </c>
      <c r="R56">
        <v>0</v>
      </c>
      <c r="S56">
        <f t="shared" si="28"/>
        <v>0</v>
      </c>
      <c r="T56">
        <f t="shared" si="29"/>
        <v>0</v>
      </c>
      <c r="U56" t="e">
        <f t="shared" si="30"/>
        <v>#DIV/0!</v>
      </c>
      <c r="V56" t="e">
        <f t="shared" si="31"/>
        <v>#DIV/0!</v>
      </c>
    </row>
    <row r="57" spans="1:26" x14ac:dyDescent="0.25">
      <c r="A57" s="15">
        <v>2013</v>
      </c>
      <c r="B57" t="s">
        <v>35</v>
      </c>
      <c r="C57">
        <v>0</v>
      </c>
      <c r="D57">
        <v>1</v>
      </c>
      <c r="E57">
        <f t="shared" si="24"/>
        <v>0</v>
      </c>
      <c r="F57">
        <f t="shared" si="25"/>
        <v>4.1666666666666664E-2</v>
      </c>
      <c r="G57">
        <f t="shared" si="26"/>
        <v>0</v>
      </c>
      <c r="H57">
        <f t="shared" si="27"/>
        <v>1</v>
      </c>
      <c r="I57">
        <f>E57*H57</f>
        <v>0</v>
      </c>
      <c r="J57">
        <f>E57*G57</f>
        <v>0</v>
      </c>
      <c r="K57">
        <f>F57*G57</f>
        <v>0</v>
      </c>
      <c r="L57">
        <f>F57*H57</f>
        <v>4.1666666666666664E-2</v>
      </c>
      <c r="O57" s="23">
        <v>2013</v>
      </c>
      <c r="P57" t="s">
        <v>35</v>
      </c>
      <c r="Q57">
        <v>0</v>
      </c>
      <c r="R57">
        <v>2</v>
      </c>
      <c r="S57">
        <f t="shared" si="28"/>
        <v>0</v>
      </c>
      <c r="T57">
        <f t="shared" si="29"/>
        <v>6.3492063492063492E-3</v>
      </c>
      <c r="U57">
        <f t="shared" si="30"/>
        <v>0</v>
      </c>
      <c r="V57">
        <f t="shared" si="31"/>
        <v>1</v>
      </c>
      <c r="W57">
        <f>S57*V57</f>
        <v>0</v>
      </c>
      <c r="X57">
        <f>S57*U57</f>
        <v>0</v>
      </c>
      <c r="Y57">
        <f>T57*U57</f>
        <v>0</v>
      </c>
      <c r="Z57">
        <f>T57*V57</f>
        <v>6.3492063492063492E-3</v>
      </c>
    </row>
    <row r="58" spans="1:26" x14ac:dyDescent="0.25">
      <c r="A58" s="15">
        <v>2013</v>
      </c>
      <c r="B58" t="s">
        <v>35</v>
      </c>
      <c r="C58">
        <v>0</v>
      </c>
      <c r="D58">
        <v>1</v>
      </c>
      <c r="E58">
        <f t="shared" si="24"/>
        <v>0</v>
      </c>
      <c r="F58">
        <f t="shared" si="25"/>
        <v>4.1666666666666664E-2</v>
      </c>
      <c r="G58">
        <f t="shared" si="26"/>
        <v>0</v>
      </c>
      <c r="H58">
        <f t="shared" si="27"/>
        <v>1</v>
      </c>
      <c r="I58">
        <f>E58*H58</f>
        <v>0</v>
      </c>
      <c r="J58">
        <f>E58*G58</f>
        <v>0</v>
      </c>
      <c r="K58">
        <f>F58*G58</f>
        <v>0</v>
      </c>
      <c r="L58">
        <f>F58*H58</f>
        <v>4.1666666666666664E-2</v>
      </c>
      <c r="O58" s="23">
        <v>2013</v>
      </c>
      <c r="P58" t="s">
        <v>35</v>
      </c>
      <c r="Q58">
        <v>0</v>
      </c>
      <c r="R58">
        <v>0</v>
      </c>
      <c r="S58">
        <f t="shared" si="28"/>
        <v>0</v>
      </c>
      <c r="T58">
        <f t="shared" si="29"/>
        <v>0</v>
      </c>
      <c r="U58" t="e">
        <f t="shared" si="30"/>
        <v>#DIV/0!</v>
      </c>
      <c r="V58" t="e">
        <f t="shared" si="31"/>
        <v>#DIV/0!</v>
      </c>
    </row>
    <row r="59" spans="1:26" x14ac:dyDescent="0.25">
      <c r="A59" s="15">
        <v>2013</v>
      </c>
      <c r="B59" t="s">
        <v>36</v>
      </c>
      <c r="C59">
        <v>0</v>
      </c>
      <c r="D59">
        <v>0</v>
      </c>
      <c r="E59">
        <f t="shared" si="24"/>
        <v>0</v>
      </c>
      <c r="F59">
        <f t="shared" si="25"/>
        <v>0</v>
      </c>
      <c r="G59" t="e">
        <f t="shared" si="26"/>
        <v>#DIV/0!</v>
      </c>
      <c r="H59" t="e">
        <f t="shared" si="27"/>
        <v>#DIV/0!</v>
      </c>
      <c r="O59" s="23">
        <v>2013</v>
      </c>
      <c r="P59" t="s">
        <v>36</v>
      </c>
      <c r="Q59">
        <v>0</v>
      </c>
      <c r="R59">
        <v>0</v>
      </c>
      <c r="S59">
        <f t="shared" si="28"/>
        <v>0</v>
      </c>
      <c r="T59">
        <f t="shared" si="29"/>
        <v>0</v>
      </c>
      <c r="U59" t="e">
        <f t="shared" si="30"/>
        <v>#DIV/0!</v>
      </c>
      <c r="V59" t="e">
        <f t="shared" si="31"/>
        <v>#DIV/0!</v>
      </c>
    </row>
    <row r="60" spans="1:26" x14ac:dyDescent="0.25">
      <c r="A60" s="15">
        <v>2013</v>
      </c>
      <c r="B60" t="s">
        <v>36</v>
      </c>
      <c r="C60">
        <v>0</v>
      </c>
      <c r="D60">
        <v>0</v>
      </c>
      <c r="E60">
        <f t="shared" si="24"/>
        <v>0</v>
      </c>
      <c r="F60">
        <f t="shared" si="25"/>
        <v>0</v>
      </c>
      <c r="G60" t="e">
        <f t="shared" si="26"/>
        <v>#DIV/0!</v>
      </c>
      <c r="H60" t="e">
        <f t="shared" si="27"/>
        <v>#DIV/0!</v>
      </c>
      <c r="O60" s="23">
        <v>2013</v>
      </c>
      <c r="P60" t="s">
        <v>36</v>
      </c>
      <c r="Q60">
        <v>0</v>
      </c>
      <c r="R60">
        <v>0</v>
      </c>
      <c r="S60">
        <f t="shared" si="28"/>
        <v>0</v>
      </c>
      <c r="T60">
        <f t="shared" si="29"/>
        <v>0</v>
      </c>
      <c r="U60" t="e">
        <f t="shared" si="30"/>
        <v>#DIV/0!</v>
      </c>
      <c r="V60" t="e">
        <f t="shared" si="31"/>
        <v>#DIV/0!</v>
      </c>
    </row>
    <row r="61" spans="1:26" x14ac:dyDescent="0.25">
      <c r="A61" s="15">
        <v>2013</v>
      </c>
      <c r="B61" t="s">
        <v>37</v>
      </c>
      <c r="C61">
        <v>0</v>
      </c>
      <c r="D61">
        <v>0</v>
      </c>
      <c r="E61">
        <f t="shared" si="24"/>
        <v>0</v>
      </c>
      <c r="F61">
        <f t="shared" si="25"/>
        <v>0</v>
      </c>
      <c r="G61" t="e">
        <f t="shared" si="26"/>
        <v>#DIV/0!</v>
      </c>
      <c r="H61" t="e">
        <f t="shared" si="27"/>
        <v>#DIV/0!</v>
      </c>
      <c r="O61" s="23">
        <v>2013</v>
      </c>
      <c r="P61" t="s">
        <v>37</v>
      </c>
      <c r="Q61">
        <v>0</v>
      </c>
      <c r="R61">
        <v>0</v>
      </c>
      <c r="S61">
        <f t="shared" si="28"/>
        <v>0</v>
      </c>
      <c r="T61">
        <f t="shared" si="29"/>
        <v>0</v>
      </c>
      <c r="U61" t="e">
        <f t="shared" si="30"/>
        <v>#DIV/0!</v>
      </c>
      <c r="V61" t="e">
        <f t="shared" si="31"/>
        <v>#DIV/0!</v>
      </c>
    </row>
    <row r="62" spans="1:26" x14ac:dyDescent="0.25">
      <c r="A62" s="15">
        <v>2013</v>
      </c>
      <c r="B62" t="s">
        <v>37</v>
      </c>
      <c r="C62">
        <v>0</v>
      </c>
      <c r="D62">
        <v>0</v>
      </c>
      <c r="E62">
        <f t="shared" si="24"/>
        <v>0</v>
      </c>
      <c r="F62">
        <f t="shared" si="25"/>
        <v>0</v>
      </c>
      <c r="G62" t="e">
        <f t="shared" si="26"/>
        <v>#DIV/0!</v>
      </c>
      <c r="H62" t="e">
        <f t="shared" si="27"/>
        <v>#DIV/0!</v>
      </c>
      <c r="O62" s="23">
        <v>2013</v>
      </c>
      <c r="P62" t="s">
        <v>37</v>
      </c>
      <c r="Q62">
        <v>0</v>
      </c>
      <c r="R62">
        <v>0</v>
      </c>
      <c r="S62">
        <f t="shared" si="28"/>
        <v>0</v>
      </c>
      <c r="T62">
        <f t="shared" si="29"/>
        <v>0</v>
      </c>
      <c r="U62" t="e">
        <f t="shared" si="30"/>
        <v>#DIV/0!</v>
      </c>
      <c r="V62" t="e">
        <f t="shared" si="31"/>
        <v>#DIV/0!</v>
      </c>
    </row>
    <row r="63" spans="1:26" x14ac:dyDescent="0.25">
      <c r="C63">
        <f>SUM(C41:C62)</f>
        <v>21</v>
      </c>
      <c r="D63">
        <f>SUM(D41:D62)</f>
        <v>24</v>
      </c>
      <c r="Q63">
        <f>SUM(Q41:Q62)</f>
        <v>21</v>
      </c>
      <c r="R63">
        <f>SUM(R41:R62)</f>
        <v>315</v>
      </c>
    </row>
    <row r="64" spans="1:26" ht="15.75" x14ac:dyDescent="0.25">
      <c r="C64" s="18" t="s">
        <v>38</v>
      </c>
      <c r="D64" s="18" t="s">
        <v>39</v>
      </c>
      <c r="H64" t="s">
        <v>40</v>
      </c>
      <c r="I64">
        <f>SUM(I41:I62)</f>
        <v>0</v>
      </c>
      <c r="J64">
        <f>SUM(J41:J62)</f>
        <v>1</v>
      </c>
      <c r="K64">
        <f>SUM(K41:K62)</f>
        <v>0</v>
      </c>
      <c r="L64">
        <f>SUM(L41:L62)</f>
        <v>0.99999999999999989</v>
      </c>
      <c r="Q64" s="18" t="s">
        <v>38</v>
      </c>
      <c r="R64" s="18" t="s">
        <v>39</v>
      </c>
      <c r="V64" t="s">
        <v>40</v>
      </c>
      <c r="W64">
        <f>SUM(W41:W62)</f>
        <v>0.77899532116020476</v>
      </c>
      <c r="X64">
        <f>SUM(X41:X62)</f>
        <v>0.22100467883979524</v>
      </c>
      <c r="Y64">
        <f>SUM(Y41:Y62)</f>
        <v>5.1933021410680312E-2</v>
      </c>
      <c r="Z64">
        <f>SUM(Z41:Z62)</f>
        <v>0.94806697858931965</v>
      </c>
    </row>
    <row r="66" spans="1:22" x14ac:dyDescent="0.25">
      <c r="B66" t="s">
        <v>41</v>
      </c>
      <c r="C66">
        <f>C63+D63</f>
        <v>45</v>
      </c>
      <c r="P66" t="s">
        <v>41</v>
      </c>
      <c r="Q66">
        <f>Q63+R63</f>
        <v>336</v>
      </c>
    </row>
    <row r="68" spans="1:22" ht="15.75" x14ac:dyDescent="0.25">
      <c r="A68" s="19"/>
      <c r="F68">
        <f>I64/C69</f>
        <v>0</v>
      </c>
      <c r="H68">
        <f>K64/C70</f>
        <v>0</v>
      </c>
      <c r="O68" s="19"/>
      <c r="T68">
        <f>W64/Q69</f>
        <v>0.8309283425708851</v>
      </c>
      <c r="V68">
        <f>Y64/Q70</f>
        <v>0.83092834257088499</v>
      </c>
    </row>
    <row r="69" spans="1:22" ht="15.75" x14ac:dyDescent="0.25">
      <c r="A69" s="18" t="s">
        <v>42</v>
      </c>
      <c r="C69">
        <f>D63/(C63+D63)</f>
        <v>0.53333333333333333</v>
      </c>
      <c r="F69">
        <f>J64/C70</f>
        <v>2.1428571428571428</v>
      </c>
      <c r="H69">
        <f>L64/C69</f>
        <v>1.8749999999999998</v>
      </c>
      <c r="O69" s="18" t="s">
        <v>42</v>
      </c>
      <c r="Q69">
        <f>R63/(Q63+R63)</f>
        <v>0.9375</v>
      </c>
      <c r="T69">
        <f>X64/Q70</f>
        <v>3.5360748614367239</v>
      </c>
      <c r="V69">
        <f>Z64/Q69</f>
        <v>1.0112714438286077</v>
      </c>
    </row>
    <row r="70" spans="1:22" ht="15.75" x14ac:dyDescent="0.25">
      <c r="A70" s="18" t="s">
        <v>43</v>
      </c>
      <c r="C70">
        <f>C63/(C63+D63)</f>
        <v>0.46666666666666667</v>
      </c>
      <c r="F70">
        <f>2*(F68/(F68+F69))</f>
        <v>0</v>
      </c>
      <c r="H70">
        <f>2*(H68/(H68+H69))</f>
        <v>0</v>
      </c>
      <c r="O70" s="18" t="s">
        <v>43</v>
      </c>
      <c r="Q70">
        <f>Q63/(Q63+R63)</f>
        <v>6.25E-2</v>
      </c>
      <c r="T70">
        <f>2*(T68/(T68+T69))</f>
        <v>0.38054853809511296</v>
      </c>
      <c r="V70">
        <f>2*(V68/(V68+V69))</f>
        <v>0.90210448259241405</v>
      </c>
    </row>
    <row r="71" spans="1:22" x14ac:dyDescent="0.25">
      <c r="E71" s="20" t="s">
        <v>49</v>
      </c>
      <c r="F71" s="22">
        <f>1-F70</f>
        <v>1</v>
      </c>
      <c r="G71" s="20" t="s">
        <v>47</v>
      </c>
      <c r="H71" s="22">
        <f>1-H70</f>
        <v>1</v>
      </c>
      <c r="S71" s="20" t="s">
        <v>49</v>
      </c>
      <c r="T71" s="22">
        <f>1-T70</f>
        <v>0.61945146190488698</v>
      </c>
      <c r="U71" s="20" t="s">
        <v>46</v>
      </c>
      <c r="V71" s="22">
        <f>1-V70</f>
        <v>9.7895517407585952E-2</v>
      </c>
    </row>
    <row r="75" spans="1:22" ht="18.75" x14ac:dyDescent="0.3">
      <c r="C75" s="6" t="s">
        <v>3</v>
      </c>
    </row>
    <row r="76" spans="1:22" ht="41.25" customHeight="1" x14ac:dyDescent="0.25">
      <c r="A76" s="10" t="s">
        <v>4</v>
      </c>
      <c r="B76" s="7" t="s">
        <v>5</v>
      </c>
      <c r="C76" s="7" t="s">
        <v>50</v>
      </c>
      <c r="D76" s="7" t="s">
        <v>16</v>
      </c>
      <c r="E76" s="7" t="s">
        <v>8</v>
      </c>
      <c r="F76" s="7" t="s">
        <v>9</v>
      </c>
      <c r="G76" s="7" t="s">
        <v>10</v>
      </c>
      <c r="H76" s="7" t="s">
        <v>11</v>
      </c>
      <c r="I76" s="7" t="s">
        <v>12</v>
      </c>
      <c r="J76" s="8" t="s">
        <v>13</v>
      </c>
      <c r="K76" s="7" t="s">
        <v>14</v>
      </c>
      <c r="L76" s="8" t="s">
        <v>13</v>
      </c>
    </row>
    <row r="77" spans="1:22" ht="18.75" x14ac:dyDescent="0.3">
      <c r="A77" s="14"/>
      <c r="B77" s="12"/>
      <c r="C77" s="12" t="s">
        <v>17</v>
      </c>
      <c r="D77" s="12" t="s">
        <v>18</v>
      </c>
      <c r="E77" s="12" t="s">
        <v>19</v>
      </c>
      <c r="F77" s="12" t="s">
        <v>20</v>
      </c>
      <c r="G77" s="12" t="s">
        <v>21</v>
      </c>
      <c r="H77" s="12" t="s">
        <v>22</v>
      </c>
      <c r="I77" s="12" t="s">
        <v>23</v>
      </c>
      <c r="J77" s="12" t="s">
        <v>24</v>
      </c>
      <c r="K77" s="12" t="s">
        <v>25</v>
      </c>
      <c r="L77" s="12" t="s">
        <v>26</v>
      </c>
    </row>
    <row r="78" spans="1:22" x14ac:dyDescent="0.25">
      <c r="A78" s="15">
        <v>2012</v>
      </c>
      <c r="B78" t="s">
        <v>27</v>
      </c>
      <c r="C78">
        <v>0</v>
      </c>
      <c r="D78">
        <v>0</v>
      </c>
      <c r="E78">
        <v>0</v>
      </c>
      <c r="F78">
        <v>0</v>
      </c>
      <c r="G78" t="e">
        <f>#DIV/0!</f>
        <v>#DIV/0!</v>
      </c>
      <c r="H78" t="e">
        <f>#DIV/0!</f>
        <v>#DIV/0!</v>
      </c>
      <c r="L78" s="23"/>
    </row>
    <row r="79" spans="1:22" x14ac:dyDescent="0.25">
      <c r="A79" s="15">
        <v>2012</v>
      </c>
      <c r="B79" t="s">
        <v>27</v>
      </c>
      <c r="C79">
        <v>0</v>
      </c>
      <c r="D79">
        <v>0</v>
      </c>
      <c r="E79">
        <v>0</v>
      </c>
      <c r="F79">
        <v>0</v>
      </c>
      <c r="G79" t="e">
        <f>#DIV/0!</f>
        <v>#DIV/0!</v>
      </c>
      <c r="H79" t="e">
        <f>#DIV/0!</f>
        <v>#DIV/0!</v>
      </c>
      <c r="L79" s="23"/>
    </row>
    <row r="80" spans="1:22" x14ac:dyDescent="0.25">
      <c r="A80" s="15">
        <v>2012</v>
      </c>
      <c r="B80" t="s">
        <v>28</v>
      </c>
      <c r="C80">
        <v>0</v>
      </c>
      <c r="D80">
        <v>0</v>
      </c>
      <c r="E80">
        <v>0</v>
      </c>
      <c r="F80">
        <v>0</v>
      </c>
      <c r="G80" t="e">
        <f>#DIV/0!</f>
        <v>#DIV/0!</v>
      </c>
      <c r="H80" t="e">
        <f>#DIV/0!</f>
        <v>#DIV/0!</v>
      </c>
      <c r="L80" s="23"/>
    </row>
    <row r="81" spans="1:12" x14ac:dyDescent="0.25">
      <c r="A81" s="15">
        <v>2012</v>
      </c>
      <c r="B81" t="s">
        <v>28</v>
      </c>
      <c r="C81">
        <v>0</v>
      </c>
      <c r="D81">
        <v>0</v>
      </c>
      <c r="E81">
        <v>0</v>
      </c>
      <c r="F81">
        <v>0</v>
      </c>
      <c r="G81" t="e">
        <f>#DIV/0!</f>
        <v>#DIV/0!</v>
      </c>
      <c r="H81" t="e">
        <f>#DIV/0!</f>
        <v>#DIV/0!</v>
      </c>
      <c r="L81" s="23"/>
    </row>
    <row r="82" spans="1:12" x14ac:dyDescent="0.25">
      <c r="A82" s="15">
        <v>2012</v>
      </c>
      <c r="B82" t="s">
        <v>29</v>
      </c>
      <c r="C82">
        <v>0</v>
      </c>
      <c r="D82">
        <v>0</v>
      </c>
      <c r="E82">
        <v>0</v>
      </c>
      <c r="F82">
        <v>0</v>
      </c>
      <c r="G82" t="e">
        <f>#DIV/0!</f>
        <v>#DIV/0!</v>
      </c>
      <c r="H82" t="e">
        <f>#DIV/0!</f>
        <v>#DIV/0!</v>
      </c>
      <c r="L82" s="23"/>
    </row>
    <row r="83" spans="1:12" x14ac:dyDescent="0.25">
      <c r="A83" s="15">
        <v>2012</v>
      </c>
      <c r="B83" t="s">
        <v>29</v>
      </c>
      <c r="C83">
        <v>0</v>
      </c>
      <c r="D83">
        <v>0</v>
      </c>
      <c r="E83">
        <v>0</v>
      </c>
      <c r="F83">
        <v>0</v>
      </c>
      <c r="G83" t="e">
        <f>#DIV/0!</f>
        <v>#DIV/0!</v>
      </c>
      <c r="H83" t="e">
        <f>#DIV/0!</f>
        <v>#DIV/0!</v>
      </c>
      <c r="L83" s="23"/>
    </row>
    <row r="84" spans="1:12" x14ac:dyDescent="0.25">
      <c r="A84" s="15">
        <v>2013</v>
      </c>
      <c r="B84" t="s">
        <v>30</v>
      </c>
      <c r="C84">
        <v>1</v>
      </c>
      <c r="D84">
        <v>0</v>
      </c>
      <c r="E84">
        <f t="shared" ref="E84:E99" si="32">C84/$C$100</f>
        <v>3.1746031746031746E-3</v>
      </c>
      <c r="F84">
        <f t="shared" ref="F84:F99" si="33">D84/$D$100</f>
        <v>0</v>
      </c>
      <c r="G84">
        <f t="shared" ref="G84:G99" si="34">C84/(C84+D84)</f>
        <v>1</v>
      </c>
      <c r="H84">
        <f t="shared" ref="H84:H99" si="35">D84/(C84+D84)</f>
        <v>0</v>
      </c>
      <c r="I84">
        <f>E84*H84</f>
        <v>0</v>
      </c>
      <c r="J84">
        <f>E84*G84</f>
        <v>3.1746031746031746E-3</v>
      </c>
      <c r="K84">
        <f>F84*G84</f>
        <v>0</v>
      </c>
      <c r="L84">
        <f>F84*H84</f>
        <v>0</v>
      </c>
    </row>
    <row r="85" spans="1:12" x14ac:dyDescent="0.25">
      <c r="A85" s="15">
        <v>2013</v>
      </c>
      <c r="B85" t="s">
        <v>30</v>
      </c>
      <c r="C85">
        <v>17</v>
      </c>
      <c r="D85">
        <v>0</v>
      </c>
      <c r="E85">
        <f t="shared" si="32"/>
        <v>5.3968253968253971E-2</v>
      </c>
      <c r="F85">
        <f t="shared" si="33"/>
        <v>0</v>
      </c>
      <c r="G85">
        <f t="shared" si="34"/>
        <v>1</v>
      </c>
      <c r="H85">
        <f t="shared" si="35"/>
        <v>0</v>
      </c>
      <c r="I85">
        <f>E85*H85</f>
        <v>0</v>
      </c>
      <c r="J85">
        <f>E85*G85</f>
        <v>5.3968253968253971E-2</v>
      </c>
      <c r="K85">
        <f>F85*G85</f>
        <v>0</v>
      </c>
      <c r="L85">
        <f>F85*H85</f>
        <v>0</v>
      </c>
    </row>
    <row r="86" spans="1:12" x14ac:dyDescent="0.25">
      <c r="A86" s="15">
        <v>2013</v>
      </c>
      <c r="B86" t="s">
        <v>31</v>
      </c>
      <c r="C86">
        <v>216</v>
      </c>
      <c r="D86">
        <v>0</v>
      </c>
      <c r="E86">
        <f t="shared" si="32"/>
        <v>0.68571428571428572</v>
      </c>
      <c r="F86">
        <f t="shared" si="33"/>
        <v>0</v>
      </c>
      <c r="G86">
        <f t="shared" si="34"/>
        <v>1</v>
      </c>
      <c r="H86">
        <f t="shared" si="35"/>
        <v>0</v>
      </c>
      <c r="I86">
        <f>E86*H86</f>
        <v>0</v>
      </c>
      <c r="J86">
        <f>E86*G86</f>
        <v>0.68571428571428572</v>
      </c>
      <c r="K86">
        <f>F86*G86</f>
        <v>0</v>
      </c>
      <c r="L86">
        <f>F86*H86</f>
        <v>0</v>
      </c>
    </row>
    <row r="87" spans="1:12" x14ac:dyDescent="0.25">
      <c r="A87" s="15">
        <v>2013</v>
      </c>
      <c r="B87" t="s">
        <v>31</v>
      </c>
      <c r="C87">
        <v>1</v>
      </c>
      <c r="D87">
        <v>0</v>
      </c>
      <c r="E87">
        <f t="shared" si="32"/>
        <v>3.1746031746031746E-3</v>
      </c>
      <c r="F87">
        <f t="shared" si="33"/>
        <v>0</v>
      </c>
      <c r="G87">
        <f t="shared" si="34"/>
        <v>1</v>
      </c>
      <c r="H87">
        <f t="shared" si="35"/>
        <v>0</v>
      </c>
      <c r="I87">
        <f>E87*H87</f>
        <v>0</v>
      </c>
      <c r="J87">
        <f>E87*G87</f>
        <v>3.1746031746031746E-3</v>
      </c>
      <c r="K87">
        <f>F87*G87</f>
        <v>0</v>
      </c>
      <c r="L87">
        <f>F87*H87</f>
        <v>0</v>
      </c>
    </row>
    <row r="88" spans="1:12" x14ac:dyDescent="0.25">
      <c r="A88" s="15">
        <v>2013</v>
      </c>
      <c r="B88" t="s">
        <v>32</v>
      </c>
      <c r="C88">
        <v>0</v>
      </c>
      <c r="D88">
        <v>0</v>
      </c>
      <c r="E88">
        <f t="shared" si="32"/>
        <v>0</v>
      </c>
      <c r="F88">
        <f t="shared" si="33"/>
        <v>0</v>
      </c>
      <c r="G88" t="e">
        <f t="shared" si="34"/>
        <v>#DIV/0!</v>
      </c>
      <c r="H88" t="e">
        <f t="shared" si="35"/>
        <v>#DIV/0!</v>
      </c>
    </row>
    <row r="89" spans="1:12" x14ac:dyDescent="0.25">
      <c r="A89" s="15">
        <v>2013</v>
      </c>
      <c r="B89" t="s">
        <v>32</v>
      </c>
      <c r="C89">
        <v>0</v>
      </c>
      <c r="D89">
        <v>0</v>
      </c>
      <c r="E89">
        <f t="shared" si="32"/>
        <v>0</v>
      </c>
      <c r="F89">
        <f t="shared" si="33"/>
        <v>0</v>
      </c>
      <c r="G89" t="e">
        <f t="shared" si="34"/>
        <v>#DIV/0!</v>
      </c>
      <c r="H89" t="e">
        <f t="shared" si="35"/>
        <v>#DIV/0!</v>
      </c>
    </row>
    <row r="90" spans="1:12" x14ac:dyDescent="0.25">
      <c r="A90" s="15">
        <v>2013</v>
      </c>
      <c r="B90" t="s">
        <v>33</v>
      </c>
      <c r="C90">
        <v>1</v>
      </c>
      <c r="D90">
        <v>0</v>
      </c>
      <c r="E90">
        <f t="shared" si="32"/>
        <v>3.1746031746031746E-3</v>
      </c>
      <c r="F90">
        <f t="shared" si="33"/>
        <v>0</v>
      </c>
      <c r="G90">
        <f t="shared" si="34"/>
        <v>1</v>
      </c>
      <c r="H90">
        <f t="shared" si="35"/>
        <v>0</v>
      </c>
      <c r="I90">
        <f>E90*H90</f>
        <v>0</v>
      </c>
      <c r="J90">
        <f>E90*G90</f>
        <v>3.1746031746031746E-3</v>
      </c>
      <c r="K90">
        <f>F90*G90</f>
        <v>0</v>
      </c>
      <c r="L90">
        <f>F90*H90</f>
        <v>0</v>
      </c>
    </row>
    <row r="91" spans="1:12" x14ac:dyDescent="0.25">
      <c r="A91" s="15">
        <v>2013</v>
      </c>
      <c r="B91" t="s">
        <v>33</v>
      </c>
      <c r="C91">
        <v>0</v>
      </c>
      <c r="D91">
        <v>0</v>
      </c>
      <c r="E91">
        <f t="shared" si="32"/>
        <v>0</v>
      </c>
      <c r="F91">
        <f t="shared" si="33"/>
        <v>0</v>
      </c>
      <c r="G91" t="e">
        <f t="shared" si="34"/>
        <v>#DIV/0!</v>
      </c>
      <c r="H91" t="e">
        <f t="shared" si="35"/>
        <v>#DIV/0!</v>
      </c>
    </row>
    <row r="92" spans="1:12" x14ac:dyDescent="0.25">
      <c r="A92" s="15">
        <v>2013</v>
      </c>
      <c r="B92" t="s">
        <v>34</v>
      </c>
      <c r="C92">
        <v>77</v>
      </c>
      <c r="D92">
        <v>0</v>
      </c>
      <c r="E92">
        <f t="shared" si="32"/>
        <v>0.24444444444444444</v>
      </c>
      <c r="F92">
        <f t="shared" si="33"/>
        <v>0</v>
      </c>
      <c r="G92">
        <f t="shared" si="34"/>
        <v>1</v>
      </c>
      <c r="H92">
        <f t="shared" si="35"/>
        <v>0</v>
      </c>
      <c r="I92">
        <f>E92*H92</f>
        <v>0</v>
      </c>
      <c r="J92">
        <f>E92*G92</f>
        <v>0.24444444444444444</v>
      </c>
      <c r="K92">
        <f>F92*G92</f>
        <v>0</v>
      </c>
      <c r="L92">
        <f>F92*H92</f>
        <v>0</v>
      </c>
    </row>
    <row r="93" spans="1:12" x14ac:dyDescent="0.25">
      <c r="A93" s="15">
        <v>2013</v>
      </c>
      <c r="B93" t="s">
        <v>34</v>
      </c>
      <c r="C93">
        <v>0</v>
      </c>
      <c r="D93">
        <v>22</v>
      </c>
      <c r="E93">
        <f t="shared" si="32"/>
        <v>0</v>
      </c>
      <c r="F93">
        <f t="shared" si="33"/>
        <v>0.91666666666666663</v>
      </c>
      <c r="G93">
        <f t="shared" si="34"/>
        <v>0</v>
      </c>
      <c r="H93">
        <f t="shared" si="35"/>
        <v>1</v>
      </c>
      <c r="I93">
        <f>E93*H93</f>
        <v>0</v>
      </c>
      <c r="J93">
        <f>E93*G93</f>
        <v>0</v>
      </c>
      <c r="K93">
        <f>F93*G93</f>
        <v>0</v>
      </c>
      <c r="L93">
        <f>F93*H93</f>
        <v>0.91666666666666663</v>
      </c>
    </row>
    <row r="94" spans="1:12" x14ac:dyDescent="0.25">
      <c r="A94" s="15">
        <v>2013</v>
      </c>
      <c r="B94" t="s">
        <v>35</v>
      </c>
      <c r="C94">
        <v>2</v>
      </c>
      <c r="D94">
        <v>1</v>
      </c>
      <c r="E94">
        <f t="shared" si="32"/>
        <v>6.3492063492063492E-3</v>
      </c>
      <c r="F94">
        <f t="shared" si="33"/>
        <v>4.1666666666666664E-2</v>
      </c>
      <c r="G94">
        <f t="shared" si="34"/>
        <v>0.66666666666666663</v>
      </c>
      <c r="H94">
        <f t="shared" si="35"/>
        <v>0.33333333333333331</v>
      </c>
      <c r="I94">
        <f>E94*H94</f>
        <v>2.1164021164021161E-3</v>
      </c>
      <c r="J94">
        <f>E94*G94</f>
        <v>4.2328042328042322E-3</v>
      </c>
      <c r="K94">
        <f>F94*G94</f>
        <v>2.7777777777777776E-2</v>
      </c>
      <c r="L94">
        <f>F94*H94</f>
        <v>1.3888888888888888E-2</v>
      </c>
    </row>
    <row r="95" spans="1:12" x14ac:dyDescent="0.25">
      <c r="A95" s="15">
        <v>2013</v>
      </c>
      <c r="B95" t="s">
        <v>35</v>
      </c>
      <c r="C95">
        <v>0</v>
      </c>
      <c r="D95">
        <v>1</v>
      </c>
      <c r="E95">
        <f t="shared" si="32"/>
        <v>0</v>
      </c>
      <c r="F95">
        <f t="shared" si="33"/>
        <v>4.1666666666666664E-2</v>
      </c>
      <c r="G95">
        <f t="shared" si="34"/>
        <v>0</v>
      </c>
      <c r="H95">
        <f t="shared" si="35"/>
        <v>1</v>
      </c>
      <c r="I95">
        <f>E95*H95</f>
        <v>0</v>
      </c>
      <c r="J95">
        <f>E95*G95</f>
        <v>0</v>
      </c>
      <c r="K95">
        <f>F95*G95</f>
        <v>0</v>
      </c>
      <c r="L95">
        <f>F95*H95</f>
        <v>4.1666666666666664E-2</v>
      </c>
    </row>
    <row r="96" spans="1:12" x14ac:dyDescent="0.25">
      <c r="A96" s="15">
        <v>2013</v>
      </c>
      <c r="B96" t="s">
        <v>36</v>
      </c>
      <c r="C96">
        <v>0</v>
      </c>
      <c r="D96">
        <v>0</v>
      </c>
      <c r="E96">
        <f t="shared" si="32"/>
        <v>0</v>
      </c>
      <c r="F96">
        <f t="shared" si="33"/>
        <v>0</v>
      </c>
      <c r="G96" t="e">
        <f t="shared" si="34"/>
        <v>#DIV/0!</v>
      </c>
      <c r="H96" t="e">
        <f t="shared" si="35"/>
        <v>#DIV/0!</v>
      </c>
    </row>
    <row r="97" spans="1:12" x14ac:dyDescent="0.25">
      <c r="A97" s="15">
        <v>2013</v>
      </c>
      <c r="B97" t="s">
        <v>36</v>
      </c>
      <c r="C97">
        <v>0</v>
      </c>
      <c r="D97">
        <v>0</v>
      </c>
      <c r="E97">
        <f t="shared" si="32"/>
        <v>0</v>
      </c>
      <c r="F97">
        <f t="shared" si="33"/>
        <v>0</v>
      </c>
      <c r="G97" t="e">
        <f t="shared" si="34"/>
        <v>#DIV/0!</v>
      </c>
      <c r="H97" t="e">
        <f t="shared" si="35"/>
        <v>#DIV/0!</v>
      </c>
    </row>
    <row r="98" spans="1:12" x14ac:dyDescent="0.25">
      <c r="A98" s="15">
        <v>2013</v>
      </c>
      <c r="B98" t="s">
        <v>37</v>
      </c>
      <c r="C98">
        <v>0</v>
      </c>
      <c r="D98">
        <v>0</v>
      </c>
      <c r="E98">
        <f t="shared" si="32"/>
        <v>0</v>
      </c>
      <c r="F98">
        <f t="shared" si="33"/>
        <v>0</v>
      </c>
      <c r="G98" t="e">
        <f t="shared" si="34"/>
        <v>#DIV/0!</v>
      </c>
      <c r="H98" t="e">
        <f t="shared" si="35"/>
        <v>#DIV/0!</v>
      </c>
    </row>
    <row r="99" spans="1:12" x14ac:dyDescent="0.25">
      <c r="A99" s="15">
        <v>2013</v>
      </c>
      <c r="B99" t="s">
        <v>37</v>
      </c>
      <c r="C99">
        <v>0</v>
      </c>
      <c r="D99">
        <v>0</v>
      </c>
      <c r="E99">
        <f t="shared" si="32"/>
        <v>0</v>
      </c>
      <c r="F99">
        <f t="shared" si="33"/>
        <v>0</v>
      </c>
      <c r="G99" t="e">
        <f t="shared" si="34"/>
        <v>#DIV/0!</v>
      </c>
      <c r="H99" t="e">
        <f t="shared" si="35"/>
        <v>#DIV/0!</v>
      </c>
    </row>
    <row r="100" spans="1:12" x14ac:dyDescent="0.25">
      <c r="C100">
        <f>SUM(C78:C99)</f>
        <v>315</v>
      </c>
      <c r="D100">
        <f>SUM(D78:D99)</f>
        <v>24</v>
      </c>
    </row>
    <row r="101" spans="1:12" ht="15.75" x14ac:dyDescent="0.25">
      <c r="C101" s="18" t="s">
        <v>38</v>
      </c>
      <c r="D101" s="18" t="s">
        <v>39</v>
      </c>
      <c r="H101" t="s">
        <v>40</v>
      </c>
      <c r="I101">
        <f>SUM(I78:I99)</f>
        <v>2.1164021164021161E-3</v>
      </c>
      <c r="J101">
        <f>SUM(J78:J99)</f>
        <v>0.99788359788359793</v>
      </c>
      <c r="K101">
        <f>SUM(K78:K99)</f>
        <v>2.7777777777777776E-2</v>
      </c>
      <c r="L101">
        <f>SUM(L78:L99)</f>
        <v>0.9722222222222221</v>
      </c>
    </row>
    <row r="103" spans="1:12" x14ac:dyDescent="0.25">
      <c r="B103" t="s">
        <v>41</v>
      </c>
      <c r="C103">
        <f>C100+D100</f>
        <v>339</v>
      </c>
    </row>
    <row r="105" spans="1:12" ht="15.75" x14ac:dyDescent="0.25">
      <c r="A105" s="19"/>
      <c r="F105">
        <f>I101/C106</f>
        <v>2.989417989417989E-2</v>
      </c>
      <c r="H105">
        <f>K101/C107</f>
        <v>2.9894179894179893E-2</v>
      </c>
    </row>
    <row r="106" spans="1:12" ht="15.75" x14ac:dyDescent="0.25">
      <c r="A106" s="18" t="s">
        <v>42</v>
      </c>
      <c r="C106">
        <f>D100/(C100+D100)</f>
        <v>7.0796460176991149E-2</v>
      </c>
      <c r="F106">
        <f>J101/C107</f>
        <v>1.0739128243890148</v>
      </c>
      <c r="H106">
        <f>L101/C106</f>
        <v>13.732638888888888</v>
      </c>
    </row>
    <row r="107" spans="1:12" ht="15.75" x14ac:dyDescent="0.25">
      <c r="A107" s="18" t="s">
        <v>43</v>
      </c>
      <c r="C107">
        <f>C100/(C100+D100)</f>
        <v>0.92920353982300885</v>
      </c>
      <c r="F107">
        <f>2*(F105/(F105+F106))</f>
        <v>5.4165591952540622E-2</v>
      </c>
      <c r="H107">
        <f>2*(H105/(H105+H106))</f>
        <v>4.3442845506380667E-3</v>
      </c>
    </row>
    <row r="108" spans="1:12" x14ac:dyDescent="0.25">
      <c r="E108" s="20" t="s">
        <v>51</v>
      </c>
      <c r="F108" s="22">
        <f>1-F107</f>
        <v>0.94583440804745933</v>
      </c>
      <c r="G108" s="20" t="s">
        <v>47</v>
      </c>
      <c r="H108" s="22">
        <f>1-H107</f>
        <v>0.99565571544936193</v>
      </c>
    </row>
  </sheetData>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08"/>
  <sheetViews>
    <sheetView topLeftCell="A73" zoomScale="85" zoomScaleNormal="85" workbookViewId="0">
      <selection activeCell="F62" sqref="F62"/>
    </sheetView>
  </sheetViews>
  <sheetFormatPr baseColWidth="10" defaultColWidth="11.42578125" defaultRowHeight="15" x14ac:dyDescent="0.25"/>
  <cols>
    <col min="1" max="2" width="8.140625" customWidth="1"/>
    <col min="3" max="3" width="10.85546875" customWidth="1"/>
    <col min="4" max="4" width="16.140625" customWidth="1"/>
    <col min="5" max="5" width="13.85546875" customWidth="1"/>
    <col min="6" max="6" width="12.42578125" customWidth="1"/>
    <col min="7" max="7" width="14.28515625" customWidth="1"/>
    <col min="8" max="8" width="14.5703125" customWidth="1"/>
    <col min="9" max="9" width="20.85546875" customWidth="1"/>
    <col min="10" max="10" width="21.140625" customWidth="1"/>
    <col min="11" max="11" width="20.5703125" customWidth="1"/>
    <col min="12" max="12" width="14.5703125" customWidth="1"/>
    <col min="13" max="22" width="10.85546875" customWidth="1"/>
    <col min="23" max="24" width="20.85546875" customWidth="1"/>
    <col min="25" max="25" width="20.42578125" customWidth="1"/>
    <col min="26" max="36" width="10.85546875" customWidth="1"/>
    <col min="37" max="38" width="20.42578125" customWidth="1"/>
    <col min="39" max="39" width="20.5703125" customWidth="1"/>
  </cols>
  <sheetData>
    <row r="1" spans="1:42" ht="18.75" x14ac:dyDescent="0.3">
      <c r="C1" s="6" t="s">
        <v>3</v>
      </c>
      <c r="Q1" s="6" t="s">
        <v>3</v>
      </c>
      <c r="AE1" s="6" t="s">
        <v>3</v>
      </c>
    </row>
    <row r="2" spans="1:42" ht="60" customHeight="1" x14ac:dyDescent="0.25">
      <c r="A2" s="7" t="s">
        <v>4</v>
      </c>
      <c r="B2" s="7" t="s">
        <v>5</v>
      </c>
      <c r="C2" s="7" t="s">
        <v>6</v>
      </c>
      <c r="D2" s="7" t="s">
        <v>7</v>
      </c>
      <c r="E2" s="7" t="s">
        <v>8</v>
      </c>
      <c r="F2" s="7" t="s">
        <v>9</v>
      </c>
      <c r="G2" s="7" t="s">
        <v>10</v>
      </c>
      <c r="H2" s="7" t="s">
        <v>11</v>
      </c>
      <c r="I2" s="7" t="s">
        <v>12</v>
      </c>
      <c r="J2" s="8" t="s">
        <v>13</v>
      </c>
      <c r="K2" s="7" t="s">
        <v>14</v>
      </c>
      <c r="L2" s="8" t="s">
        <v>13</v>
      </c>
      <c r="M2" s="9"/>
      <c r="N2" s="9"/>
      <c r="O2" s="7" t="s">
        <v>4</v>
      </c>
      <c r="P2" s="7" t="s">
        <v>5</v>
      </c>
      <c r="Q2" s="7" t="s">
        <v>6</v>
      </c>
      <c r="R2" s="7" t="s">
        <v>15</v>
      </c>
      <c r="S2" s="7" t="s">
        <v>8</v>
      </c>
      <c r="T2" s="7" t="s">
        <v>9</v>
      </c>
      <c r="U2" s="7" t="s">
        <v>10</v>
      </c>
      <c r="V2" s="7" t="s">
        <v>11</v>
      </c>
      <c r="W2" s="7" t="s">
        <v>12</v>
      </c>
      <c r="X2" s="8" t="s">
        <v>13</v>
      </c>
      <c r="Y2" s="7" t="s">
        <v>14</v>
      </c>
      <c r="Z2" s="8" t="s">
        <v>13</v>
      </c>
      <c r="AA2" s="9"/>
      <c r="AB2" s="9"/>
      <c r="AC2" s="7" t="s">
        <v>4</v>
      </c>
      <c r="AD2" s="7" t="s">
        <v>5</v>
      </c>
      <c r="AE2" s="7" t="s">
        <v>6</v>
      </c>
      <c r="AF2" s="7" t="s">
        <v>16</v>
      </c>
      <c r="AG2" s="7" t="s">
        <v>8</v>
      </c>
      <c r="AH2" s="7" t="s">
        <v>9</v>
      </c>
      <c r="AI2" s="7" t="s">
        <v>10</v>
      </c>
      <c r="AJ2" s="7" t="s">
        <v>11</v>
      </c>
      <c r="AK2" s="7" t="s">
        <v>12</v>
      </c>
      <c r="AL2" s="8" t="s">
        <v>13</v>
      </c>
      <c r="AM2" s="7" t="s">
        <v>14</v>
      </c>
      <c r="AN2" s="8" t="s">
        <v>13</v>
      </c>
      <c r="AO2" s="9"/>
      <c r="AP2" s="9"/>
    </row>
    <row r="3" spans="1:42" ht="18.75" x14ac:dyDescent="0.3">
      <c r="A3" s="12"/>
      <c r="B3" s="12" t="s">
        <v>5</v>
      </c>
      <c r="C3" s="12" t="s">
        <v>17</v>
      </c>
      <c r="D3" s="12" t="s">
        <v>18</v>
      </c>
      <c r="E3" s="12" t="s">
        <v>19</v>
      </c>
      <c r="F3" s="12" t="s">
        <v>20</v>
      </c>
      <c r="G3" s="12" t="s">
        <v>21</v>
      </c>
      <c r="H3" s="12" t="s">
        <v>22</v>
      </c>
      <c r="I3" s="12" t="s">
        <v>23</v>
      </c>
      <c r="J3" s="12" t="s">
        <v>24</v>
      </c>
      <c r="K3" s="12" t="s">
        <v>25</v>
      </c>
      <c r="L3" s="12" t="s">
        <v>26</v>
      </c>
      <c r="O3" s="12"/>
      <c r="P3" s="12" t="s">
        <v>5</v>
      </c>
      <c r="Q3" s="12" t="s">
        <v>17</v>
      </c>
      <c r="R3" s="12" t="s">
        <v>18</v>
      </c>
      <c r="S3" s="12" t="s">
        <v>19</v>
      </c>
      <c r="T3" s="12" t="s">
        <v>20</v>
      </c>
      <c r="U3" s="12" t="s">
        <v>21</v>
      </c>
      <c r="V3" s="12" t="s">
        <v>22</v>
      </c>
      <c r="W3" s="12" t="s">
        <v>23</v>
      </c>
      <c r="X3" s="12" t="s">
        <v>24</v>
      </c>
      <c r="Y3" s="12" t="s">
        <v>25</v>
      </c>
      <c r="Z3" s="12" t="s">
        <v>26</v>
      </c>
      <c r="AC3" s="12"/>
      <c r="AD3" s="12"/>
      <c r="AE3" s="12" t="s">
        <v>17</v>
      </c>
      <c r="AF3" s="12" t="s">
        <v>18</v>
      </c>
      <c r="AG3" s="12" t="s">
        <v>19</v>
      </c>
      <c r="AH3" s="12" t="s">
        <v>20</v>
      </c>
      <c r="AI3" s="12" t="s">
        <v>21</v>
      </c>
      <c r="AJ3" s="12" t="s">
        <v>22</v>
      </c>
      <c r="AK3" s="12" t="s">
        <v>23</v>
      </c>
      <c r="AL3" s="12" t="s">
        <v>24</v>
      </c>
      <c r="AM3" s="12" t="s">
        <v>25</v>
      </c>
      <c r="AN3" s="12" t="s">
        <v>26</v>
      </c>
    </row>
    <row r="4" spans="1:42" x14ac:dyDescent="0.25">
      <c r="A4">
        <v>2014</v>
      </c>
      <c r="B4" t="s">
        <v>27</v>
      </c>
      <c r="C4">
        <v>0</v>
      </c>
      <c r="D4">
        <v>0</v>
      </c>
      <c r="E4">
        <f t="shared" ref="E4:E25" si="0">C4/$C$26</f>
        <v>0</v>
      </c>
      <c r="F4">
        <f t="shared" ref="F4:F25" si="1">D4/$D$26</f>
        <v>0</v>
      </c>
      <c r="G4" t="e">
        <f t="shared" ref="G4:G25" si="2">C4/(C4+D4)</f>
        <v>#DIV/0!</v>
      </c>
      <c r="H4" t="e">
        <f t="shared" ref="H4:H25" si="3">D4/(C4+D4)</f>
        <v>#DIV/0!</v>
      </c>
      <c r="O4">
        <v>2014</v>
      </c>
      <c r="P4" t="s">
        <v>27</v>
      </c>
      <c r="Q4">
        <v>0</v>
      </c>
      <c r="R4">
        <v>0</v>
      </c>
      <c r="S4">
        <f t="shared" ref="S4:S25" si="4">Q4/$Q$26</f>
        <v>0</v>
      </c>
      <c r="T4">
        <f t="shared" ref="T4:T25" si="5">R4/$R$26</f>
        <v>0</v>
      </c>
      <c r="U4" t="e">
        <f t="shared" ref="U4:U25" si="6">Q4/(Q4+R4)</f>
        <v>#DIV/0!</v>
      </c>
      <c r="V4" t="e">
        <f t="shared" ref="V4:V25" si="7">R4/(Q4+R4)</f>
        <v>#DIV/0!</v>
      </c>
      <c r="AC4">
        <v>2014</v>
      </c>
      <c r="AD4" t="s">
        <v>27</v>
      </c>
      <c r="AE4">
        <v>0</v>
      </c>
      <c r="AF4">
        <v>0</v>
      </c>
      <c r="AG4">
        <f t="shared" ref="AG4:AG25" si="8">AE4/$AE$26</f>
        <v>0</v>
      </c>
      <c r="AH4">
        <f t="shared" ref="AH4:AH25" si="9">AF4/$AF$26</f>
        <v>0</v>
      </c>
      <c r="AI4" t="e">
        <f t="shared" ref="AI4:AI25" si="10">AE4/(AE4+AF4)</f>
        <v>#DIV/0!</v>
      </c>
      <c r="AJ4" t="e">
        <f t="shared" ref="AJ4:AJ25" si="11">AF4/(AE4+AF4)</f>
        <v>#DIV/0!</v>
      </c>
    </row>
    <row r="5" spans="1:42" x14ac:dyDescent="0.25">
      <c r="A5">
        <v>2014</v>
      </c>
      <c r="B5" t="s">
        <v>27</v>
      </c>
      <c r="C5">
        <v>0</v>
      </c>
      <c r="D5">
        <v>0</v>
      </c>
      <c r="E5">
        <f t="shared" si="0"/>
        <v>0</v>
      </c>
      <c r="F5">
        <f t="shared" si="1"/>
        <v>0</v>
      </c>
      <c r="G5" t="e">
        <f t="shared" si="2"/>
        <v>#DIV/0!</v>
      </c>
      <c r="H5" t="e">
        <f t="shared" si="3"/>
        <v>#DIV/0!</v>
      </c>
      <c r="O5">
        <v>2014</v>
      </c>
      <c r="P5" t="s">
        <v>27</v>
      </c>
      <c r="Q5">
        <v>0</v>
      </c>
      <c r="R5">
        <v>0</v>
      </c>
      <c r="S5">
        <f t="shared" si="4"/>
        <v>0</v>
      </c>
      <c r="T5">
        <f t="shared" si="5"/>
        <v>0</v>
      </c>
      <c r="U5" t="e">
        <f t="shared" si="6"/>
        <v>#DIV/0!</v>
      </c>
      <c r="V5" t="e">
        <f t="shared" si="7"/>
        <v>#DIV/0!</v>
      </c>
      <c r="AC5">
        <v>2014</v>
      </c>
      <c r="AD5" t="s">
        <v>27</v>
      </c>
      <c r="AE5">
        <v>0</v>
      </c>
      <c r="AF5">
        <v>1</v>
      </c>
      <c r="AG5">
        <f t="shared" si="8"/>
        <v>0</v>
      </c>
      <c r="AH5">
        <f t="shared" si="9"/>
        <v>1.1904761904761904E-2</v>
      </c>
      <c r="AI5">
        <f t="shared" si="10"/>
        <v>0</v>
      </c>
      <c r="AJ5">
        <f t="shared" si="11"/>
        <v>1</v>
      </c>
      <c r="AK5">
        <f>AG5*AJ5</f>
        <v>0</v>
      </c>
      <c r="AL5">
        <f>AG5*AI5</f>
        <v>0</v>
      </c>
      <c r="AM5">
        <f>AH5*AI5</f>
        <v>0</v>
      </c>
      <c r="AN5">
        <f>AH5*AJ5</f>
        <v>1.1904761904761904E-2</v>
      </c>
    </row>
    <row r="6" spans="1:42" x14ac:dyDescent="0.25">
      <c r="A6">
        <v>2014</v>
      </c>
      <c r="B6" t="s">
        <v>28</v>
      </c>
      <c r="C6">
        <v>0</v>
      </c>
      <c r="D6">
        <v>0</v>
      </c>
      <c r="E6">
        <f t="shared" si="0"/>
        <v>0</v>
      </c>
      <c r="F6">
        <f t="shared" si="1"/>
        <v>0</v>
      </c>
      <c r="G6" t="e">
        <f t="shared" si="2"/>
        <v>#DIV/0!</v>
      </c>
      <c r="H6" t="e">
        <f t="shared" si="3"/>
        <v>#DIV/0!</v>
      </c>
      <c r="O6">
        <v>2014</v>
      </c>
      <c r="P6" t="s">
        <v>28</v>
      </c>
      <c r="Q6">
        <v>0</v>
      </c>
      <c r="R6">
        <v>0</v>
      </c>
      <c r="S6">
        <f t="shared" si="4"/>
        <v>0</v>
      </c>
      <c r="T6">
        <f t="shared" si="5"/>
        <v>0</v>
      </c>
      <c r="U6" t="e">
        <f t="shared" si="6"/>
        <v>#DIV/0!</v>
      </c>
      <c r="V6" t="e">
        <f t="shared" si="7"/>
        <v>#DIV/0!</v>
      </c>
      <c r="AC6">
        <v>2014</v>
      </c>
      <c r="AD6" t="s">
        <v>28</v>
      </c>
      <c r="AE6">
        <v>0</v>
      </c>
      <c r="AF6">
        <v>0</v>
      </c>
      <c r="AG6">
        <f t="shared" si="8"/>
        <v>0</v>
      </c>
      <c r="AH6">
        <f t="shared" si="9"/>
        <v>0</v>
      </c>
      <c r="AI6" t="e">
        <f t="shared" si="10"/>
        <v>#DIV/0!</v>
      </c>
      <c r="AJ6" t="e">
        <f t="shared" si="11"/>
        <v>#DIV/0!</v>
      </c>
    </row>
    <row r="7" spans="1:42" x14ac:dyDescent="0.25">
      <c r="A7">
        <v>2014</v>
      </c>
      <c r="B7" t="s">
        <v>28</v>
      </c>
      <c r="C7">
        <v>5</v>
      </c>
      <c r="D7">
        <v>1</v>
      </c>
      <c r="E7">
        <f t="shared" si="0"/>
        <v>2.0833333333333332E-2</v>
      </c>
      <c r="F7">
        <f t="shared" si="1"/>
        <v>1.0752688172043012E-2</v>
      </c>
      <c r="G7">
        <f t="shared" si="2"/>
        <v>0.83333333333333337</v>
      </c>
      <c r="H7">
        <f t="shared" si="3"/>
        <v>0.16666666666666666</v>
      </c>
      <c r="I7">
        <f t="shared" ref="I7:I20" si="12">E7*H7</f>
        <v>3.472222222222222E-3</v>
      </c>
      <c r="J7">
        <f t="shared" ref="J7:J20" si="13">E7*G7</f>
        <v>1.7361111111111112E-2</v>
      </c>
      <c r="K7">
        <f t="shared" ref="K7:K20" si="14">F7*G7</f>
        <v>8.9605734767025103E-3</v>
      </c>
      <c r="L7">
        <f t="shared" ref="L7:L20" si="15">F7*H7</f>
        <v>1.7921146953405018E-3</v>
      </c>
      <c r="O7">
        <v>2014</v>
      </c>
      <c r="P7" t="s">
        <v>28</v>
      </c>
      <c r="Q7">
        <v>5</v>
      </c>
      <c r="R7">
        <v>0</v>
      </c>
      <c r="S7">
        <f t="shared" si="4"/>
        <v>2.0833333333333332E-2</v>
      </c>
      <c r="T7">
        <f t="shared" si="5"/>
        <v>0</v>
      </c>
      <c r="U7">
        <f t="shared" si="6"/>
        <v>1</v>
      </c>
      <c r="V7">
        <f t="shared" si="7"/>
        <v>0</v>
      </c>
      <c r="W7">
        <f t="shared" ref="W7:W20" si="16">S7*V7</f>
        <v>0</v>
      </c>
      <c r="X7">
        <f t="shared" ref="X7:X20" si="17">S7*U7</f>
        <v>2.0833333333333332E-2</v>
      </c>
      <c r="Y7">
        <f t="shared" ref="Y7:Y20" si="18">T7*U7</f>
        <v>0</v>
      </c>
      <c r="Z7">
        <f t="shared" ref="Z7:Z20" si="19">T7*V7</f>
        <v>0</v>
      </c>
      <c r="AC7">
        <v>2014</v>
      </c>
      <c r="AD7" t="s">
        <v>28</v>
      </c>
      <c r="AE7">
        <v>5</v>
      </c>
      <c r="AF7">
        <v>0</v>
      </c>
      <c r="AG7">
        <f t="shared" si="8"/>
        <v>2.0833333333333332E-2</v>
      </c>
      <c r="AH7">
        <f t="shared" si="9"/>
        <v>0</v>
      </c>
      <c r="AI7">
        <f t="shared" si="10"/>
        <v>1</v>
      </c>
      <c r="AJ7">
        <f t="shared" si="11"/>
        <v>0</v>
      </c>
      <c r="AK7">
        <f t="shared" ref="AK7:AK23" si="20">AG7*AJ7</f>
        <v>0</v>
      </c>
      <c r="AL7">
        <f t="shared" ref="AL7:AL23" si="21">AG7*AI7</f>
        <v>2.0833333333333332E-2</v>
      </c>
      <c r="AM7">
        <f t="shared" ref="AM7:AM23" si="22">AH7*AI7</f>
        <v>0</v>
      </c>
      <c r="AN7">
        <f t="shared" ref="AN7:AN23" si="23">AH7*AJ7</f>
        <v>0</v>
      </c>
    </row>
    <row r="8" spans="1:42" x14ac:dyDescent="0.25">
      <c r="A8">
        <v>2014</v>
      </c>
      <c r="B8" t="s">
        <v>29</v>
      </c>
      <c r="C8">
        <v>10</v>
      </c>
      <c r="D8">
        <v>2</v>
      </c>
      <c r="E8">
        <f t="shared" si="0"/>
        <v>4.1666666666666664E-2</v>
      </c>
      <c r="F8">
        <f t="shared" si="1"/>
        <v>2.1505376344086023E-2</v>
      </c>
      <c r="G8">
        <f t="shared" si="2"/>
        <v>0.83333333333333337</v>
      </c>
      <c r="H8">
        <f t="shared" si="3"/>
        <v>0.16666666666666666</v>
      </c>
      <c r="I8">
        <f t="shared" si="12"/>
        <v>6.9444444444444441E-3</v>
      </c>
      <c r="J8">
        <f t="shared" si="13"/>
        <v>3.4722222222222224E-2</v>
      </c>
      <c r="K8">
        <f t="shared" si="14"/>
        <v>1.7921146953405021E-2</v>
      </c>
      <c r="L8">
        <f t="shared" si="15"/>
        <v>3.5842293906810036E-3</v>
      </c>
      <c r="O8">
        <v>2014</v>
      </c>
      <c r="P8" t="s">
        <v>29</v>
      </c>
      <c r="Q8">
        <v>10</v>
      </c>
      <c r="R8">
        <v>0</v>
      </c>
      <c r="S8">
        <f t="shared" si="4"/>
        <v>4.1666666666666664E-2</v>
      </c>
      <c r="T8">
        <f t="shared" si="5"/>
        <v>0</v>
      </c>
      <c r="U8">
        <f t="shared" si="6"/>
        <v>1</v>
      </c>
      <c r="V8">
        <f t="shared" si="7"/>
        <v>0</v>
      </c>
      <c r="W8">
        <f t="shared" si="16"/>
        <v>0</v>
      </c>
      <c r="X8">
        <f t="shared" si="17"/>
        <v>4.1666666666666664E-2</v>
      </c>
      <c r="Y8">
        <f t="shared" si="18"/>
        <v>0</v>
      </c>
      <c r="Z8">
        <f t="shared" si="19"/>
        <v>0</v>
      </c>
      <c r="AC8">
        <v>2014</v>
      </c>
      <c r="AD8" t="s">
        <v>29</v>
      </c>
      <c r="AE8">
        <v>10</v>
      </c>
      <c r="AF8">
        <v>0</v>
      </c>
      <c r="AG8">
        <f t="shared" si="8"/>
        <v>4.1666666666666664E-2</v>
      </c>
      <c r="AH8">
        <f t="shared" si="9"/>
        <v>0</v>
      </c>
      <c r="AI8">
        <f t="shared" si="10"/>
        <v>1</v>
      </c>
      <c r="AJ8">
        <f t="shared" si="11"/>
        <v>0</v>
      </c>
      <c r="AK8">
        <f t="shared" si="20"/>
        <v>0</v>
      </c>
      <c r="AL8">
        <f t="shared" si="21"/>
        <v>4.1666666666666664E-2</v>
      </c>
      <c r="AM8">
        <f t="shared" si="22"/>
        <v>0</v>
      </c>
      <c r="AN8">
        <f t="shared" si="23"/>
        <v>0</v>
      </c>
    </row>
    <row r="9" spans="1:42" x14ac:dyDescent="0.25">
      <c r="A9">
        <v>2014</v>
      </c>
      <c r="B9" t="s">
        <v>29</v>
      </c>
      <c r="C9">
        <v>23</v>
      </c>
      <c r="D9">
        <v>5</v>
      </c>
      <c r="E9">
        <f t="shared" si="0"/>
        <v>9.583333333333334E-2</v>
      </c>
      <c r="F9">
        <f t="shared" si="1"/>
        <v>5.3763440860215055E-2</v>
      </c>
      <c r="G9">
        <f t="shared" si="2"/>
        <v>0.8214285714285714</v>
      </c>
      <c r="H9">
        <f t="shared" si="3"/>
        <v>0.17857142857142858</v>
      </c>
      <c r="I9">
        <f t="shared" si="12"/>
        <v>1.711309523809524E-2</v>
      </c>
      <c r="J9">
        <f t="shared" si="13"/>
        <v>7.8720238095238093E-2</v>
      </c>
      <c r="K9">
        <f t="shared" si="14"/>
        <v>4.4162826420890935E-2</v>
      </c>
      <c r="L9">
        <f t="shared" si="15"/>
        <v>9.6006144393241174E-3</v>
      </c>
      <c r="O9">
        <v>2014</v>
      </c>
      <c r="P9" t="s">
        <v>29</v>
      </c>
      <c r="Q9">
        <v>23</v>
      </c>
      <c r="R9">
        <v>0</v>
      </c>
      <c r="S9">
        <f t="shared" si="4"/>
        <v>9.583333333333334E-2</v>
      </c>
      <c r="T9">
        <f t="shared" si="5"/>
        <v>0</v>
      </c>
      <c r="U9">
        <f t="shared" si="6"/>
        <v>1</v>
      </c>
      <c r="V9">
        <f t="shared" si="7"/>
        <v>0</v>
      </c>
      <c r="W9">
        <f t="shared" si="16"/>
        <v>0</v>
      </c>
      <c r="X9">
        <f t="shared" si="17"/>
        <v>9.583333333333334E-2</v>
      </c>
      <c r="Y9">
        <f t="shared" si="18"/>
        <v>0</v>
      </c>
      <c r="Z9">
        <f t="shared" si="19"/>
        <v>0</v>
      </c>
      <c r="AC9">
        <v>2014</v>
      </c>
      <c r="AD9" t="s">
        <v>29</v>
      </c>
      <c r="AE9">
        <v>23</v>
      </c>
      <c r="AF9">
        <v>0</v>
      </c>
      <c r="AG9">
        <f t="shared" si="8"/>
        <v>9.583333333333334E-2</v>
      </c>
      <c r="AH9">
        <f t="shared" si="9"/>
        <v>0</v>
      </c>
      <c r="AI9">
        <f t="shared" si="10"/>
        <v>1</v>
      </c>
      <c r="AJ9">
        <f t="shared" si="11"/>
        <v>0</v>
      </c>
      <c r="AK9">
        <f t="shared" si="20"/>
        <v>0</v>
      </c>
      <c r="AL9">
        <f t="shared" si="21"/>
        <v>9.583333333333334E-2</v>
      </c>
      <c r="AM9">
        <f t="shared" si="22"/>
        <v>0</v>
      </c>
      <c r="AN9">
        <f t="shared" si="23"/>
        <v>0</v>
      </c>
    </row>
    <row r="10" spans="1:42" x14ac:dyDescent="0.25">
      <c r="A10">
        <v>2015</v>
      </c>
      <c r="B10" t="s">
        <v>30</v>
      </c>
      <c r="C10">
        <v>30</v>
      </c>
      <c r="D10">
        <v>0</v>
      </c>
      <c r="E10">
        <f t="shared" si="0"/>
        <v>0.125</v>
      </c>
      <c r="F10">
        <f t="shared" si="1"/>
        <v>0</v>
      </c>
      <c r="G10">
        <f t="shared" si="2"/>
        <v>1</v>
      </c>
      <c r="H10">
        <f t="shared" si="3"/>
        <v>0</v>
      </c>
      <c r="I10">
        <f t="shared" si="12"/>
        <v>0</v>
      </c>
      <c r="J10">
        <f t="shared" si="13"/>
        <v>0.125</v>
      </c>
      <c r="K10">
        <f t="shared" si="14"/>
        <v>0</v>
      </c>
      <c r="L10">
        <f t="shared" si="15"/>
        <v>0</v>
      </c>
      <c r="O10">
        <v>2015</v>
      </c>
      <c r="P10" t="s">
        <v>30</v>
      </c>
      <c r="Q10">
        <v>30</v>
      </c>
      <c r="R10">
        <v>0</v>
      </c>
      <c r="S10">
        <f t="shared" si="4"/>
        <v>0.125</v>
      </c>
      <c r="T10">
        <f t="shared" si="5"/>
        <v>0</v>
      </c>
      <c r="U10">
        <f t="shared" si="6"/>
        <v>1</v>
      </c>
      <c r="V10">
        <f t="shared" si="7"/>
        <v>0</v>
      </c>
      <c r="W10">
        <f t="shared" si="16"/>
        <v>0</v>
      </c>
      <c r="X10">
        <f t="shared" si="17"/>
        <v>0.125</v>
      </c>
      <c r="Y10">
        <f t="shared" si="18"/>
        <v>0</v>
      </c>
      <c r="Z10">
        <f t="shared" si="19"/>
        <v>0</v>
      </c>
      <c r="AC10">
        <v>2015</v>
      </c>
      <c r="AD10" t="s">
        <v>30</v>
      </c>
      <c r="AE10">
        <v>30</v>
      </c>
      <c r="AF10">
        <v>0</v>
      </c>
      <c r="AG10">
        <f t="shared" si="8"/>
        <v>0.125</v>
      </c>
      <c r="AH10">
        <f t="shared" si="9"/>
        <v>0</v>
      </c>
      <c r="AI10">
        <f t="shared" si="10"/>
        <v>1</v>
      </c>
      <c r="AJ10">
        <f t="shared" si="11"/>
        <v>0</v>
      </c>
      <c r="AK10">
        <f t="shared" si="20"/>
        <v>0</v>
      </c>
      <c r="AL10">
        <f t="shared" si="21"/>
        <v>0.125</v>
      </c>
      <c r="AM10">
        <f t="shared" si="22"/>
        <v>0</v>
      </c>
      <c r="AN10">
        <f t="shared" si="23"/>
        <v>0</v>
      </c>
    </row>
    <row r="11" spans="1:42" x14ac:dyDescent="0.25">
      <c r="A11">
        <v>2015</v>
      </c>
      <c r="B11" t="s">
        <v>30</v>
      </c>
      <c r="C11">
        <v>20</v>
      </c>
      <c r="D11">
        <v>5</v>
      </c>
      <c r="E11">
        <f t="shared" si="0"/>
        <v>8.3333333333333329E-2</v>
      </c>
      <c r="F11">
        <f t="shared" si="1"/>
        <v>5.3763440860215055E-2</v>
      </c>
      <c r="G11">
        <f t="shared" si="2"/>
        <v>0.8</v>
      </c>
      <c r="H11">
        <f t="shared" si="3"/>
        <v>0.2</v>
      </c>
      <c r="I11">
        <f t="shared" si="12"/>
        <v>1.6666666666666666E-2</v>
      </c>
      <c r="J11">
        <f t="shared" si="13"/>
        <v>6.6666666666666666E-2</v>
      </c>
      <c r="K11">
        <f t="shared" si="14"/>
        <v>4.3010752688172046E-2</v>
      </c>
      <c r="L11">
        <f t="shared" si="15"/>
        <v>1.0752688172043012E-2</v>
      </c>
      <c r="O11">
        <v>2015</v>
      </c>
      <c r="P11" t="s">
        <v>30</v>
      </c>
      <c r="Q11">
        <v>20</v>
      </c>
      <c r="R11">
        <v>0</v>
      </c>
      <c r="S11">
        <f t="shared" si="4"/>
        <v>8.3333333333333329E-2</v>
      </c>
      <c r="T11">
        <f t="shared" si="5"/>
        <v>0</v>
      </c>
      <c r="U11">
        <f t="shared" si="6"/>
        <v>1</v>
      </c>
      <c r="V11">
        <f t="shared" si="7"/>
        <v>0</v>
      </c>
      <c r="W11">
        <f t="shared" si="16"/>
        <v>0</v>
      </c>
      <c r="X11">
        <f t="shared" si="17"/>
        <v>8.3333333333333329E-2</v>
      </c>
      <c r="Y11">
        <f t="shared" si="18"/>
        <v>0</v>
      </c>
      <c r="Z11">
        <f t="shared" si="19"/>
        <v>0</v>
      </c>
      <c r="AC11">
        <v>2015</v>
      </c>
      <c r="AD11" t="s">
        <v>30</v>
      </c>
      <c r="AE11">
        <v>20</v>
      </c>
      <c r="AF11">
        <v>0</v>
      </c>
      <c r="AG11">
        <f t="shared" si="8"/>
        <v>8.3333333333333329E-2</v>
      </c>
      <c r="AH11">
        <f t="shared" si="9"/>
        <v>0</v>
      </c>
      <c r="AI11">
        <f t="shared" si="10"/>
        <v>1</v>
      </c>
      <c r="AJ11">
        <f t="shared" si="11"/>
        <v>0</v>
      </c>
      <c r="AK11">
        <f t="shared" si="20"/>
        <v>0</v>
      </c>
      <c r="AL11">
        <f t="shared" si="21"/>
        <v>8.3333333333333329E-2</v>
      </c>
      <c r="AM11">
        <f t="shared" si="22"/>
        <v>0</v>
      </c>
      <c r="AN11">
        <f t="shared" si="23"/>
        <v>0</v>
      </c>
    </row>
    <row r="12" spans="1:42" x14ac:dyDescent="0.25">
      <c r="A12">
        <v>2015</v>
      </c>
      <c r="B12" t="s">
        <v>31</v>
      </c>
      <c r="C12">
        <v>17</v>
      </c>
      <c r="D12">
        <v>3</v>
      </c>
      <c r="E12">
        <f t="shared" si="0"/>
        <v>7.0833333333333331E-2</v>
      </c>
      <c r="F12">
        <f t="shared" si="1"/>
        <v>3.2258064516129031E-2</v>
      </c>
      <c r="G12">
        <f t="shared" si="2"/>
        <v>0.85</v>
      </c>
      <c r="H12">
        <f t="shared" si="3"/>
        <v>0.15</v>
      </c>
      <c r="I12">
        <f t="shared" si="12"/>
        <v>1.0624999999999999E-2</v>
      </c>
      <c r="J12">
        <f t="shared" si="13"/>
        <v>6.0208333333333329E-2</v>
      </c>
      <c r="K12">
        <f t="shared" si="14"/>
        <v>2.7419354838709675E-2</v>
      </c>
      <c r="L12">
        <f t="shared" si="15"/>
        <v>4.8387096774193542E-3</v>
      </c>
      <c r="O12">
        <v>2015</v>
      </c>
      <c r="P12" t="s">
        <v>31</v>
      </c>
      <c r="Q12">
        <v>17</v>
      </c>
      <c r="R12">
        <v>4</v>
      </c>
      <c r="S12">
        <f t="shared" si="4"/>
        <v>7.0833333333333331E-2</v>
      </c>
      <c r="T12">
        <f t="shared" si="5"/>
        <v>3.3333333333333333E-2</v>
      </c>
      <c r="U12">
        <f t="shared" si="6"/>
        <v>0.80952380952380953</v>
      </c>
      <c r="V12">
        <f t="shared" si="7"/>
        <v>0.19047619047619047</v>
      </c>
      <c r="W12">
        <f t="shared" si="16"/>
        <v>1.3492063492063491E-2</v>
      </c>
      <c r="X12">
        <f t="shared" si="17"/>
        <v>5.7341269841269839E-2</v>
      </c>
      <c r="Y12">
        <f t="shared" si="18"/>
        <v>2.6984126984126985E-2</v>
      </c>
      <c r="Z12">
        <f t="shared" si="19"/>
        <v>6.3492063492063483E-3</v>
      </c>
      <c r="AC12">
        <v>2015</v>
      </c>
      <c r="AD12" t="s">
        <v>31</v>
      </c>
      <c r="AE12">
        <v>17</v>
      </c>
      <c r="AF12">
        <v>0</v>
      </c>
      <c r="AG12">
        <f t="shared" si="8"/>
        <v>7.0833333333333331E-2</v>
      </c>
      <c r="AH12">
        <f t="shared" si="9"/>
        <v>0</v>
      </c>
      <c r="AI12">
        <f t="shared" si="10"/>
        <v>1</v>
      </c>
      <c r="AJ12">
        <f t="shared" si="11"/>
        <v>0</v>
      </c>
      <c r="AK12">
        <f t="shared" si="20"/>
        <v>0</v>
      </c>
      <c r="AL12">
        <f t="shared" si="21"/>
        <v>7.0833333333333331E-2</v>
      </c>
      <c r="AM12">
        <f t="shared" si="22"/>
        <v>0</v>
      </c>
      <c r="AN12">
        <f t="shared" si="23"/>
        <v>0</v>
      </c>
    </row>
    <row r="13" spans="1:42" x14ac:dyDescent="0.25">
      <c r="A13">
        <v>2015</v>
      </c>
      <c r="B13" t="s">
        <v>31</v>
      </c>
      <c r="C13">
        <v>38</v>
      </c>
      <c r="D13">
        <v>5</v>
      </c>
      <c r="E13">
        <f t="shared" si="0"/>
        <v>0.15833333333333333</v>
      </c>
      <c r="F13">
        <f t="shared" si="1"/>
        <v>5.3763440860215055E-2</v>
      </c>
      <c r="G13">
        <f t="shared" si="2"/>
        <v>0.88372093023255816</v>
      </c>
      <c r="H13">
        <f t="shared" si="3"/>
        <v>0.11627906976744186</v>
      </c>
      <c r="I13">
        <f t="shared" si="12"/>
        <v>1.8410852713178293E-2</v>
      </c>
      <c r="J13">
        <f t="shared" si="13"/>
        <v>0.13992248062015503</v>
      </c>
      <c r="K13">
        <f t="shared" si="14"/>
        <v>4.7511877969492376E-2</v>
      </c>
      <c r="L13">
        <f t="shared" si="15"/>
        <v>6.2515628907226809E-3</v>
      </c>
      <c r="O13">
        <v>2015</v>
      </c>
      <c r="P13" t="s">
        <v>31</v>
      </c>
      <c r="Q13">
        <v>38</v>
      </c>
      <c r="R13">
        <v>36</v>
      </c>
      <c r="S13">
        <f t="shared" si="4"/>
        <v>0.15833333333333333</v>
      </c>
      <c r="T13">
        <f t="shared" si="5"/>
        <v>0.3</v>
      </c>
      <c r="U13">
        <f t="shared" si="6"/>
        <v>0.51351351351351349</v>
      </c>
      <c r="V13">
        <f t="shared" si="7"/>
        <v>0.48648648648648651</v>
      </c>
      <c r="W13">
        <f t="shared" si="16"/>
        <v>7.7027027027027031E-2</v>
      </c>
      <c r="X13">
        <f t="shared" si="17"/>
        <v>8.1306306306306295E-2</v>
      </c>
      <c r="Y13">
        <f t="shared" si="18"/>
        <v>0.15405405405405403</v>
      </c>
      <c r="Z13">
        <f t="shared" si="19"/>
        <v>0.14594594594594595</v>
      </c>
      <c r="AC13">
        <v>2015</v>
      </c>
      <c r="AD13" t="s">
        <v>31</v>
      </c>
      <c r="AE13">
        <v>38</v>
      </c>
      <c r="AF13">
        <v>0</v>
      </c>
      <c r="AG13">
        <f t="shared" si="8"/>
        <v>0.15833333333333333</v>
      </c>
      <c r="AH13">
        <f t="shared" si="9"/>
        <v>0</v>
      </c>
      <c r="AI13">
        <f t="shared" si="10"/>
        <v>1</v>
      </c>
      <c r="AJ13">
        <f t="shared" si="11"/>
        <v>0</v>
      </c>
      <c r="AK13">
        <f t="shared" si="20"/>
        <v>0</v>
      </c>
      <c r="AL13">
        <f t="shared" si="21"/>
        <v>0.15833333333333333</v>
      </c>
      <c r="AM13">
        <f t="shared" si="22"/>
        <v>0</v>
      </c>
      <c r="AN13">
        <f t="shared" si="23"/>
        <v>0</v>
      </c>
    </row>
    <row r="14" spans="1:42" x14ac:dyDescent="0.25">
      <c r="A14">
        <v>2015</v>
      </c>
      <c r="B14" t="s">
        <v>32</v>
      </c>
      <c r="C14">
        <v>31</v>
      </c>
      <c r="D14">
        <v>10</v>
      </c>
      <c r="E14">
        <f t="shared" si="0"/>
        <v>0.12916666666666668</v>
      </c>
      <c r="F14">
        <f t="shared" si="1"/>
        <v>0.10752688172043011</v>
      </c>
      <c r="G14">
        <f t="shared" si="2"/>
        <v>0.75609756097560976</v>
      </c>
      <c r="H14">
        <f t="shared" si="3"/>
        <v>0.24390243902439024</v>
      </c>
      <c r="I14">
        <f t="shared" si="12"/>
        <v>3.1504065040650411E-2</v>
      </c>
      <c r="J14">
        <f t="shared" si="13"/>
        <v>9.7662601626016268E-2</v>
      </c>
      <c r="K14">
        <f t="shared" si="14"/>
        <v>8.1300813008130079E-2</v>
      </c>
      <c r="L14">
        <f t="shared" si="15"/>
        <v>2.6226068712300026E-2</v>
      </c>
      <c r="O14">
        <v>2015</v>
      </c>
      <c r="P14" t="s">
        <v>32</v>
      </c>
      <c r="Q14">
        <v>31</v>
      </c>
      <c r="R14">
        <v>7</v>
      </c>
      <c r="S14">
        <f t="shared" si="4"/>
        <v>0.12916666666666668</v>
      </c>
      <c r="T14">
        <f t="shared" si="5"/>
        <v>5.8333333333333334E-2</v>
      </c>
      <c r="U14">
        <f t="shared" si="6"/>
        <v>0.81578947368421051</v>
      </c>
      <c r="V14">
        <f t="shared" si="7"/>
        <v>0.18421052631578946</v>
      </c>
      <c r="W14">
        <f t="shared" si="16"/>
        <v>2.3793859649122808E-2</v>
      </c>
      <c r="X14">
        <f t="shared" si="17"/>
        <v>0.10537280701754387</v>
      </c>
      <c r="Y14">
        <f t="shared" si="18"/>
        <v>4.7587719298245616E-2</v>
      </c>
      <c r="Z14">
        <f t="shared" si="19"/>
        <v>1.0745614035087718E-2</v>
      </c>
      <c r="AC14">
        <v>2015</v>
      </c>
      <c r="AD14" t="s">
        <v>32</v>
      </c>
      <c r="AE14">
        <v>31</v>
      </c>
      <c r="AF14">
        <v>0</v>
      </c>
      <c r="AG14">
        <f t="shared" si="8"/>
        <v>0.12916666666666668</v>
      </c>
      <c r="AH14">
        <f t="shared" si="9"/>
        <v>0</v>
      </c>
      <c r="AI14">
        <f t="shared" si="10"/>
        <v>1</v>
      </c>
      <c r="AJ14">
        <f t="shared" si="11"/>
        <v>0</v>
      </c>
      <c r="AK14">
        <f t="shared" si="20"/>
        <v>0</v>
      </c>
      <c r="AL14">
        <f t="shared" si="21"/>
        <v>0.12916666666666668</v>
      </c>
      <c r="AM14">
        <f t="shared" si="22"/>
        <v>0</v>
      </c>
      <c r="AN14">
        <f t="shared" si="23"/>
        <v>0</v>
      </c>
    </row>
    <row r="15" spans="1:42" x14ac:dyDescent="0.25">
      <c r="A15">
        <v>2015</v>
      </c>
      <c r="B15" t="s">
        <v>32</v>
      </c>
      <c r="C15">
        <v>14</v>
      </c>
      <c r="D15">
        <v>22</v>
      </c>
      <c r="E15">
        <f t="shared" si="0"/>
        <v>5.8333333333333334E-2</v>
      </c>
      <c r="F15">
        <f t="shared" si="1"/>
        <v>0.23655913978494625</v>
      </c>
      <c r="G15">
        <f t="shared" si="2"/>
        <v>0.3888888888888889</v>
      </c>
      <c r="H15">
        <f t="shared" si="3"/>
        <v>0.61111111111111116</v>
      </c>
      <c r="I15">
        <f t="shared" si="12"/>
        <v>3.5648148148148151E-2</v>
      </c>
      <c r="J15">
        <f t="shared" si="13"/>
        <v>2.2685185185185187E-2</v>
      </c>
      <c r="K15">
        <f t="shared" si="14"/>
        <v>9.1995221027479104E-2</v>
      </c>
      <c r="L15">
        <f t="shared" si="15"/>
        <v>0.14456391875746716</v>
      </c>
      <c r="O15">
        <v>2015</v>
      </c>
      <c r="P15" t="s">
        <v>32</v>
      </c>
      <c r="Q15">
        <v>14</v>
      </c>
      <c r="R15">
        <v>66</v>
      </c>
      <c r="S15">
        <f t="shared" si="4"/>
        <v>5.8333333333333334E-2</v>
      </c>
      <c r="T15">
        <f t="shared" si="5"/>
        <v>0.55000000000000004</v>
      </c>
      <c r="U15">
        <f t="shared" si="6"/>
        <v>0.17499999999999999</v>
      </c>
      <c r="V15">
        <f t="shared" si="7"/>
        <v>0.82499999999999996</v>
      </c>
      <c r="W15">
        <f t="shared" si="16"/>
        <v>4.8125000000000001E-2</v>
      </c>
      <c r="X15">
        <f t="shared" si="17"/>
        <v>1.0208333333333333E-2</v>
      </c>
      <c r="Y15">
        <f t="shared" si="18"/>
        <v>9.6250000000000002E-2</v>
      </c>
      <c r="Z15">
        <f t="shared" si="19"/>
        <v>0.45374999999999999</v>
      </c>
      <c r="AC15">
        <v>2015</v>
      </c>
      <c r="AD15" t="s">
        <v>32</v>
      </c>
      <c r="AE15">
        <v>14</v>
      </c>
      <c r="AF15">
        <v>0</v>
      </c>
      <c r="AG15">
        <f t="shared" si="8"/>
        <v>5.8333333333333334E-2</v>
      </c>
      <c r="AH15">
        <f t="shared" si="9"/>
        <v>0</v>
      </c>
      <c r="AI15">
        <f t="shared" si="10"/>
        <v>1</v>
      </c>
      <c r="AJ15">
        <f t="shared" si="11"/>
        <v>0</v>
      </c>
      <c r="AK15">
        <f t="shared" si="20"/>
        <v>0</v>
      </c>
      <c r="AL15">
        <f t="shared" si="21"/>
        <v>5.8333333333333334E-2</v>
      </c>
      <c r="AM15">
        <f t="shared" si="22"/>
        <v>0</v>
      </c>
      <c r="AN15">
        <f t="shared" si="23"/>
        <v>0</v>
      </c>
    </row>
    <row r="16" spans="1:42" x14ac:dyDescent="0.25">
      <c r="A16">
        <v>2015</v>
      </c>
      <c r="B16" t="s">
        <v>33</v>
      </c>
      <c r="C16">
        <v>14</v>
      </c>
      <c r="D16">
        <v>25</v>
      </c>
      <c r="E16">
        <f t="shared" si="0"/>
        <v>5.8333333333333334E-2</v>
      </c>
      <c r="F16">
        <f t="shared" si="1"/>
        <v>0.26881720430107525</v>
      </c>
      <c r="G16">
        <f t="shared" si="2"/>
        <v>0.35897435897435898</v>
      </c>
      <c r="H16">
        <f t="shared" si="3"/>
        <v>0.64102564102564108</v>
      </c>
      <c r="I16">
        <f t="shared" si="12"/>
        <v>3.7393162393162399E-2</v>
      </c>
      <c r="J16">
        <f t="shared" si="13"/>
        <v>2.0940170940170942E-2</v>
      </c>
      <c r="K16">
        <f t="shared" si="14"/>
        <v>9.6498483595257784E-2</v>
      </c>
      <c r="L16">
        <f t="shared" si="15"/>
        <v>0.1723187207058175</v>
      </c>
      <c r="O16">
        <v>2015</v>
      </c>
      <c r="P16" t="s">
        <v>33</v>
      </c>
      <c r="Q16">
        <v>14</v>
      </c>
      <c r="R16">
        <v>0</v>
      </c>
      <c r="S16">
        <f t="shared" si="4"/>
        <v>5.8333333333333334E-2</v>
      </c>
      <c r="T16">
        <f t="shared" si="5"/>
        <v>0</v>
      </c>
      <c r="U16">
        <f t="shared" si="6"/>
        <v>1</v>
      </c>
      <c r="V16">
        <f t="shared" si="7"/>
        <v>0</v>
      </c>
      <c r="W16">
        <f t="shared" si="16"/>
        <v>0</v>
      </c>
      <c r="X16">
        <f t="shared" si="17"/>
        <v>5.8333333333333334E-2</v>
      </c>
      <c r="Y16">
        <f t="shared" si="18"/>
        <v>0</v>
      </c>
      <c r="Z16">
        <f t="shared" si="19"/>
        <v>0</v>
      </c>
      <c r="AC16">
        <v>2015</v>
      </c>
      <c r="AD16" t="s">
        <v>33</v>
      </c>
      <c r="AE16">
        <v>14</v>
      </c>
      <c r="AF16">
        <v>0</v>
      </c>
      <c r="AG16">
        <f t="shared" si="8"/>
        <v>5.8333333333333334E-2</v>
      </c>
      <c r="AH16">
        <f t="shared" si="9"/>
        <v>0</v>
      </c>
      <c r="AI16">
        <f t="shared" si="10"/>
        <v>1</v>
      </c>
      <c r="AJ16">
        <f t="shared" si="11"/>
        <v>0</v>
      </c>
      <c r="AK16">
        <f t="shared" si="20"/>
        <v>0</v>
      </c>
      <c r="AL16">
        <f t="shared" si="21"/>
        <v>5.8333333333333334E-2</v>
      </c>
      <c r="AM16">
        <f t="shared" si="22"/>
        <v>0</v>
      </c>
      <c r="AN16">
        <f t="shared" si="23"/>
        <v>0</v>
      </c>
    </row>
    <row r="17" spans="1:40" x14ac:dyDescent="0.25">
      <c r="A17">
        <v>2015</v>
      </c>
      <c r="B17" t="s">
        <v>33</v>
      </c>
      <c r="C17">
        <v>6</v>
      </c>
      <c r="D17">
        <v>8</v>
      </c>
      <c r="E17">
        <f t="shared" si="0"/>
        <v>2.5000000000000001E-2</v>
      </c>
      <c r="F17">
        <f t="shared" si="1"/>
        <v>8.6021505376344093E-2</v>
      </c>
      <c r="G17">
        <f t="shared" si="2"/>
        <v>0.42857142857142855</v>
      </c>
      <c r="H17">
        <f t="shared" si="3"/>
        <v>0.5714285714285714</v>
      </c>
      <c r="I17">
        <f t="shared" si="12"/>
        <v>1.4285714285714285E-2</v>
      </c>
      <c r="J17">
        <f t="shared" si="13"/>
        <v>1.0714285714285714E-2</v>
      </c>
      <c r="K17">
        <f t="shared" si="14"/>
        <v>3.6866359447004608E-2</v>
      </c>
      <c r="L17">
        <f t="shared" si="15"/>
        <v>4.9155145929339478E-2</v>
      </c>
      <c r="O17">
        <v>2015</v>
      </c>
      <c r="P17" t="s">
        <v>33</v>
      </c>
      <c r="Q17">
        <v>6</v>
      </c>
      <c r="R17">
        <v>4</v>
      </c>
      <c r="S17">
        <f t="shared" si="4"/>
        <v>2.5000000000000001E-2</v>
      </c>
      <c r="T17">
        <f t="shared" si="5"/>
        <v>3.3333333333333333E-2</v>
      </c>
      <c r="U17">
        <f t="shared" si="6"/>
        <v>0.6</v>
      </c>
      <c r="V17">
        <f t="shared" si="7"/>
        <v>0.4</v>
      </c>
      <c r="W17">
        <f t="shared" si="16"/>
        <v>1.0000000000000002E-2</v>
      </c>
      <c r="X17">
        <f t="shared" si="17"/>
        <v>1.4999999999999999E-2</v>
      </c>
      <c r="Y17">
        <f t="shared" si="18"/>
        <v>0.02</v>
      </c>
      <c r="Z17">
        <f t="shared" si="19"/>
        <v>1.3333333333333334E-2</v>
      </c>
      <c r="AC17">
        <v>2015</v>
      </c>
      <c r="AD17" t="s">
        <v>33</v>
      </c>
      <c r="AE17">
        <v>6</v>
      </c>
      <c r="AF17">
        <v>0</v>
      </c>
      <c r="AG17">
        <f t="shared" si="8"/>
        <v>2.5000000000000001E-2</v>
      </c>
      <c r="AH17">
        <f t="shared" si="9"/>
        <v>0</v>
      </c>
      <c r="AI17">
        <f t="shared" si="10"/>
        <v>1</v>
      </c>
      <c r="AJ17">
        <f t="shared" si="11"/>
        <v>0</v>
      </c>
      <c r="AK17">
        <f t="shared" si="20"/>
        <v>0</v>
      </c>
      <c r="AL17">
        <f t="shared" si="21"/>
        <v>2.5000000000000001E-2</v>
      </c>
      <c r="AM17">
        <f t="shared" si="22"/>
        <v>0</v>
      </c>
      <c r="AN17">
        <f t="shared" si="23"/>
        <v>0</v>
      </c>
    </row>
    <row r="18" spans="1:40" x14ac:dyDescent="0.25">
      <c r="A18">
        <v>2015</v>
      </c>
      <c r="B18" t="s">
        <v>34</v>
      </c>
      <c r="C18">
        <v>12</v>
      </c>
      <c r="D18">
        <v>2</v>
      </c>
      <c r="E18">
        <f t="shared" si="0"/>
        <v>0.05</v>
      </c>
      <c r="F18">
        <f t="shared" si="1"/>
        <v>2.1505376344086023E-2</v>
      </c>
      <c r="G18">
        <f t="shared" si="2"/>
        <v>0.8571428571428571</v>
      </c>
      <c r="H18">
        <f t="shared" si="3"/>
        <v>0.14285714285714285</v>
      </c>
      <c r="I18">
        <f t="shared" si="12"/>
        <v>7.1428571428571426E-3</v>
      </c>
      <c r="J18">
        <f t="shared" si="13"/>
        <v>4.2857142857142858E-2</v>
      </c>
      <c r="K18">
        <f t="shared" si="14"/>
        <v>1.8433179723502304E-2</v>
      </c>
      <c r="L18">
        <f t="shared" si="15"/>
        <v>3.0721966205837174E-3</v>
      </c>
      <c r="O18">
        <v>2015</v>
      </c>
      <c r="P18" t="s">
        <v>34</v>
      </c>
      <c r="Q18">
        <v>12</v>
      </c>
      <c r="R18">
        <v>1</v>
      </c>
      <c r="S18">
        <f t="shared" si="4"/>
        <v>0.05</v>
      </c>
      <c r="T18">
        <f t="shared" si="5"/>
        <v>8.3333333333333332E-3</v>
      </c>
      <c r="U18">
        <f t="shared" si="6"/>
        <v>0.92307692307692313</v>
      </c>
      <c r="V18">
        <f t="shared" si="7"/>
        <v>7.6923076923076927E-2</v>
      </c>
      <c r="W18">
        <f t="shared" si="16"/>
        <v>3.8461538461538464E-3</v>
      </c>
      <c r="X18">
        <f t="shared" si="17"/>
        <v>4.6153846153846156E-2</v>
      </c>
      <c r="Y18">
        <f t="shared" si="18"/>
        <v>7.6923076923076927E-3</v>
      </c>
      <c r="Z18">
        <f t="shared" si="19"/>
        <v>6.4102564102564103E-4</v>
      </c>
      <c r="AC18">
        <v>2015</v>
      </c>
      <c r="AD18" t="s">
        <v>34</v>
      </c>
      <c r="AE18">
        <v>12</v>
      </c>
      <c r="AF18">
        <v>0</v>
      </c>
      <c r="AG18">
        <f t="shared" si="8"/>
        <v>0.05</v>
      </c>
      <c r="AH18">
        <f t="shared" si="9"/>
        <v>0</v>
      </c>
      <c r="AI18">
        <f t="shared" si="10"/>
        <v>1</v>
      </c>
      <c r="AJ18">
        <f t="shared" si="11"/>
        <v>0</v>
      </c>
      <c r="AK18">
        <f t="shared" si="20"/>
        <v>0</v>
      </c>
      <c r="AL18">
        <f t="shared" si="21"/>
        <v>0.05</v>
      </c>
      <c r="AM18">
        <f t="shared" si="22"/>
        <v>0</v>
      </c>
      <c r="AN18">
        <f t="shared" si="23"/>
        <v>0</v>
      </c>
    </row>
    <row r="19" spans="1:40" x14ac:dyDescent="0.25">
      <c r="A19">
        <v>2015</v>
      </c>
      <c r="B19" t="s">
        <v>34</v>
      </c>
      <c r="C19">
        <v>13</v>
      </c>
      <c r="D19">
        <v>4</v>
      </c>
      <c r="E19">
        <f t="shared" si="0"/>
        <v>5.4166666666666669E-2</v>
      </c>
      <c r="F19">
        <f t="shared" si="1"/>
        <v>4.3010752688172046E-2</v>
      </c>
      <c r="G19">
        <f t="shared" si="2"/>
        <v>0.76470588235294112</v>
      </c>
      <c r="H19">
        <f t="shared" si="3"/>
        <v>0.23529411764705882</v>
      </c>
      <c r="I19">
        <f t="shared" si="12"/>
        <v>1.2745098039215686E-2</v>
      </c>
      <c r="J19">
        <f t="shared" si="13"/>
        <v>4.1421568627450979E-2</v>
      </c>
      <c r="K19">
        <f t="shared" si="14"/>
        <v>3.2890575585072739E-2</v>
      </c>
      <c r="L19">
        <f t="shared" si="15"/>
        <v>1.0120177103099304E-2</v>
      </c>
      <c r="O19">
        <v>2015</v>
      </c>
      <c r="P19" t="s">
        <v>34</v>
      </c>
      <c r="Q19">
        <v>13</v>
      </c>
      <c r="R19">
        <v>2</v>
      </c>
      <c r="S19">
        <f t="shared" si="4"/>
        <v>5.4166666666666669E-2</v>
      </c>
      <c r="T19">
        <f t="shared" si="5"/>
        <v>1.6666666666666666E-2</v>
      </c>
      <c r="U19">
        <f t="shared" si="6"/>
        <v>0.8666666666666667</v>
      </c>
      <c r="V19">
        <f t="shared" si="7"/>
        <v>0.13333333333333333</v>
      </c>
      <c r="W19">
        <f t="shared" si="16"/>
        <v>7.2222222222222228E-3</v>
      </c>
      <c r="X19">
        <f t="shared" si="17"/>
        <v>4.6944444444444448E-2</v>
      </c>
      <c r="Y19">
        <f t="shared" si="18"/>
        <v>1.4444444444444446E-2</v>
      </c>
      <c r="Z19">
        <f t="shared" si="19"/>
        <v>2.2222222222222222E-3</v>
      </c>
      <c r="AC19">
        <v>2015</v>
      </c>
      <c r="AD19" t="s">
        <v>34</v>
      </c>
      <c r="AE19">
        <v>13</v>
      </c>
      <c r="AF19">
        <v>0</v>
      </c>
      <c r="AG19">
        <f t="shared" si="8"/>
        <v>5.4166666666666669E-2</v>
      </c>
      <c r="AH19">
        <f t="shared" si="9"/>
        <v>0</v>
      </c>
      <c r="AI19">
        <f t="shared" si="10"/>
        <v>1</v>
      </c>
      <c r="AJ19">
        <f t="shared" si="11"/>
        <v>0</v>
      </c>
      <c r="AK19">
        <f t="shared" si="20"/>
        <v>0</v>
      </c>
      <c r="AL19">
        <f t="shared" si="21"/>
        <v>5.4166666666666669E-2</v>
      </c>
      <c r="AM19">
        <f t="shared" si="22"/>
        <v>0</v>
      </c>
      <c r="AN19">
        <f t="shared" si="23"/>
        <v>0</v>
      </c>
    </row>
    <row r="20" spans="1:40" x14ac:dyDescent="0.25">
      <c r="A20">
        <v>2015</v>
      </c>
      <c r="B20" t="s">
        <v>35</v>
      </c>
      <c r="C20">
        <v>7</v>
      </c>
      <c r="D20">
        <v>0</v>
      </c>
      <c r="E20">
        <f t="shared" si="0"/>
        <v>2.9166666666666667E-2</v>
      </c>
      <c r="F20">
        <f t="shared" si="1"/>
        <v>0</v>
      </c>
      <c r="G20">
        <f t="shared" si="2"/>
        <v>1</v>
      </c>
      <c r="H20">
        <f t="shared" si="3"/>
        <v>0</v>
      </c>
      <c r="I20">
        <f t="shared" si="12"/>
        <v>0</v>
      </c>
      <c r="J20">
        <f t="shared" si="13"/>
        <v>2.9166666666666667E-2</v>
      </c>
      <c r="K20">
        <f t="shared" si="14"/>
        <v>0</v>
      </c>
      <c r="L20">
        <f t="shared" si="15"/>
        <v>0</v>
      </c>
      <c r="O20">
        <v>2015</v>
      </c>
      <c r="P20" t="s">
        <v>35</v>
      </c>
      <c r="Q20">
        <v>7</v>
      </c>
      <c r="R20">
        <v>0</v>
      </c>
      <c r="S20">
        <f t="shared" si="4"/>
        <v>2.9166666666666667E-2</v>
      </c>
      <c r="T20">
        <f t="shared" si="5"/>
        <v>0</v>
      </c>
      <c r="U20">
        <f t="shared" si="6"/>
        <v>1</v>
      </c>
      <c r="V20">
        <f t="shared" si="7"/>
        <v>0</v>
      </c>
      <c r="W20">
        <f t="shared" si="16"/>
        <v>0</v>
      </c>
      <c r="X20">
        <f t="shared" si="17"/>
        <v>2.9166666666666667E-2</v>
      </c>
      <c r="Y20">
        <f t="shared" si="18"/>
        <v>0</v>
      </c>
      <c r="Z20">
        <f t="shared" si="19"/>
        <v>0</v>
      </c>
      <c r="AC20">
        <v>2015</v>
      </c>
      <c r="AD20" t="s">
        <v>35</v>
      </c>
      <c r="AE20">
        <v>7</v>
      </c>
      <c r="AF20">
        <v>0</v>
      </c>
      <c r="AG20">
        <f t="shared" si="8"/>
        <v>2.9166666666666667E-2</v>
      </c>
      <c r="AH20">
        <f t="shared" si="9"/>
        <v>0</v>
      </c>
      <c r="AI20">
        <f t="shared" si="10"/>
        <v>1</v>
      </c>
      <c r="AJ20">
        <f t="shared" si="11"/>
        <v>0</v>
      </c>
      <c r="AK20">
        <f t="shared" si="20"/>
        <v>0</v>
      </c>
      <c r="AL20">
        <f t="shared" si="21"/>
        <v>2.9166666666666667E-2</v>
      </c>
      <c r="AM20">
        <f t="shared" si="22"/>
        <v>0</v>
      </c>
      <c r="AN20">
        <f t="shared" si="23"/>
        <v>0</v>
      </c>
    </row>
    <row r="21" spans="1:40" x14ac:dyDescent="0.25">
      <c r="A21">
        <v>2015</v>
      </c>
      <c r="B21" t="s">
        <v>35</v>
      </c>
      <c r="C21">
        <v>0</v>
      </c>
      <c r="D21">
        <v>0</v>
      </c>
      <c r="E21">
        <f t="shared" si="0"/>
        <v>0</v>
      </c>
      <c r="F21">
        <f t="shared" si="1"/>
        <v>0</v>
      </c>
      <c r="G21" t="e">
        <f t="shared" si="2"/>
        <v>#DIV/0!</v>
      </c>
      <c r="H21" t="e">
        <f t="shared" si="3"/>
        <v>#DIV/0!</v>
      </c>
      <c r="O21">
        <v>2015</v>
      </c>
      <c r="P21" t="s">
        <v>35</v>
      </c>
      <c r="Q21">
        <v>0</v>
      </c>
      <c r="R21">
        <v>0</v>
      </c>
      <c r="S21">
        <f t="shared" si="4"/>
        <v>0</v>
      </c>
      <c r="T21">
        <f t="shared" si="5"/>
        <v>0</v>
      </c>
      <c r="U21" t="e">
        <f t="shared" si="6"/>
        <v>#DIV/0!</v>
      </c>
      <c r="V21" t="e">
        <f t="shared" si="7"/>
        <v>#DIV/0!</v>
      </c>
      <c r="AC21">
        <v>2015</v>
      </c>
      <c r="AD21" t="s">
        <v>35</v>
      </c>
      <c r="AE21">
        <v>0</v>
      </c>
      <c r="AF21">
        <v>5</v>
      </c>
      <c r="AG21">
        <f t="shared" si="8"/>
        <v>0</v>
      </c>
      <c r="AH21">
        <f t="shared" si="9"/>
        <v>5.9523809523809521E-2</v>
      </c>
      <c r="AI21">
        <f t="shared" si="10"/>
        <v>0</v>
      </c>
      <c r="AJ21">
        <f t="shared" si="11"/>
        <v>1</v>
      </c>
      <c r="AK21">
        <f t="shared" si="20"/>
        <v>0</v>
      </c>
      <c r="AL21">
        <f t="shared" si="21"/>
        <v>0</v>
      </c>
      <c r="AM21">
        <f t="shared" si="22"/>
        <v>0</v>
      </c>
      <c r="AN21">
        <f t="shared" si="23"/>
        <v>5.9523809523809521E-2</v>
      </c>
    </row>
    <row r="22" spans="1:40" x14ac:dyDescent="0.25">
      <c r="A22">
        <v>2015</v>
      </c>
      <c r="B22" t="s">
        <v>36</v>
      </c>
      <c r="C22">
        <v>0</v>
      </c>
      <c r="D22">
        <v>1</v>
      </c>
      <c r="E22">
        <f t="shared" si="0"/>
        <v>0</v>
      </c>
      <c r="F22">
        <f t="shared" si="1"/>
        <v>1.0752688172043012E-2</v>
      </c>
      <c r="G22">
        <f t="shared" si="2"/>
        <v>0</v>
      </c>
      <c r="H22">
        <f t="shared" si="3"/>
        <v>1</v>
      </c>
      <c r="I22">
        <f>E22*H22</f>
        <v>0</v>
      </c>
      <c r="J22">
        <f>E22*G22</f>
        <v>0</v>
      </c>
      <c r="K22">
        <f>F22*G22</f>
        <v>0</v>
      </c>
      <c r="L22">
        <f>F22*H22</f>
        <v>1.0752688172043012E-2</v>
      </c>
      <c r="O22">
        <v>2015</v>
      </c>
      <c r="P22" t="s">
        <v>36</v>
      </c>
      <c r="Q22">
        <v>0</v>
      </c>
      <c r="R22">
        <v>0</v>
      </c>
      <c r="S22">
        <f t="shared" si="4"/>
        <v>0</v>
      </c>
      <c r="T22">
        <f t="shared" si="5"/>
        <v>0</v>
      </c>
      <c r="U22" t="e">
        <f t="shared" si="6"/>
        <v>#DIV/0!</v>
      </c>
      <c r="V22" t="e">
        <f t="shared" si="7"/>
        <v>#DIV/0!</v>
      </c>
      <c r="AC22">
        <v>2015</v>
      </c>
      <c r="AD22" t="s">
        <v>36</v>
      </c>
      <c r="AE22">
        <v>0</v>
      </c>
      <c r="AF22">
        <v>73</v>
      </c>
      <c r="AG22">
        <f t="shared" si="8"/>
        <v>0</v>
      </c>
      <c r="AH22">
        <f t="shared" si="9"/>
        <v>0.86904761904761907</v>
      </c>
      <c r="AI22">
        <f t="shared" si="10"/>
        <v>0</v>
      </c>
      <c r="AJ22">
        <f t="shared" si="11"/>
        <v>1</v>
      </c>
      <c r="AK22">
        <f t="shared" si="20"/>
        <v>0</v>
      </c>
      <c r="AL22">
        <f t="shared" si="21"/>
        <v>0</v>
      </c>
      <c r="AM22">
        <f t="shared" si="22"/>
        <v>0</v>
      </c>
      <c r="AN22">
        <f t="shared" si="23"/>
        <v>0.86904761904761907</v>
      </c>
    </row>
    <row r="23" spans="1:40" x14ac:dyDescent="0.25">
      <c r="A23">
        <v>2015</v>
      </c>
      <c r="B23" t="s">
        <v>36</v>
      </c>
      <c r="C23">
        <v>0</v>
      </c>
      <c r="D23">
        <v>0</v>
      </c>
      <c r="E23">
        <f t="shared" si="0"/>
        <v>0</v>
      </c>
      <c r="F23">
        <f t="shared" si="1"/>
        <v>0</v>
      </c>
      <c r="G23" t="e">
        <f t="shared" si="2"/>
        <v>#DIV/0!</v>
      </c>
      <c r="H23" t="e">
        <f t="shared" si="3"/>
        <v>#DIV/0!</v>
      </c>
      <c r="O23">
        <v>2015</v>
      </c>
      <c r="P23" t="s">
        <v>36</v>
      </c>
      <c r="Q23">
        <v>0</v>
      </c>
      <c r="R23">
        <v>0</v>
      </c>
      <c r="S23">
        <f t="shared" si="4"/>
        <v>0</v>
      </c>
      <c r="T23">
        <f t="shared" si="5"/>
        <v>0</v>
      </c>
      <c r="U23" t="e">
        <f t="shared" si="6"/>
        <v>#DIV/0!</v>
      </c>
      <c r="V23" t="e">
        <f t="shared" si="7"/>
        <v>#DIV/0!</v>
      </c>
      <c r="AC23">
        <v>2015</v>
      </c>
      <c r="AD23" t="s">
        <v>36</v>
      </c>
      <c r="AE23">
        <v>0</v>
      </c>
      <c r="AF23">
        <v>5</v>
      </c>
      <c r="AG23">
        <f t="shared" si="8"/>
        <v>0</v>
      </c>
      <c r="AH23">
        <f t="shared" si="9"/>
        <v>5.9523809523809521E-2</v>
      </c>
      <c r="AI23">
        <f t="shared" si="10"/>
        <v>0</v>
      </c>
      <c r="AJ23">
        <f t="shared" si="11"/>
        <v>1</v>
      </c>
      <c r="AK23">
        <f t="shared" si="20"/>
        <v>0</v>
      </c>
      <c r="AL23">
        <f t="shared" si="21"/>
        <v>0</v>
      </c>
      <c r="AM23">
        <f t="shared" si="22"/>
        <v>0</v>
      </c>
      <c r="AN23">
        <f t="shared" si="23"/>
        <v>5.9523809523809521E-2</v>
      </c>
    </row>
    <row r="24" spans="1:40" x14ac:dyDescent="0.25">
      <c r="A24">
        <v>2015</v>
      </c>
      <c r="B24" t="s">
        <v>37</v>
      </c>
      <c r="C24">
        <v>0</v>
      </c>
      <c r="D24">
        <v>0</v>
      </c>
      <c r="E24">
        <f t="shared" si="0"/>
        <v>0</v>
      </c>
      <c r="F24">
        <f t="shared" si="1"/>
        <v>0</v>
      </c>
      <c r="G24" t="e">
        <f t="shared" si="2"/>
        <v>#DIV/0!</v>
      </c>
      <c r="H24" t="e">
        <f t="shared" si="3"/>
        <v>#DIV/0!</v>
      </c>
      <c r="O24">
        <v>2015</v>
      </c>
      <c r="P24" t="s">
        <v>37</v>
      </c>
      <c r="Q24">
        <v>0</v>
      </c>
      <c r="R24">
        <v>0</v>
      </c>
      <c r="S24">
        <f t="shared" si="4"/>
        <v>0</v>
      </c>
      <c r="T24">
        <f t="shared" si="5"/>
        <v>0</v>
      </c>
      <c r="U24" t="e">
        <f t="shared" si="6"/>
        <v>#DIV/0!</v>
      </c>
      <c r="V24" t="e">
        <f t="shared" si="7"/>
        <v>#DIV/0!</v>
      </c>
      <c r="AC24">
        <v>2015</v>
      </c>
      <c r="AD24" t="s">
        <v>37</v>
      </c>
      <c r="AE24">
        <v>0</v>
      </c>
      <c r="AF24">
        <v>0</v>
      </c>
      <c r="AG24">
        <f t="shared" si="8"/>
        <v>0</v>
      </c>
      <c r="AH24">
        <f t="shared" si="9"/>
        <v>0</v>
      </c>
      <c r="AI24" t="e">
        <f t="shared" si="10"/>
        <v>#DIV/0!</v>
      </c>
      <c r="AJ24" t="e">
        <f t="shared" si="11"/>
        <v>#DIV/0!</v>
      </c>
    </row>
    <row r="25" spans="1:40" x14ac:dyDescent="0.25">
      <c r="A25">
        <v>2015</v>
      </c>
      <c r="B25" t="s">
        <v>37</v>
      </c>
      <c r="C25">
        <v>0</v>
      </c>
      <c r="D25">
        <v>0</v>
      </c>
      <c r="E25">
        <f t="shared" si="0"/>
        <v>0</v>
      </c>
      <c r="F25">
        <f t="shared" si="1"/>
        <v>0</v>
      </c>
      <c r="G25" t="e">
        <f t="shared" si="2"/>
        <v>#DIV/0!</v>
      </c>
      <c r="H25" t="e">
        <f t="shared" si="3"/>
        <v>#DIV/0!</v>
      </c>
      <c r="O25">
        <v>2015</v>
      </c>
      <c r="P25" t="s">
        <v>37</v>
      </c>
      <c r="Q25">
        <v>0</v>
      </c>
      <c r="R25">
        <v>0</v>
      </c>
      <c r="S25">
        <f t="shared" si="4"/>
        <v>0</v>
      </c>
      <c r="T25">
        <f t="shared" si="5"/>
        <v>0</v>
      </c>
      <c r="U25" t="e">
        <f t="shared" si="6"/>
        <v>#DIV/0!</v>
      </c>
      <c r="V25" t="e">
        <f t="shared" si="7"/>
        <v>#DIV/0!</v>
      </c>
      <c r="AC25">
        <v>2015</v>
      </c>
      <c r="AD25" t="s">
        <v>37</v>
      </c>
      <c r="AE25">
        <v>0</v>
      </c>
      <c r="AF25">
        <v>0</v>
      </c>
      <c r="AG25">
        <f t="shared" si="8"/>
        <v>0</v>
      </c>
      <c r="AH25">
        <f t="shared" si="9"/>
        <v>0</v>
      </c>
      <c r="AI25" t="e">
        <f t="shared" si="10"/>
        <v>#DIV/0!</v>
      </c>
      <c r="AJ25" t="e">
        <f t="shared" si="11"/>
        <v>#DIV/0!</v>
      </c>
    </row>
    <row r="26" spans="1:40" x14ac:dyDescent="0.25">
      <c r="C26">
        <f>SUM(C4:C25)</f>
        <v>240</v>
      </c>
      <c r="D26">
        <f>SUM(D4:D25)</f>
        <v>93</v>
      </c>
      <c r="Q26">
        <f>SUM(Q4:Q25)</f>
        <v>240</v>
      </c>
      <c r="R26">
        <f>SUM(R4:R25)</f>
        <v>120</v>
      </c>
      <c r="AE26">
        <f>SUM(AE4:AE25)</f>
        <v>240</v>
      </c>
      <c r="AF26">
        <f>SUM(AF4:AF25)</f>
        <v>84</v>
      </c>
    </row>
    <row r="27" spans="1:40" ht="15.75" x14ac:dyDescent="0.25">
      <c r="C27" s="18" t="s">
        <v>38</v>
      </c>
      <c r="D27" s="18" t="s">
        <v>39</v>
      </c>
      <c r="H27" t="s">
        <v>40</v>
      </c>
      <c r="I27">
        <f>SUM(I4:I25)</f>
        <v>0.21195132633435493</v>
      </c>
      <c r="J27">
        <f>SUM(J4:J25)</f>
        <v>0.78804867366564491</v>
      </c>
      <c r="K27">
        <f>SUM(K4:K25)</f>
        <v>0.54697116473381913</v>
      </c>
      <c r="L27">
        <f>SUM(L4:L25)</f>
        <v>0.45302883526618082</v>
      </c>
      <c r="Q27" s="18" t="s">
        <v>38</v>
      </c>
      <c r="R27" s="18" t="s">
        <v>39</v>
      </c>
      <c r="V27" t="s">
        <v>40</v>
      </c>
      <c r="W27">
        <f>SUM(W4:W25)</f>
        <v>0.18350632623658938</v>
      </c>
      <c r="X27">
        <f>SUM(X4:X25)</f>
        <v>0.81649367376341064</v>
      </c>
      <c r="Y27">
        <f>SUM(Y4:Y25)</f>
        <v>0.36701265247317877</v>
      </c>
      <c r="Z27">
        <f>SUM(Z4:Z25)</f>
        <v>0.63298734752682118</v>
      </c>
      <c r="AE27" s="18" t="s">
        <v>38</v>
      </c>
      <c r="AF27" s="18" t="s">
        <v>39</v>
      </c>
      <c r="AJ27" t="s">
        <v>40</v>
      </c>
      <c r="AK27">
        <f>SUM(AK4:AK25)</f>
        <v>0</v>
      </c>
      <c r="AL27">
        <f>SUM(AL4:AL25)</f>
        <v>1</v>
      </c>
      <c r="AM27">
        <f>SUM(AM4:AM25)</f>
        <v>0</v>
      </c>
      <c r="AN27">
        <f>SUM(AN4:AN25)</f>
        <v>1</v>
      </c>
    </row>
    <row r="29" spans="1:40" x14ac:dyDescent="0.25">
      <c r="B29" t="s">
        <v>41</v>
      </c>
      <c r="C29">
        <f>C26+D26</f>
        <v>333</v>
      </c>
      <c r="P29" t="s">
        <v>41</v>
      </c>
      <c r="Q29">
        <f>Q26+R26</f>
        <v>360</v>
      </c>
      <c r="AD29" t="s">
        <v>41</v>
      </c>
      <c r="AE29">
        <f>AE26+AF26</f>
        <v>324</v>
      </c>
    </row>
    <row r="31" spans="1:40" ht="15.75" x14ac:dyDescent="0.25">
      <c r="A31" s="19"/>
      <c r="F31">
        <f>I27/C32</f>
        <v>0.75892249106817411</v>
      </c>
      <c r="H31">
        <f>K27/C33</f>
        <v>0.75892249106817411</v>
      </c>
      <c r="O31" s="19"/>
      <c r="T31">
        <f>W27/Q32</f>
        <v>0.55051897870976818</v>
      </c>
      <c r="V31">
        <f>Y27/Q33</f>
        <v>0.55051897870976818</v>
      </c>
      <c r="AC31" s="19"/>
      <c r="AH31">
        <f>AK27/AE32</f>
        <v>0</v>
      </c>
      <c r="AJ31">
        <f>AM27/AE33</f>
        <v>0</v>
      </c>
    </row>
    <row r="32" spans="1:40" ht="15.75" x14ac:dyDescent="0.25">
      <c r="A32" s="18" t="s">
        <v>42</v>
      </c>
      <c r="C32">
        <f>D26/(C26+D26)</f>
        <v>0.27927927927927926</v>
      </c>
      <c r="F32">
        <f>J27/C33</f>
        <v>1.0934175347110824</v>
      </c>
      <c r="H32">
        <f>L27/C32</f>
        <v>1.6221355069208412</v>
      </c>
      <c r="O32" s="18" t="s">
        <v>42</v>
      </c>
      <c r="Q32">
        <f>R26/(Q26+R26)</f>
        <v>0.33333333333333331</v>
      </c>
      <c r="T32">
        <f>X27/Q33</f>
        <v>1.2247405106451161</v>
      </c>
      <c r="V32">
        <f>Z27/Q32</f>
        <v>1.8989620425804636</v>
      </c>
      <c r="AC32" s="18" t="s">
        <v>42</v>
      </c>
      <c r="AE32">
        <f>AF26/(AE26+AF26)</f>
        <v>0.25925925925925924</v>
      </c>
      <c r="AH32">
        <f>AL27/AE33</f>
        <v>1.35</v>
      </c>
      <c r="AJ32">
        <f>AN27/AE32</f>
        <v>3.8571428571428572</v>
      </c>
    </row>
    <row r="33" spans="1:36" ht="15.75" x14ac:dyDescent="0.25">
      <c r="A33" s="18" t="s">
        <v>43</v>
      </c>
      <c r="C33">
        <f>C26/(C26+D26)</f>
        <v>0.72072072072072069</v>
      </c>
      <c r="F33">
        <f>2*(F31/(F31+F32))</f>
        <v>0.81942027976089848</v>
      </c>
      <c r="H33">
        <f>2*(H31/(H31+H32))</f>
        <v>0.63746661501663715</v>
      </c>
      <c r="O33" s="18" t="s">
        <v>43</v>
      </c>
      <c r="Q33">
        <f>Q26/(Q26+R26)</f>
        <v>0.66666666666666663</v>
      </c>
      <c r="T33">
        <f>2*(T31/(T31+T32))</f>
        <v>0.62021240501558739</v>
      </c>
      <c r="V33">
        <f>2*(V31/(V31+V32))</f>
        <v>0.44949846430717766</v>
      </c>
      <c r="AC33" s="18" t="s">
        <v>43</v>
      </c>
      <c r="AE33">
        <f>AE26/(AE26+AF26)</f>
        <v>0.7407407407407407</v>
      </c>
      <c r="AH33">
        <f>2*(AH31/(AH31+AH32))</f>
        <v>0</v>
      </c>
      <c r="AJ33">
        <f>2*(AJ31/(AJ31+AJ32))</f>
        <v>0</v>
      </c>
    </row>
    <row r="34" spans="1:36" x14ac:dyDescent="0.25">
      <c r="E34" s="20" t="s">
        <v>44</v>
      </c>
      <c r="F34" s="22">
        <f>1-F33</f>
        <v>0.18057972023910152</v>
      </c>
      <c r="G34" s="20" t="s">
        <v>45</v>
      </c>
      <c r="H34" s="22">
        <f>1-H33</f>
        <v>0.36253338498336285</v>
      </c>
      <c r="S34" s="20" t="s">
        <v>44</v>
      </c>
      <c r="T34" s="22">
        <f>1-T33</f>
        <v>0.37978759498441261</v>
      </c>
      <c r="U34" s="20" t="s">
        <v>46</v>
      </c>
      <c r="V34" s="22">
        <f>1-V33</f>
        <v>0.55050153569282234</v>
      </c>
      <c r="AG34" s="20" t="s">
        <v>44</v>
      </c>
      <c r="AH34" s="22">
        <f>1-AH33</f>
        <v>1</v>
      </c>
      <c r="AI34" s="20" t="s">
        <v>47</v>
      </c>
      <c r="AJ34" s="22">
        <f>1-AJ33</f>
        <v>1</v>
      </c>
    </row>
    <row r="38" spans="1:36" ht="18.75" x14ac:dyDescent="0.3">
      <c r="C38" s="6" t="s">
        <v>3</v>
      </c>
      <c r="Q38" s="6" t="s">
        <v>3</v>
      </c>
    </row>
    <row r="39" spans="1:36" ht="45" customHeight="1" x14ac:dyDescent="0.25">
      <c r="A39" s="7" t="s">
        <v>4</v>
      </c>
      <c r="B39" s="7" t="s">
        <v>5</v>
      </c>
      <c r="C39" s="7" t="s">
        <v>48</v>
      </c>
      <c r="D39" s="7" t="s">
        <v>16</v>
      </c>
      <c r="E39" s="7" t="s">
        <v>8</v>
      </c>
      <c r="F39" s="7" t="s">
        <v>9</v>
      </c>
      <c r="G39" s="7" t="s">
        <v>10</v>
      </c>
      <c r="H39" s="7" t="s">
        <v>11</v>
      </c>
      <c r="I39" s="7" t="s">
        <v>12</v>
      </c>
      <c r="J39" s="8" t="s">
        <v>13</v>
      </c>
      <c r="K39" s="7" t="s">
        <v>14</v>
      </c>
      <c r="L39" s="8" t="s">
        <v>13</v>
      </c>
      <c r="O39" s="7" t="s">
        <v>4</v>
      </c>
      <c r="P39" s="7" t="s">
        <v>5</v>
      </c>
      <c r="Q39" s="7" t="s">
        <v>48</v>
      </c>
      <c r="R39" s="7" t="s">
        <v>15</v>
      </c>
      <c r="S39" s="7" t="s">
        <v>8</v>
      </c>
      <c r="T39" s="7" t="s">
        <v>9</v>
      </c>
      <c r="U39" s="7" t="s">
        <v>10</v>
      </c>
      <c r="V39" s="7" t="s">
        <v>11</v>
      </c>
      <c r="W39" s="7" t="s">
        <v>12</v>
      </c>
      <c r="X39" s="8" t="s">
        <v>13</v>
      </c>
      <c r="Y39" s="7" t="s">
        <v>14</v>
      </c>
      <c r="Z39" s="8" t="s">
        <v>13</v>
      </c>
    </row>
    <row r="40" spans="1:36" ht="18.75" x14ac:dyDescent="0.3">
      <c r="A40" s="12"/>
      <c r="B40" s="12"/>
      <c r="C40" s="12" t="s">
        <v>17</v>
      </c>
      <c r="D40" s="12" t="s">
        <v>18</v>
      </c>
      <c r="E40" s="12" t="s">
        <v>19</v>
      </c>
      <c r="F40" s="12" t="s">
        <v>20</v>
      </c>
      <c r="G40" s="12" t="s">
        <v>21</v>
      </c>
      <c r="H40" s="12" t="s">
        <v>22</v>
      </c>
      <c r="I40" s="12" t="s">
        <v>23</v>
      </c>
      <c r="J40" s="12" t="s">
        <v>24</v>
      </c>
      <c r="K40" s="12" t="s">
        <v>25</v>
      </c>
      <c r="L40" s="12" t="s">
        <v>26</v>
      </c>
      <c r="O40" s="12"/>
      <c r="P40" s="12"/>
      <c r="Q40" s="12" t="s">
        <v>17</v>
      </c>
      <c r="R40" s="12" t="s">
        <v>18</v>
      </c>
      <c r="S40" s="12" t="s">
        <v>19</v>
      </c>
      <c r="T40" s="12" t="s">
        <v>20</v>
      </c>
      <c r="U40" s="12" t="s">
        <v>21</v>
      </c>
      <c r="V40" s="12" t="s">
        <v>22</v>
      </c>
      <c r="W40" s="12" t="s">
        <v>23</v>
      </c>
      <c r="X40" s="12" t="s">
        <v>24</v>
      </c>
      <c r="Y40" s="12" t="s">
        <v>25</v>
      </c>
      <c r="Z40" s="12" t="s">
        <v>26</v>
      </c>
    </row>
    <row r="41" spans="1:36" x14ac:dyDescent="0.25">
      <c r="A41">
        <v>2014</v>
      </c>
      <c r="B41" t="s">
        <v>27</v>
      </c>
      <c r="C41">
        <v>0</v>
      </c>
      <c r="D41">
        <v>0</v>
      </c>
      <c r="E41">
        <f t="shared" ref="E41:E62" si="24">C41/$C$63</f>
        <v>0</v>
      </c>
      <c r="F41">
        <f t="shared" ref="F41:F62" si="25">D41/$D$63</f>
        <v>0</v>
      </c>
      <c r="G41" t="e">
        <f t="shared" ref="G41:G62" si="26">C41/(C41+D41)</f>
        <v>#DIV/0!</v>
      </c>
      <c r="H41" t="e">
        <f t="shared" ref="H41:H62" si="27">D41/(C41+D41)</f>
        <v>#DIV/0!</v>
      </c>
      <c r="O41">
        <v>2014</v>
      </c>
      <c r="P41" t="s">
        <v>27</v>
      </c>
      <c r="Q41">
        <v>0</v>
      </c>
      <c r="R41">
        <v>0</v>
      </c>
      <c r="S41">
        <f t="shared" ref="S41:S62" si="28">Q41/$Q$63</f>
        <v>0</v>
      </c>
      <c r="T41">
        <f t="shared" ref="T41:T62" si="29">R41/$R$63</f>
        <v>0</v>
      </c>
      <c r="U41" t="e">
        <f t="shared" ref="U41:U62" si="30">Q41/(Q41+R41)</f>
        <v>#DIV/0!</v>
      </c>
      <c r="V41" t="e">
        <f t="shared" ref="V41:V62" si="31">R41/(Q41+R41)</f>
        <v>#DIV/0!</v>
      </c>
    </row>
    <row r="42" spans="1:36" x14ac:dyDescent="0.25">
      <c r="A42">
        <v>2014</v>
      </c>
      <c r="B42" t="s">
        <v>27</v>
      </c>
      <c r="C42">
        <v>0</v>
      </c>
      <c r="D42">
        <v>1</v>
      </c>
      <c r="E42">
        <f t="shared" si="24"/>
        <v>0</v>
      </c>
      <c r="F42">
        <f t="shared" si="25"/>
        <v>1.1904761904761904E-2</v>
      </c>
      <c r="G42">
        <f t="shared" si="26"/>
        <v>0</v>
      </c>
      <c r="H42">
        <f t="shared" si="27"/>
        <v>1</v>
      </c>
      <c r="I42">
        <f>E42*H42</f>
        <v>0</v>
      </c>
      <c r="J42">
        <f>E42*G42</f>
        <v>0</v>
      </c>
      <c r="K42">
        <f>F42*G42</f>
        <v>0</v>
      </c>
      <c r="L42">
        <f>F42*H42</f>
        <v>1.1904761904761904E-2</v>
      </c>
      <c r="O42">
        <v>2014</v>
      </c>
      <c r="P42" t="s">
        <v>27</v>
      </c>
      <c r="Q42">
        <v>0</v>
      </c>
      <c r="R42">
        <v>0</v>
      </c>
      <c r="S42">
        <f t="shared" si="28"/>
        <v>0</v>
      </c>
      <c r="T42">
        <f t="shared" si="29"/>
        <v>0</v>
      </c>
      <c r="U42" t="e">
        <f t="shared" si="30"/>
        <v>#DIV/0!</v>
      </c>
      <c r="V42" t="e">
        <f t="shared" si="31"/>
        <v>#DIV/0!</v>
      </c>
    </row>
    <row r="43" spans="1:36" x14ac:dyDescent="0.25">
      <c r="A43">
        <v>2014</v>
      </c>
      <c r="B43" t="s">
        <v>28</v>
      </c>
      <c r="C43">
        <v>0</v>
      </c>
      <c r="D43">
        <v>0</v>
      </c>
      <c r="E43">
        <f t="shared" si="24"/>
        <v>0</v>
      </c>
      <c r="F43">
        <f t="shared" si="25"/>
        <v>0</v>
      </c>
      <c r="G43" t="e">
        <f t="shared" si="26"/>
        <v>#DIV/0!</v>
      </c>
      <c r="H43" t="e">
        <f t="shared" si="27"/>
        <v>#DIV/0!</v>
      </c>
      <c r="O43">
        <v>2014</v>
      </c>
      <c r="P43" t="s">
        <v>28</v>
      </c>
      <c r="Q43">
        <v>0</v>
      </c>
      <c r="R43">
        <v>0</v>
      </c>
      <c r="S43">
        <f t="shared" si="28"/>
        <v>0</v>
      </c>
      <c r="T43">
        <f t="shared" si="29"/>
        <v>0</v>
      </c>
      <c r="U43" t="e">
        <f t="shared" si="30"/>
        <v>#DIV/0!</v>
      </c>
      <c r="V43" t="e">
        <f t="shared" si="31"/>
        <v>#DIV/0!</v>
      </c>
    </row>
    <row r="44" spans="1:36" x14ac:dyDescent="0.25">
      <c r="A44">
        <v>2014</v>
      </c>
      <c r="B44" t="s">
        <v>28</v>
      </c>
      <c r="C44">
        <v>1</v>
      </c>
      <c r="D44">
        <v>0</v>
      </c>
      <c r="E44">
        <f t="shared" si="24"/>
        <v>1.0752688172043012E-2</v>
      </c>
      <c r="F44">
        <f t="shared" si="25"/>
        <v>0</v>
      </c>
      <c r="G44">
        <f t="shared" si="26"/>
        <v>1</v>
      </c>
      <c r="H44">
        <f t="shared" si="27"/>
        <v>0</v>
      </c>
      <c r="I44">
        <f>E44*H44</f>
        <v>0</v>
      </c>
      <c r="J44">
        <f>E44*G44</f>
        <v>1.0752688172043012E-2</v>
      </c>
      <c r="K44">
        <f>F44*G44</f>
        <v>0</v>
      </c>
      <c r="L44">
        <f>F44*H44</f>
        <v>0</v>
      </c>
      <c r="O44">
        <v>2014</v>
      </c>
      <c r="P44" t="s">
        <v>28</v>
      </c>
      <c r="Q44">
        <v>1</v>
      </c>
      <c r="R44">
        <v>0</v>
      </c>
      <c r="S44">
        <f t="shared" si="28"/>
        <v>1.0752688172043012E-2</v>
      </c>
      <c r="T44">
        <f t="shared" si="29"/>
        <v>0</v>
      </c>
      <c r="U44">
        <f t="shared" si="30"/>
        <v>1</v>
      </c>
      <c r="V44">
        <f t="shared" si="31"/>
        <v>0</v>
      </c>
      <c r="W44">
        <f>S44*V44</f>
        <v>0</v>
      </c>
      <c r="X44">
        <f>S44*U44</f>
        <v>1.0752688172043012E-2</v>
      </c>
      <c r="Y44">
        <f>T44*U44</f>
        <v>0</v>
      </c>
      <c r="Z44">
        <f>T44*V44</f>
        <v>0</v>
      </c>
    </row>
    <row r="45" spans="1:36" x14ac:dyDescent="0.25">
      <c r="A45">
        <v>2014</v>
      </c>
      <c r="B45" t="s">
        <v>29</v>
      </c>
      <c r="C45">
        <v>2</v>
      </c>
      <c r="D45">
        <v>0</v>
      </c>
      <c r="E45">
        <f t="shared" si="24"/>
        <v>2.1505376344086023E-2</v>
      </c>
      <c r="F45">
        <f t="shared" si="25"/>
        <v>0</v>
      </c>
      <c r="G45">
        <f t="shared" si="26"/>
        <v>1</v>
      </c>
      <c r="H45">
        <f t="shared" si="27"/>
        <v>0</v>
      </c>
      <c r="I45">
        <f>E45*H45</f>
        <v>0</v>
      </c>
      <c r="J45">
        <f>E45*G45</f>
        <v>2.1505376344086023E-2</v>
      </c>
      <c r="K45">
        <f>F45*G45</f>
        <v>0</v>
      </c>
      <c r="L45">
        <f>F45*H45</f>
        <v>0</v>
      </c>
      <c r="O45">
        <v>2014</v>
      </c>
      <c r="P45" t="s">
        <v>29</v>
      </c>
      <c r="Q45">
        <v>2</v>
      </c>
      <c r="R45">
        <v>0</v>
      </c>
      <c r="S45">
        <f t="shared" si="28"/>
        <v>2.1505376344086023E-2</v>
      </c>
      <c r="T45">
        <f t="shared" si="29"/>
        <v>0</v>
      </c>
      <c r="U45">
        <f t="shared" si="30"/>
        <v>1</v>
      </c>
      <c r="V45">
        <f t="shared" si="31"/>
        <v>0</v>
      </c>
      <c r="W45">
        <f>S45*V45</f>
        <v>0</v>
      </c>
      <c r="X45">
        <f>S45*U45</f>
        <v>2.1505376344086023E-2</v>
      </c>
      <c r="Y45">
        <f>T45*U45</f>
        <v>0</v>
      </c>
      <c r="Z45">
        <f>T45*V45</f>
        <v>0</v>
      </c>
    </row>
    <row r="46" spans="1:36" x14ac:dyDescent="0.25">
      <c r="A46">
        <v>2014</v>
      </c>
      <c r="B46" t="s">
        <v>29</v>
      </c>
      <c r="C46">
        <v>5</v>
      </c>
      <c r="D46">
        <v>0</v>
      </c>
      <c r="E46">
        <f t="shared" si="24"/>
        <v>5.3763440860215055E-2</v>
      </c>
      <c r="F46">
        <f t="shared" si="25"/>
        <v>0</v>
      </c>
      <c r="G46">
        <f t="shared" si="26"/>
        <v>1</v>
      </c>
      <c r="H46">
        <f t="shared" si="27"/>
        <v>0</v>
      </c>
      <c r="I46">
        <f>E46*H46</f>
        <v>0</v>
      </c>
      <c r="J46">
        <f>E46*G46</f>
        <v>5.3763440860215055E-2</v>
      </c>
      <c r="K46">
        <f>F46*G46</f>
        <v>0</v>
      </c>
      <c r="L46">
        <f>F46*H46</f>
        <v>0</v>
      </c>
      <c r="O46">
        <v>2014</v>
      </c>
      <c r="P46" t="s">
        <v>29</v>
      </c>
      <c r="Q46">
        <v>5</v>
      </c>
      <c r="R46">
        <v>0</v>
      </c>
      <c r="S46">
        <f t="shared" si="28"/>
        <v>5.3763440860215055E-2</v>
      </c>
      <c r="T46">
        <f t="shared" si="29"/>
        <v>0</v>
      </c>
      <c r="U46">
        <f t="shared" si="30"/>
        <v>1</v>
      </c>
      <c r="V46">
        <f t="shared" si="31"/>
        <v>0</v>
      </c>
      <c r="W46">
        <f>S46*V46</f>
        <v>0</v>
      </c>
      <c r="X46">
        <f>S46*U46</f>
        <v>5.3763440860215055E-2</v>
      </c>
      <c r="Y46">
        <f>T46*U46</f>
        <v>0</v>
      </c>
      <c r="Z46">
        <f>T46*V46</f>
        <v>0</v>
      </c>
    </row>
    <row r="47" spans="1:36" x14ac:dyDescent="0.25">
      <c r="A47">
        <v>2015</v>
      </c>
      <c r="B47" t="s">
        <v>30</v>
      </c>
      <c r="C47">
        <v>0</v>
      </c>
      <c r="D47">
        <v>0</v>
      </c>
      <c r="E47">
        <f t="shared" si="24"/>
        <v>0</v>
      </c>
      <c r="F47">
        <f t="shared" si="25"/>
        <v>0</v>
      </c>
      <c r="G47" t="e">
        <f t="shared" si="26"/>
        <v>#DIV/0!</v>
      </c>
      <c r="H47" t="e">
        <f t="shared" si="27"/>
        <v>#DIV/0!</v>
      </c>
      <c r="O47">
        <v>2015</v>
      </c>
      <c r="P47" t="s">
        <v>30</v>
      </c>
      <c r="Q47">
        <v>0</v>
      </c>
      <c r="R47">
        <v>0</v>
      </c>
      <c r="S47">
        <f t="shared" si="28"/>
        <v>0</v>
      </c>
      <c r="T47">
        <f t="shared" si="29"/>
        <v>0</v>
      </c>
      <c r="U47" t="e">
        <f t="shared" si="30"/>
        <v>#DIV/0!</v>
      </c>
      <c r="V47" t="e">
        <f t="shared" si="31"/>
        <v>#DIV/0!</v>
      </c>
    </row>
    <row r="48" spans="1:36" x14ac:dyDescent="0.25">
      <c r="A48">
        <v>2015</v>
      </c>
      <c r="B48" t="s">
        <v>30</v>
      </c>
      <c r="C48">
        <v>5</v>
      </c>
      <c r="D48">
        <v>0</v>
      </c>
      <c r="E48">
        <f t="shared" si="24"/>
        <v>5.3763440860215055E-2</v>
      </c>
      <c r="F48">
        <f t="shared" si="25"/>
        <v>0</v>
      </c>
      <c r="G48">
        <f t="shared" si="26"/>
        <v>1</v>
      </c>
      <c r="H48">
        <f t="shared" si="27"/>
        <v>0</v>
      </c>
      <c r="I48">
        <f t="shared" ref="I48:I56" si="32">E48*H48</f>
        <v>0</v>
      </c>
      <c r="J48">
        <f t="shared" ref="J48:J56" si="33">E48*G48</f>
        <v>5.3763440860215055E-2</v>
      </c>
      <c r="K48">
        <f t="shared" ref="K48:K56" si="34">F48*G48</f>
        <v>0</v>
      </c>
      <c r="L48">
        <f t="shared" ref="L48:L56" si="35">F48*H48</f>
        <v>0</v>
      </c>
      <c r="O48">
        <v>2015</v>
      </c>
      <c r="P48" t="s">
        <v>30</v>
      </c>
      <c r="Q48">
        <v>5</v>
      </c>
      <c r="R48">
        <v>0</v>
      </c>
      <c r="S48">
        <f t="shared" si="28"/>
        <v>5.3763440860215055E-2</v>
      </c>
      <c r="T48">
        <f t="shared" si="29"/>
        <v>0</v>
      </c>
      <c r="U48">
        <f t="shared" si="30"/>
        <v>1</v>
      </c>
      <c r="V48">
        <f t="shared" si="31"/>
        <v>0</v>
      </c>
      <c r="W48">
        <f t="shared" ref="W48:W56" si="36">S48*V48</f>
        <v>0</v>
      </c>
      <c r="X48">
        <f t="shared" ref="X48:X56" si="37">S48*U48</f>
        <v>5.3763440860215055E-2</v>
      </c>
      <c r="Y48">
        <f t="shared" ref="Y48:Y56" si="38">T48*U48</f>
        <v>0</v>
      </c>
      <c r="Z48">
        <f t="shared" ref="Z48:Z56" si="39">T48*V48</f>
        <v>0</v>
      </c>
    </row>
    <row r="49" spans="1:26" x14ac:dyDescent="0.25">
      <c r="A49">
        <v>2015</v>
      </c>
      <c r="B49" t="s">
        <v>31</v>
      </c>
      <c r="C49">
        <v>3</v>
      </c>
      <c r="D49">
        <v>0</v>
      </c>
      <c r="E49">
        <f t="shared" si="24"/>
        <v>3.2258064516129031E-2</v>
      </c>
      <c r="F49">
        <f t="shared" si="25"/>
        <v>0</v>
      </c>
      <c r="G49">
        <f t="shared" si="26"/>
        <v>1</v>
      </c>
      <c r="H49">
        <f t="shared" si="27"/>
        <v>0</v>
      </c>
      <c r="I49">
        <f t="shared" si="32"/>
        <v>0</v>
      </c>
      <c r="J49">
        <f t="shared" si="33"/>
        <v>3.2258064516129031E-2</v>
      </c>
      <c r="K49">
        <f t="shared" si="34"/>
        <v>0</v>
      </c>
      <c r="L49">
        <f t="shared" si="35"/>
        <v>0</v>
      </c>
      <c r="O49">
        <v>2015</v>
      </c>
      <c r="P49" t="s">
        <v>31</v>
      </c>
      <c r="Q49">
        <v>3</v>
      </c>
      <c r="R49">
        <v>4</v>
      </c>
      <c r="S49">
        <f t="shared" si="28"/>
        <v>3.2258064516129031E-2</v>
      </c>
      <c r="T49">
        <f t="shared" si="29"/>
        <v>3.3333333333333333E-2</v>
      </c>
      <c r="U49">
        <f t="shared" si="30"/>
        <v>0.42857142857142855</v>
      </c>
      <c r="V49">
        <f t="shared" si="31"/>
        <v>0.5714285714285714</v>
      </c>
      <c r="W49">
        <f t="shared" si="36"/>
        <v>1.8433179723502304E-2</v>
      </c>
      <c r="X49">
        <f t="shared" si="37"/>
        <v>1.3824884792626727E-2</v>
      </c>
      <c r="Y49">
        <f t="shared" si="38"/>
        <v>1.4285714285714285E-2</v>
      </c>
      <c r="Z49">
        <f t="shared" si="39"/>
        <v>1.9047619047619046E-2</v>
      </c>
    </row>
    <row r="50" spans="1:26" x14ac:dyDescent="0.25">
      <c r="A50">
        <v>2015</v>
      </c>
      <c r="B50" t="s">
        <v>31</v>
      </c>
      <c r="C50">
        <v>5</v>
      </c>
      <c r="D50">
        <v>0</v>
      </c>
      <c r="E50">
        <f t="shared" si="24"/>
        <v>5.3763440860215055E-2</v>
      </c>
      <c r="F50">
        <f t="shared" si="25"/>
        <v>0</v>
      </c>
      <c r="G50">
        <f t="shared" si="26"/>
        <v>1</v>
      </c>
      <c r="H50">
        <f t="shared" si="27"/>
        <v>0</v>
      </c>
      <c r="I50">
        <f t="shared" si="32"/>
        <v>0</v>
      </c>
      <c r="J50">
        <f t="shared" si="33"/>
        <v>5.3763440860215055E-2</v>
      </c>
      <c r="K50">
        <f t="shared" si="34"/>
        <v>0</v>
      </c>
      <c r="L50">
        <f t="shared" si="35"/>
        <v>0</v>
      </c>
      <c r="O50">
        <v>2015</v>
      </c>
      <c r="P50" t="s">
        <v>31</v>
      </c>
      <c r="Q50">
        <v>5</v>
      </c>
      <c r="R50">
        <v>36</v>
      </c>
      <c r="S50">
        <f t="shared" si="28"/>
        <v>5.3763440860215055E-2</v>
      </c>
      <c r="T50">
        <f t="shared" si="29"/>
        <v>0.3</v>
      </c>
      <c r="U50">
        <f t="shared" si="30"/>
        <v>0.12195121951219512</v>
      </c>
      <c r="V50">
        <f t="shared" si="31"/>
        <v>0.87804878048780488</v>
      </c>
      <c r="W50">
        <f t="shared" si="36"/>
        <v>4.7206923682140051E-2</v>
      </c>
      <c r="X50">
        <f t="shared" si="37"/>
        <v>6.5565171780750066E-3</v>
      </c>
      <c r="Y50">
        <f t="shared" si="38"/>
        <v>3.6585365853658534E-2</v>
      </c>
      <c r="Z50">
        <f t="shared" si="39"/>
        <v>0.26341463414634148</v>
      </c>
    </row>
    <row r="51" spans="1:26" x14ac:dyDescent="0.25">
      <c r="A51">
        <v>2015</v>
      </c>
      <c r="B51" t="s">
        <v>32</v>
      </c>
      <c r="C51">
        <v>10</v>
      </c>
      <c r="D51">
        <v>0</v>
      </c>
      <c r="E51">
        <f t="shared" si="24"/>
        <v>0.10752688172043011</v>
      </c>
      <c r="F51">
        <f t="shared" si="25"/>
        <v>0</v>
      </c>
      <c r="G51">
        <f t="shared" si="26"/>
        <v>1</v>
      </c>
      <c r="H51">
        <f t="shared" si="27"/>
        <v>0</v>
      </c>
      <c r="I51">
        <f t="shared" si="32"/>
        <v>0</v>
      </c>
      <c r="J51">
        <f t="shared" si="33"/>
        <v>0.10752688172043011</v>
      </c>
      <c r="K51">
        <f t="shared" si="34"/>
        <v>0</v>
      </c>
      <c r="L51">
        <f t="shared" si="35"/>
        <v>0</v>
      </c>
      <c r="O51">
        <v>2015</v>
      </c>
      <c r="P51" t="s">
        <v>32</v>
      </c>
      <c r="Q51">
        <v>10</v>
      </c>
      <c r="R51">
        <v>7</v>
      </c>
      <c r="S51">
        <f t="shared" si="28"/>
        <v>0.10752688172043011</v>
      </c>
      <c r="T51">
        <f t="shared" si="29"/>
        <v>5.8333333333333334E-2</v>
      </c>
      <c r="U51">
        <f t="shared" si="30"/>
        <v>0.58823529411764708</v>
      </c>
      <c r="V51">
        <f t="shared" si="31"/>
        <v>0.41176470588235292</v>
      </c>
      <c r="W51">
        <f t="shared" si="36"/>
        <v>4.4275774826059454E-2</v>
      </c>
      <c r="X51">
        <f t="shared" si="37"/>
        <v>6.3251106894370648E-2</v>
      </c>
      <c r="Y51">
        <f t="shared" si="38"/>
        <v>3.4313725490196081E-2</v>
      </c>
      <c r="Z51">
        <f t="shared" si="39"/>
        <v>2.4019607843137253E-2</v>
      </c>
    </row>
    <row r="52" spans="1:26" x14ac:dyDescent="0.25">
      <c r="A52">
        <v>2015</v>
      </c>
      <c r="B52" t="s">
        <v>32</v>
      </c>
      <c r="C52">
        <v>22</v>
      </c>
      <c r="D52">
        <v>0</v>
      </c>
      <c r="E52">
        <f t="shared" si="24"/>
        <v>0.23655913978494625</v>
      </c>
      <c r="F52">
        <f t="shared" si="25"/>
        <v>0</v>
      </c>
      <c r="G52">
        <f t="shared" si="26"/>
        <v>1</v>
      </c>
      <c r="H52">
        <f t="shared" si="27"/>
        <v>0</v>
      </c>
      <c r="I52">
        <f t="shared" si="32"/>
        <v>0</v>
      </c>
      <c r="J52">
        <f t="shared" si="33"/>
        <v>0.23655913978494625</v>
      </c>
      <c r="K52">
        <f t="shared" si="34"/>
        <v>0</v>
      </c>
      <c r="L52">
        <f t="shared" si="35"/>
        <v>0</v>
      </c>
      <c r="O52">
        <v>2015</v>
      </c>
      <c r="P52" t="s">
        <v>32</v>
      </c>
      <c r="Q52">
        <v>22</v>
      </c>
      <c r="R52">
        <v>66</v>
      </c>
      <c r="S52">
        <f t="shared" si="28"/>
        <v>0.23655913978494625</v>
      </c>
      <c r="T52">
        <f t="shared" si="29"/>
        <v>0.55000000000000004</v>
      </c>
      <c r="U52">
        <f t="shared" si="30"/>
        <v>0.25</v>
      </c>
      <c r="V52">
        <f t="shared" si="31"/>
        <v>0.75</v>
      </c>
      <c r="W52">
        <f t="shared" si="36"/>
        <v>0.17741935483870969</v>
      </c>
      <c r="X52">
        <f t="shared" si="37"/>
        <v>5.9139784946236562E-2</v>
      </c>
      <c r="Y52">
        <f t="shared" si="38"/>
        <v>0.13750000000000001</v>
      </c>
      <c r="Z52">
        <f t="shared" si="39"/>
        <v>0.41250000000000003</v>
      </c>
    </row>
    <row r="53" spans="1:26" x14ac:dyDescent="0.25">
      <c r="A53">
        <v>2015</v>
      </c>
      <c r="B53" t="s">
        <v>33</v>
      </c>
      <c r="C53">
        <v>25</v>
      </c>
      <c r="D53">
        <v>0</v>
      </c>
      <c r="E53">
        <f t="shared" si="24"/>
        <v>0.26881720430107525</v>
      </c>
      <c r="F53">
        <f t="shared" si="25"/>
        <v>0</v>
      </c>
      <c r="G53">
        <f t="shared" si="26"/>
        <v>1</v>
      </c>
      <c r="H53">
        <f t="shared" si="27"/>
        <v>0</v>
      </c>
      <c r="I53">
        <f t="shared" si="32"/>
        <v>0</v>
      </c>
      <c r="J53">
        <f t="shared" si="33"/>
        <v>0.26881720430107525</v>
      </c>
      <c r="K53">
        <f t="shared" si="34"/>
        <v>0</v>
      </c>
      <c r="L53">
        <f t="shared" si="35"/>
        <v>0</v>
      </c>
      <c r="O53">
        <v>2015</v>
      </c>
      <c r="P53" t="s">
        <v>33</v>
      </c>
      <c r="Q53">
        <v>25</v>
      </c>
      <c r="R53">
        <v>0</v>
      </c>
      <c r="S53">
        <f t="shared" si="28"/>
        <v>0.26881720430107525</v>
      </c>
      <c r="T53">
        <f t="shared" si="29"/>
        <v>0</v>
      </c>
      <c r="U53">
        <f t="shared" si="30"/>
        <v>1</v>
      </c>
      <c r="V53">
        <f t="shared" si="31"/>
        <v>0</v>
      </c>
      <c r="W53">
        <f t="shared" si="36"/>
        <v>0</v>
      </c>
      <c r="X53">
        <f t="shared" si="37"/>
        <v>0.26881720430107525</v>
      </c>
      <c r="Y53">
        <f t="shared" si="38"/>
        <v>0</v>
      </c>
      <c r="Z53">
        <f t="shared" si="39"/>
        <v>0</v>
      </c>
    </row>
    <row r="54" spans="1:26" x14ac:dyDescent="0.25">
      <c r="A54">
        <v>2015</v>
      </c>
      <c r="B54" t="s">
        <v>33</v>
      </c>
      <c r="C54">
        <v>8</v>
      </c>
      <c r="D54">
        <v>0</v>
      </c>
      <c r="E54">
        <f t="shared" si="24"/>
        <v>8.6021505376344093E-2</v>
      </c>
      <c r="F54">
        <f t="shared" si="25"/>
        <v>0</v>
      </c>
      <c r="G54">
        <f t="shared" si="26"/>
        <v>1</v>
      </c>
      <c r="H54">
        <f t="shared" si="27"/>
        <v>0</v>
      </c>
      <c r="I54">
        <f t="shared" si="32"/>
        <v>0</v>
      </c>
      <c r="J54">
        <f t="shared" si="33"/>
        <v>8.6021505376344093E-2</v>
      </c>
      <c r="K54">
        <f t="shared" si="34"/>
        <v>0</v>
      </c>
      <c r="L54">
        <f t="shared" si="35"/>
        <v>0</v>
      </c>
      <c r="O54">
        <v>2015</v>
      </c>
      <c r="P54" t="s">
        <v>33</v>
      </c>
      <c r="Q54">
        <v>8</v>
      </c>
      <c r="R54">
        <v>4</v>
      </c>
      <c r="S54">
        <f t="shared" si="28"/>
        <v>8.6021505376344093E-2</v>
      </c>
      <c r="T54">
        <f t="shared" si="29"/>
        <v>3.3333333333333333E-2</v>
      </c>
      <c r="U54">
        <f t="shared" si="30"/>
        <v>0.66666666666666663</v>
      </c>
      <c r="V54">
        <f t="shared" si="31"/>
        <v>0.33333333333333331</v>
      </c>
      <c r="W54">
        <f t="shared" si="36"/>
        <v>2.8673835125448029E-2</v>
      </c>
      <c r="X54">
        <f t="shared" si="37"/>
        <v>5.7347670250896057E-2</v>
      </c>
      <c r="Y54">
        <f t="shared" si="38"/>
        <v>2.222222222222222E-2</v>
      </c>
      <c r="Z54">
        <f t="shared" si="39"/>
        <v>1.111111111111111E-2</v>
      </c>
    </row>
    <row r="55" spans="1:26" x14ac:dyDescent="0.25">
      <c r="A55">
        <v>2015</v>
      </c>
      <c r="B55" t="s">
        <v>34</v>
      </c>
      <c r="C55">
        <v>2</v>
      </c>
      <c r="D55">
        <v>0</v>
      </c>
      <c r="E55">
        <f t="shared" si="24"/>
        <v>2.1505376344086023E-2</v>
      </c>
      <c r="F55">
        <f t="shared" si="25"/>
        <v>0</v>
      </c>
      <c r="G55">
        <f t="shared" si="26"/>
        <v>1</v>
      </c>
      <c r="H55">
        <f t="shared" si="27"/>
        <v>0</v>
      </c>
      <c r="I55">
        <f t="shared" si="32"/>
        <v>0</v>
      </c>
      <c r="J55">
        <f t="shared" si="33"/>
        <v>2.1505376344086023E-2</v>
      </c>
      <c r="K55">
        <f t="shared" si="34"/>
        <v>0</v>
      </c>
      <c r="L55">
        <f t="shared" si="35"/>
        <v>0</v>
      </c>
      <c r="O55">
        <v>2015</v>
      </c>
      <c r="P55" t="s">
        <v>34</v>
      </c>
      <c r="Q55">
        <v>2</v>
      </c>
      <c r="R55">
        <v>1</v>
      </c>
      <c r="S55">
        <f t="shared" si="28"/>
        <v>2.1505376344086023E-2</v>
      </c>
      <c r="T55">
        <f t="shared" si="29"/>
        <v>8.3333333333333332E-3</v>
      </c>
      <c r="U55">
        <f t="shared" si="30"/>
        <v>0.66666666666666663</v>
      </c>
      <c r="V55">
        <f t="shared" si="31"/>
        <v>0.33333333333333331</v>
      </c>
      <c r="W55">
        <f t="shared" si="36"/>
        <v>7.1684587813620072E-3</v>
      </c>
      <c r="X55">
        <f t="shared" si="37"/>
        <v>1.4336917562724014E-2</v>
      </c>
      <c r="Y55">
        <f t="shared" si="38"/>
        <v>5.5555555555555549E-3</v>
      </c>
      <c r="Z55">
        <f t="shared" si="39"/>
        <v>2.7777777777777775E-3</v>
      </c>
    </row>
    <row r="56" spans="1:26" x14ac:dyDescent="0.25">
      <c r="A56">
        <v>2015</v>
      </c>
      <c r="B56" t="s">
        <v>34</v>
      </c>
      <c r="C56">
        <v>4</v>
      </c>
      <c r="D56">
        <v>0</v>
      </c>
      <c r="E56">
        <f t="shared" si="24"/>
        <v>4.3010752688172046E-2</v>
      </c>
      <c r="F56">
        <f t="shared" si="25"/>
        <v>0</v>
      </c>
      <c r="G56">
        <f t="shared" si="26"/>
        <v>1</v>
      </c>
      <c r="H56">
        <f t="shared" si="27"/>
        <v>0</v>
      </c>
      <c r="I56">
        <f t="shared" si="32"/>
        <v>0</v>
      </c>
      <c r="J56">
        <f t="shared" si="33"/>
        <v>4.3010752688172046E-2</v>
      </c>
      <c r="K56">
        <f t="shared" si="34"/>
        <v>0</v>
      </c>
      <c r="L56">
        <f t="shared" si="35"/>
        <v>0</v>
      </c>
      <c r="O56">
        <v>2015</v>
      </c>
      <c r="P56" t="s">
        <v>34</v>
      </c>
      <c r="Q56">
        <v>4</v>
      </c>
      <c r="R56">
        <v>2</v>
      </c>
      <c r="S56">
        <f t="shared" si="28"/>
        <v>4.3010752688172046E-2</v>
      </c>
      <c r="T56">
        <f t="shared" si="29"/>
        <v>1.6666666666666666E-2</v>
      </c>
      <c r="U56">
        <f t="shared" si="30"/>
        <v>0.66666666666666663</v>
      </c>
      <c r="V56">
        <f t="shared" si="31"/>
        <v>0.33333333333333331</v>
      </c>
      <c r="W56">
        <f t="shared" si="36"/>
        <v>1.4336917562724014E-2</v>
      </c>
      <c r="X56">
        <f t="shared" si="37"/>
        <v>2.8673835125448029E-2</v>
      </c>
      <c r="Y56">
        <f t="shared" si="38"/>
        <v>1.111111111111111E-2</v>
      </c>
      <c r="Z56">
        <f t="shared" si="39"/>
        <v>5.5555555555555549E-3</v>
      </c>
    </row>
    <row r="57" spans="1:26" x14ac:dyDescent="0.25">
      <c r="A57">
        <v>2015</v>
      </c>
      <c r="B57" t="s">
        <v>35</v>
      </c>
      <c r="C57">
        <v>0</v>
      </c>
      <c r="D57">
        <v>0</v>
      </c>
      <c r="E57">
        <f t="shared" si="24"/>
        <v>0</v>
      </c>
      <c r="F57">
        <f t="shared" si="25"/>
        <v>0</v>
      </c>
      <c r="G57" t="e">
        <f t="shared" si="26"/>
        <v>#DIV/0!</v>
      </c>
      <c r="H57" t="e">
        <f t="shared" si="27"/>
        <v>#DIV/0!</v>
      </c>
      <c r="O57">
        <v>2015</v>
      </c>
      <c r="P57" t="s">
        <v>35</v>
      </c>
      <c r="Q57">
        <v>0</v>
      </c>
      <c r="R57">
        <v>0</v>
      </c>
      <c r="S57">
        <f t="shared" si="28"/>
        <v>0</v>
      </c>
      <c r="T57">
        <f t="shared" si="29"/>
        <v>0</v>
      </c>
      <c r="U57" t="e">
        <f t="shared" si="30"/>
        <v>#DIV/0!</v>
      </c>
      <c r="V57" t="e">
        <f t="shared" si="31"/>
        <v>#DIV/0!</v>
      </c>
    </row>
    <row r="58" spans="1:26" x14ac:dyDescent="0.25">
      <c r="A58">
        <v>2015</v>
      </c>
      <c r="B58" t="s">
        <v>35</v>
      </c>
      <c r="C58">
        <v>0</v>
      </c>
      <c r="D58">
        <v>5</v>
      </c>
      <c r="E58">
        <f t="shared" si="24"/>
        <v>0</v>
      </c>
      <c r="F58">
        <f t="shared" si="25"/>
        <v>5.9523809523809521E-2</v>
      </c>
      <c r="G58">
        <f t="shared" si="26"/>
        <v>0</v>
      </c>
      <c r="H58">
        <f t="shared" si="27"/>
        <v>1</v>
      </c>
      <c r="I58">
        <f>E58*H58</f>
        <v>0</v>
      </c>
      <c r="J58">
        <f>E58*G58</f>
        <v>0</v>
      </c>
      <c r="K58">
        <f>F58*G58</f>
        <v>0</v>
      </c>
      <c r="L58">
        <f>F58*H58</f>
        <v>5.9523809523809521E-2</v>
      </c>
      <c r="O58">
        <v>2015</v>
      </c>
      <c r="P58" t="s">
        <v>35</v>
      </c>
      <c r="Q58">
        <v>0</v>
      </c>
      <c r="R58">
        <v>0</v>
      </c>
      <c r="S58">
        <f t="shared" si="28"/>
        <v>0</v>
      </c>
      <c r="T58">
        <f t="shared" si="29"/>
        <v>0</v>
      </c>
      <c r="U58" t="e">
        <f t="shared" si="30"/>
        <v>#DIV/0!</v>
      </c>
      <c r="V58" t="e">
        <f t="shared" si="31"/>
        <v>#DIV/0!</v>
      </c>
    </row>
    <row r="59" spans="1:26" x14ac:dyDescent="0.25">
      <c r="A59">
        <v>2015</v>
      </c>
      <c r="B59" t="s">
        <v>36</v>
      </c>
      <c r="C59">
        <v>1</v>
      </c>
      <c r="D59">
        <v>73</v>
      </c>
      <c r="E59">
        <f t="shared" si="24"/>
        <v>1.0752688172043012E-2</v>
      </c>
      <c r="F59">
        <f t="shared" si="25"/>
        <v>0.86904761904761907</v>
      </c>
      <c r="G59">
        <f t="shared" si="26"/>
        <v>1.3513513513513514E-2</v>
      </c>
      <c r="H59">
        <f t="shared" si="27"/>
        <v>0.98648648648648651</v>
      </c>
      <c r="I59">
        <f>E59*H59</f>
        <v>1.0607381575123512E-2</v>
      </c>
      <c r="J59">
        <f>E59*G59</f>
        <v>1.4530659691950018E-4</v>
      </c>
      <c r="K59">
        <f>F59*G59</f>
        <v>1.1743886743886744E-2</v>
      </c>
      <c r="L59">
        <f>F59*H59</f>
        <v>0.85730373230373236</v>
      </c>
      <c r="O59">
        <v>2015</v>
      </c>
      <c r="P59" t="s">
        <v>36</v>
      </c>
      <c r="Q59">
        <v>1</v>
      </c>
      <c r="R59">
        <v>0</v>
      </c>
      <c r="S59">
        <f t="shared" si="28"/>
        <v>1.0752688172043012E-2</v>
      </c>
      <c r="T59">
        <f t="shared" si="29"/>
        <v>0</v>
      </c>
      <c r="U59">
        <f t="shared" si="30"/>
        <v>1</v>
      </c>
      <c r="V59">
        <f t="shared" si="31"/>
        <v>0</v>
      </c>
      <c r="W59">
        <f>S59*V59</f>
        <v>0</v>
      </c>
      <c r="X59">
        <f>S59*U59</f>
        <v>1.0752688172043012E-2</v>
      </c>
      <c r="Y59">
        <f>T59*U59</f>
        <v>0</v>
      </c>
      <c r="Z59">
        <f>T59*V59</f>
        <v>0</v>
      </c>
    </row>
    <row r="60" spans="1:26" x14ac:dyDescent="0.25">
      <c r="A60">
        <v>2015</v>
      </c>
      <c r="B60" t="s">
        <v>36</v>
      </c>
      <c r="C60">
        <v>0</v>
      </c>
      <c r="D60">
        <v>5</v>
      </c>
      <c r="E60">
        <f t="shared" si="24"/>
        <v>0</v>
      </c>
      <c r="F60">
        <f t="shared" si="25"/>
        <v>5.9523809523809521E-2</v>
      </c>
      <c r="G60">
        <f t="shared" si="26"/>
        <v>0</v>
      </c>
      <c r="H60">
        <f t="shared" si="27"/>
        <v>1</v>
      </c>
      <c r="I60">
        <f>E60*H60</f>
        <v>0</v>
      </c>
      <c r="J60">
        <f>E60*G60</f>
        <v>0</v>
      </c>
      <c r="K60">
        <f>F60*G60</f>
        <v>0</v>
      </c>
      <c r="L60">
        <f>F60*H60</f>
        <v>5.9523809523809521E-2</v>
      </c>
      <c r="O60">
        <v>2015</v>
      </c>
      <c r="P60" t="s">
        <v>36</v>
      </c>
      <c r="Q60">
        <v>0</v>
      </c>
      <c r="R60">
        <v>0</v>
      </c>
      <c r="S60">
        <f t="shared" si="28"/>
        <v>0</v>
      </c>
      <c r="T60">
        <f t="shared" si="29"/>
        <v>0</v>
      </c>
      <c r="U60" t="e">
        <f t="shared" si="30"/>
        <v>#DIV/0!</v>
      </c>
      <c r="V60" t="e">
        <f t="shared" si="31"/>
        <v>#DIV/0!</v>
      </c>
    </row>
    <row r="61" spans="1:26" x14ac:dyDescent="0.25">
      <c r="A61">
        <v>2015</v>
      </c>
      <c r="B61" t="s">
        <v>37</v>
      </c>
      <c r="C61">
        <v>0</v>
      </c>
      <c r="D61">
        <v>0</v>
      </c>
      <c r="E61">
        <f t="shared" si="24"/>
        <v>0</v>
      </c>
      <c r="F61">
        <f t="shared" si="25"/>
        <v>0</v>
      </c>
      <c r="G61" t="e">
        <f t="shared" si="26"/>
        <v>#DIV/0!</v>
      </c>
      <c r="H61" t="e">
        <f t="shared" si="27"/>
        <v>#DIV/0!</v>
      </c>
      <c r="O61">
        <v>2015</v>
      </c>
      <c r="P61" t="s">
        <v>37</v>
      </c>
      <c r="Q61">
        <v>0</v>
      </c>
      <c r="R61">
        <v>0</v>
      </c>
      <c r="S61">
        <f t="shared" si="28"/>
        <v>0</v>
      </c>
      <c r="T61">
        <f t="shared" si="29"/>
        <v>0</v>
      </c>
      <c r="U61" t="e">
        <f t="shared" si="30"/>
        <v>#DIV/0!</v>
      </c>
      <c r="V61" t="e">
        <f t="shared" si="31"/>
        <v>#DIV/0!</v>
      </c>
    </row>
    <row r="62" spans="1:26" x14ac:dyDescent="0.25">
      <c r="A62">
        <v>2015</v>
      </c>
      <c r="B62" t="s">
        <v>37</v>
      </c>
      <c r="C62">
        <v>0</v>
      </c>
      <c r="D62">
        <v>0</v>
      </c>
      <c r="E62">
        <f t="shared" si="24"/>
        <v>0</v>
      </c>
      <c r="F62">
        <f t="shared" si="25"/>
        <v>0</v>
      </c>
      <c r="G62" t="e">
        <f t="shared" si="26"/>
        <v>#DIV/0!</v>
      </c>
      <c r="H62" t="e">
        <f t="shared" si="27"/>
        <v>#DIV/0!</v>
      </c>
      <c r="O62">
        <v>2015</v>
      </c>
      <c r="P62" t="s">
        <v>37</v>
      </c>
      <c r="Q62">
        <v>0</v>
      </c>
      <c r="R62">
        <v>0</v>
      </c>
      <c r="S62">
        <f t="shared" si="28"/>
        <v>0</v>
      </c>
      <c r="T62">
        <f t="shared" si="29"/>
        <v>0</v>
      </c>
      <c r="U62" t="e">
        <f t="shared" si="30"/>
        <v>#DIV/0!</v>
      </c>
      <c r="V62" t="e">
        <f t="shared" si="31"/>
        <v>#DIV/0!</v>
      </c>
    </row>
    <row r="63" spans="1:26" x14ac:dyDescent="0.25">
      <c r="C63">
        <f>SUM(C41:C62)</f>
        <v>93</v>
      </c>
      <c r="D63">
        <f>SUM(D41:D62)</f>
        <v>84</v>
      </c>
      <c r="Q63">
        <f>SUM(Q41:Q62)</f>
        <v>93</v>
      </c>
      <c r="R63">
        <f>SUM(R41:R62)</f>
        <v>120</v>
      </c>
    </row>
    <row r="64" spans="1:26" ht="15.75" x14ac:dyDescent="0.25">
      <c r="C64" s="18" t="s">
        <v>38</v>
      </c>
      <c r="D64" s="18" t="s">
        <v>39</v>
      </c>
      <c r="H64" t="s">
        <v>40</v>
      </c>
      <c r="I64">
        <f>SUM(I41:I62)</f>
        <v>1.0607381575123512E-2</v>
      </c>
      <c r="J64">
        <f>SUM(J41:J62)</f>
        <v>0.98939261842487647</v>
      </c>
      <c r="K64">
        <f>SUM(K41:K62)</f>
        <v>1.1743886743886744E-2</v>
      </c>
      <c r="L64">
        <f>SUM(L41:L62)</f>
        <v>0.98825611325611329</v>
      </c>
      <c r="Q64" s="18" t="s">
        <v>38</v>
      </c>
      <c r="R64" s="18" t="s">
        <v>39</v>
      </c>
      <c r="V64" t="s">
        <v>40</v>
      </c>
      <c r="W64">
        <f>SUM(W41:W62)</f>
        <v>0.33751444453994561</v>
      </c>
      <c r="X64">
        <f>SUM(X41:X62)</f>
        <v>0.6624855554600545</v>
      </c>
      <c r="Y64">
        <f>SUM(Y41:Y62)</f>
        <v>0.2615736945184578</v>
      </c>
      <c r="Z64">
        <f>SUM(Z41:Z62)</f>
        <v>0.73842630548154209</v>
      </c>
    </row>
    <row r="66" spans="1:22" x14ac:dyDescent="0.25">
      <c r="B66" t="s">
        <v>41</v>
      </c>
      <c r="C66">
        <f>C63+D63</f>
        <v>177</v>
      </c>
      <c r="P66" t="s">
        <v>41</v>
      </c>
      <c r="Q66">
        <f>Q63+R63</f>
        <v>213</v>
      </c>
    </row>
    <row r="68" spans="1:22" ht="15.75" x14ac:dyDescent="0.25">
      <c r="A68" s="19"/>
      <c r="F68">
        <f>I64/C69</f>
        <v>2.2351268319010256E-2</v>
      </c>
      <c r="H68">
        <f>K64/C70</f>
        <v>2.2351268319010253E-2</v>
      </c>
      <c r="O68" s="19"/>
      <c r="T68">
        <f>W64/Q69</f>
        <v>0.59908813905840341</v>
      </c>
      <c r="V68">
        <f>Y64/Q70</f>
        <v>0.59908813905840341</v>
      </c>
    </row>
    <row r="69" spans="1:22" ht="15.75" x14ac:dyDescent="0.25">
      <c r="A69" s="18" t="s">
        <v>42</v>
      </c>
      <c r="C69">
        <f>D63/(C63+D63)</f>
        <v>0.47457627118644069</v>
      </c>
      <c r="F69">
        <f>J64/C70</f>
        <v>1.8830375640989583</v>
      </c>
      <c r="H69">
        <f>L64/C69</f>
        <v>2.0823968100753816</v>
      </c>
      <c r="O69" s="18" t="s">
        <v>42</v>
      </c>
      <c r="Q69">
        <f>R63/(Q63+R63)</f>
        <v>0.56338028169014087</v>
      </c>
      <c r="T69">
        <f>X64/Q70</f>
        <v>1.5173056270214151</v>
      </c>
      <c r="V69">
        <f>Z64/Q69</f>
        <v>1.3107066922297372</v>
      </c>
    </row>
    <row r="70" spans="1:22" ht="15.75" x14ac:dyDescent="0.25">
      <c r="A70" s="18" t="s">
        <v>43</v>
      </c>
      <c r="C70">
        <f>C63/(C63+D63)</f>
        <v>0.52542372881355937</v>
      </c>
      <c r="F70">
        <f>2*(F68/(F68+F69))</f>
        <v>2.3461109815203589E-2</v>
      </c>
      <c r="H70">
        <f>2*(H68/(H68+H69))</f>
        <v>2.1238901271320727E-2</v>
      </c>
      <c r="O70" s="18" t="s">
        <v>43</v>
      </c>
      <c r="Q70">
        <f>Q63/(Q63+R63)</f>
        <v>0.43661971830985913</v>
      </c>
      <c r="T70">
        <f>2*(T68/(T68+T69))</f>
        <v>0.56614052513308066</v>
      </c>
      <c r="V70">
        <f>2*(V68/(V68+V69))</f>
        <v>0.62738481562893689</v>
      </c>
    </row>
    <row r="71" spans="1:22" x14ac:dyDescent="0.25">
      <c r="E71" s="20" t="s">
        <v>49</v>
      </c>
      <c r="F71" s="22">
        <f>1-F70</f>
        <v>0.97653889018479645</v>
      </c>
      <c r="G71" s="20" t="s">
        <v>47</v>
      </c>
      <c r="H71" s="22">
        <f>1-H70</f>
        <v>0.97876109872867922</v>
      </c>
      <c r="S71" s="20" t="s">
        <v>49</v>
      </c>
      <c r="T71" s="22">
        <f>1-T70</f>
        <v>0.43385947486691934</v>
      </c>
      <c r="U71" s="20" t="s">
        <v>46</v>
      </c>
      <c r="V71" s="22">
        <f>1-V70</f>
        <v>0.37261518437106311</v>
      </c>
    </row>
    <row r="75" spans="1:22" ht="18.75" x14ac:dyDescent="0.3">
      <c r="C75" s="6" t="s">
        <v>3</v>
      </c>
    </row>
    <row r="76" spans="1:22" ht="63" x14ac:dyDescent="0.25">
      <c r="A76" s="7" t="s">
        <v>4</v>
      </c>
      <c r="B76" s="7" t="s">
        <v>5</v>
      </c>
      <c r="C76" s="7" t="s">
        <v>50</v>
      </c>
      <c r="D76" s="7" t="s">
        <v>16</v>
      </c>
      <c r="E76" s="7" t="s">
        <v>8</v>
      </c>
      <c r="F76" s="7" t="s">
        <v>9</v>
      </c>
      <c r="G76" s="7" t="s">
        <v>10</v>
      </c>
      <c r="H76" s="7" t="s">
        <v>11</v>
      </c>
      <c r="I76" s="7" t="s">
        <v>12</v>
      </c>
      <c r="J76" s="8" t="s">
        <v>13</v>
      </c>
      <c r="K76" s="7" t="s">
        <v>14</v>
      </c>
      <c r="L76" s="8" t="s">
        <v>13</v>
      </c>
    </row>
    <row r="77" spans="1:22" ht="18.75" x14ac:dyDescent="0.3">
      <c r="A77" s="12"/>
      <c r="B77" s="12"/>
      <c r="C77" s="12" t="s">
        <v>17</v>
      </c>
      <c r="D77" s="12" t="s">
        <v>18</v>
      </c>
      <c r="E77" s="12" t="s">
        <v>19</v>
      </c>
      <c r="F77" s="12" t="s">
        <v>20</v>
      </c>
      <c r="G77" s="12" t="s">
        <v>21</v>
      </c>
      <c r="H77" s="12" t="s">
        <v>22</v>
      </c>
      <c r="I77" s="12" t="s">
        <v>23</v>
      </c>
      <c r="J77" s="12" t="s">
        <v>24</v>
      </c>
      <c r="K77" s="12" t="s">
        <v>25</v>
      </c>
      <c r="L77" s="12" t="s">
        <v>26</v>
      </c>
    </row>
    <row r="78" spans="1:22" x14ac:dyDescent="0.25">
      <c r="A78">
        <v>2014</v>
      </c>
      <c r="B78" t="s">
        <v>27</v>
      </c>
      <c r="C78">
        <v>0</v>
      </c>
      <c r="D78">
        <v>0</v>
      </c>
      <c r="E78">
        <f t="shared" ref="E78:E99" si="40">C78/$C$100</f>
        <v>0</v>
      </c>
      <c r="F78">
        <f t="shared" ref="F78:F99" si="41">D78/$D$100</f>
        <v>0</v>
      </c>
      <c r="G78" t="e">
        <f t="shared" ref="G78:G99" si="42">C78/(C78+D78)</f>
        <v>#DIV/0!</v>
      </c>
      <c r="H78" t="e">
        <f t="shared" ref="H78:H99" si="43">D78/(C78+D78)</f>
        <v>#DIV/0!</v>
      </c>
    </row>
    <row r="79" spans="1:22" x14ac:dyDescent="0.25">
      <c r="A79">
        <v>2014</v>
      </c>
      <c r="B79" t="s">
        <v>27</v>
      </c>
      <c r="C79">
        <v>0</v>
      </c>
      <c r="D79">
        <v>1</v>
      </c>
      <c r="E79">
        <f t="shared" si="40"/>
        <v>0</v>
      </c>
      <c r="F79">
        <f t="shared" si="41"/>
        <v>1.1904761904761904E-2</v>
      </c>
      <c r="G79">
        <f t="shared" si="42"/>
        <v>0</v>
      </c>
      <c r="H79">
        <f t="shared" si="43"/>
        <v>1</v>
      </c>
      <c r="I79">
        <f>E79*H79</f>
        <v>0</v>
      </c>
      <c r="J79">
        <f>E79*G79</f>
        <v>0</v>
      </c>
      <c r="K79">
        <f>F79*G79</f>
        <v>0</v>
      </c>
      <c r="L79">
        <f>F79*H79</f>
        <v>1.1904761904761904E-2</v>
      </c>
    </row>
    <row r="80" spans="1:22" x14ac:dyDescent="0.25">
      <c r="A80">
        <v>2014</v>
      </c>
      <c r="B80" t="s">
        <v>28</v>
      </c>
      <c r="C80">
        <v>0</v>
      </c>
      <c r="D80">
        <v>0</v>
      </c>
      <c r="E80">
        <f t="shared" si="40"/>
        <v>0</v>
      </c>
      <c r="F80">
        <f t="shared" si="41"/>
        <v>0</v>
      </c>
      <c r="G80" t="e">
        <f t="shared" si="42"/>
        <v>#DIV/0!</v>
      </c>
      <c r="H80" t="e">
        <f t="shared" si="43"/>
        <v>#DIV/0!</v>
      </c>
    </row>
    <row r="81" spans="1:12" x14ac:dyDescent="0.25">
      <c r="A81">
        <v>2014</v>
      </c>
      <c r="B81" t="s">
        <v>28</v>
      </c>
      <c r="C81">
        <v>0</v>
      </c>
      <c r="D81">
        <v>0</v>
      </c>
      <c r="E81">
        <f t="shared" si="40"/>
        <v>0</v>
      </c>
      <c r="F81">
        <f t="shared" si="41"/>
        <v>0</v>
      </c>
      <c r="G81" t="e">
        <f t="shared" si="42"/>
        <v>#DIV/0!</v>
      </c>
      <c r="H81" t="e">
        <f t="shared" si="43"/>
        <v>#DIV/0!</v>
      </c>
    </row>
    <row r="82" spans="1:12" x14ac:dyDescent="0.25">
      <c r="A82">
        <v>2014</v>
      </c>
      <c r="B82" t="s">
        <v>29</v>
      </c>
      <c r="C82">
        <v>0</v>
      </c>
      <c r="D82">
        <v>0</v>
      </c>
      <c r="E82">
        <f t="shared" si="40"/>
        <v>0</v>
      </c>
      <c r="F82">
        <f t="shared" si="41"/>
        <v>0</v>
      </c>
      <c r="G82" t="e">
        <f t="shared" si="42"/>
        <v>#DIV/0!</v>
      </c>
      <c r="H82" t="e">
        <f t="shared" si="43"/>
        <v>#DIV/0!</v>
      </c>
    </row>
    <row r="83" spans="1:12" x14ac:dyDescent="0.25">
      <c r="A83">
        <v>2014</v>
      </c>
      <c r="B83" t="s">
        <v>29</v>
      </c>
      <c r="C83">
        <v>0</v>
      </c>
      <c r="D83">
        <v>0</v>
      </c>
      <c r="E83">
        <f t="shared" si="40"/>
        <v>0</v>
      </c>
      <c r="F83">
        <f t="shared" si="41"/>
        <v>0</v>
      </c>
      <c r="G83" t="e">
        <f t="shared" si="42"/>
        <v>#DIV/0!</v>
      </c>
      <c r="H83" t="e">
        <f t="shared" si="43"/>
        <v>#DIV/0!</v>
      </c>
    </row>
    <row r="84" spans="1:12" x14ac:dyDescent="0.25">
      <c r="A84">
        <v>2015</v>
      </c>
      <c r="B84" t="s">
        <v>30</v>
      </c>
      <c r="C84">
        <v>0</v>
      </c>
      <c r="D84">
        <v>0</v>
      </c>
      <c r="E84">
        <f t="shared" si="40"/>
        <v>0</v>
      </c>
      <c r="F84">
        <f t="shared" si="41"/>
        <v>0</v>
      </c>
      <c r="G84" t="e">
        <f t="shared" si="42"/>
        <v>#DIV/0!</v>
      </c>
      <c r="H84" t="e">
        <f t="shared" si="43"/>
        <v>#DIV/0!</v>
      </c>
    </row>
    <row r="85" spans="1:12" x14ac:dyDescent="0.25">
      <c r="A85">
        <v>2015</v>
      </c>
      <c r="B85" t="s">
        <v>30</v>
      </c>
      <c r="C85">
        <v>0</v>
      </c>
      <c r="D85">
        <v>0</v>
      </c>
      <c r="E85">
        <f t="shared" si="40"/>
        <v>0</v>
      </c>
      <c r="F85">
        <f t="shared" si="41"/>
        <v>0</v>
      </c>
      <c r="G85" t="e">
        <f t="shared" si="42"/>
        <v>#DIV/0!</v>
      </c>
      <c r="H85" t="e">
        <f t="shared" si="43"/>
        <v>#DIV/0!</v>
      </c>
    </row>
    <row r="86" spans="1:12" x14ac:dyDescent="0.25">
      <c r="A86">
        <v>2015</v>
      </c>
      <c r="B86" t="s">
        <v>31</v>
      </c>
      <c r="C86">
        <v>4</v>
      </c>
      <c r="D86">
        <v>0</v>
      </c>
      <c r="E86">
        <f t="shared" si="40"/>
        <v>3.3333333333333333E-2</v>
      </c>
      <c r="F86">
        <f t="shared" si="41"/>
        <v>0</v>
      </c>
      <c r="G86">
        <f t="shared" si="42"/>
        <v>1</v>
      </c>
      <c r="H86">
        <f t="shared" si="43"/>
        <v>0</v>
      </c>
      <c r="I86">
        <f>E86*H86</f>
        <v>0</v>
      </c>
      <c r="J86">
        <f>E86*G86</f>
        <v>3.3333333333333333E-2</v>
      </c>
      <c r="K86">
        <f>F86*G86</f>
        <v>0</v>
      </c>
      <c r="L86">
        <f>F86*H86</f>
        <v>0</v>
      </c>
    </row>
    <row r="87" spans="1:12" x14ac:dyDescent="0.25">
      <c r="A87">
        <v>2015</v>
      </c>
      <c r="B87" t="s">
        <v>31</v>
      </c>
      <c r="C87">
        <v>36</v>
      </c>
      <c r="D87">
        <v>0</v>
      </c>
      <c r="E87">
        <f t="shared" si="40"/>
        <v>0.3</v>
      </c>
      <c r="F87">
        <f t="shared" si="41"/>
        <v>0</v>
      </c>
      <c r="G87">
        <f t="shared" si="42"/>
        <v>1</v>
      </c>
      <c r="H87">
        <f t="shared" si="43"/>
        <v>0</v>
      </c>
      <c r="I87">
        <f>E87*H87</f>
        <v>0</v>
      </c>
      <c r="J87">
        <f>E87*G87</f>
        <v>0.3</v>
      </c>
      <c r="K87">
        <f>F87*G87</f>
        <v>0</v>
      </c>
      <c r="L87">
        <f>F87*H87</f>
        <v>0</v>
      </c>
    </row>
    <row r="88" spans="1:12" x14ac:dyDescent="0.25">
      <c r="A88">
        <v>2015</v>
      </c>
      <c r="B88" t="s">
        <v>32</v>
      </c>
      <c r="C88">
        <v>7</v>
      </c>
      <c r="D88">
        <v>0</v>
      </c>
      <c r="E88">
        <f t="shared" si="40"/>
        <v>5.8333333333333334E-2</v>
      </c>
      <c r="F88">
        <f t="shared" si="41"/>
        <v>0</v>
      </c>
      <c r="G88">
        <f t="shared" si="42"/>
        <v>1</v>
      </c>
      <c r="H88">
        <f t="shared" si="43"/>
        <v>0</v>
      </c>
      <c r="I88">
        <f>E88*H88</f>
        <v>0</v>
      </c>
      <c r="J88">
        <f>E88*G88</f>
        <v>5.8333333333333334E-2</v>
      </c>
      <c r="K88">
        <f>F88*G88</f>
        <v>0</v>
      </c>
      <c r="L88">
        <f>F88*H88</f>
        <v>0</v>
      </c>
    </row>
    <row r="89" spans="1:12" x14ac:dyDescent="0.25">
      <c r="A89">
        <v>2015</v>
      </c>
      <c r="B89" t="s">
        <v>32</v>
      </c>
      <c r="C89">
        <v>66</v>
      </c>
      <c r="D89">
        <v>0</v>
      </c>
      <c r="E89">
        <f t="shared" si="40"/>
        <v>0.55000000000000004</v>
      </c>
      <c r="F89">
        <f t="shared" si="41"/>
        <v>0</v>
      </c>
      <c r="G89">
        <f t="shared" si="42"/>
        <v>1</v>
      </c>
      <c r="H89">
        <f t="shared" si="43"/>
        <v>0</v>
      </c>
      <c r="I89">
        <f>E89*H89</f>
        <v>0</v>
      </c>
      <c r="J89">
        <f>E89*G89</f>
        <v>0.55000000000000004</v>
      </c>
      <c r="K89">
        <f>F89*G89</f>
        <v>0</v>
      </c>
      <c r="L89">
        <f>F89*H89</f>
        <v>0</v>
      </c>
    </row>
    <row r="90" spans="1:12" x14ac:dyDescent="0.25">
      <c r="A90">
        <v>2015</v>
      </c>
      <c r="B90" t="s">
        <v>33</v>
      </c>
      <c r="C90">
        <v>0</v>
      </c>
      <c r="D90">
        <v>0</v>
      </c>
      <c r="E90">
        <f t="shared" si="40"/>
        <v>0</v>
      </c>
      <c r="F90">
        <f t="shared" si="41"/>
        <v>0</v>
      </c>
      <c r="G90" t="e">
        <f t="shared" si="42"/>
        <v>#DIV/0!</v>
      </c>
      <c r="H90" t="e">
        <f t="shared" si="43"/>
        <v>#DIV/0!</v>
      </c>
    </row>
    <row r="91" spans="1:12" x14ac:dyDescent="0.25">
      <c r="A91">
        <v>2015</v>
      </c>
      <c r="B91" t="s">
        <v>33</v>
      </c>
      <c r="C91">
        <v>4</v>
      </c>
      <c r="D91">
        <v>0</v>
      </c>
      <c r="E91">
        <f t="shared" si="40"/>
        <v>3.3333333333333333E-2</v>
      </c>
      <c r="F91">
        <f t="shared" si="41"/>
        <v>0</v>
      </c>
      <c r="G91">
        <f t="shared" si="42"/>
        <v>1</v>
      </c>
      <c r="H91">
        <f t="shared" si="43"/>
        <v>0</v>
      </c>
      <c r="I91">
        <f>E91*H91</f>
        <v>0</v>
      </c>
      <c r="J91">
        <f>E91*G91</f>
        <v>3.3333333333333333E-2</v>
      </c>
      <c r="K91">
        <f>F91*G91</f>
        <v>0</v>
      </c>
      <c r="L91">
        <f>F91*H91</f>
        <v>0</v>
      </c>
    </row>
    <row r="92" spans="1:12" x14ac:dyDescent="0.25">
      <c r="A92">
        <v>2015</v>
      </c>
      <c r="B92" t="s">
        <v>34</v>
      </c>
      <c r="C92">
        <v>1</v>
      </c>
      <c r="D92">
        <v>0</v>
      </c>
      <c r="E92">
        <f t="shared" si="40"/>
        <v>8.3333333333333332E-3</v>
      </c>
      <c r="F92">
        <f t="shared" si="41"/>
        <v>0</v>
      </c>
      <c r="G92">
        <f t="shared" si="42"/>
        <v>1</v>
      </c>
      <c r="H92">
        <f t="shared" si="43"/>
        <v>0</v>
      </c>
      <c r="I92">
        <f>E92*H92</f>
        <v>0</v>
      </c>
      <c r="J92">
        <f>E92*G92</f>
        <v>8.3333333333333332E-3</v>
      </c>
      <c r="K92">
        <f>F92*G92</f>
        <v>0</v>
      </c>
      <c r="L92">
        <f>F92*H92</f>
        <v>0</v>
      </c>
    </row>
    <row r="93" spans="1:12" x14ac:dyDescent="0.25">
      <c r="A93">
        <v>2015</v>
      </c>
      <c r="B93" t="s">
        <v>34</v>
      </c>
      <c r="C93">
        <v>2</v>
      </c>
      <c r="D93">
        <v>0</v>
      </c>
      <c r="E93">
        <f t="shared" si="40"/>
        <v>1.6666666666666666E-2</v>
      </c>
      <c r="F93">
        <f t="shared" si="41"/>
        <v>0</v>
      </c>
      <c r="G93">
        <f t="shared" si="42"/>
        <v>1</v>
      </c>
      <c r="H93">
        <f t="shared" si="43"/>
        <v>0</v>
      </c>
      <c r="I93">
        <f>E93*H93</f>
        <v>0</v>
      </c>
      <c r="J93">
        <f>E93*G93</f>
        <v>1.6666666666666666E-2</v>
      </c>
      <c r="K93">
        <f>F93*G93</f>
        <v>0</v>
      </c>
      <c r="L93">
        <f>F93*H93</f>
        <v>0</v>
      </c>
    </row>
    <row r="94" spans="1:12" x14ac:dyDescent="0.25">
      <c r="A94">
        <v>2015</v>
      </c>
      <c r="B94" t="s">
        <v>35</v>
      </c>
      <c r="C94">
        <v>0</v>
      </c>
      <c r="D94">
        <v>0</v>
      </c>
      <c r="E94">
        <f t="shared" si="40"/>
        <v>0</v>
      </c>
      <c r="F94">
        <f t="shared" si="41"/>
        <v>0</v>
      </c>
      <c r="G94" t="e">
        <f t="shared" si="42"/>
        <v>#DIV/0!</v>
      </c>
      <c r="H94" t="e">
        <f t="shared" si="43"/>
        <v>#DIV/0!</v>
      </c>
    </row>
    <row r="95" spans="1:12" x14ac:dyDescent="0.25">
      <c r="A95">
        <v>2015</v>
      </c>
      <c r="B95" t="s">
        <v>35</v>
      </c>
      <c r="C95">
        <v>0</v>
      </c>
      <c r="D95">
        <v>5</v>
      </c>
      <c r="E95">
        <f t="shared" si="40"/>
        <v>0</v>
      </c>
      <c r="F95">
        <f t="shared" si="41"/>
        <v>5.9523809523809521E-2</v>
      </c>
      <c r="G95">
        <f t="shared" si="42"/>
        <v>0</v>
      </c>
      <c r="H95">
        <f t="shared" si="43"/>
        <v>1</v>
      </c>
      <c r="I95">
        <f>E95*H95</f>
        <v>0</v>
      </c>
      <c r="J95">
        <f>E95*G95</f>
        <v>0</v>
      </c>
      <c r="K95">
        <f>F95*G95</f>
        <v>0</v>
      </c>
      <c r="L95">
        <f>F95*H95</f>
        <v>5.9523809523809521E-2</v>
      </c>
    </row>
    <row r="96" spans="1:12" x14ac:dyDescent="0.25">
      <c r="A96">
        <v>2015</v>
      </c>
      <c r="B96" t="s">
        <v>36</v>
      </c>
      <c r="C96">
        <v>0</v>
      </c>
      <c r="D96">
        <v>73</v>
      </c>
      <c r="E96">
        <f t="shared" si="40"/>
        <v>0</v>
      </c>
      <c r="F96">
        <f t="shared" si="41"/>
        <v>0.86904761904761907</v>
      </c>
      <c r="G96">
        <f t="shared" si="42"/>
        <v>0</v>
      </c>
      <c r="H96">
        <f t="shared" si="43"/>
        <v>1</v>
      </c>
      <c r="I96">
        <f>E96*H96</f>
        <v>0</v>
      </c>
      <c r="J96">
        <f>E96*G96</f>
        <v>0</v>
      </c>
      <c r="K96">
        <f>F96*G96</f>
        <v>0</v>
      </c>
      <c r="L96">
        <f>F96*H96</f>
        <v>0.86904761904761907</v>
      </c>
    </row>
    <row r="97" spans="1:12" x14ac:dyDescent="0.25">
      <c r="A97">
        <v>2015</v>
      </c>
      <c r="B97" t="s">
        <v>36</v>
      </c>
      <c r="C97">
        <v>0</v>
      </c>
      <c r="D97">
        <v>5</v>
      </c>
      <c r="E97">
        <f t="shared" si="40"/>
        <v>0</v>
      </c>
      <c r="F97">
        <f t="shared" si="41"/>
        <v>5.9523809523809521E-2</v>
      </c>
      <c r="G97">
        <f t="shared" si="42"/>
        <v>0</v>
      </c>
      <c r="H97">
        <f t="shared" si="43"/>
        <v>1</v>
      </c>
      <c r="I97">
        <f>E97*H97</f>
        <v>0</v>
      </c>
      <c r="J97">
        <f>E97*G97</f>
        <v>0</v>
      </c>
      <c r="K97">
        <f>F97*G97</f>
        <v>0</v>
      </c>
      <c r="L97">
        <f>F97*H97</f>
        <v>5.9523809523809521E-2</v>
      </c>
    </row>
    <row r="98" spans="1:12" x14ac:dyDescent="0.25">
      <c r="A98">
        <v>2015</v>
      </c>
      <c r="B98" t="s">
        <v>37</v>
      </c>
      <c r="C98">
        <v>0</v>
      </c>
      <c r="D98">
        <v>0</v>
      </c>
      <c r="E98">
        <f t="shared" si="40"/>
        <v>0</v>
      </c>
      <c r="F98">
        <f t="shared" si="41"/>
        <v>0</v>
      </c>
      <c r="G98" t="e">
        <f t="shared" si="42"/>
        <v>#DIV/0!</v>
      </c>
      <c r="H98" t="e">
        <f t="shared" si="43"/>
        <v>#DIV/0!</v>
      </c>
    </row>
    <row r="99" spans="1:12" x14ac:dyDescent="0.25">
      <c r="A99">
        <v>2015</v>
      </c>
      <c r="B99" t="s">
        <v>37</v>
      </c>
      <c r="C99">
        <v>0</v>
      </c>
      <c r="D99">
        <v>0</v>
      </c>
      <c r="E99">
        <f t="shared" si="40"/>
        <v>0</v>
      </c>
      <c r="F99">
        <f t="shared" si="41"/>
        <v>0</v>
      </c>
      <c r="G99" t="e">
        <f t="shared" si="42"/>
        <v>#DIV/0!</v>
      </c>
      <c r="H99" t="e">
        <f t="shared" si="43"/>
        <v>#DIV/0!</v>
      </c>
    </row>
    <row r="100" spans="1:12" x14ac:dyDescent="0.25">
      <c r="C100">
        <f>SUM(C78:C99)</f>
        <v>120</v>
      </c>
      <c r="D100">
        <f>SUM(D78:D99)</f>
        <v>84</v>
      </c>
    </row>
    <row r="101" spans="1:12" ht="15.75" x14ac:dyDescent="0.25">
      <c r="C101" s="18" t="s">
        <v>38</v>
      </c>
      <c r="D101" s="18" t="s">
        <v>39</v>
      </c>
      <c r="H101" t="s">
        <v>40</v>
      </c>
      <c r="I101">
        <f>SUM(I78:I99)</f>
        <v>0</v>
      </c>
      <c r="J101">
        <f>SUM(J78:J99)</f>
        <v>1</v>
      </c>
      <c r="K101">
        <f>SUM(K78:K99)</f>
        <v>0</v>
      </c>
      <c r="L101">
        <f>SUM(L78:L99)</f>
        <v>1</v>
      </c>
    </row>
    <row r="103" spans="1:12" x14ac:dyDescent="0.25">
      <c r="B103" t="s">
        <v>41</v>
      </c>
      <c r="C103">
        <f>C100+D100</f>
        <v>204</v>
      </c>
    </row>
    <row r="105" spans="1:12" ht="15.75" x14ac:dyDescent="0.25">
      <c r="A105" s="19"/>
      <c r="F105">
        <f>I101/C106</f>
        <v>0</v>
      </c>
      <c r="H105">
        <f>K101/C107</f>
        <v>0</v>
      </c>
    </row>
    <row r="106" spans="1:12" ht="15.75" x14ac:dyDescent="0.25">
      <c r="A106" s="18" t="s">
        <v>42</v>
      </c>
      <c r="C106">
        <f>D100/(C100+D100)</f>
        <v>0.41176470588235292</v>
      </c>
      <c r="F106">
        <f>J101/C107</f>
        <v>1.7</v>
      </c>
      <c r="H106">
        <f>L101/C106</f>
        <v>2.4285714285714288</v>
      </c>
    </row>
    <row r="107" spans="1:12" ht="15.75" x14ac:dyDescent="0.25">
      <c r="A107" s="18" t="s">
        <v>43</v>
      </c>
      <c r="C107">
        <f>C100/(C100+D100)</f>
        <v>0.58823529411764708</v>
      </c>
      <c r="F107">
        <f>2*(F105/(F105+F106))</f>
        <v>0</v>
      </c>
      <c r="H107">
        <f>2*(H105/(H105+H106))</f>
        <v>0</v>
      </c>
    </row>
    <row r="108" spans="1:12" x14ac:dyDescent="0.25">
      <c r="E108" s="20" t="s">
        <v>51</v>
      </c>
      <c r="F108" s="22">
        <f>1-F107</f>
        <v>1</v>
      </c>
      <c r="G108" s="20" t="s">
        <v>47</v>
      </c>
      <c r="H108" s="22">
        <f>1-H107</f>
        <v>1</v>
      </c>
    </row>
  </sheetData>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108"/>
  <sheetViews>
    <sheetView topLeftCell="A78" zoomScale="85" zoomScaleNormal="85" workbookViewId="0">
      <selection activeCell="A91" sqref="A91"/>
    </sheetView>
  </sheetViews>
  <sheetFormatPr baseColWidth="10" defaultColWidth="11.42578125" defaultRowHeight="15" x14ac:dyDescent="0.25"/>
  <cols>
    <col min="23" max="23" width="15.85546875" customWidth="1"/>
    <col min="24" max="24" width="15.42578125" customWidth="1"/>
    <col min="25" max="25" width="15.5703125" customWidth="1"/>
    <col min="26" max="26" width="16" customWidth="1"/>
  </cols>
  <sheetData>
    <row r="1" spans="1:41" ht="18.75" x14ac:dyDescent="0.3">
      <c r="C1" s="6" t="s">
        <v>3</v>
      </c>
      <c r="Q1" s="6" t="s">
        <v>3</v>
      </c>
      <c r="AE1" s="6" t="s">
        <v>3</v>
      </c>
    </row>
    <row r="2" spans="1:41" ht="54" customHeight="1" x14ac:dyDescent="0.25">
      <c r="A2" s="7" t="s">
        <v>4</v>
      </c>
      <c r="B2" s="7" t="s">
        <v>5</v>
      </c>
      <c r="C2" s="7" t="s">
        <v>6</v>
      </c>
      <c r="D2" s="7" t="s">
        <v>7</v>
      </c>
      <c r="E2" s="7" t="s">
        <v>8</v>
      </c>
      <c r="F2" s="7" t="s">
        <v>9</v>
      </c>
      <c r="G2" s="7" t="s">
        <v>10</v>
      </c>
      <c r="H2" s="7" t="s">
        <v>11</v>
      </c>
      <c r="I2" s="7" t="s">
        <v>12</v>
      </c>
      <c r="J2" s="8" t="s">
        <v>13</v>
      </c>
      <c r="K2" s="7" t="s">
        <v>14</v>
      </c>
      <c r="L2" s="8" t="s">
        <v>13</v>
      </c>
      <c r="M2" s="9"/>
      <c r="N2" s="9"/>
      <c r="O2" s="7" t="s">
        <v>4</v>
      </c>
      <c r="P2" s="7" t="s">
        <v>5</v>
      </c>
      <c r="Q2" s="7" t="s">
        <v>6</v>
      </c>
      <c r="R2" s="7" t="s">
        <v>15</v>
      </c>
      <c r="S2" s="7" t="s">
        <v>8</v>
      </c>
      <c r="T2" s="7" t="s">
        <v>9</v>
      </c>
      <c r="U2" s="7" t="s">
        <v>10</v>
      </c>
      <c r="V2" s="7" t="s">
        <v>11</v>
      </c>
      <c r="W2" s="7" t="s">
        <v>12</v>
      </c>
      <c r="X2" s="8" t="s">
        <v>13</v>
      </c>
      <c r="Y2" s="7" t="s">
        <v>14</v>
      </c>
      <c r="Z2" s="8" t="s">
        <v>13</v>
      </c>
      <c r="AA2" s="9"/>
      <c r="AB2" s="9"/>
      <c r="AC2" s="7" t="s">
        <v>4</v>
      </c>
      <c r="AD2" s="7" t="s">
        <v>5</v>
      </c>
      <c r="AE2" s="7" t="s">
        <v>6</v>
      </c>
      <c r="AF2" s="7" t="s">
        <v>16</v>
      </c>
      <c r="AG2" s="7" t="s">
        <v>8</v>
      </c>
      <c r="AH2" s="7" t="s">
        <v>9</v>
      </c>
      <c r="AI2" s="7" t="s">
        <v>10</v>
      </c>
      <c r="AJ2" s="7" t="s">
        <v>11</v>
      </c>
      <c r="AK2" s="7" t="s">
        <v>12</v>
      </c>
      <c r="AL2" s="8" t="s">
        <v>13</v>
      </c>
      <c r="AM2" s="7" t="s">
        <v>14</v>
      </c>
      <c r="AN2" s="8" t="s">
        <v>13</v>
      </c>
      <c r="AO2" s="9"/>
    </row>
    <row r="3" spans="1:41" ht="18.75" x14ac:dyDescent="0.3">
      <c r="A3" s="12"/>
      <c r="B3" s="12" t="s">
        <v>5</v>
      </c>
      <c r="C3" s="12" t="s">
        <v>17</v>
      </c>
      <c r="D3" s="12" t="s">
        <v>18</v>
      </c>
      <c r="E3" s="12" t="s">
        <v>19</v>
      </c>
      <c r="F3" s="12" t="s">
        <v>20</v>
      </c>
      <c r="G3" s="12" t="s">
        <v>21</v>
      </c>
      <c r="H3" s="12" t="s">
        <v>22</v>
      </c>
      <c r="I3" s="12" t="s">
        <v>23</v>
      </c>
      <c r="J3" s="12" t="s">
        <v>24</v>
      </c>
      <c r="K3" s="12" t="s">
        <v>25</v>
      </c>
      <c r="L3" s="12" t="s">
        <v>26</v>
      </c>
      <c r="O3" s="12"/>
      <c r="P3" s="12" t="s">
        <v>5</v>
      </c>
      <c r="Q3" s="12" t="s">
        <v>17</v>
      </c>
      <c r="R3" s="12" t="s">
        <v>18</v>
      </c>
      <c r="S3" s="12" t="s">
        <v>19</v>
      </c>
      <c r="T3" s="12" t="s">
        <v>20</v>
      </c>
      <c r="U3" s="12" t="s">
        <v>21</v>
      </c>
      <c r="V3" s="12" t="s">
        <v>22</v>
      </c>
      <c r="W3" s="12" t="s">
        <v>23</v>
      </c>
      <c r="X3" s="12" t="s">
        <v>24</v>
      </c>
      <c r="Y3" s="12" t="s">
        <v>25</v>
      </c>
      <c r="Z3" s="12" t="s">
        <v>26</v>
      </c>
      <c r="AC3" s="12"/>
      <c r="AD3" s="12"/>
      <c r="AE3" s="12" t="s">
        <v>17</v>
      </c>
      <c r="AF3" s="12" t="s">
        <v>18</v>
      </c>
      <c r="AG3" s="12" t="s">
        <v>19</v>
      </c>
      <c r="AH3" s="12" t="s">
        <v>20</v>
      </c>
      <c r="AI3" s="12" t="s">
        <v>21</v>
      </c>
      <c r="AJ3" s="12" t="s">
        <v>22</v>
      </c>
      <c r="AK3" s="12" t="s">
        <v>23</v>
      </c>
      <c r="AL3" s="12" t="s">
        <v>24</v>
      </c>
      <c r="AM3" s="12" t="s">
        <v>25</v>
      </c>
      <c r="AN3" s="12" t="s">
        <v>26</v>
      </c>
    </row>
    <row r="4" spans="1:41" x14ac:dyDescent="0.25">
      <c r="A4">
        <v>2018</v>
      </c>
      <c r="B4" t="s">
        <v>27</v>
      </c>
      <c r="C4">
        <v>0</v>
      </c>
      <c r="D4">
        <v>0</v>
      </c>
      <c r="E4">
        <f t="shared" ref="E4:E25" si="0">C4/$C$26</f>
        <v>0</v>
      </c>
      <c r="F4">
        <f t="shared" ref="F4:F25" si="1">D4/$D$26</f>
        <v>0</v>
      </c>
      <c r="G4" t="e">
        <f t="shared" ref="G4:G25" si="2">C4/(C4+D4)</f>
        <v>#DIV/0!</v>
      </c>
      <c r="H4" t="e">
        <f t="shared" ref="H4:H25" si="3">D4/(C4+D4)</f>
        <v>#DIV/0!</v>
      </c>
      <c r="O4">
        <v>2018</v>
      </c>
      <c r="P4" t="s">
        <v>27</v>
      </c>
      <c r="Q4">
        <v>0</v>
      </c>
      <c r="R4">
        <v>0</v>
      </c>
      <c r="S4">
        <f t="shared" ref="S4:S25" si="4">Q4/$Q$26</f>
        <v>0</v>
      </c>
      <c r="T4">
        <f t="shared" ref="T4:T25" si="5">R4/$R$26</f>
        <v>0</v>
      </c>
      <c r="U4" t="e">
        <f t="shared" ref="U4:U25" si="6">Q4/(Q4+R4)</f>
        <v>#DIV/0!</v>
      </c>
      <c r="V4" t="e">
        <f t="shared" ref="V4:V25" si="7">R4/(Q4+R4)</f>
        <v>#DIV/0!</v>
      </c>
      <c r="AC4">
        <v>2018</v>
      </c>
      <c r="AD4" t="s">
        <v>27</v>
      </c>
      <c r="AE4">
        <v>0</v>
      </c>
      <c r="AF4">
        <v>0</v>
      </c>
      <c r="AG4">
        <f t="shared" ref="AG4:AG25" si="8">AE4/$AE$26</f>
        <v>0</v>
      </c>
      <c r="AH4">
        <f t="shared" ref="AH4:AH25" si="9">AF4/$AF$26</f>
        <v>0</v>
      </c>
      <c r="AI4" t="e">
        <f t="shared" ref="AI4:AI25" si="10">AE4/(AE4+AF4)</f>
        <v>#DIV/0!</v>
      </c>
      <c r="AJ4" t="e">
        <f t="shared" ref="AJ4:AJ25" si="11">AF4/(AE4+AF4)</f>
        <v>#DIV/0!</v>
      </c>
    </row>
    <row r="5" spans="1:41" x14ac:dyDescent="0.25">
      <c r="A5">
        <v>2018</v>
      </c>
      <c r="B5" t="s">
        <v>27</v>
      </c>
      <c r="C5">
        <v>0</v>
      </c>
      <c r="D5">
        <v>0</v>
      </c>
      <c r="E5">
        <f t="shared" si="0"/>
        <v>0</v>
      </c>
      <c r="F5">
        <f t="shared" si="1"/>
        <v>0</v>
      </c>
      <c r="G5" t="e">
        <f t="shared" si="2"/>
        <v>#DIV/0!</v>
      </c>
      <c r="H5" t="e">
        <f t="shared" si="3"/>
        <v>#DIV/0!</v>
      </c>
      <c r="O5">
        <v>2019</v>
      </c>
      <c r="P5" t="s">
        <v>28</v>
      </c>
      <c r="Q5">
        <v>0</v>
      </c>
      <c r="R5">
        <v>0</v>
      </c>
      <c r="S5">
        <f t="shared" si="4"/>
        <v>0</v>
      </c>
      <c r="T5">
        <f t="shared" si="5"/>
        <v>0</v>
      </c>
      <c r="U5" t="e">
        <f t="shared" si="6"/>
        <v>#DIV/0!</v>
      </c>
      <c r="V5" t="e">
        <f t="shared" si="7"/>
        <v>#DIV/0!</v>
      </c>
      <c r="AC5">
        <v>2019</v>
      </c>
      <c r="AD5" t="s">
        <v>28</v>
      </c>
      <c r="AE5">
        <v>0</v>
      </c>
      <c r="AF5">
        <v>0</v>
      </c>
      <c r="AG5">
        <f t="shared" si="8"/>
        <v>0</v>
      </c>
      <c r="AH5">
        <f t="shared" si="9"/>
        <v>0</v>
      </c>
      <c r="AI5" t="e">
        <f t="shared" si="10"/>
        <v>#DIV/0!</v>
      </c>
      <c r="AJ5" t="e">
        <f t="shared" si="11"/>
        <v>#DIV/0!</v>
      </c>
    </row>
    <row r="6" spans="1:41" x14ac:dyDescent="0.25">
      <c r="A6">
        <v>2018</v>
      </c>
      <c r="B6" t="s">
        <v>28</v>
      </c>
      <c r="C6">
        <v>0</v>
      </c>
      <c r="D6">
        <v>0</v>
      </c>
      <c r="E6">
        <f t="shared" si="0"/>
        <v>0</v>
      </c>
      <c r="F6">
        <f t="shared" si="1"/>
        <v>0</v>
      </c>
      <c r="G6" t="e">
        <f t="shared" si="2"/>
        <v>#DIV/0!</v>
      </c>
      <c r="H6" t="e">
        <f t="shared" si="3"/>
        <v>#DIV/0!</v>
      </c>
      <c r="O6">
        <v>2018</v>
      </c>
      <c r="P6" t="s">
        <v>28</v>
      </c>
      <c r="Q6">
        <v>0</v>
      </c>
      <c r="R6">
        <v>0</v>
      </c>
      <c r="S6">
        <f t="shared" si="4"/>
        <v>0</v>
      </c>
      <c r="T6">
        <f t="shared" si="5"/>
        <v>0</v>
      </c>
      <c r="U6" t="e">
        <f t="shared" si="6"/>
        <v>#DIV/0!</v>
      </c>
      <c r="V6" t="e">
        <f t="shared" si="7"/>
        <v>#DIV/0!</v>
      </c>
      <c r="AC6">
        <v>2018</v>
      </c>
      <c r="AD6" t="s">
        <v>28</v>
      </c>
      <c r="AE6">
        <v>0</v>
      </c>
      <c r="AF6">
        <v>0</v>
      </c>
      <c r="AG6">
        <f t="shared" si="8"/>
        <v>0</v>
      </c>
      <c r="AH6">
        <f t="shared" si="9"/>
        <v>0</v>
      </c>
      <c r="AI6" t="e">
        <f t="shared" si="10"/>
        <v>#DIV/0!</v>
      </c>
      <c r="AJ6" t="e">
        <f t="shared" si="11"/>
        <v>#DIV/0!</v>
      </c>
    </row>
    <row r="7" spans="1:41" x14ac:dyDescent="0.25">
      <c r="A7">
        <v>2018</v>
      </c>
      <c r="B7" t="s">
        <v>28</v>
      </c>
      <c r="C7">
        <v>0</v>
      </c>
      <c r="D7">
        <v>2</v>
      </c>
      <c r="E7">
        <f t="shared" si="0"/>
        <v>0</v>
      </c>
      <c r="F7">
        <f t="shared" si="1"/>
        <v>2.197802197802198E-2</v>
      </c>
      <c r="G7">
        <f t="shared" si="2"/>
        <v>0</v>
      </c>
      <c r="H7">
        <f t="shared" si="3"/>
        <v>1</v>
      </c>
      <c r="I7">
        <f>E7*H7</f>
        <v>0</v>
      </c>
      <c r="J7">
        <f>E7*G7</f>
        <v>0</v>
      </c>
      <c r="K7">
        <f>F7*G7</f>
        <v>0</v>
      </c>
      <c r="L7">
        <f>F7*H7</f>
        <v>2.197802197802198E-2</v>
      </c>
      <c r="O7">
        <v>2018</v>
      </c>
      <c r="P7" t="s">
        <v>28</v>
      </c>
      <c r="Q7">
        <v>0</v>
      </c>
      <c r="R7">
        <v>0</v>
      </c>
      <c r="S7">
        <f t="shared" si="4"/>
        <v>0</v>
      </c>
      <c r="T7">
        <f t="shared" si="5"/>
        <v>0</v>
      </c>
      <c r="U7" t="e">
        <f t="shared" si="6"/>
        <v>#DIV/0!</v>
      </c>
      <c r="V7" t="e">
        <f t="shared" si="7"/>
        <v>#DIV/0!</v>
      </c>
      <c r="AC7">
        <v>2018</v>
      </c>
      <c r="AD7" t="s">
        <v>28</v>
      </c>
      <c r="AE7">
        <v>0</v>
      </c>
      <c r="AF7">
        <v>0</v>
      </c>
      <c r="AG7">
        <f t="shared" si="8"/>
        <v>0</v>
      </c>
      <c r="AH7">
        <f t="shared" si="9"/>
        <v>0</v>
      </c>
      <c r="AI7" t="e">
        <f t="shared" si="10"/>
        <v>#DIV/0!</v>
      </c>
      <c r="AJ7" t="e">
        <f t="shared" si="11"/>
        <v>#DIV/0!</v>
      </c>
    </row>
    <row r="8" spans="1:41" x14ac:dyDescent="0.25">
      <c r="A8">
        <v>2018</v>
      </c>
      <c r="B8" t="s">
        <v>29</v>
      </c>
      <c r="C8">
        <v>0</v>
      </c>
      <c r="D8">
        <v>0</v>
      </c>
      <c r="E8">
        <f t="shared" si="0"/>
        <v>0</v>
      </c>
      <c r="F8">
        <f t="shared" si="1"/>
        <v>0</v>
      </c>
      <c r="G8" t="e">
        <f t="shared" si="2"/>
        <v>#DIV/0!</v>
      </c>
      <c r="H8" t="e">
        <f t="shared" si="3"/>
        <v>#DIV/0!</v>
      </c>
      <c r="O8">
        <v>2018</v>
      </c>
      <c r="P8" t="s">
        <v>29</v>
      </c>
      <c r="Q8">
        <v>0</v>
      </c>
      <c r="R8">
        <v>0</v>
      </c>
      <c r="S8">
        <f t="shared" si="4"/>
        <v>0</v>
      </c>
      <c r="T8">
        <f t="shared" si="5"/>
        <v>0</v>
      </c>
      <c r="U8" t="e">
        <f t="shared" si="6"/>
        <v>#DIV/0!</v>
      </c>
      <c r="V8" t="e">
        <f t="shared" si="7"/>
        <v>#DIV/0!</v>
      </c>
      <c r="AC8">
        <v>2018</v>
      </c>
      <c r="AD8" t="s">
        <v>29</v>
      </c>
      <c r="AE8">
        <v>0</v>
      </c>
      <c r="AF8">
        <v>0</v>
      </c>
      <c r="AG8">
        <f t="shared" si="8"/>
        <v>0</v>
      </c>
      <c r="AH8">
        <f t="shared" si="9"/>
        <v>0</v>
      </c>
      <c r="AI8" t="e">
        <f t="shared" si="10"/>
        <v>#DIV/0!</v>
      </c>
      <c r="AJ8" t="e">
        <f t="shared" si="11"/>
        <v>#DIV/0!</v>
      </c>
    </row>
    <row r="9" spans="1:41" x14ac:dyDescent="0.25">
      <c r="A9">
        <v>2018</v>
      </c>
      <c r="B9" t="s">
        <v>29</v>
      </c>
      <c r="C9">
        <v>12</v>
      </c>
      <c r="D9">
        <v>8</v>
      </c>
      <c r="E9">
        <f t="shared" si="0"/>
        <v>6.1538461538461542E-2</v>
      </c>
      <c r="F9">
        <f t="shared" si="1"/>
        <v>8.7912087912087919E-2</v>
      </c>
      <c r="G9">
        <f t="shared" si="2"/>
        <v>0.6</v>
      </c>
      <c r="H9">
        <f t="shared" si="3"/>
        <v>0.4</v>
      </c>
      <c r="I9">
        <f t="shared" ref="I9:I18" si="12">E9*H9</f>
        <v>2.4615384615384619E-2</v>
      </c>
      <c r="J9">
        <f t="shared" ref="J9:J18" si="13">E9*G9</f>
        <v>3.6923076923076927E-2</v>
      </c>
      <c r="K9">
        <f t="shared" ref="K9:K18" si="14">F9*G9</f>
        <v>5.2747252747252747E-2</v>
      </c>
      <c r="L9">
        <f t="shared" ref="L9:L18" si="15">F9*H9</f>
        <v>3.5164835164835172E-2</v>
      </c>
      <c r="O9">
        <v>2018</v>
      </c>
      <c r="P9" t="s">
        <v>29</v>
      </c>
      <c r="Q9">
        <v>12</v>
      </c>
      <c r="R9">
        <v>0</v>
      </c>
      <c r="S9">
        <f t="shared" si="4"/>
        <v>6.1538461538461542E-2</v>
      </c>
      <c r="T9">
        <f t="shared" si="5"/>
        <v>0</v>
      </c>
      <c r="U9">
        <f t="shared" si="6"/>
        <v>1</v>
      </c>
      <c r="V9">
        <f t="shared" si="7"/>
        <v>0</v>
      </c>
      <c r="W9">
        <f t="shared" ref="W9:W18" si="16">S9*V9</f>
        <v>0</v>
      </c>
      <c r="X9">
        <f t="shared" ref="X9:X18" si="17">S9*U9</f>
        <v>6.1538461538461542E-2</v>
      </c>
      <c r="Y9">
        <f t="shared" ref="Y9:Y18" si="18">T9*U9</f>
        <v>0</v>
      </c>
      <c r="Z9">
        <f t="shared" ref="Z9:Z18" si="19">T9*V9</f>
        <v>0</v>
      </c>
      <c r="AC9">
        <v>2018</v>
      </c>
      <c r="AD9" t="s">
        <v>29</v>
      </c>
      <c r="AE9">
        <v>12</v>
      </c>
      <c r="AF9">
        <v>0</v>
      </c>
      <c r="AG9">
        <f t="shared" si="8"/>
        <v>6.1538461538461542E-2</v>
      </c>
      <c r="AH9">
        <f t="shared" si="9"/>
        <v>0</v>
      </c>
      <c r="AI9">
        <f t="shared" si="10"/>
        <v>1</v>
      </c>
      <c r="AJ9">
        <f t="shared" si="11"/>
        <v>0</v>
      </c>
      <c r="AK9">
        <f t="shared" ref="AK9:AK20" si="20">AG9*AJ9</f>
        <v>0</v>
      </c>
      <c r="AL9">
        <f t="shared" ref="AL9:AL20" si="21">AG9*AI9</f>
        <v>6.1538461538461542E-2</v>
      </c>
      <c r="AM9">
        <f t="shared" ref="AM9:AM20" si="22">AH9*AI9</f>
        <v>0</v>
      </c>
      <c r="AN9">
        <f t="shared" ref="AN9:AN20" si="23">AH9*AJ9</f>
        <v>0</v>
      </c>
    </row>
    <row r="10" spans="1:41" x14ac:dyDescent="0.25">
      <c r="A10">
        <v>2019</v>
      </c>
      <c r="B10" t="s">
        <v>30</v>
      </c>
      <c r="C10">
        <v>17</v>
      </c>
      <c r="D10">
        <v>14</v>
      </c>
      <c r="E10">
        <f t="shared" si="0"/>
        <v>8.7179487179487175E-2</v>
      </c>
      <c r="F10">
        <f t="shared" si="1"/>
        <v>0.15384615384615385</v>
      </c>
      <c r="G10">
        <f t="shared" si="2"/>
        <v>0.54838709677419351</v>
      </c>
      <c r="H10">
        <f t="shared" si="3"/>
        <v>0.45161290322580644</v>
      </c>
      <c r="I10">
        <f t="shared" si="12"/>
        <v>3.9371381306865176E-2</v>
      </c>
      <c r="J10">
        <f t="shared" si="13"/>
        <v>4.7808105872621992E-2</v>
      </c>
      <c r="K10">
        <f t="shared" si="14"/>
        <v>8.4367245657568229E-2</v>
      </c>
      <c r="L10">
        <f t="shared" si="15"/>
        <v>6.9478908188585611E-2</v>
      </c>
      <c r="O10">
        <v>2019</v>
      </c>
      <c r="P10" t="s">
        <v>30</v>
      </c>
      <c r="Q10">
        <v>17</v>
      </c>
      <c r="R10">
        <v>0</v>
      </c>
      <c r="S10">
        <f t="shared" si="4"/>
        <v>8.7179487179487175E-2</v>
      </c>
      <c r="T10">
        <f t="shared" si="5"/>
        <v>0</v>
      </c>
      <c r="U10">
        <f t="shared" si="6"/>
        <v>1</v>
      </c>
      <c r="V10">
        <f t="shared" si="7"/>
        <v>0</v>
      </c>
      <c r="W10">
        <f t="shared" si="16"/>
        <v>0</v>
      </c>
      <c r="X10">
        <f t="shared" si="17"/>
        <v>8.7179487179487175E-2</v>
      </c>
      <c r="Y10">
        <f t="shared" si="18"/>
        <v>0</v>
      </c>
      <c r="Z10">
        <f t="shared" si="19"/>
        <v>0</v>
      </c>
      <c r="AC10">
        <v>2019</v>
      </c>
      <c r="AD10" t="s">
        <v>30</v>
      </c>
      <c r="AE10">
        <v>17</v>
      </c>
      <c r="AF10">
        <v>0</v>
      </c>
      <c r="AG10">
        <f t="shared" si="8"/>
        <v>8.7179487179487175E-2</v>
      </c>
      <c r="AH10">
        <f t="shared" si="9"/>
        <v>0</v>
      </c>
      <c r="AI10">
        <f t="shared" si="10"/>
        <v>1</v>
      </c>
      <c r="AJ10">
        <f t="shared" si="11"/>
        <v>0</v>
      </c>
      <c r="AK10">
        <f t="shared" si="20"/>
        <v>0</v>
      </c>
      <c r="AL10">
        <f t="shared" si="21"/>
        <v>8.7179487179487175E-2</v>
      </c>
      <c r="AM10">
        <f t="shared" si="22"/>
        <v>0</v>
      </c>
      <c r="AN10">
        <f t="shared" si="23"/>
        <v>0</v>
      </c>
    </row>
    <row r="11" spans="1:41" x14ac:dyDescent="0.25">
      <c r="A11">
        <v>2019</v>
      </c>
      <c r="B11" t="s">
        <v>30</v>
      </c>
      <c r="C11">
        <v>20</v>
      </c>
      <c r="D11">
        <v>10</v>
      </c>
      <c r="E11">
        <f t="shared" si="0"/>
        <v>0.10256410256410256</v>
      </c>
      <c r="F11">
        <f t="shared" si="1"/>
        <v>0.10989010989010989</v>
      </c>
      <c r="G11">
        <f t="shared" si="2"/>
        <v>0.66666666666666663</v>
      </c>
      <c r="H11">
        <f t="shared" si="3"/>
        <v>0.33333333333333331</v>
      </c>
      <c r="I11">
        <f t="shared" si="12"/>
        <v>3.4188034188034185E-2</v>
      </c>
      <c r="J11">
        <f t="shared" si="13"/>
        <v>6.8376068376068369E-2</v>
      </c>
      <c r="K11">
        <f t="shared" si="14"/>
        <v>7.326007326007325E-2</v>
      </c>
      <c r="L11">
        <f t="shared" si="15"/>
        <v>3.6630036630036625E-2</v>
      </c>
      <c r="O11">
        <v>2019</v>
      </c>
      <c r="P11" t="s">
        <v>30</v>
      </c>
      <c r="Q11">
        <v>20</v>
      </c>
      <c r="R11">
        <v>0</v>
      </c>
      <c r="S11">
        <f t="shared" si="4"/>
        <v>0.10256410256410256</v>
      </c>
      <c r="T11">
        <f t="shared" si="5"/>
        <v>0</v>
      </c>
      <c r="U11">
        <f t="shared" si="6"/>
        <v>1</v>
      </c>
      <c r="V11">
        <f t="shared" si="7"/>
        <v>0</v>
      </c>
      <c r="W11">
        <f t="shared" si="16"/>
        <v>0</v>
      </c>
      <c r="X11">
        <f t="shared" si="17"/>
        <v>0.10256410256410256</v>
      </c>
      <c r="Y11">
        <f t="shared" si="18"/>
        <v>0</v>
      </c>
      <c r="Z11">
        <f t="shared" si="19"/>
        <v>0</v>
      </c>
      <c r="AC11">
        <v>2019</v>
      </c>
      <c r="AD11" t="s">
        <v>30</v>
      </c>
      <c r="AE11">
        <v>20</v>
      </c>
      <c r="AF11">
        <v>0</v>
      </c>
      <c r="AG11">
        <f t="shared" si="8"/>
        <v>0.10256410256410256</v>
      </c>
      <c r="AH11">
        <f t="shared" si="9"/>
        <v>0</v>
      </c>
      <c r="AI11">
        <f t="shared" si="10"/>
        <v>1</v>
      </c>
      <c r="AJ11">
        <f t="shared" si="11"/>
        <v>0</v>
      </c>
      <c r="AK11">
        <f t="shared" si="20"/>
        <v>0</v>
      </c>
      <c r="AL11">
        <f t="shared" si="21"/>
        <v>0.10256410256410256</v>
      </c>
      <c r="AM11">
        <f t="shared" si="22"/>
        <v>0</v>
      </c>
      <c r="AN11">
        <f t="shared" si="23"/>
        <v>0</v>
      </c>
    </row>
    <row r="12" spans="1:41" x14ac:dyDescent="0.25">
      <c r="A12">
        <v>2019</v>
      </c>
      <c r="B12" t="s">
        <v>31</v>
      </c>
      <c r="C12">
        <v>28</v>
      </c>
      <c r="D12">
        <v>10</v>
      </c>
      <c r="E12">
        <f t="shared" si="0"/>
        <v>0.14358974358974358</v>
      </c>
      <c r="F12">
        <f t="shared" si="1"/>
        <v>0.10989010989010989</v>
      </c>
      <c r="G12">
        <f t="shared" si="2"/>
        <v>0.73684210526315785</v>
      </c>
      <c r="H12">
        <f t="shared" si="3"/>
        <v>0.26315789473684209</v>
      </c>
      <c r="I12">
        <f t="shared" si="12"/>
        <v>3.7786774628879888E-2</v>
      </c>
      <c r="J12">
        <f t="shared" si="13"/>
        <v>0.10580296896086368</v>
      </c>
      <c r="K12">
        <f t="shared" si="14"/>
        <v>8.0971659919028341E-2</v>
      </c>
      <c r="L12">
        <f t="shared" si="15"/>
        <v>2.8918449971081547E-2</v>
      </c>
      <c r="O12">
        <v>2019</v>
      </c>
      <c r="P12" t="s">
        <v>31</v>
      </c>
      <c r="Q12">
        <v>28</v>
      </c>
      <c r="R12">
        <v>0</v>
      </c>
      <c r="S12">
        <f t="shared" si="4"/>
        <v>0.14358974358974358</v>
      </c>
      <c r="T12">
        <f t="shared" si="5"/>
        <v>0</v>
      </c>
      <c r="U12">
        <f t="shared" si="6"/>
        <v>1</v>
      </c>
      <c r="V12">
        <f t="shared" si="7"/>
        <v>0</v>
      </c>
      <c r="W12">
        <f t="shared" si="16"/>
        <v>0</v>
      </c>
      <c r="X12">
        <f t="shared" si="17"/>
        <v>0.14358974358974358</v>
      </c>
      <c r="Y12">
        <f t="shared" si="18"/>
        <v>0</v>
      </c>
      <c r="Z12">
        <f t="shared" si="19"/>
        <v>0</v>
      </c>
      <c r="AC12">
        <v>2019</v>
      </c>
      <c r="AD12" t="s">
        <v>31</v>
      </c>
      <c r="AE12">
        <v>28</v>
      </c>
      <c r="AF12">
        <v>0</v>
      </c>
      <c r="AG12">
        <f t="shared" si="8"/>
        <v>0.14358974358974358</v>
      </c>
      <c r="AH12">
        <f t="shared" si="9"/>
        <v>0</v>
      </c>
      <c r="AI12">
        <f t="shared" si="10"/>
        <v>1</v>
      </c>
      <c r="AJ12">
        <f t="shared" si="11"/>
        <v>0</v>
      </c>
      <c r="AK12">
        <f t="shared" si="20"/>
        <v>0</v>
      </c>
      <c r="AL12">
        <f t="shared" si="21"/>
        <v>0.14358974358974358</v>
      </c>
      <c r="AM12">
        <f t="shared" si="22"/>
        <v>0</v>
      </c>
      <c r="AN12">
        <f t="shared" si="23"/>
        <v>0</v>
      </c>
    </row>
    <row r="13" spans="1:41" x14ac:dyDescent="0.25">
      <c r="A13">
        <v>2019</v>
      </c>
      <c r="B13" t="s">
        <v>31</v>
      </c>
      <c r="C13">
        <v>31</v>
      </c>
      <c r="D13">
        <v>8</v>
      </c>
      <c r="E13">
        <f t="shared" si="0"/>
        <v>0.15897435897435896</v>
      </c>
      <c r="F13">
        <f t="shared" si="1"/>
        <v>8.7912087912087919E-2</v>
      </c>
      <c r="G13">
        <f t="shared" si="2"/>
        <v>0.79487179487179482</v>
      </c>
      <c r="H13">
        <f t="shared" si="3"/>
        <v>0.20512820512820512</v>
      </c>
      <c r="I13">
        <f t="shared" si="12"/>
        <v>3.2610124917817222E-2</v>
      </c>
      <c r="J13">
        <f t="shared" si="13"/>
        <v>0.12636423405654174</v>
      </c>
      <c r="K13">
        <f t="shared" si="14"/>
        <v>6.9878839109608348E-2</v>
      </c>
      <c r="L13">
        <f t="shared" si="15"/>
        <v>1.8033248802479574E-2</v>
      </c>
      <c r="O13">
        <v>2019</v>
      </c>
      <c r="P13" t="s">
        <v>31</v>
      </c>
      <c r="Q13">
        <v>31</v>
      </c>
      <c r="R13">
        <v>1</v>
      </c>
      <c r="S13">
        <f t="shared" si="4"/>
        <v>0.15897435897435896</v>
      </c>
      <c r="T13">
        <f t="shared" si="5"/>
        <v>1.0416666666666666E-2</v>
      </c>
      <c r="U13">
        <f t="shared" si="6"/>
        <v>0.96875</v>
      </c>
      <c r="V13">
        <f t="shared" si="7"/>
        <v>3.125E-2</v>
      </c>
      <c r="W13">
        <f t="shared" si="16"/>
        <v>4.9679487179487176E-3</v>
      </c>
      <c r="X13">
        <f t="shared" si="17"/>
        <v>0.15400641025641024</v>
      </c>
      <c r="Y13">
        <f t="shared" si="18"/>
        <v>1.0091145833333332E-2</v>
      </c>
      <c r="Z13">
        <f t="shared" si="19"/>
        <v>3.2552083333333332E-4</v>
      </c>
      <c r="AC13">
        <v>2019</v>
      </c>
      <c r="AD13" t="s">
        <v>31</v>
      </c>
      <c r="AE13">
        <v>31</v>
      </c>
      <c r="AF13">
        <v>0</v>
      </c>
      <c r="AG13">
        <f t="shared" si="8"/>
        <v>0.15897435897435896</v>
      </c>
      <c r="AH13">
        <f t="shared" si="9"/>
        <v>0</v>
      </c>
      <c r="AI13">
        <f t="shared" si="10"/>
        <v>1</v>
      </c>
      <c r="AJ13">
        <f t="shared" si="11"/>
        <v>0</v>
      </c>
      <c r="AK13">
        <f t="shared" si="20"/>
        <v>0</v>
      </c>
      <c r="AL13">
        <f t="shared" si="21"/>
        <v>0.15897435897435896</v>
      </c>
      <c r="AM13">
        <f t="shared" si="22"/>
        <v>0</v>
      </c>
      <c r="AN13">
        <f t="shared" si="23"/>
        <v>0</v>
      </c>
    </row>
    <row r="14" spans="1:41" x14ac:dyDescent="0.25">
      <c r="A14">
        <v>2019</v>
      </c>
      <c r="B14" t="s">
        <v>32</v>
      </c>
      <c r="C14">
        <v>20</v>
      </c>
      <c r="D14">
        <v>7</v>
      </c>
      <c r="E14">
        <f t="shared" si="0"/>
        <v>0.10256410256410256</v>
      </c>
      <c r="F14">
        <f t="shared" si="1"/>
        <v>7.6923076923076927E-2</v>
      </c>
      <c r="G14">
        <f t="shared" si="2"/>
        <v>0.7407407407407407</v>
      </c>
      <c r="H14">
        <f t="shared" si="3"/>
        <v>0.25925925925925924</v>
      </c>
      <c r="I14">
        <f t="shared" si="12"/>
        <v>2.659069325735992E-2</v>
      </c>
      <c r="J14">
        <f t="shared" si="13"/>
        <v>7.5973409306742637E-2</v>
      </c>
      <c r="K14">
        <f t="shared" si="14"/>
        <v>5.6980056980056981E-2</v>
      </c>
      <c r="L14">
        <f t="shared" si="15"/>
        <v>1.9943019943019943E-2</v>
      </c>
      <c r="O14">
        <v>2019</v>
      </c>
      <c r="P14" t="s">
        <v>32</v>
      </c>
      <c r="Q14">
        <v>20</v>
      </c>
      <c r="R14">
        <v>29</v>
      </c>
      <c r="S14">
        <f t="shared" si="4"/>
        <v>0.10256410256410256</v>
      </c>
      <c r="T14">
        <f t="shared" si="5"/>
        <v>0.30208333333333331</v>
      </c>
      <c r="U14">
        <f t="shared" si="6"/>
        <v>0.40816326530612246</v>
      </c>
      <c r="V14">
        <f t="shared" si="7"/>
        <v>0.59183673469387754</v>
      </c>
      <c r="W14">
        <f t="shared" si="16"/>
        <v>6.0701203558346413E-2</v>
      </c>
      <c r="X14">
        <f t="shared" si="17"/>
        <v>4.1862899005756148E-2</v>
      </c>
      <c r="Y14">
        <f t="shared" si="18"/>
        <v>0.12329931972789115</v>
      </c>
      <c r="Z14">
        <f t="shared" si="19"/>
        <v>0.17878401360544216</v>
      </c>
      <c r="AC14">
        <v>2019</v>
      </c>
      <c r="AD14" t="s">
        <v>32</v>
      </c>
      <c r="AE14">
        <v>20</v>
      </c>
      <c r="AF14">
        <v>0</v>
      </c>
      <c r="AG14">
        <f t="shared" si="8"/>
        <v>0.10256410256410256</v>
      </c>
      <c r="AH14">
        <f t="shared" si="9"/>
        <v>0</v>
      </c>
      <c r="AI14">
        <f t="shared" si="10"/>
        <v>1</v>
      </c>
      <c r="AJ14">
        <f t="shared" si="11"/>
        <v>0</v>
      </c>
      <c r="AK14">
        <f t="shared" si="20"/>
        <v>0</v>
      </c>
      <c r="AL14">
        <f t="shared" si="21"/>
        <v>0.10256410256410256</v>
      </c>
      <c r="AM14">
        <f t="shared" si="22"/>
        <v>0</v>
      </c>
      <c r="AN14">
        <f t="shared" si="23"/>
        <v>0</v>
      </c>
    </row>
    <row r="15" spans="1:41" x14ac:dyDescent="0.25">
      <c r="A15">
        <v>2019</v>
      </c>
      <c r="B15" t="s">
        <v>32</v>
      </c>
      <c r="C15">
        <v>16</v>
      </c>
      <c r="D15">
        <v>16</v>
      </c>
      <c r="E15">
        <f t="shared" si="0"/>
        <v>8.2051282051282051E-2</v>
      </c>
      <c r="F15">
        <f t="shared" si="1"/>
        <v>0.17582417582417584</v>
      </c>
      <c r="G15">
        <f t="shared" si="2"/>
        <v>0.5</v>
      </c>
      <c r="H15">
        <f t="shared" si="3"/>
        <v>0.5</v>
      </c>
      <c r="I15">
        <f t="shared" si="12"/>
        <v>4.1025641025641026E-2</v>
      </c>
      <c r="J15">
        <f t="shared" si="13"/>
        <v>4.1025641025641026E-2</v>
      </c>
      <c r="K15">
        <f t="shared" si="14"/>
        <v>8.7912087912087919E-2</v>
      </c>
      <c r="L15">
        <f t="shared" si="15"/>
        <v>8.7912087912087919E-2</v>
      </c>
      <c r="O15">
        <v>2019</v>
      </c>
      <c r="P15" t="s">
        <v>32</v>
      </c>
      <c r="Q15">
        <v>16</v>
      </c>
      <c r="R15">
        <v>3</v>
      </c>
      <c r="S15">
        <f t="shared" si="4"/>
        <v>8.2051282051282051E-2</v>
      </c>
      <c r="T15">
        <f t="shared" si="5"/>
        <v>3.125E-2</v>
      </c>
      <c r="U15">
        <f t="shared" si="6"/>
        <v>0.84210526315789469</v>
      </c>
      <c r="V15">
        <f t="shared" si="7"/>
        <v>0.15789473684210525</v>
      </c>
      <c r="W15">
        <f t="shared" si="16"/>
        <v>1.2955465587044534E-2</v>
      </c>
      <c r="X15">
        <f t="shared" si="17"/>
        <v>6.9095816464237514E-2</v>
      </c>
      <c r="Y15">
        <f t="shared" si="18"/>
        <v>2.6315789473684209E-2</v>
      </c>
      <c r="Z15">
        <f t="shared" si="19"/>
        <v>4.9342105263157892E-3</v>
      </c>
      <c r="AC15">
        <v>2019</v>
      </c>
      <c r="AD15" t="s">
        <v>32</v>
      </c>
      <c r="AE15">
        <v>16</v>
      </c>
      <c r="AF15">
        <v>0</v>
      </c>
      <c r="AG15">
        <f t="shared" si="8"/>
        <v>8.2051282051282051E-2</v>
      </c>
      <c r="AH15">
        <f t="shared" si="9"/>
        <v>0</v>
      </c>
      <c r="AI15">
        <f t="shared" si="10"/>
        <v>1</v>
      </c>
      <c r="AJ15">
        <f t="shared" si="11"/>
        <v>0</v>
      </c>
      <c r="AK15">
        <f t="shared" si="20"/>
        <v>0</v>
      </c>
      <c r="AL15">
        <f t="shared" si="21"/>
        <v>8.2051282051282051E-2</v>
      </c>
      <c r="AM15">
        <f t="shared" si="22"/>
        <v>0</v>
      </c>
      <c r="AN15">
        <f t="shared" si="23"/>
        <v>0</v>
      </c>
    </row>
    <row r="16" spans="1:41" x14ac:dyDescent="0.25">
      <c r="A16">
        <v>2019</v>
      </c>
      <c r="B16" t="s">
        <v>33</v>
      </c>
      <c r="C16">
        <v>21</v>
      </c>
      <c r="D16">
        <v>9</v>
      </c>
      <c r="E16">
        <f t="shared" si="0"/>
        <v>0.1076923076923077</v>
      </c>
      <c r="F16">
        <f t="shared" si="1"/>
        <v>9.8901098901098897E-2</v>
      </c>
      <c r="G16">
        <f t="shared" si="2"/>
        <v>0.7</v>
      </c>
      <c r="H16">
        <f t="shared" si="3"/>
        <v>0.3</v>
      </c>
      <c r="I16">
        <f t="shared" si="12"/>
        <v>3.2307692307692308E-2</v>
      </c>
      <c r="J16">
        <f t="shared" si="13"/>
        <v>7.5384615384615383E-2</v>
      </c>
      <c r="K16">
        <f t="shared" si="14"/>
        <v>6.9230769230769221E-2</v>
      </c>
      <c r="L16">
        <f t="shared" si="15"/>
        <v>2.9670329670329669E-2</v>
      </c>
      <c r="O16">
        <v>2019</v>
      </c>
      <c r="P16" t="s">
        <v>33</v>
      </c>
      <c r="Q16">
        <v>21</v>
      </c>
      <c r="R16">
        <v>5</v>
      </c>
      <c r="S16">
        <f t="shared" si="4"/>
        <v>0.1076923076923077</v>
      </c>
      <c r="T16">
        <f t="shared" si="5"/>
        <v>5.2083333333333336E-2</v>
      </c>
      <c r="U16">
        <f t="shared" si="6"/>
        <v>0.80769230769230771</v>
      </c>
      <c r="V16">
        <f t="shared" si="7"/>
        <v>0.19230769230769232</v>
      </c>
      <c r="W16">
        <f t="shared" si="16"/>
        <v>2.0710059171597635E-2</v>
      </c>
      <c r="X16">
        <f t="shared" si="17"/>
        <v>8.698224852071007E-2</v>
      </c>
      <c r="Y16">
        <f t="shared" si="18"/>
        <v>4.2067307692307696E-2</v>
      </c>
      <c r="Z16">
        <f t="shared" si="19"/>
        <v>1.0016025641025642E-2</v>
      </c>
      <c r="AC16">
        <v>2019</v>
      </c>
      <c r="AD16" t="s">
        <v>33</v>
      </c>
      <c r="AE16">
        <v>21</v>
      </c>
      <c r="AF16">
        <v>0</v>
      </c>
      <c r="AG16">
        <f t="shared" si="8"/>
        <v>0.1076923076923077</v>
      </c>
      <c r="AH16">
        <f t="shared" si="9"/>
        <v>0</v>
      </c>
      <c r="AI16">
        <f t="shared" si="10"/>
        <v>1</v>
      </c>
      <c r="AJ16">
        <f t="shared" si="11"/>
        <v>0</v>
      </c>
      <c r="AK16">
        <f t="shared" si="20"/>
        <v>0</v>
      </c>
      <c r="AL16">
        <f t="shared" si="21"/>
        <v>0.1076923076923077</v>
      </c>
      <c r="AM16">
        <f t="shared" si="22"/>
        <v>0</v>
      </c>
      <c r="AN16">
        <f t="shared" si="23"/>
        <v>0</v>
      </c>
    </row>
    <row r="17" spans="1:40" x14ac:dyDescent="0.25">
      <c r="A17">
        <v>2019</v>
      </c>
      <c r="B17" t="s">
        <v>33</v>
      </c>
      <c r="C17">
        <v>21</v>
      </c>
      <c r="D17">
        <v>7</v>
      </c>
      <c r="E17">
        <f t="shared" si="0"/>
        <v>0.1076923076923077</v>
      </c>
      <c r="F17">
        <f t="shared" si="1"/>
        <v>7.6923076923076927E-2</v>
      </c>
      <c r="G17">
        <f t="shared" si="2"/>
        <v>0.75</v>
      </c>
      <c r="H17">
        <f t="shared" si="3"/>
        <v>0.25</v>
      </c>
      <c r="I17">
        <f t="shared" si="12"/>
        <v>2.6923076923076925E-2</v>
      </c>
      <c r="J17">
        <f t="shared" si="13"/>
        <v>8.0769230769230774E-2</v>
      </c>
      <c r="K17">
        <f t="shared" si="14"/>
        <v>5.7692307692307696E-2</v>
      </c>
      <c r="L17">
        <f t="shared" si="15"/>
        <v>1.9230769230769232E-2</v>
      </c>
      <c r="O17">
        <v>2019</v>
      </c>
      <c r="P17" t="s">
        <v>33</v>
      </c>
      <c r="Q17">
        <v>21</v>
      </c>
      <c r="R17">
        <v>35</v>
      </c>
      <c r="S17">
        <f t="shared" si="4"/>
        <v>0.1076923076923077</v>
      </c>
      <c r="T17">
        <f t="shared" si="5"/>
        <v>0.36458333333333331</v>
      </c>
      <c r="U17">
        <f t="shared" si="6"/>
        <v>0.375</v>
      </c>
      <c r="V17">
        <f t="shared" si="7"/>
        <v>0.625</v>
      </c>
      <c r="W17">
        <f t="shared" si="16"/>
        <v>6.7307692307692318E-2</v>
      </c>
      <c r="X17">
        <f t="shared" si="17"/>
        <v>4.0384615384615387E-2</v>
      </c>
      <c r="Y17">
        <f t="shared" si="18"/>
        <v>0.13671875</v>
      </c>
      <c r="Z17">
        <f t="shared" si="19"/>
        <v>0.22786458333333331</v>
      </c>
      <c r="AC17">
        <v>2019</v>
      </c>
      <c r="AD17" t="s">
        <v>33</v>
      </c>
      <c r="AE17">
        <v>21</v>
      </c>
      <c r="AF17">
        <v>0</v>
      </c>
      <c r="AG17">
        <f t="shared" si="8"/>
        <v>0.1076923076923077</v>
      </c>
      <c r="AH17">
        <f t="shared" si="9"/>
        <v>0</v>
      </c>
      <c r="AI17">
        <f t="shared" si="10"/>
        <v>1</v>
      </c>
      <c r="AJ17">
        <f t="shared" si="11"/>
        <v>0</v>
      </c>
      <c r="AK17">
        <f t="shared" si="20"/>
        <v>0</v>
      </c>
      <c r="AL17">
        <f t="shared" si="21"/>
        <v>0.1076923076923077</v>
      </c>
      <c r="AM17">
        <f t="shared" si="22"/>
        <v>0</v>
      </c>
      <c r="AN17">
        <f t="shared" si="23"/>
        <v>0</v>
      </c>
    </row>
    <row r="18" spans="1:40" x14ac:dyDescent="0.25">
      <c r="A18">
        <v>2019</v>
      </c>
      <c r="B18" t="s">
        <v>34</v>
      </c>
      <c r="C18">
        <v>9</v>
      </c>
      <c r="D18">
        <v>0</v>
      </c>
      <c r="E18">
        <f t="shared" si="0"/>
        <v>4.6153846153846156E-2</v>
      </c>
      <c r="F18">
        <f t="shared" si="1"/>
        <v>0</v>
      </c>
      <c r="G18">
        <f t="shared" si="2"/>
        <v>1</v>
      </c>
      <c r="H18">
        <f t="shared" si="3"/>
        <v>0</v>
      </c>
      <c r="I18">
        <f t="shared" si="12"/>
        <v>0</v>
      </c>
      <c r="J18">
        <f t="shared" si="13"/>
        <v>4.6153846153846156E-2</v>
      </c>
      <c r="K18">
        <f t="shared" si="14"/>
        <v>0</v>
      </c>
      <c r="L18">
        <f t="shared" si="15"/>
        <v>0</v>
      </c>
      <c r="O18">
        <v>2019</v>
      </c>
      <c r="P18" t="s">
        <v>34</v>
      </c>
      <c r="Q18">
        <v>9</v>
      </c>
      <c r="R18">
        <v>23</v>
      </c>
      <c r="S18">
        <f t="shared" si="4"/>
        <v>4.6153846153846156E-2</v>
      </c>
      <c r="T18">
        <f t="shared" si="5"/>
        <v>0.23958333333333334</v>
      </c>
      <c r="U18">
        <f t="shared" si="6"/>
        <v>0.28125</v>
      </c>
      <c r="V18">
        <f t="shared" si="7"/>
        <v>0.71875</v>
      </c>
      <c r="W18">
        <f t="shared" si="16"/>
        <v>3.3173076923076923E-2</v>
      </c>
      <c r="X18">
        <f t="shared" si="17"/>
        <v>1.2980769230769231E-2</v>
      </c>
      <c r="Y18">
        <f t="shared" si="18"/>
        <v>6.73828125E-2</v>
      </c>
      <c r="Z18">
        <f t="shared" si="19"/>
        <v>0.17220052083333334</v>
      </c>
      <c r="AC18">
        <v>2019</v>
      </c>
      <c r="AD18" t="s">
        <v>34</v>
      </c>
      <c r="AE18">
        <v>9</v>
      </c>
      <c r="AF18">
        <v>0</v>
      </c>
      <c r="AG18">
        <f t="shared" si="8"/>
        <v>4.6153846153846156E-2</v>
      </c>
      <c r="AH18">
        <f t="shared" si="9"/>
        <v>0</v>
      </c>
      <c r="AI18">
        <f t="shared" si="10"/>
        <v>1</v>
      </c>
      <c r="AJ18">
        <f t="shared" si="11"/>
        <v>0</v>
      </c>
      <c r="AK18">
        <f t="shared" si="20"/>
        <v>0</v>
      </c>
      <c r="AL18">
        <f t="shared" si="21"/>
        <v>4.6153846153846156E-2</v>
      </c>
      <c r="AM18">
        <f t="shared" si="22"/>
        <v>0</v>
      </c>
      <c r="AN18">
        <f t="shared" si="23"/>
        <v>0</v>
      </c>
    </row>
    <row r="19" spans="1:40" x14ac:dyDescent="0.25">
      <c r="A19">
        <v>2019</v>
      </c>
      <c r="B19" t="s">
        <v>34</v>
      </c>
      <c r="C19">
        <v>0</v>
      </c>
      <c r="D19">
        <v>0</v>
      </c>
      <c r="E19">
        <f t="shared" si="0"/>
        <v>0</v>
      </c>
      <c r="F19">
        <f t="shared" si="1"/>
        <v>0</v>
      </c>
      <c r="G19" t="e">
        <f t="shared" si="2"/>
        <v>#DIV/0!</v>
      </c>
      <c r="H19" t="e">
        <f t="shared" si="3"/>
        <v>#DIV/0!</v>
      </c>
      <c r="O19">
        <v>2019</v>
      </c>
      <c r="P19" t="s">
        <v>34</v>
      </c>
      <c r="Q19">
        <v>0</v>
      </c>
      <c r="R19">
        <v>0</v>
      </c>
      <c r="S19">
        <f t="shared" si="4"/>
        <v>0</v>
      </c>
      <c r="T19">
        <f t="shared" si="5"/>
        <v>0</v>
      </c>
      <c r="U19" t="e">
        <f t="shared" si="6"/>
        <v>#DIV/0!</v>
      </c>
      <c r="V19" t="e">
        <f t="shared" si="7"/>
        <v>#DIV/0!</v>
      </c>
      <c r="AC19">
        <v>2019</v>
      </c>
      <c r="AD19" t="s">
        <v>34</v>
      </c>
      <c r="AE19">
        <v>0</v>
      </c>
      <c r="AF19">
        <v>9</v>
      </c>
      <c r="AG19">
        <f t="shared" si="8"/>
        <v>0</v>
      </c>
      <c r="AH19">
        <f t="shared" si="9"/>
        <v>0.13043478260869565</v>
      </c>
      <c r="AI19">
        <f t="shared" si="10"/>
        <v>0</v>
      </c>
      <c r="AJ19">
        <f t="shared" si="11"/>
        <v>1</v>
      </c>
      <c r="AK19">
        <f t="shared" si="20"/>
        <v>0</v>
      </c>
      <c r="AL19">
        <f t="shared" si="21"/>
        <v>0</v>
      </c>
      <c r="AM19">
        <f t="shared" si="22"/>
        <v>0</v>
      </c>
      <c r="AN19">
        <f t="shared" si="23"/>
        <v>0.13043478260869565</v>
      </c>
    </row>
    <row r="20" spans="1:40" x14ac:dyDescent="0.25">
      <c r="A20">
        <v>2019</v>
      </c>
      <c r="B20" t="s">
        <v>35</v>
      </c>
      <c r="C20">
        <v>0</v>
      </c>
      <c r="D20">
        <v>0</v>
      </c>
      <c r="E20">
        <f t="shared" si="0"/>
        <v>0</v>
      </c>
      <c r="F20">
        <f t="shared" si="1"/>
        <v>0</v>
      </c>
      <c r="G20" t="e">
        <f t="shared" si="2"/>
        <v>#DIV/0!</v>
      </c>
      <c r="H20" t="e">
        <f t="shared" si="3"/>
        <v>#DIV/0!</v>
      </c>
      <c r="O20">
        <v>2019</v>
      </c>
      <c r="P20" t="s">
        <v>35</v>
      </c>
      <c r="Q20">
        <v>0</v>
      </c>
      <c r="R20">
        <v>0</v>
      </c>
      <c r="S20">
        <f t="shared" si="4"/>
        <v>0</v>
      </c>
      <c r="T20">
        <f t="shared" si="5"/>
        <v>0</v>
      </c>
      <c r="U20" t="e">
        <f t="shared" si="6"/>
        <v>#DIV/0!</v>
      </c>
      <c r="V20" t="e">
        <f t="shared" si="7"/>
        <v>#DIV/0!</v>
      </c>
      <c r="AC20">
        <v>2019</v>
      </c>
      <c r="AD20" t="s">
        <v>35</v>
      </c>
      <c r="AE20">
        <v>0</v>
      </c>
      <c r="AF20">
        <v>60</v>
      </c>
      <c r="AG20">
        <f t="shared" si="8"/>
        <v>0</v>
      </c>
      <c r="AH20">
        <f t="shared" si="9"/>
        <v>0.86956521739130432</v>
      </c>
      <c r="AI20">
        <f t="shared" si="10"/>
        <v>0</v>
      </c>
      <c r="AJ20">
        <f t="shared" si="11"/>
        <v>1</v>
      </c>
      <c r="AK20">
        <f t="shared" si="20"/>
        <v>0</v>
      </c>
      <c r="AL20">
        <f t="shared" si="21"/>
        <v>0</v>
      </c>
      <c r="AM20">
        <f t="shared" si="22"/>
        <v>0</v>
      </c>
      <c r="AN20">
        <f t="shared" si="23"/>
        <v>0.86956521739130432</v>
      </c>
    </row>
    <row r="21" spans="1:40" x14ac:dyDescent="0.25">
      <c r="A21">
        <v>2019</v>
      </c>
      <c r="B21" t="s">
        <v>35</v>
      </c>
      <c r="C21">
        <v>0</v>
      </c>
      <c r="D21">
        <v>0</v>
      </c>
      <c r="E21">
        <f t="shared" si="0"/>
        <v>0</v>
      </c>
      <c r="F21">
        <f t="shared" si="1"/>
        <v>0</v>
      </c>
      <c r="G21" t="e">
        <f t="shared" si="2"/>
        <v>#DIV/0!</v>
      </c>
      <c r="H21" t="e">
        <f t="shared" si="3"/>
        <v>#DIV/0!</v>
      </c>
      <c r="O21">
        <v>2019</v>
      </c>
      <c r="P21" t="s">
        <v>35</v>
      </c>
      <c r="Q21">
        <v>0</v>
      </c>
      <c r="R21">
        <v>0</v>
      </c>
      <c r="S21">
        <f t="shared" si="4"/>
        <v>0</v>
      </c>
      <c r="T21">
        <f t="shared" si="5"/>
        <v>0</v>
      </c>
      <c r="U21" t="e">
        <f t="shared" si="6"/>
        <v>#DIV/0!</v>
      </c>
      <c r="V21" t="e">
        <f t="shared" si="7"/>
        <v>#DIV/0!</v>
      </c>
      <c r="AC21">
        <v>2019</v>
      </c>
      <c r="AD21" t="s">
        <v>35</v>
      </c>
      <c r="AE21">
        <v>0</v>
      </c>
      <c r="AF21">
        <v>0</v>
      </c>
      <c r="AG21">
        <f t="shared" si="8"/>
        <v>0</v>
      </c>
      <c r="AH21">
        <f t="shared" si="9"/>
        <v>0</v>
      </c>
      <c r="AI21" t="e">
        <f t="shared" si="10"/>
        <v>#DIV/0!</v>
      </c>
      <c r="AJ21" t="e">
        <f t="shared" si="11"/>
        <v>#DIV/0!</v>
      </c>
    </row>
    <row r="22" spans="1:40" x14ac:dyDescent="0.25">
      <c r="A22">
        <v>2019</v>
      </c>
      <c r="B22" t="s">
        <v>36</v>
      </c>
      <c r="C22">
        <v>0</v>
      </c>
      <c r="D22">
        <v>0</v>
      </c>
      <c r="E22">
        <f t="shared" si="0"/>
        <v>0</v>
      </c>
      <c r="F22">
        <f t="shared" si="1"/>
        <v>0</v>
      </c>
      <c r="G22" t="e">
        <f t="shared" si="2"/>
        <v>#DIV/0!</v>
      </c>
      <c r="H22" t="e">
        <f t="shared" si="3"/>
        <v>#DIV/0!</v>
      </c>
      <c r="O22">
        <v>2019</v>
      </c>
      <c r="P22" t="s">
        <v>36</v>
      </c>
      <c r="Q22">
        <v>0</v>
      </c>
      <c r="R22">
        <v>0</v>
      </c>
      <c r="S22">
        <f t="shared" si="4"/>
        <v>0</v>
      </c>
      <c r="T22">
        <f t="shared" si="5"/>
        <v>0</v>
      </c>
      <c r="U22" t="e">
        <f t="shared" si="6"/>
        <v>#DIV/0!</v>
      </c>
      <c r="V22" t="e">
        <f t="shared" si="7"/>
        <v>#DIV/0!</v>
      </c>
      <c r="AC22">
        <v>2019</v>
      </c>
      <c r="AD22" t="s">
        <v>36</v>
      </c>
      <c r="AE22">
        <v>0</v>
      </c>
      <c r="AF22">
        <v>0</v>
      </c>
      <c r="AG22">
        <f t="shared" si="8"/>
        <v>0</v>
      </c>
      <c r="AH22">
        <f t="shared" si="9"/>
        <v>0</v>
      </c>
      <c r="AI22" t="e">
        <f t="shared" si="10"/>
        <v>#DIV/0!</v>
      </c>
      <c r="AJ22" t="e">
        <f t="shared" si="11"/>
        <v>#DIV/0!</v>
      </c>
    </row>
    <row r="23" spans="1:40" x14ac:dyDescent="0.25">
      <c r="A23">
        <v>2019</v>
      </c>
      <c r="B23" t="s">
        <v>36</v>
      </c>
      <c r="C23">
        <v>0</v>
      </c>
      <c r="D23">
        <v>0</v>
      </c>
      <c r="E23">
        <f t="shared" si="0"/>
        <v>0</v>
      </c>
      <c r="F23">
        <f t="shared" si="1"/>
        <v>0</v>
      </c>
      <c r="G23" t="e">
        <f t="shared" si="2"/>
        <v>#DIV/0!</v>
      </c>
      <c r="H23" t="e">
        <f t="shared" si="3"/>
        <v>#DIV/0!</v>
      </c>
      <c r="O23">
        <v>2019</v>
      </c>
      <c r="P23" t="s">
        <v>36</v>
      </c>
      <c r="Q23">
        <v>0</v>
      </c>
      <c r="R23">
        <v>0</v>
      </c>
      <c r="S23">
        <f t="shared" si="4"/>
        <v>0</v>
      </c>
      <c r="T23">
        <f t="shared" si="5"/>
        <v>0</v>
      </c>
      <c r="U23" t="e">
        <f t="shared" si="6"/>
        <v>#DIV/0!</v>
      </c>
      <c r="V23" t="e">
        <f t="shared" si="7"/>
        <v>#DIV/0!</v>
      </c>
      <c r="AC23">
        <v>2019</v>
      </c>
      <c r="AD23" t="s">
        <v>36</v>
      </c>
      <c r="AE23">
        <v>0</v>
      </c>
      <c r="AF23">
        <v>0</v>
      </c>
      <c r="AG23">
        <f t="shared" si="8"/>
        <v>0</v>
      </c>
      <c r="AH23">
        <f t="shared" si="9"/>
        <v>0</v>
      </c>
      <c r="AI23" t="e">
        <f t="shared" si="10"/>
        <v>#DIV/0!</v>
      </c>
      <c r="AJ23" t="e">
        <f t="shared" si="11"/>
        <v>#DIV/0!</v>
      </c>
    </row>
    <row r="24" spans="1:40" x14ac:dyDescent="0.25">
      <c r="A24">
        <v>2019</v>
      </c>
      <c r="B24" t="s">
        <v>37</v>
      </c>
      <c r="C24">
        <v>0</v>
      </c>
      <c r="D24">
        <v>0</v>
      </c>
      <c r="E24">
        <f t="shared" si="0"/>
        <v>0</v>
      </c>
      <c r="F24">
        <f t="shared" si="1"/>
        <v>0</v>
      </c>
      <c r="G24" t="e">
        <f t="shared" si="2"/>
        <v>#DIV/0!</v>
      </c>
      <c r="H24" t="e">
        <f t="shared" si="3"/>
        <v>#DIV/0!</v>
      </c>
      <c r="O24">
        <v>2019</v>
      </c>
      <c r="P24" t="s">
        <v>37</v>
      </c>
      <c r="Q24">
        <v>0</v>
      </c>
      <c r="R24">
        <v>0</v>
      </c>
      <c r="S24">
        <f t="shared" si="4"/>
        <v>0</v>
      </c>
      <c r="T24">
        <f t="shared" si="5"/>
        <v>0</v>
      </c>
      <c r="U24" t="e">
        <f t="shared" si="6"/>
        <v>#DIV/0!</v>
      </c>
      <c r="V24" t="e">
        <f t="shared" si="7"/>
        <v>#DIV/0!</v>
      </c>
      <c r="AC24">
        <v>2019</v>
      </c>
      <c r="AD24" t="s">
        <v>37</v>
      </c>
      <c r="AE24">
        <v>0</v>
      </c>
      <c r="AF24">
        <v>0</v>
      </c>
      <c r="AG24">
        <f t="shared" si="8"/>
        <v>0</v>
      </c>
      <c r="AH24">
        <f t="shared" si="9"/>
        <v>0</v>
      </c>
      <c r="AI24" t="e">
        <f t="shared" si="10"/>
        <v>#DIV/0!</v>
      </c>
      <c r="AJ24" t="e">
        <f t="shared" si="11"/>
        <v>#DIV/0!</v>
      </c>
    </row>
    <row r="25" spans="1:40" x14ac:dyDescent="0.25">
      <c r="A25">
        <v>2019</v>
      </c>
      <c r="B25" t="s">
        <v>37</v>
      </c>
      <c r="C25">
        <v>0</v>
      </c>
      <c r="D25">
        <v>0</v>
      </c>
      <c r="E25">
        <f t="shared" si="0"/>
        <v>0</v>
      </c>
      <c r="F25">
        <f t="shared" si="1"/>
        <v>0</v>
      </c>
      <c r="G25" t="e">
        <f t="shared" si="2"/>
        <v>#DIV/0!</v>
      </c>
      <c r="H25" t="e">
        <f t="shared" si="3"/>
        <v>#DIV/0!</v>
      </c>
      <c r="O25">
        <v>2019</v>
      </c>
      <c r="P25" t="s">
        <v>37</v>
      </c>
      <c r="Q25">
        <v>0</v>
      </c>
      <c r="R25">
        <v>0</v>
      </c>
      <c r="S25">
        <f t="shared" si="4"/>
        <v>0</v>
      </c>
      <c r="T25">
        <f t="shared" si="5"/>
        <v>0</v>
      </c>
      <c r="U25" t="e">
        <f t="shared" si="6"/>
        <v>#DIV/0!</v>
      </c>
      <c r="V25" t="e">
        <f t="shared" si="7"/>
        <v>#DIV/0!</v>
      </c>
      <c r="AC25">
        <v>2019</v>
      </c>
      <c r="AD25" t="s">
        <v>37</v>
      </c>
      <c r="AE25">
        <v>0</v>
      </c>
      <c r="AF25">
        <v>0</v>
      </c>
      <c r="AG25">
        <f t="shared" si="8"/>
        <v>0</v>
      </c>
      <c r="AH25">
        <f t="shared" si="9"/>
        <v>0</v>
      </c>
      <c r="AI25" t="e">
        <f t="shared" si="10"/>
        <v>#DIV/0!</v>
      </c>
      <c r="AJ25" t="e">
        <f t="shared" si="11"/>
        <v>#DIV/0!</v>
      </c>
    </row>
    <row r="26" spans="1:40" x14ac:dyDescent="0.25">
      <c r="C26">
        <f>SUM(C4:C25)</f>
        <v>195</v>
      </c>
      <c r="D26">
        <f>SUM(D4:D25)</f>
        <v>91</v>
      </c>
      <c r="Q26">
        <f>SUM(Q4:Q25)</f>
        <v>195</v>
      </c>
      <c r="R26">
        <f>SUM(R4:R25)</f>
        <v>96</v>
      </c>
      <c r="AE26">
        <f>SUM(AE4:AE25)</f>
        <v>195</v>
      </c>
      <c r="AF26">
        <f>SUM(AF4:AF25)</f>
        <v>69</v>
      </c>
    </row>
    <row r="27" spans="1:40" ht="15.75" x14ac:dyDescent="0.25">
      <c r="C27" s="18" t="s">
        <v>38</v>
      </c>
      <c r="D27" s="18" t="s">
        <v>39</v>
      </c>
      <c r="H27" t="s">
        <v>40</v>
      </c>
      <c r="I27">
        <f>SUM(I4:I25)</f>
        <v>0.29541880317075125</v>
      </c>
      <c r="J27">
        <f>SUM(J4:J25)</f>
        <v>0.70458119682924858</v>
      </c>
      <c r="K27">
        <f>SUM(K4:K25)</f>
        <v>0.63304029250875271</v>
      </c>
      <c r="L27">
        <f>SUM(L4:L25)</f>
        <v>0.36695970749124729</v>
      </c>
      <c r="Q27" s="18" t="s">
        <v>38</v>
      </c>
      <c r="R27" s="18" t="s">
        <v>39</v>
      </c>
      <c r="V27" t="s">
        <v>40</v>
      </c>
      <c r="W27">
        <f>SUM(W4:W25)</f>
        <v>0.19981544626570655</v>
      </c>
      <c r="X27">
        <f>SUM(X4:X25)</f>
        <v>0.80018455373429331</v>
      </c>
      <c r="Y27">
        <f>SUM(Y4:Y25)</f>
        <v>0.40587512522721642</v>
      </c>
      <c r="Z27">
        <f>SUM(Z4:Z25)</f>
        <v>0.59412487477278364</v>
      </c>
      <c r="AE27" s="18" t="s">
        <v>38</v>
      </c>
      <c r="AF27" s="18" t="s">
        <v>39</v>
      </c>
      <c r="AJ27" t="s">
        <v>40</v>
      </c>
      <c r="AK27">
        <f>SUM(AK4:AK25)</f>
        <v>0</v>
      </c>
      <c r="AL27">
        <f>SUM(AL4:AL25)</f>
        <v>1.0000000000000002</v>
      </c>
      <c r="AM27">
        <f>SUM(AM4:AM25)</f>
        <v>0</v>
      </c>
      <c r="AN27">
        <f>SUM(AN4:AN25)</f>
        <v>1</v>
      </c>
    </row>
    <row r="29" spans="1:40" x14ac:dyDescent="0.25">
      <c r="B29" t="s">
        <v>41</v>
      </c>
      <c r="C29">
        <f>C26+D26</f>
        <v>286</v>
      </c>
      <c r="P29" t="s">
        <v>41</v>
      </c>
      <c r="Q29">
        <f>Q26+R26</f>
        <v>291</v>
      </c>
      <c r="AD29" t="s">
        <v>41</v>
      </c>
      <c r="AE29">
        <f>AE26+AF26</f>
        <v>264</v>
      </c>
    </row>
    <row r="31" spans="1:40" ht="15.75" x14ac:dyDescent="0.25">
      <c r="A31" s="19"/>
      <c r="F31">
        <f>I27/C32</f>
        <v>0.92845909567950391</v>
      </c>
      <c r="H31">
        <f>K27/C33</f>
        <v>0.92845909567950402</v>
      </c>
      <c r="O31" s="19"/>
      <c r="T31">
        <f>W27/Q32</f>
        <v>0.60569057149292294</v>
      </c>
      <c r="V31">
        <f>Y27/Q33</f>
        <v>0.60569057149292305</v>
      </c>
      <c r="AC31" s="19"/>
      <c r="AH31">
        <f>AK27/AE32</f>
        <v>0</v>
      </c>
      <c r="AJ31">
        <f>AM27/AE33</f>
        <v>0</v>
      </c>
    </row>
    <row r="32" spans="1:40" ht="15.75" x14ac:dyDescent="0.25">
      <c r="A32" s="18" t="s">
        <v>42</v>
      </c>
      <c r="C32">
        <f>D26/(C26+D26)</f>
        <v>0.31818181818181818</v>
      </c>
      <c r="F32">
        <f>J27/C33</f>
        <v>1.0333857553495647</v>
      </c>
      <c r="H32">
        <f>L27/C32</f>
        <v>1.1533019378296343</v>
      </c>
      <c r="O32" s="18" t="s">
        <v>42</v>
      </c>
      <c r="Q32">
        <f>R26/(Q26+R26)</f>
        <v>0.32989690721649484</v>
      </c>
      <c r="T32">
        <f>X27/Q33</f>
        <v>1.194121564803484</v>
      </c>
      <c r="V32">
        <f>Z27/Q32</f>
        <v>1.8009410266550003</v>
      </c>
      <c r="AC32" s="18" t="s">
        <v>42</v>
      </c>
      <c r="AE32">
        <f>AF26/(AE26+AF26)</f>
        <v>0.26136363636363635</v>
      </c>
      <c r="AH32">
        <f>AL27/AE33</f>
        <v>1.3538461538461541</v>
      </c>
      <c r="AJ32">
        <f>AN27/AE32</f>
        <v>3.8260869565217392</v>
      </c>
    </row>
    <row r="33" spans="1:36" ht="15.75" x14ac:dyDescent="0.25">
      <c r="A33" s="18" t="s">
        <v>43</v>
      </c>
      <c r="C33">
        <f>C26/(C26+D26)</f>
        <v>0.68181818181818177</v>
      </c>
      <c r="F33">
        <f>2*(F31/(F31+F32))</f>
        <v>0.94651633149531544</v>
      </c>
      <c r="H33">
        <f>2*(H31/(H31+H32))</f>
        <v>0.89199392315883541</v>
      </c>
      <c r="O33" s="18" t="s">
        <v>43</v>
      </c>
      <c r="Q33">
        <f>Q26/(Q26+R26)</f>
        <v>0.67010309278350511</v>
      </c>
      <c r="T33">
        <f>2*(T31/(T31+T32))</f>
        <v>0.6730597702705714</v>
      </c>
      <c r="V33">
        <f>2*(V31/(V31+V32))</f>
        <v>0.50335129976606785</v>
      </c>
      <c r="AC33" s="18" t="s">
        <v>43</v>
      </c>
      <c r="AE33">
        <f>AE26/(AE26+AF26)</f>
        <v>0.73863636363636365</v>
      </c>
      <c r="AH33">
        <f>2*(AH31/(AH31+AH32))</f>
        <v>0</v>
      </c>
      <c r="AJ33">
        <f>2*(AJ31/(AJ31+AJ32))</f>
        <v>0</v>
      </c>
    </row>
    <row r="34" spans="1:36" x14ac:dyDescent="0.25">
      <c r="E34" s="20" t="s">
        <v>44</v>
      </c>
      <c r="F34" s="22">
        <f>1-F33</f>
        <v>5.3483668504684556E-2</v>
      </c>
      <c r="G34" s="20" t="s">
        <v>45</v>
      </c>
      <c r="H34" s="22">
        <f>1-H33</f>
        <v>0.10800607684116459</v>
      </c>
      <c r="S34" s="20" t="s">
        <v>44</v>
      </c>
      <c r="T34" s="22">
        <f>1-T33</f>
        <v>0.3269402297294286</v>
      </c>
      <c r="U34" s="20" t="s">
        <v>46</v>
      </c>
      <c r="V34" s="22">
        <f>1-V33</f>
        <v>0.49664870023393215</v>
      </c>
      <c r="AG34" s="20" t="s">
        <v>44</v>
      </c>
      <c r="AH34" s="22">
        <f>1-AH33</f>
        <v>1</v>
      </c>
      <c r="AI34" s="20" t="s">
        <v>47</v>
      </c>
      <c r="AJ34" s="22">
        <f>1-AJ33</f>
        <v>1</v>
      </c>
    </row>
    <row r="38" spans="1:36" ht="18.75" x14ac:dyDescent="0.3">
      <c r="C38" s="6" t="s">
        <v>3</v>
      </c>
      <c r="Q38" s="6" t="s">
        <v>3</v>
      </c>
    </row>
    <row r="39" spans="1:36" ht="57" customHeight="1" x14ac:dyDescent="0.25">
      <c r="A39" s="7" t="s">
        <v>4</v>
      </c>
      <c r="B39" s="7" t="s">
        <v>5</v>
      </c>
      <c r="C39" s="7" t="s">
        <v>48</v>
      </c>
      <c r="D39" s="7" t="s">
        <v>16</v>
      </c>
      <c r="E39" s="7" t="s">
        <v>8</v>
      </c>
      <c r="F39" s="7" t="s">
        <v>9</v>
      </c>
      <c r="G39" s="7" t="s">
        <v>10</v>
      </c>
      <c r="H39" s="7" t="s">
        <v>11</v>
      </c>
      <c r="I39" s="7" t="s">
        <v>12</v>
      </c>
      <c r="J39" s="8" t="s">
        <v>13</v>
      </c>
      <c r="K39" s="7" t="s">
        <v>14</v>
      </c>
      <c r="L39" s="8" t="s">
        <v>13</v>
      </c>
      <c r="O39" s="7" t="s">
        <v>4</v>
      </c>
      <c r="P39" s="7" t="s">
        <v>5</v>
      </c>
      <c r="Q39" s="7" t="s">
        <v>48</v>
      </c>
      <c r="R39" s="7" t="s">
        <v>15</v>
      </c>
      <c r="S39" s="7" t="s">
        <v>8</v>
      </c>
      <c r="T39" s="7" t="s">
        <v>9</v>
      </c>
      <c r="U39" s="7" t="s">
        <v>10</v>
      </c>
      <c r="V39" s="7" t="s">
        <v>11</v>
      </c>
      <c r="W39" s="7" t="s">
        <v>12</v>
      </c>
      <c r="X39" s="8" t="s">
        <v>13</v>
      </c>
      <c r="Y39" s="7" t="s">
        <v>14</v>
      </c>
      <c r="Z39" s="8" t="s">
        <v>13</v>
      </c>
    </row>
    <row r="40" spans="1:36" ht="18.75" x14ac:dyDescent="0.3">
      <c r="A40" s="12"/>
      <c r="B40" s="12"/>
      <c r="C40" s="12" t="s">
        <v>17</v>
      </c>
      <c r="D40" s="12" t="s">
        <v>18</v>
      </c>
      <c r="E40" s="12" t="s">
        <v>19</v>
      </c>
      <c r="F40" s="12" t="s">
        <v>20</v>
      </c>
      <c r="G40" s="12" t="s">
        <v>21</v>
      </c>
      <c r="H40" s="12" t="s">
        <v>22</v>
      </c>
      <c r="I40" s="12" t="s">
        <v>23</v>
      </c>
      <c r="J40" s="12" t="s">
        <v>24</v>
      </c>
      <c r="K40" s="12" t="s">
        <v>25</v>
      </c>
      <c r="L40" s="12" t="s">
        <v>26</v>
      </c>
      <c r="O40" s="12"/>
      <c r="P40" s="12"/>
      <c r="Q40" s="12" t="s">
        <v>17</v>
      </c>
      <c r="R40" s="12" t="s">
        <v>18</v>
      </c>
      <c r="S40" s="12" t="s">
        <v>19</v>
      </c>
      <c r="T40" s="12" t="s">
        <v>20</v>
      </c>
      <c r="U40" s="12" t="s">
        <v>21</v>
      </c>
      <c r="V40" s="12" t="s">
        <v>22</v>
      </c>
      <c r="W40" s="12" t="s">
        <v>23</v>
      </c>
      <c r="X40" s="12" t="s">
        <v>24</v>
      </c>
      <c r="Y40" s="12" t="s">
        <v>25</v>
      </c>
      <c r="Z40" s="12" t="s">
        <v>26</v>
      </c>
    </row>
    <row r="41" spans="1:36" x14ac:dyDescent="0.25">
      <c r="A41">
        <v>2018</v>
      </c>
      <c r="B41" t="s">
        <v>27</v>
      </c>
      <c r="C41">
        <v>0</v>
      </c>
      <c r="D41">
        <v>0</v>
      </c>
      <c r="E41">
        <f t="shared" ref="E41:E63" si="24">C41/$C$63</f>
        <v>0</v>
      </c>
      <c r="F41">
        <f t="shared" ref="F41:F63" si="25">D41/$D$63</f>
        <v>0</v>
      </c>
      <c r="G41" t="e">
        <f t="shared" ref="G41:G62" si="26">C41/(C41+D41)</f>
        <v>#DIV/0!</v>
      </c>
      <c r="H41" t="e">
        <f t="shared" ref="H41:H62" si="27">D41/(C41+D41)</f>
        <v>#DIV/0!</v>
      </c>
      <c r="O41">
        <v>2018</v>
      </c>
      <c r="P41" t="s">
        <v>27</v>
      </c>
      <c r="Q41">
        <v>0</v>
      </c>
      <c r="R41">
        <v>0</v>
      </c>
      <c r="S41">
        <f t="shared" ref="S41:S62" si="28">Q41/$Q$63</f>
        <v>0</v>
      </c>
      <c r="T41">
        <f t="shared" ref="T41:T62" si="29">R41/$R$63</f>
        <v>0</v>
      </c>
      <c r="U41" t="e">
        <f t="shared" ref="U41:U62" si="30">Q41/(Q41+R41)</f>
        <v>#DIV/0!</v>
      </c>
      <c r="V41" t="e">
        <f t="shared" ref="V41:V62" si="31">R41/(Q41+R41)</f>
        <v>#DIV/0!</v>
      </c>
    </row>
    <row r="42" spans="1:36" x14ac:dyDescent="0.25">
      <c r="A42">
        <v>2018</v>
      </c>
      <c r="B42" t="s">
        <v>27</v>
      </c>
      <c r="C42">
        <v>0</v>
      </c>
      <c r="D42">
        <v>0</v>
      </c>
      <c r="E42">
        <f t="shared" si="24"/>
        <v>0</v>
      </c>
      <c r="F42">
        <f t="shared" si="25"/>
        <v>0</v>
      </c>
      <c r="G42" t="e">
        <f t="shared" si="26"/>
        <v>#DIV/0!</v>
      </c>
      <c r="H42" t="e">
        <f t="shared" si="27"/>
        <v>#DIV/0!</v>
      </c>
      <c r="O42">
        <v>2018</v>
      </c>
      <c r="P42" t="s">
        <v>27</v>
      </c>
      <c r="Q42">
        <v>0</v>
      </c>
      <c r="R42">
        <v>0</v>
      </c>
      <c r="S42">
        <f t="shared" si="28"/>
        <v>0</v>
      </c>
      <c r="T42">
        <f t="shared" si="29"/>
        <v>0</v>
      </c>
      <c r="U42" t="e">
        <f t="shared" si="30"/>
        <v>#DIV/0!</v>
      </c>
      <c r="V42" t="e">
        <f t="shared" si="31"/>
        <v>#DIV/0!</v>
      </c>
    </row>
    <row r="43" spans="1:36" x14ac:dyDescent="0.25">
      <c r="A43">
        <v>2018</v>
      </c>
      <c r="B43" t="s">
        <v>28</v>
      </c>
      <c r="C43">
        <v>0</v>
      </c>
      <c r="D43">
        <v>0</v>
      </c>
      <c r="E43">
        <f t="shared" si="24"/>
        <v>0</v>
      </c>
      <c r="F43">
        <f t="shared" si="25"/>
        <v>0</v>
      </c>
      <c r="G43" t="e">
        <f t="shared" si="26"/>
        <v>#DIV/0!</v>
      </c>
      <c r="H43" t="e">
        <f t="shared" si="27"/>
        <v>#DIV/0!</v>
      </c>
      <c r="O43">
        <v>2018</v>
      </c>
      <c r="P43" t="s">
        <v>28</v>
      </c>
      <c r="Q43">
        <v>0</v>
      </c>
      <c r="R43">
        <v>0</v>
      </c>
      <c r="S43">
        <f t="shared" si="28"/>
        <v>0</v>
      </c>
      <c r="T43">
        <f t="shared" si="29"/>
        <v>0</v>
      </c>
      <c r="U43" t="e">
        <f t="shared" si="30"/>
        <v>#DIV/0!</v>
      </c>
      <c r="V43" t="e">
        <f t="shared" si="31"/>
        <v>#DIV/0!</v>
      </c>
    </row>
    <row r="44" spans="1:36" x14ac:dyDescent="0.25">
      <c r="A44">
        <v>2018</v>
      </c>
      <c r="B44" t="s">
        <v>28</v>
      </c>
      <c r="C44">
        <v>2</v>
      </c>
      <c r="D44">
        <v>0</v>
      </c>
      <c r="E44">
        <f t="shared" si="24"/>
        <v>2.197802197802198E-2</v>
      </c>
      <c r="F44">
        <f t="shared" si="25"/>
        <v>0</v>
      </c>
      <c r="G44">
        <f t="shared" si="26"/>
        <v>1</v>
      </c>
      <c r="H44">
        <f t="shared" si="27"/>
        <v>0</v>
      </c>
      <c r="I44">
        <f>E44*H44</f>
        <v>0</v>
      </c>
      <c r="J44">
        <f>E44*G44</f>
        <v>2.197802197802198E-2</v>
      </c>
      <c r="K44">
        <f>F44*G44</f>
        <v>0</v>
      </c>
      <c r="L44">
        <f>F44*H44</f>
        <v>0</v>
      </c>
      <c r="O44">
        <v>2018</v>
      </c>
      <c r="P44" t="s">
        <v>28</v>
      </c>
      <c r="Q44">
        <v>2</v>
      </c>
      <c r="R44">
        <v>0</v>
      </c>
      <c r="S44">
        <f t="shared" si="28"/>
        <v>2.197802197802198E-2</v>
      </c>
      <c r="T44">
        <f t="shared" si="29"/>
        <v>0</v>
      </c>
      <c r="U44">
        <f t="shared" si="30"/>
        <v>1</v>
      </c>
      <c r="V44">
        <f t="shared" si="31"/>
        <v>0</v>
      </c>
      <c r="W44">
        <f>S44*V44</f>
        <v>0</v>
      </c>
      <c r="X44">
        <f>S44*U44</f>
        <v>2.197802197802198E-2</v>
      </c>
      <c r="Y44">
        <f>T44*U44</f>
        <v>0</v>
      </c>
      <c r="Z44">
        <f>T44*V44</f>
        <v>0</v>
      </c>
    </row>
    <row r="45" spans="1:36" x14ac:dyDescent="0.25">
      <c r="A45">
        <v>2018</v>
      </c>
      <c r="B45" t="s">
        <v>29</v>
      </c>
      <c r="C45">
        <v>0</v>
      </c>
      <c r="D45">
        <v>0</v>
      </c>
      <c r="E45">
        <f t="shared" si="24"/>
        <v>0</v>
      </c>
      <c r="F45">
        <f t="shared" si="25"/>
        <v>0</v>
      </c>
      <c r="G45" t="e">
        <f t="shared" si="26"/>
        <v>#DIV/0!</v>
      </c>
      <c r="H45" t="e">
        <f t="shared" si="27"/>
        <v>#DIV/0!</v>
      </c>
      <c r="O45">
        <v>2018</v>
      </c>
      <c r="P45" t="s">
        <v>29</v>
      </c>
      <c r="Q45">
        <v>0</v>
      </c>
      <c r="R45">
        <v>0</v>
      </c>
      <c r="S45">
        <f t="shared" si="28"/>
        <v>0</v>
      </c>
      <c r="T45">
        <f t="shared" si="29"/>
        <v>0</v>
      </c>
      <c r="U45" t="e">
        <f t="shared" si="30"/>
        <v>#DIV/0!</v>
      </c>
      <c r="V45" t="e">
        <f t="shared" si="31"/>
        <v>#DIV/0!</v>
      </c>
    </row>
    <row r="46" spans="1:36" x14ac:dyDescent="0.25">
      <c r="A46">
        <v>2018</v>
      </c>
      <c r="B46" t="s">
        <v>29</v>
      </c>
      <c r="C46">
        <v>8</v>
      </c>
      <c r="D46">
        <v>0</v>
      </c>
      <c r="E46">
        <f t="shared" si="24"/>
        <v>8.7912087912087919E-2</v>
      </c>
      <c r="F46">
        <f t="shared" si="25"/>
        <v>0</v>
      </c>
      <c r="G46">
        <f t="shared" si="26"/>
        <v>1</v>
      </c>
      <c r="H46">
        <f t="shared" si="27"/>
        <v>0</v>
      </c>
      <c r="I46">
        <f t="shared" ref="I46:I54" si="32">E46*H46</f>
        <v>0</v>
      </c>
      <c r="J46">
        <f t="shared" ref="J46:J54" si="33">E46*G46</f>
        <v>8.7912087912087919E-2</v>
      </c>
      <c r="K46">
        <f t="shared" ref="K46:K54" si="34">F46*G46</f>
        <v>0</v>
      </c>
      <c r="L46">
        <f t="shared" ref="L46:L54" si="35">F46*H46</f>
        <v>0</v>
      </c>
      <c r="O46">
        <v>2018</v>
      </c>
      <c r="P46" t="s">
        <v>29</v>
      </c>
      <c r="Q46">
        <v>8</v>
      </c>
      <c r="R46">
        <v>0</v>
      </c>
      <c r="S46">
        <f t="shared" si="28"/>
        <v>8.7912087912087919E-2</v>
      </c>
      <c r="T46">
        <f t="shared" si="29"/>
        <v>0</v>
      </c>
      <c r="U46">
        <f t="shared" si="30"/>
        <v>1</v>
      </c>
      <c r="V46">
        <f t="shared" si="31"/>
        <v>0</v>
      </c>
      <c r="W46">
        <f t="shared" ref="W46:W55" si="36">S46*V46</f>
        <v>0</v>
      </c>
      <c r="X46">
        <f t="shared" ref="X46:X55" si="37">S46*U46</f>
        <v>8.7912087912087919E-2</v>
      </c>
      <c r="Y46">
        <f t="shared" ref="Y46:Y55" si="38">T46*U46</f>
        <v>0</v>
      </c>
      <c r="Z46">
        <f t="shared" ref="Z46:Z55" si="39">T46*V46</f>
        <v>0</v>
      </c>
    </row>
    <row r="47" spans="1:36" x14ac:dyDescent="0.25">
      <c r="A47">
        <v>2019</v>
      </c>
      <c r="B47" t="s">
        <v>30</v>
      </c>
      <c r="C47">
        <v>14</v>
      </c>
      <c r="D47">
        <v>0</v>
      </c>
      <c r="E47">
        <f t="shared" si="24"/>
        <v>0.15384615384615385</v>
      </c>
      <c r="F47">
        <f t="shared" si="25"/>
        <v>0</v>
      </c>
      <c r="G47">
        <f t="shared" si="26"/>
        <v>1</v>
      </c>
      <c r="H47">
        <f t="shared" si="27"/>
        <v>0</v>
      </c>
      <c r="I47">
        <f t="shared" si="32"/>
        <v>0</v>
      </c>
      <c r="J47">
        <f t="shared" si="33"/>
        <v>0.15384615384615385</v>
      </c>
      <c r="K47">
        <f t="shared" si="34"/>
        <v>0</v>
      </c>
      <c r="L47">
        <f t="shared" si="35"/>
        <v>0</v>
      </c>
      <c r="O47">
        <v>2019</v>
      </c>
      <c r="P47" t="s">
        <v>30</v>
      </c>
      <c r="Q47">
        <v>14</v>
      </c>
      <c r="R47">
        <v>0</v>
      </c>
      <c r="S47">
        <f t="shared" si="28"/>
        <v>0.15384615384615385</v>
      </c>
      <c r="T47">
        <f t="shared" si="29"/>
        <v>0</v>
      </c>
      <c r="U47">
        <f t="shared" si="30"/>
        <v>1</v>
      </c>
      <c r="V47">
        <f t="shared" si="31"/>
        <v>0</v>
      </c>
      <c r="W47">
        <f t="shared" si="36"/>
        <v>0</v>
      </c>
      <c r="X47">
        <f t="shared" si="37"/>
        <v>0.15384615384615385</v>
      </c>
      <c r="Y47">
        <f t="shared" si="38"/>
        <v>0</v>
      </c>
      <c r="Z47">
        <f t="shared" si="39"/>
        <v>0</v>
      </c>
    </row>
    <row r="48" spans="1:36" x14ac:dyDescent="0.25">
      <c r="A48">
        <v>2019</v>
      </c>
      <c r="B48" t="s">
        <v>30</v>
      </c>
      <c r="C48">
        <v>10</v>
      </c>
      <c r="D48">
        <v>0</v>
      </c>
      <c r="E48">
        <f t="shared" si="24"/>
        <v>0.10989010989010989</v>
      </c>
      <c r="F48">
        <f t="shared" si="25"/>
        <v>0</v>
      </c>
      <c r="G48">
        <f t="shared" si="26"/>
        <v>1</v>
      </c>
      <c r="H48">
        <f t="shared" si="27"/>
        <v>0</v>
      </c>
      <c r="I48">
        <f t="shared" si="32"/>
        <v>0</v>
      </c>
      <c r="J48">
        <f t="shared" si="33"/>
        <v>0.10989010989010989</v>
      </c>
      <c r="K48">
        <f t="shared" si="34"/>
        <v>0</v>
      </c>
      <c r="L48">
        <f t="shared" si="35"/>
        <v>0</v>
      </c>
      <c r="O48">
        <v>2019</v>
      </c>
      <c r="P48" t="s">
        <v>30</v>
      </c>
      <c r="Q48">
        <v>10</v>
      </c>
      <c r="R48">
        <v>0</v>
      </c>
      <c r="S48">
        <f t="shared" si="28"/>
        <v>0.10989010989010989</v>
      </c>
      <c r="T48">
        <f t="shared" si="29"/>
        <v>0</v>
      </c>
      <c r="U48">
        <f t="shared" si="30"/>
        <v>1</v>
      </c>
      <c r="V48">
        <f t="shared" si="31"/>
        <v>0</v>
      </c>
      <c r="W48">
        <f t="shared" si="36"/>
        <v>0</v>
      </c>
      <c r="X48">
        <f t="shared" si="37"/>
        <v>0.10989010989010989</v>
      </c>
      <c r="Y48">
        <f t="shared" si="38"/>
        <v>0</v>
      </c>
      <c r="Z48">
        <f t="shared" si="39"/>
        <v>0</v>
      </c>
    </row>
    <row r="49" spans="1:26" x14ac:dyDescent="0.25">
      <c r="A49">
        <v>2019</v>
      </c>
      <c r="B49" t="s">
        <v>31</v>
      </c>
      <c r="C49">
        <v>10</v>
      </c>
      <c r="D49">
        <v>0</v>
      </c>
      <c r="E49">
        <f t="shared" si="24"/>
        <v>0.10989010989010989</v>
      </c>
      <c r="F49">
        <f t="shared" si="25"/>
        <v>0</v>
      </c>
      <c r="G49">
        <f t="shared" si="26"/>
        <v>1</v>
      </c>
      <c r="H49">
        <f t="shared" si="27"/>
        <v>0</v>
      </c>
      <c r="I49">
        <f t="shared" si="32"/>
        <v>0</v>
      </c>
      <c r="J49">
        <f t="shared" si="33"/>
        <v>0.10989010989010989</v>
      </c>
      <c r="K49">
        <f t="shared" si="34"/>
        <v>0</v>
      </c>
      <c r="L49">
        <f t="shared" si="35"/>
        <v>0</v>
      </c>
      <c r="O49">
        <v>2019</v>
      </c>
      <c r="P49" t="s">
        <v>31</v>
      </c>
      <c r="Q49">
        <v>10</v>
      </c>
      <c r="R49">
        <v>0</v>
      </c>
      <c r="S49">
        <f t="shared" si="28"/>
        <v>0.10989010989010989</v>
      </c>
      <c r="T49">
        <f t="shared" si="29"/>
        <v>0</v>
      </c>
      <c r="U49">
        <f t="shared" si="30"/>
        <v>1</v>
      </c>
      <c r="V49">
        <f t="shared" si="31"/>
        <v>0</v>
      </c>
      <c r="W49">
        <f t="shared" si="36"/>
        <v>0</v>
      </c>
      <c r="X49">
        <f t="shared" si="37"/>
        <v>0.10989010989010989</v>
      </c>
      <c r="Y49">
        <f t="shared" si="38"/>
        <v>0</v>
      </c>
      <c r="Z49">
        <f t="shared" si="39"/>
        <v>0</v>
      </c>
    </row>
    <row r="50" spans="1:26" x14ac:dyDescent="0.25">
      <c r="A50">
        <v>2019</v>
      </c>
      <c r="B50" t="s">
        <v>31</v>
      </c>
      <c r="C50">
        <v>8</v>
      </c>
      <c r="D50">
        <v>0</v>
      </c>
      <c r="E50">
        <f t="shared" si="24"/>
        <v>8.7912087912087919E-2</v>
      </c>
      <c r="F50">
        <f t="shared" si="25"/>
        <v>0</v>
      </c>
      <c r="G50">
        <f t="shared" si="26"/>
        <v>1</v>
      </c>
      <c r="H50">
        <f t="shared" si="27"/>
        <v>0</v>
      </c>
      <c r="I50">
        <f t="shared" si="32"/>
        <v>0</v>
      </c>
      <c r="J50">
        <f t="shared" si="33"/>
        <v>8.7912087912087919E-2</v>
      </c>
      <c r="K50">
        <f t="shared" si="34"/>
        <v>0</v>
      </c>
      <c r="L50">
        <f t="shared" si="35"/>
        <v>0</v>
      </c>
      <c r="O50">
        <v>2019</v>
      </c>
      <c r="P50" t="s">
        <v>31</v>
      </c>
      <c r="Q50">
        <v>8</v>
      </c>
      <c r="R50">
        <v>1</v>
      </c>
      <c r="S50">
        <f t="shared" si="28"/>
        <v>8.7912087912087919E-2</v>
      </c>
      <c r="T50">
        <f t="shared" si="29"/>
        <v>1.0416666666666666E-2</v>
      </c>
      <c r="U50">
        <f t="shared" si="30"/>
        <v>0.88888888888888884</v>
      </c>
      <c r="V50">
        <f t="shared" si="31"/>
        <v>0.1111111111111111</v>
      </c>
      <c r="W50">
        <f t="shared" si="36"/>
        <v>9.768009768009768E-3</v>
      </c>
      <c r="X50">
        <f t="shared" si="37"/>
        <v>7.8144078144078144E-2</v>
      </c>
      <c r="Y50">
        <f t="shared" si="38"/>
        <v>9.2592592592592587E-3</v>
      </c>
      <c r="Z50">
        <f t="shared" si="39"/>
        <v>1.1574074074074073E-3</v>
      </c>
    </row>
    <row r="51" spans="1:26" x14ac:dyDescent="0.25">
      <c r="A51">
        <v>2019</v>
      </c>
      <c r="B51" t="s">
        <v>32</v>
      </c>
      <c r="C51">
        <v>7</v>
      </c>
      <c r="D51">
        <v>0</v>
      </c>
      <c r="E51">
        <f t="shared" si="24"/>
        <v>7.6923076923076927E-2</v>
      </c>
      <c r="F51">
        <f t="shared" si="25"/>
        <v>0</v>
      </c>
      <c r="G51">
        <f t="shared" si="26"/>
        <v>1</v>
      </c>
      <c r="H51">
        <f t="shared" si="27"/>
        <v>0</v>
      </c>
      <c r="I51">
        <f t="shared" si="32"/>
        <v>0</v>
      </c>
      <c r="J51">
        <f t="shared" si="33"/>
        <v>7.6923076923076927E-2</v>
      </c>
      <c r="K51">
        <f t="shared" si="34"/>
        <v>0</v>
      </c>
      <c r="L51">
        <f t="shared" si="35"/>
        <v>0</v>
      </c>
      <c r="O51">
        <v>2019</v>
      </c>
      <c r="P51" t="s">
        <v>32</v>
      </c>
      <c r="Q51">
        <v>7</v>
      </c>
      <c r="R51">
        <v>29</v>
      </c>
      <c r="S51">
        <f t="shared" si="28"/>
        <v>7.6923076923076927E-2</v>
      </c>
      <c r="T51">
        <f t="shared" si="29"/>
        <v>0.30208333333333331</v>
      </c>
      <c r="U51">
        <f t="shared" si="30"/>
        <v>0.19444444444444445</v>
      </c>
      <c r="V51">
        <f t="shared" si="31"/>
        <v>0.80555555555555558</v>
      </c>
      <c r="W51">
        <f t="shared" si="36"/>
        <v>6.1965811965811968E-2</v>
      </c>
      <c r="X51">
        <f t="shared" si="37"/>
        <v>1.4957264957264958E-2</v>
      </c>
      <c r="Y51">
        <f t="shared" si="38"/>
        <v>5.8738425925925923E-2</v>
      </c>
      <c r="Z51">
        <f t="shared" si="39"/>
        <v>0.24334490740740741</v>
      </c>
    </row>
    <row r="52" spans="1:26" x14ac:dyDescent="0.25">
      <c r="A52">
        <v>2019</v>
      </c>
      <c r="B52" t="s">
        <v>32</v>
      </c>
      <c r="C52">
        <v>16</v>
      </c>
      <c r="D52">
        <v>0</v>
      </c>
      <c r="E52">
        <f t="shared" si="24"/>
        <v>0.17582417582417584</v>
      </c>
      <c r="F52">
        <f t="shared" si="25"/>
        <v>0</v>
      </c>
      <c r="G52">
        <f t="shared" si="26"/>
        <v>1</v>
      </c>
      <c r="H52">
        <f t="shared" si="27"/>
        <v>0</v>
      </c>
      <c r="I52">
        <f t="shared" si="32"/>
        <v>0</v>
      </c>
      <c r="J52">
        <f t="shared" si="33"/>
        <v>0.17582417582417584</v>
      </c>
      <c r="K52">
        <f t="shared" si="34"/>
        <v>0</v>
      </c>
      <c r="L52">
        <f t="shared" si="35"/>
        <v>0</v>
      </c>
      <c r="O52">
        <v>2019</v>
      </c>
      <c r="P52" t="s">
        <v>32</v>
      </c>
      <c r="Q52">
        <v>16</v>
      </c>
      <c r="R52">
        <v>3</v>
      </c>
      <c r="S52">
        <f t="shared" si="28"/>
        <v>0.17582417582417584</v>
      </c>
      <c r="T52">
        <f t="shared" si="29"/>
        <v>3.125E-2</v>
      </c>
      <c r="U52">
        <f t="shared" si="30"/>
        <v>0.84210526315789469</v>
      </c>
      <c r="V52">
        <f t="shared" si="31"/>
        <v>0.15789473684210525</v>
      </c>
      <c r="W52">
        <f t="shared" si="36"/>
        <v>2.7761711972238288E-2</v>
      </c>
      <c r="X52">
        <f t="shared" si="37"/>
        <v>0.14806246385193753</v>
      </c>
      <c r="Y52">
        <f t="shared" si="38"/>
        <v>2.6315789473684209E-2</v>
      </c>
      <c r="Z52">
        <f t="shared" si="39"/>
        <v>4.9342105263157892E-3</v>
      </c>
    </row>
    <row r="53" spans="1:26" x14ac:dyDescent="0.25">
      <c r="A53">
        <v>2019</v>
      </c>
      <c r="B53" t="s">
        <v>33</v>
      </c>
      <c r="C53">
        <v>9</v>
      </c>
      <c r="D53">
        <v>0</v>
      </c>
      <c r="E53">
        <f t="shared" si="24"/>
        <v>9.8901098901098897E-2</v>
      </c>
      <c r="F53">
        <f t="shared" si="25"/>
        <v>0</v>
      </c>
      <c r="G53">
        <f t="shared" si="26"/>
        <v>1</v>
      </c>
      <c r="H53">
        <f t="shared" si="27"/>
        <v>0</v>
      </c>
      <c r="I53">
        <f t="shared" si="32"/>
        <v>0</v>
      </c>
      <c r="J53">
        <f t="shared" si="33"/>
        <v>9.8901098901098897E-2</v>
      </c>
      <c r="K53">
        <f t="shared" si="34"/>
        <v>0</v>
      </c>
      <c r="L53">
        <f t="shared" si="35"/>
        <v>0</v>
      </c>
      <c r="O53">
        <v>2019</v>
      </c>
      <c r="P53" t="s">
        <v>33</v>
      </c>
      <c r="Q53">
        <v>9</v>
      </c>
      <c r="R53">
        <v>5</v>
      </c>
      <c r="S53">
        <f t="shared" si="28"/>
        <v>9.8901098901098897E-2</v>
      </c>
      <c r="T53">
        <f t="shared" si="29"/>
        <v>5.2083333333333336E-2</v>
      </c>
      <c r="U53">
        <f t="shared" si="30"/>
        <v>0.6428571428571429</v>
      </c>
      <c r="V53">
        <f t="shared" si="31"/>
        <v>0.35714285714285715</v>
      </c>
      <c r="W53">
        <f t="shared" si="36"/>
        <v>3.5321821036106753E-2</v>
      </c>
      <c r="X53">
        <f t="shared" si="37"/>
        <v>6.3579277864992151E-2</v>
      </c>
      <c r="Y53">
        <f t="shared" si="38"/>
        <v>3.3482142857142863E-2</v>
      </c>
      <c r="Z53">
        <f t="shared" si="39"/>
        <v>1.8601190476190476E-2</v>
      </c>
    </row>
    <row r="54" spans="1:26" x14ac:dyDescent="0.25">
      <c r="A54">
        <v>2019</v>
      </c>
      <c r="B54" t="s">
        <v>33</v>
      </c>
      <c r="C54">
        <v>7</v>
      </c>
      <c r="D54">
        <v>0</v>
      </c>
      <c r="E54">
        <f t="shared" si="24"/>
        <v>7.6923076923076927E-2</v>
      </c>
      <c r="F54">
        <f t="shared" si="25"/>
        <v>0</v>
      </c>
      <c r="G54">
        <f t="shared" si="26"/>
        <v>1</v>
      </c>
      <c r="H54">
        <f t="shared" si="27"/>
        <v>0</v>
      </c>
      <c r="I54">
        <f t="shared" si="32"/>
        <v>0</v>
      </c>
      <c r="J54">
        <f t="shared" si="33"/>
        <v>7.6923076923076927E-2</v>
      </c>
      <c r="K54">
        <f t="shared" si="34"/>
        <v>0</v>
      </c>
      <c r="L54">
        <f t="shared" si="35"/>
        <v>0</v>
      </c>
      <c r="O54">
        <v>2019</v>
      </c>
      <c r="P54" t="s">
        <v>33</v>
      </c>
      <c r="Q54">
        <v>7</v>
      </c>
      <c r="R54">
        <v>35</v>
      </c>
      <c r="S54">
        <f t="shared" si="28"/>
        <v>7.6923076923076927E-2</v>
      </c>
      <c r="T54">
        <f t="shared" si="29"/>
        <v>0.36458333333333331</v>
      </c>
      <c r="U54">
        <f t="shared" si="30"/>
        <v>0.16666666666666666</v>
      </c>
      <c r="V54">
        <f t="shared" si="31"/>
        <v>0.83333333333333337</v>
      </c>
      <c r="W54">
        <f t="shared" si="36"/>
        <v>6.4102564102564111E-2</v>
      </c>
      <c r="X54">
        <f t="shared" si="37"/>
        <v>1.282051282051282E-2</v>
      </c>
      <c r="Y54">
        <f t="shared" si="38"/>
        <v>6.0763888888888881E-2</v>
      </c>
      <c r="Z54">
        <f t="shared" si="39"/>
        <v>0.30381944444444442</v>
      </c>
    </row>
    <row r="55" spans="1:26" x14ac:dyDescent="0.25">
      <c r="A55">
        <v>2019</v>
      </c>
      <c r="B55" t="s">
        <v>34</v>
      </c>
      <c r="C55">
        <v>0</v>
      </c>
      <c r="D55">
        <v>0</v>
      </c>
      <c r="E55">
        <f t="shared" si="24"/>
        <v>0</v>
      </c>
      <c r="F55">
        <f t="shared" si="25"/>
        <v>0</v>
      </c>
      <c r="G55" t="e">
        <f t="shared" si="26"/>
        <v>#DIV/0!</v>
      </c>
      <c r="H55" t="e">
        <f t="shared" si="27"/>
        <v>#DIV/0!</v>
      </c>
      <c r="O55">
        <v>2019</v>
      </c>
      <c r="P55" t="s">
        <v>34</v>
      </c>
      <c r="Q55">
        <v>0</v>
      </c>
      <c r="R55">
        <v>23</v>
      </c>
      <c r="S55">
        <f t="shared" si="28"/>
        <v>0</v>
      </c>
      <c r="T55">
        <f t="shared" si="29"/>
        <v>0.23958333333333334</v>
      </c>
      <c r="U55">
        <f t="shared" si="30"/>
        <v>0</v>
      </c>
      <c r="V55">
        <f t="shared" si="31"/>
        <v>1</v>
      </c>
      <c r="W55">
        <f t="shared" si="36"/>
        <v>0</v>
      </c>
      <c r="X55">
        <f t="shared" si="37"/>
        <v>0</v>
      </c>
      <c r="Y55">
        <f t="shared" si="38"/>
        <v>0</v>
      </c>
      <c r="Z55">
        <f t="shared" si="39"/>
        <v>0.23958333333333334</v>
      </c>
    </row>
    <row r="56" spans="1:26" x14ac:dyDescent="0.25">
      <c r="A56">
        <v>2019</v>
      </c>
      <c r="B56" t="s">
        <v>34</v>
      </c>
      <c r="C56">
        <v>0</v>
      </c>
      <c r="D56">
        <v>9</v>
      </c>
      <c r="E56">
        <f t="shared" si="24"/>
        <v>0</v>
      </c>
      <c r="F56">
        <f t="shared" si="25"/>
        <v>0.13043478260869565</v>
      </c>
      <c r="G56">
        <f t="shared" si="26"/>
        <v>0</v>
      </c>
      <c r="H56">
        <f t="shared" si="27"/>
        <v>1</v>
      </c>
      <c r="I56">
        <f>E56*H56</f>
        <v>0</v>
      </c>
      <c r="J56">
        <f>E56*G56</f>
        <v>0</v>
      </c>
      <c r="K56">
        <f>F56*G56</f>
        <v>0</v>
      </c>
      <c r="L56">
        <f>F56*H56</f>
        <v>0.13043478260869565</v>
      </c>
      <c r="O56">
        <v>2019</v>
      </c>
      <c r="P56" t="s">
        <v>34</v>
      </c>
      <c r="Q56">
        <v>0</v>
      </c>
      <c r="R56">
        <v>0</v>
      </c>
      <c r="S56">
        <f t="shared" si="28"/>
        <v>0</v>
      </c>
      <c r="T56">
        <f t="shared" si="29"/>
        <v>0</v>
      </c>
      <c r="U56" t="e">
        <f t="shared" si="30"/>
        <v>#DIV/0!</v>
      </c>
      <c r="V56" t="e">
        <f t="shared" si="31"/>
        <v>#DIV/0!</v>
      </c>
    </row>
    <row r="57" spans="1:26" x14ac:dyDescent="0.25">
      <c r="A57">
        <v>2019</v>
      </c>
      <c r="B57" t="s">
        <v>35</v>
      </c>
      <c r="C57">
        <v>0</v>
      </c>
      <c r="D57">
        <v>60</v>
      </c>
      <c r="E57">
        <f t="shared" si="24"/>
        <v>0</v>
      </c>
      <c r="F57">
        <f t="shared" si="25"/>
        <v>0.86956521739130432</v>
      </c>
      <c r="G57">
        <f t="shared" si="26"/>
        <v>0</v>
      </c>
      <c r="H57">
        <f t="shared" si="27"/>
        <v>1</v>
      </c>
      <c r="I57">
        <f>E57*H57</f>
        <v>0</v>
      </c>
      <c r="J57">
        <f>E57*G57</f>
        <v>0</v>
      </c>
      <c r="K57">
        <f>F57*G57</f>
        <v>0</v>
      </c>
      <c r="L57">
        <f>F57*H57</f>
        <v>0.86956521739130432</v>
      </c>
      <c r="O57">
        <v>2019</v>
      </c>
      <c r="P57" t="s">
        <v>35</v>
      </c>
      <c r="Q57">
        <v>0</v>
      </c>
      <c r="R57">
        <v>0</v>
      </c>
      <c r="S57">
        <f t="shared" si="28"/>
        <v>0</v>
      </c>
      <c r="T57">
        <f t="shared" si="29"/>
        <v>0</v>
      </c>
      <c r="U57" t="e">
        <f t="shared" si="30"/>
        <v>#DIV/0!</v>
      </c>
      <c r="V57" t="e">
        <f t="shared" si="31"/>
        <v>#DIV/0!</v>
      </c>
    </row>
    <row r="58" spans="1:26" x14ac:dyDescent="0.25">
      <c r="A58">
        <v>2019</v>
      </c>
      <c r="B58" t="s">
        <v>35</v>
      </c>
      <c r="C58">
        <v>0</v>
      </c>
      <c r="D58">
        <v>0</v>
      </c>
      <c r="E58">
        <f t="shared" si="24"/>
        <v>0</v>
      </c>
      <c r="F58">
        <f t="shared" si="25"/>
        <v>0</v>
      </c>
      <c r="G58" t="e">
        <f t="shared" si="26"/>
        <v>#DIV/0!</v>
      </c>
      <c r="H58" t="e">
        <f t="shared" si="27"/>
        <v>#DIV/0!</v>
      </c>
      <c r="O58">
        <v>2019</v>
      </c>
      <c r="P58" t="s">
        <v>35</v>
      </c>
      <c r="Q58">
        <v>0</v>
      </c>
      <c r="R58">
        <v>0</v>
      </c>
      <c r="S58">
        <f t="shared" si="28"/>
        <v>0</v>
      </c>
      <c r="T58">
        <f t="shared" si="29"/>
        <v>0</v>
      </c>
      <c r="U58" t="e">
        <f t="shared" si="30"/>
        <v>#DIV/0!</v>
      </c>
      <c r="V58" t="e">
        <f t="shared" si="31"/>
        <v>#DIV/0!</v>
      </c>
    </row>
    <row r="59" spans="1:26" x14ac:dyDescent="0.25">
      <c r="A59">
        <v>2019</v>
      </c>
      <c r="B59" t="s">
        <v>36</v>
      </c>
      <c r="C59">
        <v>0</v>
      </c>
      <c r="D59">
        <v>0</v>
      </c>
      <c r="E59">
        <f t="shared" si="24"/>
        <v>0</v>
      </c>
      <c r="F59">
        <f t="shared" si="25"/>
        <v>0</v>
      </c>
      <c r="G59" t="e">
        <f t="shared" si="26"/>
        <v>#DIV/0!</v>
      </c>
      <c r="H59" t="e">
        <f t="shared" si="27"/>
        <v>#DIV/0!</v>
      </c>
      <c r="O59">
        <v>2019</v>
      </c>
      <c r="P59" t="s">
        <v>36</v>
      </c>
      <c r="Q59">
        <v>0</v>
      </c>
      <c r="R59">
        <v>0</v>
      </c>
      <c r="S59">
        <f t="shared" si="28"/>
        <v>0</v>
      </c>
      <c r="T59">
        <f t="shared" si="29"/>
        <v>0</v>
      </c>
      <c r="U59" t="e">
        <f t="shared" si="30"/>
        <v>#DIV/0!</v>
      </c>
      <c r="V59" t="e">
        <f t="shared" si="31"/>
        <v>#DIV/0!</v>
      </c>
    </row>
    <row r="60" spans="1:26" x14ac:dyDescent="0.25">
      <c r="A60">
        <v>2019</v>
      </c>
      <c r="B60" t="s">
        <v>36</v>
      </c>
      <c r="C60">
        <v>0</v>
      </c>
      <c r="D60">
        <v>0</v>
      </c>
      <c r="E60">
        <f t="shared" si="24"/>
        <v>0</v>
      </c>
      <c r="F60">
        <f t="shared" si="25"/>
        <v>0</v>
      </c>
      <c r="G60" t="e">
        <f t="shared" si="26"/>
        <v>#DIV/0!</v>
      </c>
      <c r="H60" t="e">
        <f t="shared" si="27"/>
        <v>#DIV/0!</v>
      </c>
      <c r="O60">
        <v>2019</v>
      </c>
      <c r="P60" t="s">
        <v>36</v>
      </c>
      <c r="Q60">
        <v>0</v>
      </c>
      <c r="R60">
        <v>0</v>
      </c>
      <c r="S60">
        <f t="shared" si="28"/>
        <v>0</v>
      </c>
      <c r="T60">
        <f t="shared" si="29"/>
        <v>0</v>
      </c>
      <c r="U60" t="e">
        <f t="shared" si="30"/>
        <v>#DIV/0!</v>
      </c>
      <c r="V60" t="e">
        <f t="shared" si="31"/>
        <v>#DIV/0!</v>
      </c>
    </row>
    <row r="61" spans="1:26" x14ac:dyDescent="0.25">
      <c r="A61">
        <v>2019</v>
      </c>
      <c r="B61" t="s">
        <v>37</v>
      </c>
      <c r="C61">
        <v>0</v>
      </c>
      <c r="D61">
        <v>0</v>
      </c>
      <c r="E61">
        <f t="shared" si="24"/>
        <v>0</v>
      </c>
      <c r="F61">
        <f t="shared" si="25"/>
        <v>0</v>
      </c>
      <c r="G61" t="e">
        <f t="shared" si="26"/>
        <v>#DIV/0!</v>
      </c>
      <c r="H61" t="e">
        <f t="shared" si="27"/>
        <v>#DIV/0!</v>
      </c>
      <c r="O61">
        <v>2019</v>
      </c>
      <c r="P61" t="s">
        <v>37</v>
      </c>
      <c r="Q61">
        <v>0</v>
      </c>
      <c r="R61">
        <v>0</v>
      </c>
      <c r="S61">
        <f t="shared" si="28"/>
        <v>0</v>
      </c>
      <c r="T61">
        <f t="shared" si="29"/>
        <v>0</v>
      </c>
      <c r="U61" t="e">
        <f t="shared" si="30"/>
        <v>#DIV/0!</v>
      </c>
      <c r="V61" t="e">
        <f t="shared" si="31"/>
        <v>#DIV/0!</v>
      </c>
    </row>
    <row r="62" spans="1:26" x14ac:dyDescent="0.25">
      <c r="A62">
        <v>2019</v>
      </c>
      <c r="B62" t="s">
        <v>37</v>
      </c>
      <c r="C62">
        <v>0</v>
      </c>
      <c r="D62">
        <v>0</v>
      </c>
      <c r="E62">
        <f t="shared" si="24"/>
        <v>0</v>
      </c>
      <c r="F62">
        <f t="shared" si="25"/>
        <v>0</v>
      </c>
      <c r="G62" t="e">
        <f t="shared" si="26"/>
        <v>#DIV/0!</v>
      </c>
      <c r="H62" t="e">
        <f t="shared" si="27"/>
        <v>#DIV/0!</v>
      </c>
      <c r="O62">
        <v>2019</v>
      </c>
      <c r="P62" t="s">
        <v>37</v>
      </c>
      <c r="Q62">
        <v>0</v>
      </c>
      <c r="R62">
        <v>0</v>
      </c>
      <c r="S62">
        <f t="shared" si="28"/>
        <v>0</v>
      </c>
      <c r="T62">
        <f t="shared" si="29"/>
        <v>0</v>
      </c>
      <c r="U62" t="e">
        <f t="shared" si="30"/>
        <v>#DIV/0!</v>
      </c>
      <c r="V62" t="e">
        <f t="shared" si="31"/>
        <v>#DIV/0!</v>
      </c>
    </row>
    <row r="63" spans="1:26" x14ac:dyDescent="0.25">
      <c r="C63">
        <f>SUM(C41:C62)</f>
        <v>91</v>
      </c>
      <c r="D63">
        <f>SUM(D41:D62)</f>
        <v>69</v>
      </c>
      <c r="E63">
        <f t="shared" si="24"/>
        <v>1</v>
      </c>
      <c r="F63">
        <f t="shared" si="25"/>
        <v>1</v>
      </c>
      <c r="Q63">
        <f>SUM(Q41:Q62)</f>
        <v>91</v>
      </c>
      <c r="R63">
        <f>SUM(R41:R62)</f>
        <v>96</v>
      </c>
    </row>
    <row r="64" spans="1:26" ht="15.75" x14ac:dyDescent="0.25">
      <c r="C64" s="18" t="s">
        <v>38</v>
      </c>
      <c r="D64" s="18" t="s">
        <v>39</v>
      </c>
      <c r="H64" t="s">
        <v>40</v>
      </c>
      <c r="I64">
        <f>SUM(I41:I62)</f>
        <v>0</v>
      </c>
      <c r="J64">
        <f>SUM(J41:J62)</f>
        <v>1</v>
      </c>
      <c r="K64">
        <f>SUM(K41:K62)</f>
        <v>0</v>
      </c>
      <c r="L64">
        <f>SUM(L41:L62)</f>
        <v>1</v>
      </c>
      <c r="Q64" s="18" t="s">
        <v>38</v>
      </c>
      <c r="R64" s="18" t="s">
        <v>39</v>
      </c>
      <c r="V64" t="s">
        <v>40</v>
      </c>
      <c r="W64">
        <f>SUM(W41:W62)</f>
        <v>0.19891991884473087</v>
      </c>
      <c r="X64">
        <f>SUM(X41:X62)</f>
        <v>0.80108008115526907</v>
      </c>
      <c r="Y64">
        <f>SUM(Y41:Y62)</f>
        <v>0.18855950640490116</v>
      </c>
      <c r="Z64">
        <f>SUM(Z41:Z62)</f>
        <v>0.81144049359509884</v>
      </c>
    </row>
    <row r="66" spans="1:22" x14ac:dyDescent="0.25">
      <c r="B66" t="s">
        <v>41</v>
      </c>
      <c r="C66">
        <f>C63+D63</f>
        <v>160</v>
      </c>
      <c r="P66" t="s">
        <v>41</v>
      </c>
      <c r="Q66">
        <f>Q63+R63</f>
        <v>187</v>
      </c>
    </row>
    <row r="68" spans="1:22" ht="15.75" x14ac:dyDescent="0.25">
      <c r="A68" s="19"/>
      <c r="F68">
        <f>I64/C69</f>
        <v>0</v>
      </c>
      <c r="H68">
        <f>K64/C70</f>
        <v>0</v>
      </c>
      <c r="O68" s="19"/>
      <c r="T68">
        <f>W64/Q69</f>
        <v>0.38747942524963197</v>
      </c>
      <c r="V68">
        <f>Y64/Q70</f>
        <v>0.38747942524963203</v>
      </c>
    </row>
    <row r="69" spans="1:22" ht="15.75" x14ac:dyDescent="0.25">
      <c r="A69" s="18" t="s">
        <v>42</v>
      </c>
      <c r="C69">
        <f>D63/(C63+D63)</f>
        <v>0.43125000000000002</v>
      </c>
      <c r="F69">
        <f>J64/C70</f>
        <v>1.7582417582417582</v>
      </c>
      <c r="H69">
        <f>L64/C69</f>
        <v>2.318840579710145</v>
      </c>
      <c r="O69" s="18" t="s">
        <v>42</v>
      </c>
      <c r="Q69">
        <f>R63/(Q63+R63)</f>
        <v>0.5133689839572193</v>
      </c>
      <c r="T69">
        <f>X64/Q70</f>
        <v>1.6461755513850034</v>
      </c>
      <c r="V69">
        <f>Z64/Q69</f>
        <v>1.5806184614821195</v>
      </c>
    </row>
    <row r="70" spans="1:22" ht="15.75" x14ac:dyDescent="0.25">
      <c r="A70" s="18" t="s">
        <v>43</v>
      </c>
      <c r="C70">
        <f>C63/(C63+D63)</f>
        <v>0.56874999999999998</v>
      </c>
      <c r="F70">
        <f>2*(F68/(F68+F69))</f>
        <v>0</v>
      </c>
      <c r="H70">
        <f>2*(H68/(H68+H69))</f>
        <v>0</v>
      </c>
      <c r="O70" s="18" t="s">
        <v>43</v>
      </c>
      <c r="Q70">
        <f>Q63/(Q63+R63)</f>
        <v>0.48663101604278075</v>
      </c>
      <c r="T70">
        <f>2*(T68/(T68+T69))</f>
        <v>0.38106702434927947</v>
      </c>
      <c r="V70">
        <f>2*(V68/(V68+V69))</f>
        <v>0.39376031838851805</v>
      </c>
    </row>
    <row r="71" spans="1:22" x14ac:dyDescent="0.25">
      <c r="E71" s="20" t="s">
        <v>49</v>
      </c>
      <c r="F71" s="22">
        <f>1-F70</f>
        <v>1</v>
      </c>
      <c r="G71" s="20" t="s">
        <v>47</v>
      </c>
      <c r="H71" s="22">
        <f>1-H70</f>
        <v>1</v>
      </c>
      <c r="S71" s="20" t="s">
        <v>49</v>
      </c>
      <c r="T71" s="22">
        <f>1-T70</f>
        <v>0.61893297565072047</v>
      </c>
      <c r="U71" s="20" t="s">
        <v>46</v>
      </c>
      <c r="V71" s="22">
        <f>1-V70</f>
        <v>0.6062396816114819</v>
      </c>
    </row>
    <row r="75" spans="1:22" ht="18.75" x14ac:dyDescent="0.3">
      <c r="C75" s="6" t="s">
        <v>3</v>
      </c>
    </row>
    <row r="76" spans="1:22" ht="94.5" x14ac:dyDescent="0.25">
      <c r="A76" s="7" t="s">
        <v>4</v>
      </c>
      <c r="B76" s="7" t="s">
        <v>5</v>
      </c>
      <c r="C76" s="7" t="s">
        <v>50</v>
      </c>
      <c r="D76" s="7" t="s">
        <v>16</v>
      </c>
      <c r="E76" s="7" t="s">
        <v>8</v>
      </c>
      <c r="F76" s="7" t="s">
        <v>9</v>
      </c>
      <c r="G76" s="7" t="s">
        <v>10</v>
      </c>
      <c r="H76" s="7" t="s">
        <v>11</v>
      </c>
      <c r="I76" s="7" t="s">
        <v>12</v>
      </c>
      <c r="J76" s="8" t="s">
        <v>13</v>
      </c>
      <c r="K76" s="7" t="s">
        <v>14</v>
      </c>
      <c r="L76" s="8" t="s">
        <v>13</v>
      </c>
    </row>
    <row r="77" spans="1:22" ht="18.75" x14ac:dyDescent="0.3">
      <c r="A77" s="12"/>
      <c r="B77" s="12"/>
      <c r="C77" s="12" t="s">
        <v>17</v>
      </c>
      <c r="D77" s="12" t="s">
        <v>18</v>
      </c>
      <c r="E77" s="12" t="s">
        <v>19</v>
      </c>
      <c r="F77" s="12" t="s">
        <v>20</v>
      </c>
      <c r="G77" s="12" t="s">
        <v>21</v>
      </c>
      <c r="H77" s="12" t="s">
        <v>22</v>
      </c>
      <c r="I77" s="12" t="s">
        <v>23</v>
      </c>
      <c r="J77" s="12" t="s">
        <v>24</v>
      </c>
      <c r="K77" s="12" t="s">
        <v>25</v>
      </c>
      <c r="L77" s="12" t="s">
        <v>26</v>
      </c>
    </row>
    <row r="78" spans="1:22" x14ac:dyDescent="0.25">
      <c r="A78">
        <v>2018</v>
      </c>
      <c r="B78" t="s">
        <v>27</v>
      </c>
      <c r="C78">
        <v>0</v>
      </c>
      <c r="D78">
        <v>0</v>
      </c>
      <c r="E78">
        <f t="shared" ref="E78:E99" si="40">C78/$C$100</f>
        <v>0</v>
      </c>
      <c r="F78">
        <f t="shared" ref="F78:F99" si="41">D78/$D$100</f>
        <v>0</v>
      </c>
      <c r="G78" t="e">
        <f t="shared" ref="G78:G99" si="42">C78/(C78+D78)</f>
        <v>#DIV/0!</v>
      </c>
      <c r="H78" t="e">
        <f t="shared" ref="H78:H99" si="43">D78/(C78+D78)</f>
        <v>#DIV/0!</v>
      </c>
    </row>
    <row r="79" spans="1:22" x14ac:dyDescent="0.25">
      <c r="A79">
        <v>2018</v>
      </c>
      <c r="B79" t="s">
        <v>27</v>
      </c>
      <c r="C79">
        <v>0</v>
      </c>
      <c r="D79">
        <v>0</v>
      </c>
      <c r="E79">
        <f t="shared" si="40"/>
        <v>0</v>
      </c>
      <c r="F79">
        <f t="shared" si="41"/>
        <v>0</v>
      </c>
      <c r="G79" t="e">
        <f t="shared" si="42"/>
        <v>#DIV/0!</v>
      </c>
      <c r="H79" t="e">
        <f t="shared" si="43"/>
        <v>#DIV/0!</v>
      </c>
    </row>
    <row r="80" spans="1:22" x14ac:dyDescent="0.25">
      <c r="A80">
        <v>2018</v>
      </c>
      <c r="B80" t="s">
        <v>28</v>
      </c>
      <c r="C80">
        <v>0</v>
      </c>
      <c r="D80">
        <v>0</v>
      </c>
      <c r="E80">
        <f t="shared" si="40"/>
        <v>0</v>
      </c>
      <c r="F80">
        <f t="shared" si="41"/>
        <v>0</v>
      </c>
      <c r="G80" t="e">
        <f t="shared" si="42"/>
        <v>#DIV/0!</v>
      </c>
      <c r="H80" t="e">
        <f t="shared" si="43"/>
        <v>#DIV/0!</v>
      </c>
    </row>
    <row r="81" spans="1:12" x14ac:dyDescent="0.25">
      <c r="A81">
        <v>2018</v>
      </c>
      <c r="B81" t="s">
        <v>28</v>
      </c>
      <c r="C81">
        <v>0</v>
      </c>
      <c r="D81">
        <v>0</v>
      </c>
      <c r="E81">
        <f t="shared" si="40"/>
        <v>0</v>
      </c>
      <c r="F81">
        <f t="shared" si="41"/>
        <v>0</v>
      </c>
      <c r="G81" t="e">
        <f t="shared" si="42"/>
        <v>#DIV/0!</v>
      </c>
      <c r="H81" t="e">
        <f t="shared" si="43"/>
        <v>#DIV/0!</v>
      </c>
    </row>
    <row r="82" spans="1:12" x14ac:dyDescent="0.25">
      <c r="A82">
        <v>2018</v>
      </c>
      <c r="B82" t="s">
        <v>29</v>
      </c>
      <c r="C82">
        <v>0</v>
      </c>
      <c r="D82">
        <v>0</v>
      </c>
      <c r="E82">
        <f t="shared" si="40"/>
        <v>0</v>
      </c>
      <c r="F82">
        <f t="shared" si="41"/>
        <v>0</v>
      </c>
      <c r="G82" t="e">
        <f t="shared" si="42"/>
        <v>#DIV/0!</v>
      </c>
      <c r="H82" t="e">
        <f t="shared" si="43"/>
        <v>#DIV/0!</v>
      </c>
    </row>
    <row r="83" spans="1:12" x14ac:dyDescent="0.25">
      <c r="A83">
        <v>2018</v>
      </c>
      <c r="B83" t="s">
        <v>29</v>
      </c>
      <c r="C83">
        <v>0</v>
      </c>
      <c r="D83">
        <v>0</v>
      </c>
      <c r="E83">
        <f t="shared" si="40"/>
        <v>0</v>
      </c>
      <c r="F83">
        <f t="shared" si="41"/>
        <v>0</v>
      </c>
      <c r="G83" t="e">
        <f t="shared" si="42"/>
        <v>#DIV/0!</v>
      </c>
      <c r="H83" t="e">
        <f t="shared" si="43"/>
        <v>#DIV/0!</v>
      </c>
    </row>
    <row r="84" spans="1:12" x14ac:dyDescent="0.25">
      <c r="A84">
        <v>2019</v>
      </c>
      <c r="B84" t="s">
        <v>30</v>
      </c>
      <c r="C84">
        <v>0</v>
      </c>
      <c r="D84">
        <v>0</v>
      </c>
      <c r="E84">
        <f t="shared" si="40"/>
        <v>0</v>
      </c>
      <c r="F84">
        <f t="shared" si="41"/>
        <v>0</v>
      </c>
      <c r="G84" t="e">
        <f t="shared" si="42"/>
        <v>#DIV/0!</v>
      </c>
      <c r="H84" t="e">
        <f t="shared" si="43"/>
        <v>#DIV/0!</v>
      </c>
    </row>
    <row r="85" spans="1:12" x14ac:dyDescent="0.25">
      <c r="A85">
        <v>2019</v>
      </c>
      <c r="B85" t="s">
        <v>30</v>
      </c>
      <c r="C85">
        <v>0</v>
      </c>
      <c r="D85">
        <v>0</v>
      </c>
      <c r="E85">
        <f t="shared" si="40"/>
        <v>0</v>
      </c>
      <c r="F85">
        <f t="shared" si="41"/>
        <v>0</v>
      </c>
      <c r="G85" t="e">
        <f t="shared" si="42"/>
        <v>#DIV/0!</v>
      </c>
      <c r="H85" t="e">
        <f t="shared" si="43"/>
        <v>#DIV/0!</v>
      </c>
    </row>
    <row r="86" spans="1:12" x14ac:dyDescent="0.25">
      <c r="A86">
        <v>2019</v>
      </c>
      <c r="B86" t="s">
        <v>31</v>
      </c>
      <c r="C86">
        <v>0</v>
      </c>
      <c r="D86">
        <v>0</v>
      </c>
      <c r="E86">
        <f t="shared" si="40"/>
        <v>0</v>
      </c>
      <c r="F86">
        <f t="shared" si="41"/>
        <v>0</v>
      </c>
      <c r="G86" t="e">
        <f t="shared" si="42"/>
        <v>#DIV/0!</v>
      </c>
      <c r="H86" t="e">
        <f t="shared" si="43"/>
        <v>#DIV/0!</v>
      </c>
    </row>
    <row r="87" spans="1:12" x14ac:dyDescent="0.25">
      <c r="A87">
        <v>2019</v>
      </c>
      <c r="B87" t="s">
        <v>31</v>
      </c>
      <c r="C87">
        <v>1</v>
      </c>
      <c r="D87">
        <v>0</v>
      </c>
      <c r="E87">
        <f t="shared" si="40"/>
        <v>1.0416666666666666E-2</v>
      </c>
      <c r="F87">
        <f t="shared" si="41"/>
        <v>0</v>
      </c>
      <c r="G87">
        <f t="shared" si="42"/>
        <v>1</v>
      </c>
      <c r="H87">
        <f t="shared" si="43"/>
        <v>0</v>
      </c>
      <c r="I87">
        <f t="shared" ref="I87:I94" si="44">E87*H87</f>
        <v>0</v>
      </c>
      <c r="J87">
        <f t="shared" ref="J87:J94" si="45">E87*G87</f>
        <v>1.0416666666666666E-2</v>
      </c>
      <c r="K87">
        <f t="shared" ref="K87:K94" si="46">F87*G87</f>
        <v>0</v>
      </c>
      <c r="L87">
        <f t="shared" ref="L87:L94" si="47">F87*H87</f>
        <v>0</v>
      </c>
    </row>
    <row r="88" spans="1:12" x14ac:dyDescent="0.25">
      <c r="A88">
        <v>2019</v>
      </c>
      <c r="B88" t="s">
        <v>32</v>
      </c>
      <c r="C88">
        <v>29</v>
      </c>
      <c r="D88">
        <v>0</v>
      </c>
      <c r="E88">
        <f t="shared" si="40"/>
        <v>0.30208333333333331</v>
      </c>
      <c r="F88">
        <f t="shared" si="41"/>
        <v>0</v>
      </c>
      <c r="G88">
        <f t="shared" si="42"/>
        <v>1</v>
      </c>
      <c r="H88">
        <f t="shared" si="43"/>
        <v>0</v>
      </c>
      <c r="I88">
        <f t="shared" si="44"/>
        <v>0</v>
      </c>
      <c r="J88">
        <f t="shared" si="45"/>
        <v>0.30208333333333331</v>
      </c>
      <c r="K88">
        <f t="shared" si="46"/>
        <v>0</v>
      </c>
      <c r="L88">
        <f t="shared" si="47"/>
        <v>0</v>
      </c>
    </row>
    <row r="89" spans="1:12" x14ac:dyDescent="0.25">
      <c r="A89">
        <v>2019</v>
      </c>
      <c r="B89" t="s">
        <v>32</v>
      </c>
      <c r="C89">
        <v>3</v>
      </c>
      <c r="D89">
        <v>0</v>
      </c>
      <c r="E89">
        <f t="shared" si="40"/>
        <v>3.125E-2</v>
      </c>
      <c r="F89">
        <f t="shared" si="41"/>
        <v>0</v>
      </c>
      <c r="G89">
        <f t="shared" si="42"/>
        <v>1</v>
      </c>
      <c r="H89">
        <f t="shared" si="43"/>
        <v>0</v>
      </c>
      <c r="I89">
        <f t="shared" si="44"/>
        <v>0</v>
      </c>
      <c r="J89">
        <f t="shared" si="45"/>
        <v>3.125E-2</v>
      </c>
      <c r="K89">
        <f t="shared" si="46"/>
        <v>0</v>
      </c>
      <c r="L89">
        <f t="shared" si="47"/>
        <v>0</v>
      </c>
    </row>
    <row r="90" spans="1:12" x14ac:dyDescent="0.25">
      <c r="A90">
        <v>2019</v>
      </c>
      <c r="B90" t="s">
        <v>33</v>
      </c>
      <c r="C90">
        <v>5</v>
      </c>
      <c r="D90">
        <v>0</v>
      </c>
      <c r="E90">
        <f t="shared" si="40"/>
        <v>5.2083333333333336E-2</v>
      </c>
      <c r="F90">
        <f t="shared" si="41"/>
        <v>0</v>
      </c>
      <c r="G90">
        <f t="shared" si="42"/>
        <v>1</v>
      </c>
      <c r="H90">
        <f t="shared" si="43"/>
        <v>0</v>
      </c>
      <c r="I90">
        <f t="shared" si="44"/>
        <v>0</v>
      </c>
      <c r="J90">
        <f t="shared" si="45"/>
        <v>5.2083333333333336E-2</v>
      </c>
      <c r="K90">
        <f t="shared" si="46"/>
        <v>0</v>
      </c>
      <c r="L90">
        <f t="shared" si="47"/>
        <v>0</v>
      </c>
    </row>
    <row r="91" spans="1:12" x14ac:dyDescent="0.25">
      <c r="A91">
        <v>2019</v>
      </c>
      <c r="B91" t="s">
        <v>33</v>
      </c>
      <c r="C91">
        <v>35</v>
      </c>
      <c r="D91">
        <v>0</v>
      </c>
      <c r="E91">
        <f t="shared" si="40"/>
        <v>0.36458333333333331</v>
      </c>
      <c r="F91">
        <f t="shared" si="41"/>
        <v>0</v>
      </c>
      <c r="G91">
        <f t="shared" si="42"/>
        <v>1</v>
      </c>
      <c r="H91">
        <f t="shared" si="43"/>
        <v>0</v>
      </c>
      <c r="I91">
        <f t="shared" si="44"/>
        <v>0</v>
      </c>
      <c r="J91">
        <f t="shared" si="45"/>
        <v>0.36458333333333331</v>
      </c>
      <c r="K91">
        <f t="shared" si="46"/>
        <v>0</v>
      </c>
      <c r="L91">
        <f t="shared" si="47"/>
        <v>0</v>
      </c>
    </row>
    <row r="92" spans="1:12" x14ac:dyDescent="0.25">
      <c r="A92">
        <v>2019</v>
      </c>
      <c r="B92" t="s">
        <v>34</v>
      </c>
      <c r="C92">
        <v>23</v>
      </c>
      <c r="D92">
        <v>0</v>
      </c>
      <c r="E92">
        <f t="shared" si="40"/>
        <v>0.23958333333333334</v>
      </c>
      <c r="F92">
        <f t="shared" si="41"/>
        <v>0</v>
      </c>
      <c r="G92">
        <f t="shared" si="42"/>
        <v>1</v>
      </c>
      <c r="H92">
        <f t="shared" si="43"/>
        <v>0</v>
      </c>
      <c r="I92">
        <f t="shared" si="44"/>
        <v>0</v>
      </c>
      <c r="J92">
        <f t="shared" si="45"/>
        <v>0.23958333333333334</v>
      </c>
      <c r="K92">
        <f t="shared" si="46"/>
        <v>0</v>
      </c>
      <c r="L92">
        <f t="shared" si="47"/>
        <v>0</v>
      </c>
    </row>
    <row r="93" spans="1:12" x14ac:dyDescent="0.25">
      <c r="A93">
        <v>2019</v>
      </c>
      <c r="B93" t="s">
        <v>34</v>
      </c>
      <c r="C93">
        <v>0</v>
      </c>
      <c r="D93">
        <v>9</v>
      </c>
      <c r="E93">
        <f t="shared" si="40"/>
        <v>0</v>
      </c>
      <c r="F93">
        <f t="shared" si="41"/>
        <v>0.13043478260869565</v>
      </c>
      <c r="G93">
        <f t="shared" si="42"/>
        <v>0</v>
      </c>
      <c r="H93">
        <f t="shared" si="43"/>
        <v>1</v>
      </c>
      <c r="I93">
        <f t="shared" si="44"/>
        <v>0</v>
      </c>
      <c r="J93">
        <f t="shared" si="45"/>
        <v>0</v>
      </c>
      <c r="K93">
        <f t="shared" si="46"/>
        <v>0</v>
      </c>
      <c r="L93">
        <f t="shared" si="47"/>
        <v>0.13043478260869565</v>
      </c>
    </row>
    <row r="94" spans="1:12" x14ac:dyDescent="0.25">
      <c r="A94">
        <v>2019</v>
      </c>
      <c r="B94" t="s">
        <v>35</v>
      </c>
      <c r="C94">
        <v>0</v>
      </c>
      <c r="D94">
        <v>60</v>
      </c>
      <c r="E94">
        <f t="shared" si="40"/>
        <v>0</v>
      </c>
      <c r="F94">
        <f t="shared" si="41"/>
        <v>0.86956521739130432</v>
      </c>
      <c r="G94">
        <f t="shared" si="42"/>
        <v>0</v>
      </c>
      <c r="H94">
        <f t="shared" si="43"/>
        <v>1</v>
      </c>
      <c r="I94">
        <f t="shared" si="44"/>
        <v>0</v>
      </c>
      <c r="J94">
        <f t="shared" si="45"/>
        <v>0</v>
      </c>
      <c r="K94">
        <f t="shared" si="46"/>
        <v>0</v>
      </c>
      <c r="L94">
        <f t="shared" si="47"/>
        <v>0.86956521739130432</v>
      </c>
    </row>
    <row r="95" spans="1:12" x14ac:dyDescent="0.25">
      <c r="A95">
        <v>2019</v>
      </c>
      <c r="B95" t="s">
        <v>35</v>
      </c>
      <c r="C95">
        <v>0</v>
      </c>
      <c r="D95">
        <v>0</v>
      </c>
      <c r="E95">
        <f t="shared" si="40"/>
        <v>0</v>
      </c>
      <c r="F95">
        <f t="shared" si="41"/>
        <v>0</v>
      </c>
      <c r="G95" t="e">
        <f t="shared" si="42"/>
        <v>#DIV/0!</v>
      </c>
      <c r="H95" t="e">
        <f t="shared" si="43"/>
        <v>#DIV/0!</v>
      </c>
    </row>
    <row r="96" spans="1:12" x14ac:dyDescent="0.25">
      <c r="A96">
        <v>2019</v>
      </c>
      <c r="B96" t="s">
        <v>36</v>
      </c>
      <c r="C96">
        <v>0</v>
      </c>
      <c r="D96">
        <v>0</v>
      </c>
      <c r="E96">
        <f t="shared" si="40"/>
        <v>0</v>
      </c>
      <c r="F96">
        <f t="shared" si="41"/>
        <v>0</v>
      </c>
      <c r="G96" t="e">
        <f t="shared" si="42"/>
        <v>#DIV/0!</v>
      </c>
      <c r="H96" t="e">
        <f t="shared" si="43"/>
        <v>#DIV/0!</v>
      </c>
    </row>
    <row r="97" spans="1:12" x14ac:dyDescent="0.25">
      <c r="A97">
        <v>2019</v>
      </c>
      <c r="B97" t="s">
        <v>36</v>
      </c>
      <c r="C97">
        <v>0</v>
      </c>
      <c r="D97">
        <v>0</v>
      </c>
      <c r="E97">
        <f t="shared" si="40"/>
        <v>0</v>
      </c>
      <c r="F97">
        <f t="shared" si="41"/>
        <v>0</v>
      </c>
      <c r="G97" t="e">
        <f t="shared" si="42"/>
        <v>#DIV/0!</v>
      </c>
      <c r="H97" t="e">
        <f t="shared" si="43"/>
        <v>#DIV/0!</v>
      </c>
    </row>
    <row r="98" spans="1:12" x14ac:dyDescent="0.25">
      <c r="A98">
        <v>2019</v>
      </c>
      <c r="B98" t="s">
        <v>37</v>
      </c>
      <c r="C98">
        <v>0</v>
      </c>
      <c r="D98">
        <v>0</v>
      </c>
      <c r="E98">
        <f t="shared" si="40"/>
        <v>0</v>
      </c>
      <c r="F98">
        <f t="shared" si="41"/>
        <v>0</v>
      </c>
      <c r="G98" t="e">
        <f t="shared" si="42"/>
        <v>#DIV/0!</v>
      </c>
      <c r="H98" t="e">
        <f t="shared" si="43"/>
        <v>#DIV/0!</v>
      </c>
    </row>
    <row r="99" spans="1:12" x14ac:dyDescent="0.25">
      <c r="A99">
        <v>2019</v>
      </c>
      <c r="B99" t="s">
        <v>37</v>
      </c>
      <c r="C99">
        <v>0</v>
      </c>
      <c r="D99">
        <v>0</v>
      </c>
      <c r="E99">
        <f t="shared" si="40"/>
        <v>0</v>
      </c>
      <c r="F99">
        <f t="shared" si="41"/>
        <v>0</v>
      </c>
      <c r="G99" t="e">
        <f t="shared" si="42"/>
        <v>#DIV/0!</v>
      </c>
      <c r="H99" t="e">
        <f t="shared" si="43"/>
        <v>#DIV/0!</v>
      </c>
    </row>
    <row r="100" spans="1:12" x14ac:dyDescent="0.25">
      <c r="C100">
        <f>SUM(C78:C99)</f>
        <v>96</v>
      </c>
      <c r="D100">
        <f>SUM(D78:D99)</f>
        <v>69</v>
      </c>
    </row>
    <row r="101" spans="1:12" ht="15.75" x14ac:dyDescent="0.25">
      <c r="C101" s="18" t="s">
        <v>38</v>
      </c>
      <c r="D101" s="18" t="s">
        <v>39</v>
      </c>
      <c r="H101" t="s">
        <v>40</v>
      </c>
      <c r="I101">
        <f>SUM(I78:I99)</f>
        <v>0</v>
      </c>
      <c r="J101">
        <f>SUM(J78:J99)</f>
        <v>1</v>
      </c>
      <c r="K101">
        <f>SUM(K78:K99)</f>
        <v>0</v>
      </c>
      <c r="L101">
        <f>SUM(L78:L99)</f>
        <v>1</v>
      </c>
    </row>
    <row r="103" spans="1:12" x14ac:dyDescent="0.25">
      <c r="B103" t="s">
        <v>41</v>
      </c>
      <c r="C103">
        <f>C100+D100</f>
        <v>165</v>
      </c>
    </row>
    <row r="105" spans="1:12" ht="15.75" x14ac:dyDescent="0.25">
      <c r="A105" s="19"/>
      <c r="F105">
        <f>I101/C106</f>
        <v>0</v>
      </c>
      <c r="H105">
        <f>K101/C107</f>
        <v>0</v>
      </c>
    </row>
    <row r="106" spans="1:12" ht="15.75" x14ac:dyDescent="0.25">
      <c r="A106" s="18" t="s">
        <v>42</v>
      </c>
      <c r="C106">
        <f>D100/(C100+D100)</f>
        <v>0.41818181818181815</v>
      </c>
      <c r="F106">
        <f>J101/C107</f>
        <v>1.71875</v>
      </c>
      <c r="H106">
        <f>L101/C106</f>
        <v>2.3913043478260869</v>
      </c>
    </row>
    <row r="107" spans="1:12" ht="15.75" x14ac:dyDescent="0.25">
      <c r="A107" s="18" t="s">
        <v>43</v>
      </c>
      <c r="C107">
        <f>C100/(C100+D100)</f>
        <v>0.58181818181818179</v>
      </c>
      <c r="F107">
        <f>2*(F105/(F105+F106))</f>
        <v>0</v>
      </c>
      <c r="H107">
        <f>2*(H105/(H105+H106))</f>
        <v>0</v>
      </c>
    </row>
    <row r="108" spans="1:12" x14ac:dyDescent="0.25">
      <c r="E108" s="20" t="s">
        <v>51</v>
      </c>
      <c r="F108" s="22">
        <f>1-F107</f>
        <v>1</v>
      </c>
      <c r="G108" s="20" t="s">
        <v>47</v>
      </c>
      <c r="H108" s="22">
        <f>1-H107</f>
        <v>1</v>
      </c>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08"/>
  <sheetViews>
    <sheetView zoomScale="60" zoomScaleNormal="60" workbookViewId="0">
      <selection activeCell="B49" sqref="B49"/>
    </sheetView>
  </sheetViews>
  <sheetFormatPr baseColWidth="10" defaultColWidth="11.42578125" defaultRowHeight="15" x14ac:dyDescent="0.25"/>
  <sheetData>
    <row r="1" spans="1:40" ht="18.75" x14ac:dyDescent="0.3">
      <c r="C1" s="6" t="s">
        <v>3</v>
      </c>
      <c r="Q1" s="6" t="s">
        <v>3</v>
      </c>
      <c r="AE1" s="6" t="s">
        <v>3</v>
      </c>
    </row>
    <row r="2" spans="1:40" ht="57" customHeight="1" x14ac:dyDescent="0.25">
      <c r="A2" s="7" t="s">
        <v>4</v>
      </c>
      <c r="B2" s="7" t="s">
        <v>5</v>
      </c>
      <c r="C2" s="7" t="s">
        <v>6</v>
      </c>
      <c r="D2" s="7" t="s">
        <v>7</v>
      </c>
      <c r="E2" s="7" t="s">
        <v>8</v>
      </c>
      <c r="F2" s="7" t="s">
        <v>9</v>
      </c>
      <c r="G2" s="7" t="s">
        <v>10</v>
      </c>
      <c r="H2" s="7" t="s">
        <v>11</v>
      </c>
      <c r="I2" s="7" t="s">
        <v>12</v>
      </c>
      <c r="J2" s="8" t="s">
        <v>13</v>
      </c>
      <c r="K2" s="7" t="s">
        <v>14</v>
      </c>
      <c r="L2" s="8" t="s">
        <v>13</v>
      </c>
      <c r="M2" s="9"/>
      <c r="N2" s="9"/>
      <c r="O2" s="7" t="s">
        <v>4</v>
      </c>
      <c r="P2" s="7" t="s">
        <v>5</v>
      </c>
      <c r="Q2" s="7" t="s">
        <v>6</v>
      </c>
      <c r="R2" s="7" t="s">
        <v>15</v>
      </c>
      <c r="S2" s="7" t="s">
        <v>8</v>
      </c>
      <c r="T2" s="7" t="s">
        <v>9</v>
      </c>
      <c r="U2" s="7" t="s">
        <v>10</v>
      </c>
      <c r="V2" s="7" t="s">
        <v>11</v>
      </c>
      <c r="W2" s="7" t="s">
        <v>12</v>
      </c>
      <c r="X2" s="8" t="s">
        <v>13</v>
      </c>
      <c r="Y2" s="7" t="s">
        <v>14</v>
      </c>
      <c r="Z2" s="8" t="s">
        <v>13</v>
      </c>
      <c r="AA2" s="9"/>
      <c r="AB2" s="9"/>
      <c r="AC2" s="7" t="s">
        <v>4</v>
      </c>
      <c r="AD2" s="7" t="s">
        <v>5</v>
      </c>
      <c r="AE2" s="7" t="s">
        <v>6</v>
      </c>
      <c r="AF2" s="7" t="s">
        <v>16</v>
      </c>
      <c r="AG2" s="7" t="s">
        <v>8</v>
      </c>
      <c r="AH2" s="7" t="s">
        <v>9</v>
      </c>
      <c r="AI2" s="7" t="s">
        <v>10</v>
      </c>
      <c r="AJ2" s="7" t="s">
        <v>11</v>
      </c>
      <c r="AK2" s="7" t="s">
        <v>12</v>
      </c>
      <c r="AL2" s="8" t="s">
        <v>13</v>
      </c>
      <c r="AM2" s="7" t="s">
        <v>14</v>
      </c>
      <c r="AN2" s="8" t="s">
        <v>13</v>
      </c>
    </row>
    <row r="3" spans="1:40" ht="18.75" x14ac:dyDescent="0.3">
      <c r="A3" s="12"/>
      <c r="B3" s="12"/>
      <c r="C3" s="12" t="s">
        <v>17</v>
      </c>
      <c r="D3" s="12" t="s">
        <v>18</v>
      </c>
      <c r="E3" s="12" t="s">
        <v>19</v>
      </c>
      <c r="F3" s="12" t="s">
        <v>20</v>
      </c>
      <c r="G3" s="12" t="s">
        <v>21</v>
      </c>
      <c r="H3" s="12" t="s">
        <v>22</v>
      </c>
      <c r="I3" s="12" t="s">
        <v>23</v>
      </c>
      <c r="J3" s="12" t="s">
        <v>24</v>
      </c>
      <c r="K3" s="12" t="s">
        <v>25</v>
      </c>
      <c r="L3" s="12" t="s">
        <v>26</v>
      </c>
      <c r="O3" s="12"/>
      <c r="P3" s="12" t="s">
        <v>5</v>
      </c>
      <c r="Q3" s="12" t="s">
        <v>17</v>
      </c>
      <c r="R3" s="12" t="s">
        <v>18</v>
      </c>
      <c r="S3" s="12" t="s">
        <v>19</v>
      </c>
      <c r="T3" s="12" t="s">
        <v>20</v>
      </c>
      <c r="U3" s="12" t="s">
        <v>21</v>
      </c>
      <c r="V3" s="12" t="s">
        <v>22</v>
      </c>
      <c r="W3" s="12" t="s">
        <v>23</v>
      </c>
      <c r="X3" s="12" t="s">
        <v>24</v>
      </c>
      <c r="Y3" s="12" t="s">
        <v>25</v>
      </c>
      <c r="Z3" s="12" t="s">
        <v>26</v>
      </c>
      <c r="AC3" s="12"/>
      <c r="AD3" s="12"/>
      <c r="AE3" s="12" t="s">
        <v>17</v>
      </c>
      <c r="AF3" s="12" t="s">
        <v>18</v>
      </c>
      <c r="AG3" s="12" t="s">
        <v>19</v>
      </c>
      <c r="AH3" s="12" t="s">
        <v>20</v>
      </c>
      <c r="AI3" s="12" t="s">
        <v>21</v>
      </c>
      <c r="AJ3" s="12" t="s">
        <v>22</v>
      </c>
      <c r="AK3" s="12" t="s">
        <v>23</v>
      </c>
      <c r="AL3" s="12" t="s">
        <v>24</v>
      </c>
      <c r="AM3" s="12" t="s">
        <v>25</v>
      </c>
      <c r="AN3" s="12" t="s">
        <v>26</v>
      </c>
    </row>
    <row r="4" spans="1:40" ht="18.75" x14ac:dyDescent="0.3">
      <c r="A4" s="16">
        <v>2020</v>
      </c>
      <c r="B4" t="s">
        <v>27</v>
      </c>
      <c r="C4">
        <v>0</v>
      </c>
      <c r="D4">
        <v>0</v>
      </c>
      <c r="E4">
        <f t="shared" ref="E4:E25" si="0">C4/$C$26</f>
        <v>0</v>
      </c>
      <c r="F4">
        <f t="shared" ref="F4:F25" si="1">D4/$D$26</f>
        <v>0</v>
      </c>
      <c r="G4" t="e">
        <f t="shared" ref="G4:G25" si="2">C4/(C4+D4)</f>
        <v>#DIV/0!</v>
      </c>
      <c r="H4" t="e">
        <f t="shared" ref="H4:H25" si="3">D4/(C4+D4)</f>
        <v>#DIV/0!</v>
      </c>
      <c r="I4" s="12"/>
      <c r="J4" s="12"/>
      <c r="K4" s="12"/>
      <c r="L4" s="12"/>
      <c r="O4">
        <v>2020</v>
      </c>
      <c r="P4" t="s">
        <v>27</v>
      </c>
      <c r="Q4">
        <v>0</v>
      </c>
      <c r="R4">
        <v>0</v>
      </c>
      <c r="S4">
        <f t="shared" ref="S4:S25" si="4">Q4/$Q$26</f>
        <v>0</v>
      </c>
      <c r="T4">
        <f t="shared" ref="T4:T25" si="5">R4/$R$26</f>
        <v>0</v>
      </c>
      <c r="U4" t="e">
        <f t="shared" ref="U4:U25" si="6">Q4/(Q4+R4)</f>
        <v>#DIV/0!</v>
      </c>
      <c r="V4" t="e">
        <f t="shared" ref="V4:V25" si="7">R4/(Q4+R4)</f>
        <v>#DIV/0!</v>
      </c>
      <c r="W4" s="12"/>
      <c r="X4" s="12"/>
      <c r="Y4" s="12"/>
      <c r="Z4" s="12"/>
      <c r="AC4">
        <v>2020</v>
      </c>
      <c r="AD4" t="s">
        <v>27</v>
      </c>
      <c r="AE4">
        <v>0</v>
      </c>
      <c r="AF4">
        <v>0</v>
      </c>
      <c r="AG4">
        <f t="shared" ref="AG4:AG25" si="8">AE4/$AE$26</f>
        <v>0</v>
      </c>
      <c r="AH4">
        <f t="shared" ref="AH4:AH25" si="9">AF4/$AF$26</f>
        <v>0</v>
      </c>
      <c r="AI4" t="e">
        <f t="shared" ref="AI4:AI25" si="10">AE4/(AE4+AF4)</f>
        <v>#DIV/0!</v>
      </c>
      <c r="AJ4" t="e">
        <f t="shared" ref="AJ4:AJ25" si="11">AF4/(AE4+AF4)</f>
        <v>#DIV/0!</v>
      </c>
      <c r="AK4" s="12"/>
      <c r="AL4" s="12"/>
      <c r="AM4" s="12"/>
      <c r="AN4" s="12"/>
    </row>
    <row r="5" spans="1:40" ht="18.75" x14ac:dyDescent="0.3">
      <c r="A5" s="16">
        <v>2020</v>
      </c>
      <c r="B5" t="s">
        <v>27</v>
      </c>
      <c r="C5">
        <v>0</v>
      </c>
      <c r="D5">
        <v>0</v>
      </c>
      <c r="E5">
        <f t="shared" si="0"/>
        <v>0</v>
      </c>
      <c r="F5">
        <f t="shared" si="1"/>
        <v>0</v>
      </c>
      <c r="G5" t="e">
        <f t="shared" si="2"/>
        <v>#DIV/0!</v>
      </c>
      <c r="H5" t="e">
        <f t="shared" si="3"/>
        <v>#DIV/0!</v>
      </c>
      <c r="I5" s="12"/>
      <c r="J5" s="12"/>
      <c r="K5" s="12"/>
      <c r="L5" s="12"/>
      <c r="O5">
        <v>2020</v>
      </c>
      <c r="P5" t="s">
        <v>27</v>
      </c>
      <c r="Q5">
        <v>0</v>
      </c>
      <c r="R5">
        <v>0</v>
      </c>
      <c r="S5">
        <f t="shared" si="4"/>
        <v>0</v>
      </c>
      <c r="T5">
        <f t="shared" si="5"/>
        <v>0</v>
      </c>
      <c r="U5" t="e">
        <f t="shared" si="6"/>
        <v>#DIV/0!</v>
      </c>
      <c r="V5" t="e">
        <f t="shared" si="7"/>
        <v>#DIV/0!</v>
      </c>
      <c r="W5" s="12"/>
      <c r="X5" s="12"/>
      <c r="Y5" s="12"/>
      <c r="Z5" s="12"/>
      <c r="AC5">
        <v>2020</v>
      </c>
      <c r="AD5" t="s">
        <v>27</v>
      </c>
      <c r="AE5">
        <v>0</v>
      </c>
      <c r="AF5">
        <v>0</v>
      </c>
      <c r="AG5">
        <f t="shared" si="8"/>
        <v>0</v>
      </c>
      <c r="AH5">
        <f t="shared" si="9"/>
        <v>0</v>
      </c>
      <c r="AI5" t="e">
        <f t="shared" si="10"/>
        <v>#DIV/0!</v>
      </c>
      <c r="AJ5" t="e">
        <f t="shared" si="11"/>
        <v>#DIV/0!</v>
      </c>
      <c r="AK5" s="12"/>
      <c r="AL5" s="12"/>
      <c r="AM5" s="12"/>
      <c r="AN5" s="12"/>
    </row>
    <row r="6" spans="1:40" ht="18.75" x14ac:dyDescent="0.3">
      <c r="A6" s="16">
        <v>2020</v>
      </c>
      <c r="B6" t="s">
        <v>28</v>
      </c>
      <c r="C6">
        <v>0</v>
      </c>
      <c r="D6">
        <v>0</v>
      </c>
      <c r="E6">
        <f t="shared" si="0"/>
        <v>0</v>
      </c>
      <c r="F6">
        <f t="shared" si="1"/>
        <v>0</v>
      </c>
      <c r="G6" t="e">
        <f t="shared" si="2"/>
        <v>#DIV/0!</v>
      </c>
      <c r="H6" t="e">
        <f t="shared" si="3"/>
        <v>#DIV/0!</v>
      </c>
      <c r="I6" s="12"/>
      <c r="J6" s="12"/>
      <c r="K6" s="12"/>
      <c r="L6" s="12"/>
      <c r="O6">
        <v>2020</v>
      </c>
      <c r="P6" t="s">
        <v>28</v>
      </c>
      <c r="Q6">
        <v>0</v>
      </c>
      <c r="R6">
        <v>0</v>
      </c>
      <c r="S6">
        <f t="shared" si="4"/>
        <v>0</v>
      </c>
      <c r="T6">
        <f t="shared" si="5"/>
        <v>0</v>
      </c>
      <c r="U6" t="e">
        <f t="shared" si="6"/>
        <v>#DIV/0!</v>
      </c>
      <c r="V6" t="e">
        <f t="shared" si="7"/>
        <v>#DIV/0!</v>
      </c>
      <c r="W6" s="12"/>
      <c r="X6" s="12"/>
      <c r="Y6" s="12"/>
      <c r="Z6" s="12"/>
      <c r="AC6">
        <v>2020</v>
      </c>
      <c r="AD6" t="s">
        <v>28</v>
      </c>
      <c r="AE6">
        <v>0</v>
      </c>
      <c r="AF6">
        <v>0</v>
      </c>
      <c r="AG6">
        <f t="shared" si="8"/>
        <v>0</v>
      </c>
      <c r="AH6">
        <f t="shared" si="9"/>
        <v>0</v>
      </c>
      <c r="AI6" t="e">
        <f t="shared" si="10"/>
        <v>#DIV/0!</v>
      </c>
      <c r="AJ6" t="e">
        <f t="shared" si="11"/>
        <v>#DIV/0!</v>
      </c>
      <c r="AK6" s="12"/>
      <c r="AL6" s="12"/>
      <c r="AM6" s="12"/>
      <c r="AN6" s="12"/>
    </row>
    <row r="7" spans="1:40" ht="18.75" x14ac:dyDescent="0.3">
      <c r="A7" s="16">
        <v>2020</v>
      </c>
      <c r="B7" t="s">
        <v>28</v>
      </c>
      <c r="C7">
        <v>0</v>
      </c>
      <c r="D7">
        <v>0</v>
      </c>
      <c r="E7">
        <f t="shared" si="0"/>
        <v>0</v>
      </c>
      <c r="F7">
        <f t="shared" si="1"/>
        <v>0</v>
      </c>
      <c r="G7" t="e">
        <f t="shared" si="2"/>
        <v>#DIV/0!</v>
      </c>
      <c r="H7" t="e">
        <f t="shared" si="3"/>
        <v>#DIV/0!</v>
      </c>
      <c r="I7" s="12"/>
      <c r="J7" s="12"/>
      <c r="K7" s="12"/>
      <c r="L7" s="12"/>
      <c r="O7">
        <v>2020</v>
      </c>
      <c r="P7" t="s">
        <v>28</v>
      </c>
      <c r="Q7">
        <v>0</v>
      </c>
      <c r="R7">
        <v>0</v>
      </c>
      <c r="S7">
        <f t="shared" si="4"/>
        <v>0</v>
      </c>
      <c r="T7">
        <f t="shared" si="5"/>
        <v>0</v>
      </c>
      <c r="U7" t="e">
        <f t="shared" si="6"/>
        <v>#DIV/0!</v>
      </c>
      <c r="V7" t="e">
        <f t="shared" si="7"/>
        <v>#DIV/0!</v>
      </c>
      <c r="W7" s="12"/>
      <c r="X7" s="12"/>
      <c r="Y7" s="12"/>
      <c r="Z7" s="12"/>
      <c r="AC7">
        <v>2020</v>
      </c>
      <c r="AD7" t="s">
        <v>28</v>
      </c>
      <c r="AE7">
        <v>0</v>
      </c>
      <c r="AF7">
        <v>0</v>
      </c>
      <c r="AG7">
        <f t="shared" si="8"/>
        <v>0</v>
      </c>
      <c r="AH7">
        <f t="shared" si="9"/>
        <v>0</v>
      </c>
      <c r="AI7" t="e">
        <f t="shared" si="10"/>
        <v>#DIV/0!</v>
      </c>
      <c r="AJ7" t="e">
        <f t="shared" si="11"/>
        <v>#DIV/0!</v>
      </c>
      <c r="AK7" s="12"/>
      <c r="AL7" s="12"/>
      <c r="AM7" s="12"/>
      <c r="AN7" s="12"/>
    </row>
    <row r="8" spans="1:40" ht="18.75" x14ac:dyDescent="0.3">
      <c r="A8" s="16">
        <v>2020</v>
      </c>
      <c r="B8" t="s">
        <v>29</v>
      </c>
      <c r="C8">
        <v>0</v>
      </c>
      <c r="D8">
        <v>0</v>
      </c>
      <c r="E8">
        <f t="shared" si="0"/>
        <v>0</v>
      </c>
      <c r="F8">
        <f t="shared" si="1"/>
        <v>0</v>
      </c>
      <c r="G8" t="e">
        <f t="shared" si="2"/>
        <v>#DIV/0!</v>
      </c>
      <c r="H8" t="e">
        <f t="shared" si="3"/>
        <v>#DIV/0!</v>
      </c>
      <c r="I8" s="12"/>
      <c r="J8" s="12"/>
      <c r="K8" s="12"/>
      <c r="L8" s="12"/>
      <c r="O8">
        <v>2020</v>
      </c>
      <c r="P8" t="s">
        <v>29</v>
      </c>
      <c r="Q8">
        <v>0</v>
      </c>
      <c r="R8">
        <v>0</v>
      </c>
      <c r="S8">
        <f t="shared" si="4"/>
        <v>0</v>
      </c>
      <c r="T8">
        <f t="shared" si="5"/>
        <v>0</v>
      </c>
      <c r="U8" t="e">
        <f t="shared" si="6"/>
        <v>#DIV/0!</v>
      </c>
      <c r="V8" t="e">
        <f t="shared" si="7"/>
        <v>#DIV/0!</v>
      </c>
      <c r="W8" s="12"/>
      <c r="X8" s="12"/>
      <c r="Y8" s="12"/>
      <c r="Z8" s="12"/>
      <c r="AC8">
        <v>2020</v>
      </c>
      <c r="AD8" t="s">
        <v>29</v>
      </c>
      <c r="AE8">
        <v>0</v>
      </c>
      <c r="AF8">
        <v>0</v>
      </c>
      <c r="AG8">
        <f t="shared" si="8"/>
        <v>0</v>
      </c>
      <c r="AH8">
        <f t="shared" si="9"/>
        <v>0</v>
      </c>
      <c r="AI8" t="e">
        <f t="shared" si="10"/>
        <v>#DIV/0!</v>
      </c>
      <c r="AJ8" t="e">
        <f t="shared" si="11"/>
        <v>#DIV/0!</v>
      </c>
      <c r="AK8" s="12"/>
      <c r="AL8" s="12"/>
      <c r="AM8" s="12"/>
      <c r="AN8" s="12"/>
    </row>
    <row r="9" spans="1:40" ht="18.75" x14ac:dyDescent="0.3">
      <c r="A9" s="16">
        <v>2020</v>
      </c>
      <c r="B9" t="s">
        <v>29</v>
      </c>
      <c r="C9">
        <v>0</v>
      </c>
      <c r="D9">
        <v>0</v>
      </c>
      <c r="E9">
        <f t="shared" si="0"/>
        <v>0</v>
      </c>
      <c r="F9">
        <f t="shared" si="1"/>
        <v>0</v>
      </c>
      <c r="G9" t="e">
        <f t="shared" si="2"/>
        <v>#DIV/0!</v>
      </c>
      <c r="H9" t="e">
        <f t="shared" si="3"/>
        <v>#DIV/0!</v>
      </c>
      <c r="I9" s="12"/>
      <c r="J9" s="12"/>
      <c r="K9" s="12"/>
      <c r="L9" s="12"/>
      <c r="O9">
        <v>2020</v>
      </c>
      <c r="P9" t="s">
        <v>29</v>
      </c>
      <c r="Q9">
        <v>0</v>
      </c>
      <c r="R9">
        <v>0</v>
      </c>
      <c r="S9">
        <f t="shared" si="4"/>
        <v>0</v>
      </c>
      <c r="T9">
        <f t="shared" si="5"/>
        <v>0</v>
      </c>
      <c r="U9" t="e">
        <f t="shared" si="6"/>
        <v>#DIV/0!</v>
      </c>
      <c r="V9" t="e">
        <f t="shared" si="7"/>
        <v>#DIV/0!</v>
      </c>
      <c r="W9" s="12"/>
      <c r="X9" s="12"/>
      <c r="Y9" s="12"/>
      <c r="Z9" s="12"/>
      <c r="AC9">
        <v>2020</v>
      </c>
      <c r="AD9" t="s">
        <v>29</v>
      </c>
      <c r="AE9">
        <v>0</v>
      </c>
      <c r="AF9">
        <v>0</v>
      </c>
      <c r="AG9">
        <f t="shared" si="8"/>
        <v>0</v>
      </c>
      <c r="AH9">
        <f t="shared" si="9"/>
        <v>0</v>
      </c>
      <c r="AI9" t="e">
        <f t="shared" si="10"/>
        <v>#DIV/0!</v>
      </c>
      <c r="AJ9" t="e">
        <f t="shared" si="11"/>
        <v>#DIV/0!</v>
      </c>
      <c r="AK9" s="12"/>
      <c r="AL9" s="12"/>
      <c r="AM9" s="12"/>
      <c r="AN9" s="12"/>
    </row>
    <row r="10" spans="1:40" x14ac:dyDescent="0.25">
      <c r="A10" s="16">
        <v>2021</v>
      </c>
      <c r="B10" t="s">
        <v>30</v>
      </c>
      <c r="C10">
        <v>0</v>
      </c>
      <c r="D10">
        <v>0</v>
      </c>
      <c r="E10">
        <f t="shared" si="0"/>
        <v>0</v>
      </c>
      <c r="F10">
        <f t="shared" si="1"/>
        <v>0</v>
      </c>
      <c r="G10" t="e">
        <f t="shared" si="2"/>
        <v>#DIV/0!</v>
      </c>
      <c r="H10" t="e">
        <f t="shared" si="3"/>
        <v>#DIV/0!</v>
      </c>
      <c r="O10">
        <v>2021</v>
      </c>
      <c r="P10" t="s">
        <v>30</v>
      </c>
      <c r="Q10">
        <v>0</v>
      </c>
      <c r="R10">
        <v>0</v>
      </c>
      <c r="S10">
        <f t="shared" si="4"/>
        <v>0</v>
      </c>
      <c r="T10">
        <f t="shared" si="5"/>
        <v>0</v>
      </c>
      <c r="U10" t="e">
        <f t="shared" si="6"/>
        <v>#DIV/0!</v>
      </c>
      <c r="V10" t="e">
        <f t="shared" si="7"/>
        <v>#DIV/0!</v>
      </c>
      <c r="AC10">
        <v>2021</v>
      </c>
      <c r="AD10" t="s">
        <v>30</v>
      </c>
      <c r="AE10">
        <v>0</v>
      </c>
      <c r="AF10">
        <v>0</v>
      </c>
      <c r="AG10">
        <f t="shared" si="8"/>
        <v>0</v>
      </c>
      <c r="AH10">
        <f t="shared" si="9"/>
        <v>0</v>
      </c>
      <c r="AI10" t="e">
        <f t="shared" si="10"/>
        <v>#DIV/0!</v>
      </c>
      <c r="AJ10" t="e">
        <f t="shared" si="11"/>
        <v>#DIV/0!</v>
      </c>
    </row>
    <row r="11" spans="1:40" x14ac:dyDescent="0.25">
      <c r="A11" s="16">
        <v>2021</v>
      </c>
      <c r="B11" t="s">
        <v>30</v>
      </c>
      <c r="C11">
        <v>11</v>
      </c>
      <c r="D11">
        <v>4</v>
      </c>
      <c r="E11">
        <f t="shared" si="0"/>
        <v>6.5088757396449703E-2</v>
      </c>
      <c r="F11">
        <f t="shared" si="1"/>
        <v>2.8985507246376812E-2</v>
      </c>
      <c r="G11">
        <f t="shared" si="2"/>
        <v>0.73333333333333328</v>
      </c>
      <c r="H11">
        <f t="shared" si="3"/>
        <v>0.26666666666666666</v>
      </c>
      <c r="I11">
        <f t="shared" ref="I11:I21" si="12">E11*H11</f>
        <v>1.7357001972386588E-2</v>
      </c>
      <c r="J11">
        <f t="shared" ref="J11:J21" si="13">E11*G11</f>
        <v>4.7731755424063112E-2</v>
      </c>
      <c r="K11">
        <f t="shared" ref="K11:K21" si="14">F11*G11</f>
        <v>2.1256038647342993E-2</v>
      </c>
      <c r="L11">
        <f t="shared" ref="L11:L21" si="15">F11*H11</f>
        <v>7.7294685990338162E-3</v>
      </c>
      <c r="O11">
        <v>2021</v>
      </c>
      <c r="P11" t="s">
        <v>30</v>
      </c>
      <c r="Q11">
        <v>11</v>
      </c>
      <c r="R11">
        <v>0</v>
      </c>
      <c r="S11">
        <f t="shared" si="4"/>
        <v>6.5088757396449703E-2</v>
      </c>
      <c r="T11">
        <f t="shared" si="5"/>
        <v>0</v>
      </c>
      <c r="U11">
        <f t="shared" si="6"/>
        <v>1</v>
      </c>
      <c r="V11">
        <f t="shared" si="7"/>
        <v>0</v>
      </c>
      <c r="W11">
        <f t="shared" ref="W11:W21" si="16">S11*V11</f>
        <v>0</v>
      </c>
      <c r="X11">
        <f t="shared" ref="X11:X21" si="17">S11*U11</f>
        <v>6.5088757396449703E-2</v>
      </c>
      <c r="Y11">
        <f t="shared" ref="Y11:Y21" si="18">T11*U11</f>
        <v>0</v>
      </c>
      <c r="Z11">
        <f t="shared" ref="Z11:Z21" si="19">T11*V11</f>
        <v>0</v>
      </c>
      <c r="AC11">
        <v>2021</v>
      </c>
      <c r="AD11" t="s">
        <v>30</v>
      </c>
      <c r="AE11">
        <v>11</v>
      </c>
      <c r="AF11">
        <v>0</v>
      </c>
      <c r="AG11">
        <f t="shared" si="8"/>
        <v>6.5088757396449703E-2</v>
      </c>
      <c r="AH11">
        <f t="shared" si="9"/>
        <v>0</v>
      </c>
      <c r="AI11">
        <f t="shared" si="10"/>
        <v>1</v>
      </c>
      <c r="AJ11">
        <f t="shared" si="11"/>
        <v>0</v>
      </c>
      <c r="AK11">
        <f t="shared" ref="AK11:AK23" si="20">AG11*AJ11</f>
        <v>0</v>
      </c>
      <c r="AL11">
        <f t="shared" ref="AL11:AL23" si="21">AG11*AI11</f>
        <v>6.5088757396449703E-2</v>
      </c>
      <c r="AM11">
        <f t="shared" ref="AM11:AM23" si="22">AH11*AI11</f>
        <v>0</v>
      </c>
      <c r="AN11">
        <f t="shared" ref="AN11:AN23" si="23">AH11*AJ11</f>
        <v>0</v>
      </c>
    </row>
    <row r="12" spans="1:40" x14ac:dyDescent="0.25">
      <c r="A12" s="16">
        <v>2021</v>
      </c>
      <c r="B12" t="s">
        <v>31</v>
      </c>
      <c r="C12">
        <v>5</v>
      </c>
      <c r="D12">
        <v>9</v>
      </c>
      <c r="E12">
        <f t="shared" si="0"/>
        <v>2.9585798816568046E-2</v>
      </c>
      <c r="F12">
        <f t="shared" si="1"/>
        <v>6.5217391304347824E-2</v>
      </c>
      <c r="G12">
        <f t="shared" si="2"/>
        <v>0.35714285714285715</v>
      </c>
      <c r="H12">
        <f t="shared" si="3"/>
        <v>0.6428571428571429</v>
      </c>
      <c r="I12">
        <f t="shared" si="12"/>
        <v>1.9019442096365174E-2</v>
      </c>
      <c r="J12">
        <f t="shared" si="13"/>
        <v>1.0566356720202874E-2</v>
      </c>
      <c r="K12">
        <f t="shared" si="14"/>
        <v>2.3291925465838508E-2</v>
      </c>
      <c r="L12">
        <f t="shared" si="15"/>
        <v>4.192546583850932E-2</v>
      </c>
      <c r="O12">
        <v>2021</v>
      </c>
      <c r="P12" t="s">
        <v>31</v>
      </c>
      <c r="Q12">
        <v>5</v>
      </c>
      <c r="R12">
        <v>0</v>
      </c>
      <c r="S12">
        <f t="shared" si="4"/>
        <v>2.9585798816568046E-2</v>
      </c>
      <c r="T12">
        <f t="shared" si="5"/>
        <v>0</v>
      </c>
      <c r="U12">
        <f t="shared" si="6"/>
        <v>1</v>
      </c>
      <c r="V12">
        <f t="shared" si="7"/>
        <v>0</v>
      </c>
      <c r="W12">
        <f t="shared" si="16"/>
        <v>0</v>
      </c>
      <c r="X12">
        <f t="shared" si="17"/>
        <v>2.9585798816568046E-2</v>
      </c>
      <c r="Y12">
        <f t="shared" si="18"/>
        <v>0</v>
      </c>
      <c r="Z12">
        <f t="shared" si="19"/>
        <v>0</v>
      </c>
      <c r="AC12">
        <v>2021</v>
      </c>
      <c r="AD12" t="s">
        <v>31</v>
      </c>
      <c r="AE12">
        <v>5</v>
      </c>
      <c r="AF12">
        <v>0</v>
      </c>
      <c r="AG12">
        <f t="shared" si="8"/>
        <v>2.9585798816568046E-2</v>
      </c>
      <c r="AH12">
        <f t="shared" si="9"/>
        <v>0</v>
      </c>
      <c r="AI12">
        <f t="shared" si="10"/>
        <v>1</v>
      </c>
      <c r="AJ12">
        <f t="shared" si="11"/>
        <v>0</v>
      </c>
      <c r="AK12">
        <f t="shared" si="20"/>
        <v>0</v>
      </c>
      <c r="AL12">
        <f t="shared" si="21"/>
        <v>2.9585798816568046E-2</v>
      </c>
      <c r="AM12">
        <f t="shared" si="22"/>
        <v>0</v>
      </c>
      <c r="AN12">
        <f t="shared" si="23"/>
        <v>0</v>
      </c>
    </row>
    <row r="13" spans="1:40" x14ac:dyDescent="0.25">
      <c r="A13" s="16">
        <v>2021</v>
      </c>
      <c r="B13" t="s">
        <v>31</v>
      </c>
      <c r="C13">
        <v>17</v>
      </c>
      <c r="D13">
        <v>7</v>
      </c>
      <c r="E13">
        <f t="shared" si="0"/>
        <v>0.10059171597633136</v>
      </c>
      <c r="F13">
        <f t="shared" si="1"/>
        <v>5.0724637681159424E-2</v>
      </c>
      <c r="G13">
        <f t="shared" si="2"/>
        <v>0.70833333333333337</v>
      </c>
      <c r="H13">
        <f t="shared" si="3"/>
        <v>0.29166666666666669</v>
      </c>
      <c r="I13">
        <f t="shared" si="12"/>
        <v>2.9339250493096648E-2</v>
      </c>
      <c r="J13">
        <f t="shared" si="13"/>
        <v>7.1252465483234717E-2</v>
      </c>
      <c r="K13">
        <f t="shared" si="14"/>
        <v>3.5929951690821263E-2</v>
      </c>
      <c r="L13">
        <f t="shared" si="15"/>
        <v>1.4794685990338166E-2</v>
      </c>
      <c r="O13">
        <v>2021</v>
      </c>
      <c r="P13" t="s">
        <v>31</v>
      </c>
      <c r="Q13">
        <v>17</v>
      </c>
      <c r="R13">
        <v>55</v>
      </c>
      <c r="S13">
        <f t="shared" si="4"/>
        <v>0.10059171597633136</v>
      </c>
      <c r="T13">
        <f t="shared" si="5"/>
        <v>0.14550264550264549</v>
      </c>
      <c r="U13">
        <f t="shared" si="6"/>
        <v>0.2361111111111111</v>
      </c>
      <c r="V13">
        <f t="shared" si="7"/>
        <v>0.76388888888888884</v>
      </c>
      <c r="W13">
        <f t="shared" si="16"/>
        <v>7.6840894148586456E-2</v>
      </c>
      <c r="X13">
        <f t="shared" si="17"/>
        <v>2.3750821827744906E-2</v>
      </c>
      <c r="Y13">
        <f t="shared" si="18"/>
        <v>3.4354791299235743E-2</v>
      </c>
      <c r="Z13">
        <f t="shared" si="19"/>
        <v>0.11114785420340975</v>
      </c>
      <c r="AC13">
        <v>2021</v>
      </c>
      <c r="AD13" t="s">
        <v>31</v>
      </c>
      <c r="AE13">
        <v>17</v>
      </c>
      <c r="AF13">
        <v>0</v>
      </c>
      <c r="AG13">
        <f t="shared" si="8"/>
        <v>0.10059171597633136</v>
      </c>
      <c r="AH13">
        <f t="shared" si="9"/>
        <v>0</v>
      </c>
      <c r="AI13">
        <f t="shared" si="10"/>
        <v>1</v>
      </c>
      <c r="AJ13">
        <f t="shared" si="11"/>
        <v>0</v>
      </c>
      <c r="AK13">
        <f t="shared" si="20"/>
        <v>0</v>
      </c>
      <c r="AL13">
        <f t="shared" si="21"/>
        <v>0.10059171597633136</v>
      </c>
      <c r="AM13">
        <f t="shared" si="22"/>
        <v>0</v>
      </c>
      <c r="AN13">
        <f t="shared" si="23"/>
        <v>0</v>
      </c>
    </row>
    <row r="14" spans="1:40" x14ac:dyDescent="0.25">
      <c r="A14" s="16">
        <v>2021</v>
      </c>
      <c r="B14" t="s">
        <v>32</v>
      </c>
      <c r="C14">
        <v>27</v>
      </c>
      <c r="D14">
        <v>27</v>
      </c>
      <c r="E14">
        <f t="shared" si="0"/>
        <v>0.15976331360946747</v>
      </c>
      <c r="F14">
        <f t="shared" si="1"/>
        <v>0.19565217391304349</v>
      </c>
      <c r="G14">
        <f t="shared" si="2"/>
        <v>0.5</v>
      </c>
      <c r="H14">
        <f t="shared" si="3"/>
        <v>0.5</v>
      </c>
      <c r="I14">
        <f t="shared" si="12"/>
        <v>7.9881656804733733E-2</v>
      </c>
      <c r="J14">
        <f t="shared" si="13"/>
        <v>7.9881656804733733E-2</v>
      </c>
      <c r="K14">
        <f t="shared" si="14"/>
        <v>9.7826086956521743E-2</v>
      </c>
      <c r="L14">
        <f t="shared" si="15"/>
        <v>9.7826086956521743E-2</v>
      </c>
      <c r="O14">
        <v>2021</v>
      </c>
      <c r="P14" t="s">
        <v>32</v>
      </c>
      <c r="Q14">
        <v>27</v>
      </c>
      <c r="R14">
        <v>125</v>
      </c>
      <c r="S14">
        <f t="shared" si="4"/>
        <v>0.15976331360946747</v>
      </c>
      <c r="T14">
        <f t="shared" si="5"/>
        <v>0.3306878306878307</v>
      </c>
      <c r="U14">
        <f t="shared" si="6"/>
        <v>0.17763157894736842</v>
      </c>
      <c r="V14">
        <f t="shared" si="7"/>
        <v>0.82236842105263153</v>
      </c>
      <c r="W14">
        <f t="shared" si="16"/>
        <v>0.13138430395515416</v>
      </c>
      <c r="X14">
        <f t="shared" si="17"/>
        <v>2.8379009654313298E-2</v>
      </c>
      <c r="Y14">
        <f t="shared" si="18"/>
        <v>5.8740601503759399E-2</v>
      </c>
      <c r="Z14">
        <f t="shared" si="19"/>
        <v>0.27194722918407127</v>
      </c>
      <c r="AC14">
        <v>2021</v>
      </c>
      <c r="AD14" t="s">
        <v>32</v>
      </c>
      <c r="AE14">
        <v>27</v>
      </c>
      <c r="AF14">
        <v>0</v>
      </c>
      <c r="AG14">
        <f t="shared" si="8"/>
        <v>0.15976331360946747</v>
      </c>
      <c r="AH14">
        <f t="shared" si="9"/>
        <v>0</v>
      </c>
      <c r="AI14">
        <f t="shared" si="10"/>
        <v>1</v>
      </c>
      <c r="AJ14">
        <f t="shared" si="11"/>
        <v>0</v>
      </c>
      <c r="AK14">
        <f t="shared" si="20"/>
        <v>0</v>
      </c>
      <c r="AL14">
        <f t="shared" si="21"/>
        <v>0.15976331360946747</v>
      </c>
      <c r="AM14">
        <f t="shared" si="22"/>
        <v>0</v>
      </c>
      <c r="AN14">
        <f t="shared" si="23"/>
        <v>0</v>
      </c>
    </row>
    <row r="15" spans="1:40" x14ac:dyDescent="0.25">
      <c r="A15" s="16">
        <v>2021</v>
      </c>
      <c r="B15" t="s">
        <v>32</v>
      </c>
      <c r="C15">
        <v>13</v>
      </c>
      <c r="D15">
        <v>14</v>
      </c>
      <c r="E15">
        <f t="shared" si="0"/>
        <v>7.6923076923076927E-2</v>
      </c>
      <c r="F15">
        <f t="shared" si="1"/>
        <v>0.10144927536231885</v>
      </c>
      <c r="G15">
        <f t="shared" si="2"/>
        <v>0.48148148148148145</v>
      </c>
      <c r="H15">
        <f t="shared" si="3"/>
        <v>0.51851851851851849</v>
      </c>
      <c r="I15">
        <f t="shared" si="12"/>
        <v>3.9886039886039885E-2</v>
      </c>
      <c r="J15">
        <f t="shared" si="13"/>
        <v>3.7037037037037035E-2</v>
      </c>
      <c r="K15">
        <f t="shared" si="14"/>
        <v>4.8845947396672036E-2</v>
      </c>
      <c r="L15">
        <f t="shared" si="15"/>
        <v>5.2603327965646804E-2</v>
      </c>
      <c r="O15">
        <v>2021</v>
      </c>
      <c r="P15" t="s">
        <v>32</v>
      </c>
      <c r="Q15">
        <v>13</v>
      </c>
      <c r="R15">
        <v>0</v>
      </c>
      <c r="S15">
        <f t="shared" si="4"/>
        <v>7.6923076923076927E-2</v>
      </c>
      <c r="T15">
        <f t="shared" si="5"/>
        <v>0</v>
      </c>
      <c r="U15">
        <f t="shared" si="6"/>
        <v>1</v>
      </c>
      <c r="V15">
        <f t="shared" si="7"/>
        <v>0</v>
      </c>
      <c r="W15">
        <f t="shared" si="16"/>
        <v>0</v>
      </c>
      <c r="X15">
        <f t="shared" si="17"/>
        <v>7.6923076923076927E-2</v>
      </c>
      <c r="Y15">
        <f t="shared" si="18"/>
        <v>0</v>
      </c>
      <c r="Z15">
        <f t="shared" si="19"/>
        <v>0</v>
      </c>
      <c r="AC15">
        <v>2021</v>
      </c>
      <c r="AD15" t="s">
        <v>32</v>
      </c>
      <c r="AE15">
        <v>13</v>
      </c>
      <c r="AF15">
        <v>0</v>
      </c>
      <c r="AG15">
        <f t="shared" si="8"/>
        <v>7.6923076923076927E-2</v>
      </c>
      <c r="AH15">
        <f t="shared" si="9"/>
        <v>0</v>
      </c>
      <c r="AI15">
        <f t="shared" si="10"/>
        <v>1</v>
      </c>
      <c r="AJ15">
        <f t="shared" si="11"/>
        <v>0</v>
      </c>
      <c r="AK15">
        <f t="shared" si="20"/>
        <v>0</v>
      </c>
      <c r="AL15">
        <f t="shared" si="21"/>
        <v>7.6923076923076927E-2</v>
      </c>
      <c r="AM15">
        <f t="shared" si="22"/>
        <v>0</v>
      </c>
      <c r="AN15">
        <f t="shared" si="23"/>
        <v>0</v>
      </c>
    </row>
    <row r="16" spans="1:40" x14ac:dyDescent="0.25">
      <c r="A16" s="16">
        <v>2021</v>
      </c>
      <c r="B16" t="s">
        <v>33</v>
      </c>
      <c r="C16">
        <v>31</v>
      </c>
      <c r="D16">
        <v>14</v>
      </c>
      <c r="E16">
        <f t="shared" si="0"/>
        <v>0.18343195266272189</v>
      </c>
      <c r="F16">
        <f t="shared" si="1"/>
        <v>0.10144927536231885</v>
      </c>
      <c r="G16">
        <f t="shared" si="2"/>
        <v>0.68888888888888888</v>
      </c>
      <c r="H16">
        <f t="shared" si="3"/>
        <v>0.31111111111111112</v>
      </c>
      <c r="I16">
        <f t="shared" si="12"/>
        <v>5.7067718606180144E-2</v>
      </c>
      <c r="J16">
        <f t="shared" si="13"/>
        <v>0.12636423405654174</v>
      </c>
      <c r="K16">
        <f t="shared" si="14"/>
        <v>6.9887278582930756E-2</v>
      </c>
      <c r="L16">
        <f t="shared" si="15"/>
        <v>3.1561996779388084E-2</v>
      </c>
      <c r="O16">
        <v>2021</v>
      </c>
      <c r="P16" t="s">
        <v>33</v>
      </c>
      <c r="Q16">
        <v>31</v>
      </c>
      <c r="R16">
        <v>164</v>
      </c>
      <c r="S16">
        <f t="shared" si="4"/>
        <v>0.18343195266272189</v>
      </c>
      <c r="T16">
        <f t="shared" si="5"/>
        <v>0.43386243386243384</v>
      </c>
      <c r="U16">
        <f t="shared" si="6"/>
        <v>0.15897435897435896</v>
      </c>
      <c r="V16">
        <f t="shared" si="7"/>
        <v>0.84102564102564104</v>
      </c>
      <c r="W16">
        <f t="shared" si="16"/>
        <v>0.15427097557275071</v>
      </c>
      <c r="X16">
        <f t="shared" si="17"/>
        <v>2.9160977089971171E-2</v>
      </c>
      <c r="Y16">
        <f t="shared" si="18"/>
        <v>6.8973002306335629E-2</v>
      </c>
      <c r="Z16">
        <f t="shared" si="19"/>
        <v>0.36488943155609821</v>
      </c>
      <c r="AC16">
        <v>2021</v>
      </c>
      <c r="AD16" t="s">
        <v>33</v>
      </c>
      <c r="AE16">
        <v>31</v>
      </c>
      <c r="AF16">
        <v>0</v>
      </c>
      <c r="AG16">
        <f t="shared" si="8"/>
        <v>0.18343195266272189</v>
      </c>
      <c r="AH16">
        <f t="shared" si="9"/>
        <v>0</v>
      </c>
      <c r="AI16">
        <f t="shared" si="10"/>
        <v>1</v>
      </c>
      <c r="AJ16">
        <f t="shared" si="11"/>
        <v>0</v>
      </c>
      <c r="AK16">
        <f t="shared" si="20"/>
        <v>0</v>
      </c>
      <c r="AL16">
        <f t="shared" si="21"/>
        <v>0.18343195266272189</v>
      </c>
      <c r="AM16">
        <f t="shared" si="22"/>
        <v>0</v>
      </c>
      <c r="AN16">
        <f t="shared" si="23"/>
        <v>0</v>
      </c>
    </row>
    <row r="17" spans="1:40" x14ac:dyDescent="0.25">
      <c r="A17" s="16">
        <v>2021</v>
      </c>
      <c r="B17" t="s">
        <v>33</v>
      </c>
      <c r="C17">
        <v>24</v>
      </c>
      <c r="D17">
        <v>51</v>
      </c>
      <c r="E17">
        <f t="shared" si="0"/>
        <v>0.14201183431952663</v>
      </c>
      <c r="F17">
        <f t="shared" si="1"/>
        <v>0.36956521739130432</v>
      </c>
      <c r="G17">
        <f t="shared" si="2"/>
        <v>0.32</v>
      </c>
      <c r="H17">
        <f t="shared" si="3"/>
        <v>0.68</v>
      </c>
      <c r="I17">
        <f t="shared" si="12"/>
        <v>9.6568047337278112E-2</v>
      </c>
      <c r="J17">
        <f t="shared" si="13"/>
        <v>4.5443786982248525E-2</v>
      </c>
      <c r="K17">
        <f t="shared" si="14"/>
        <v>0.11826086956521739</v>
      </c>
      <c r="L17">
        <f t="shared" si="15"/>
        <v>0.25130434782608696</v>
      </c>
      <c r="O17">
        <v>2021</v>
      </c>
      <c r="P17" t="s">
        <v>33</v>
      </c>
      <c r="Q17">
        <v>24</v>
      </c>
      <c r="R17">
        <v>34</v>
      </c>
      <c r="S17">
        <f t="shared" si="4"/>
        <v>0.14201183431952663</v>
      </c>
      <c r="T17">
        <f t="shared" si="5"/>
        <v>8.9947089947089942E-2</v>
      </c>
      <c r="U17">
        <f t="shared" si="6"/>
        <v>0.41379310344827586</v>
      </c>
      <c r="V17">
        <f t="shared" si="7"/>
        <v>0.58620689655172409</v>
      </c>
      <c r="W17">
        <f t="shared" si="16"/>
        <v>8.3248316670067324E-2</v>
      </c>
      <c r="X17">
        <f t="shared" si="17"/>
        <v>5.8763517649459293E-2</v>
      </c>
      <c r="Y17">
        <f t="shared" si="18"/>
        <v>3.7219485495347565E-2</v>
      </c>
      <c r="Z17">
        <f t="shared" si="19"/>
        <v>5.2727604451742377E-2</v>
      </c>
      <c r="AC17">
        <v>2021</v>
      </c>
      <c r="AD17" t="s">
        <v>33</v>
      </c>
      <c r="AE17">
        <v>24</v>
      </c>
      <c r="AF17">
        <v>7</v>
      </c>
      <c r="AG17">
        <f t="shared" si="8"/>
        <v>0.14201183431952663</v>
      </c>
      <c r="AH17">
        <f t="shared" si="9"/>
        <v>1.912568306010929E-2</v>
      </c>
      <c r="AI17">
        <f t="shared" si="10"/>
        <v>0.77419354838709675</v>
      </c>
      <c r="AJ17">
        <f t="shared" si="11"/>
        <v>0.22580645161290322</v>
      </c>
      <c r="AK17">
        <f t="shared" si="20"/>
        <v>3.206718839473182E-2</v>
      </c>
      <c r="AL17">
        <f t="shared" si="21"/>
        <v>0.1099446459247948</v>
      </c>
      <c r="AM17">
        <f t="shared" si="22"/>
        <v>1.4806980433632998E-2</v>
      </c>
      <c r="AN17">
        <f t="shared" si="23"/>
        <v>4.3187026264762908E-3</v>
      </c>
    </row>
    <row r="18" spans="1:40" x14ac:dyDescent="0.25">
      <c r="A18" s="16">
        <v>2021</v>
      </c>
      <c r="B18" t="s">
        <v>34</v>
      </c>
      <c r="C18">
        <v>21</v>
      </c>
      <c r="D18">
        <v>12</v>
      </c>
      <c r="E18">
        <f t="shared" si="0"/>
        <v>0.1242603550295858</v>
      </c>
      <c r="F18">
        <f t="shared" si="1"/>
        <v>8.6956521739130432E-2</v>
      </c>
      <c r="G18">
        <f t="shared" si="2"/>
        <v>0.63636363636363635</v>
      </c>
      <c r="H18">
        <f t="shared" si="3"/>
        <v>0.36363636363636365</v>
      </c>
      <c r="I18">
        <f t="shared" si="12"/>
        <v>4.5185583647122107E-2</v>
      </c>
      <c r="J18">
        <f t="shared" si="13"/>
        <v>7.9074771382463688E-2</v>
      </c>
      <c r="K18">
        <f t="shared" si="14"/>
        <v>5.533596837944664E-2</v>
      </c>
      <c r="L18">
        <f t="shared" si="15"/>
        <v>3.1620553359683792E-2</v>
      </c>
      <c r="O18">
        <v>2021</v>
      </c>
      <c r="P18" t="s">
        <v>34</v>
      </c>
      <c r="Q18">
        <v>21</v>
      </c>
      <c r="R18">
        <v>0</v>
      </c>
      <c r="S18">
        <f t="shared" si="4"/>
        <v>0.1242603550295858</v>
      </c>
      <c r="T18">
        <f t="shared" si="5"/>
        <v>0</v>
      </c>
      <c r="U18">
        <f t="shared" si="6"/>
        <v>1</v>
      </c>
      <c r="V18">
        <f t="shared" si="7"/>
        <v>0</v>
      </c>
      <c r="W18">
        <f t="shared" si="16"/>
        <v>0</v>
      </c>
      <c r="X18">
        <f t="shared" si="17"/>
        <v>0.1242603550295858</v>
      </c>
      <c r="Y18">
        <f t="shared" si="18"/>
        <v>0</v>
      </c>
      <c r="Z18">
        <f t="shared" si="19"/>
        <v>0</v>
      </c>
      <c r="AC18">
        <v>2021</v>
      </c>
      <c r="AD18" t="s">
        <v>34</v>
      </c>
      <c r="AE18">
        <v>21</v>
      </c>
      <c r="AF18">
        <v>2</v>
      </c>
      <c r="AG18">
        <f t="shared" si="8"/>
        <v>0.1242603550295858</v>
      </c>
      <c r="AH18">
        <f t="shared" si="9"/>
        <v>5.4644808743169399E-3</v>
      </c>
      <c r="AI18">
        <f t="shared" si="10"/>
        <v>0.91304347826086951</v>
      </c>
      <c r="AJ18">
        <f t="shared" si="11"/>
        <v>8.6956521739130432E-2</v>
      </c>
      <c r="AK18">
        <f t="shared" si="20"/>
        <v>1.0805248263442242E-2</v>
      </c>
      <c r="AL18">
        <f t="shared" si="21"/>
        <v>0.11345510676614355</v>
      </c>
      <c r="AM18">
        <f t="shared" si="22"/>
        <v>4.9893086243763358E-3</v>
      </c>
      <c r="AN18">
        <f t="shared" si="23"/>
        <v>4.7517224994060348E-4</v>
      </c>
    </row>
    <row r="19" spans="1:40" x14ac:dyDescent="0.25">
      <c r="A19" s="16">
        <v>2021</v>
      </c>
      <c r="B19" t="s">
        <v>34</v>
      </c>
      <c r="C19">
        <v>16</v>
      </c>
      <c r="D19">
        <v>0</v>
      </c>
      <c r="E19">
        <f t="shared" si="0"/>
        <v>9.4674556213017749E-2</v>
      </c>
      <c r="F19">
        <f t="shared" si="1"/>
        <v>0</v>
      </c>
      <c r="G19">
        <f t="shared" si="2"/>
        <v>1</v>
      </c>
      <c r="H19">
        <f t="shared" si="3"/>
        <v>0</v>
      </c>
      <c r="I19">
        <f t="shared" si="12"/>
        <v>0</v>
      </c>
      <c r="J19">
        <f t="shared" si="13"/>
        <v>9.4674556213017749E-2</v>
      </c>
      <c r="K19">
        <f t="shared" si="14"/>
        <v>0</v>
      </c>
      <c r="L19">
        <f t="shared" si="15"/>
        <v>0</v>
      </c>
      <c r="O19">
        <v>2021</v>
      </c>
      <c r="P19" t="s">
        <v>34</v>
      </c>
      <c r="Q19">
        <v>16</v>
      </c>
      <c r="R19">
        <v>0</v>
      </c>
      <c r="S19">
        <f t="shared" si="4"/>
        <v>9.4674556213017749E-2</v>
      </c>
      <c r="T19">
        <f t="shared" si="5"/>
        <v>0</v>
      </c>
      <c r="U19">
        <f t="shared" si="6"/>
        <v>1</v>
      </c>
      <c r="V19">
        <f t="shared" si="7"/>
        <v>0</v>
      </c>
      <c r="W19">
        <f t="shared" si="16"/>
        <v>0</v>
      </c>
      <c r="X19">
        <f t="shared" si="17"/>
        <v>9.4674556213017749E-2</v>
      </c>
      <c r="Y19">
        <f t="shared" si="18"/>
        <v>0</v>
      </c>
      <c r="Z19">
        <f t="shared" si="19"/>
        <v>0</v>
      </c>
      <c r="AC19">
        <v>2021</v>
      </c>
      <c r="AD19" t="s">
        <v>34</v>
      </c>
      <c r="AE19">
        <v>16</v>
      </c>
      <c r="AF19">
        <v>0</v>
      </c>
      <c r="AG19">
        <f t="shared" si="8"/>
        <v>9.4674556213017749E-2</v>
      </c>
      <c r="AH19">
        <f t="shared" si="9"/>
        <v>0</v>
      </c>
      <c r="AI19">
        <f t="shared" si="10"/>
        <v>1</v>
      </c>
      <c r="AJ19">
        <f t="shared" si="11"/>
        <v>0</v>
      </c>
      <c r="AK19">
        <f t="shared" si="20"/>
        <v>0</v>
      </c>
      <c r="AL19">
        <f t="shared" si="21"/>
        <v>9.4674556213017749E-2</v>
      </c>
      <c r="AM19">
        <f t="shared" si="22"/>
        <v>0</v>
      </c>
      <c r="AN19">
        <f t="shared" si="23"/>
        <v>0</v>
      </c>
    </row>
    <row r="20" spans="1:40" x14ac:dyDescent="0.25">
      <c r="A20" s="16">
        <v>2021</v>
      </c>
      <c r="B20" t="s">
        <v>35</v>
      </c>
      <c r="C20">
        <v>2</v>
      </c>
      <c r="D20">
        <v>0</v>
      </c>
      <c r="E20">
        <f t="shared" si="0"/>
        <v>1.1834319526627219E-2</v>
      </c>
      <c r="F20">
        <f t="shared" si="1"/>
        <v>0</v>
      </c>
      <c r="G20">
        <f t="shared" si="2"/>
        <v>1</v>
      </c>
      <c r="H20">
        <f t="shared" si="3"/>
        <v>0</v>
      </c>
      <c r="I20">
        <f t="shared" si="12"/>
        <v>0</v>
      </c>
      <c r="J20">
        <f t="shared" si="13"/>
        <v>1.1834319526627219E-2</v>
      </c>
      <c r="K20">
        <f t="shared" si="14"/>
        <v>0</v>
      </c>
      <c r="L20">
        <f t="shared" si="15"/>
        <v>0</v>
      </c>
      <c r="O20">
        <v>2021</v>
      </c>
      <c r="P20" t="s">
        <v>35</v>
      </c>
      <c r="Q20">
        <v>2</v>
      </c>
      <c r="R20">
        <v>0</v>
      </c>
      <c r="S20">
        <f t="shared" si="4"/>
        <v>1.1834319526627219E-2</v>
      </c>
      <c r="T20">
        <f t="shared" si="5"/>
        <v>0</v>
      </c>
      <c r="U20">
        <f t="shared" si="6"/>
        <v>1</v>
      </c>
      <c r="V20">
        <f t="shared" si="7"/>
        <v>0</v>
      </c>
      <c r="W20">
        <f t="shared" si="16"/>
        <v>0</v>
      </c>
      <c r="X20">
        <f t="shared" si="17"/>
        <v>1.1834319526627219E-2</v>
      </c>
      <c r="Y20">
        <f t="shared" si="18"/>
        <v>0</v>
      </c>
      <c r="Z20">
        <f t="shared" si="19"/>
        <v>0</v>
      </c>
      <c r="AC20">
        <v>2021</v>
      </c>
      <c r="AD20" t="s">
        <v>35</v>
      </c>
      <c r="AE20">
        <v>2</v>
      </c>
      <c r="AF20">
        <v>39</v>
      </c>
      <c r="AG20">
        <f t="shared" si="8"/>
        <v>1.1834319526627219E-2</v>
      </c>
      <c r="AH20">
        <f t="shared" si="9"/>
        <v>0.10655737704918032</v>
      </c>
      <c r="AI20">
        <f t="shared" si="10"/>
        <v>4.878048780487805E-2</v>
      </c>
      <c r="AJ20">
        <f t="shared" si="11"/>
        <v>0.95121951219512191</v>
      </c>
      <c r="AK20">
        <f t="shared" si="20"/>
        <v>1.125703564727955E-2</v>
      </c>
      <c r="AL20">
        <f t="shared" si="21"/>
        <v>5.7728387934766927E-4</v>
      </c>
      <c r="AM20">
        <f t="shared" si="22"/>
        <v>5.1979208316673331E-3</v>
      </c>
      <c r="AN20">
        <f t="shared" si="23"/>
        <v>0.10135945621751298</v>
      </c>
    </row>
    <row r="21" spans="1:40" x14ac:dyDescent="0.25">
      <c r="A21" s="16">
        <v>2021</v>
      </c>
      <c r="B21" t="s">
        <v>35</v>
      </c>
      <c r="C21">
        <v>2</v>
      </c>
      <c r="D21">
        <v>0</v>
      </c>
      <c r="E21">
        <f t="shared" si="0"/>
        <v>1.1834319526627219E-2</v>
      </c>
      <c r="F21">
        <f t="shared" si="1"/>
        <v>0</v>
      </c>
      <c r="G21">
        <f t="shared" si="2"/>
        <v>1</v>
      </c>
      <c r="H21">
        <f t="shared" si="3"/>
        <v>0</v>
      </c>
      <c r="I21">
        <f t="shared" si="12"/>
        <v>0</v>
      </c>
      <c r="J21">
        <f t="shared" si="13"/>
        <v>1.1834319526627219E-2</v>
      </c>
      <c r="K21">
        <f t="shared" si="14"/>
        <v>0</v>
      </c>
      <c r="L21">
        <f t="shared" si="15"/>
        <v>0</v>
      </c>
      <c r="O21">
        <v>2021</v>
      </c>
      <c r="P21" t="s">
        <v>35</v>
      </c>
      <c r="Q21">
        <v>2</v>
      </c>
      <c r="R21">
        <v>0</v>
      </c>
      <c r="S21">
        <f t="shared" si="4"/>
        <v>1.1834319526627219E-2</v>
      </c>
      <c r="T21">
        <f t="shared" si="5"/>
        <v>0</v>
      </c>
      <c r="U21">
        <f t="shared" si="6"/>
        <v>1</v>
      </c>
      <c r="V21">
        <f t="shared" si="7"/>
        <v>0</v>
      </c>
      <c r="W21">
        <f t="shared" si="16"/>
        <v>0</v>
      </c>
      <c r="X21">
        <f t="shared" si="17"/>
        <v>1.1834319526627219E-2</v>
      </c>
      <c r="Y21">
        <f t="shared" si="18"/>
        <v>0</v>
      </c>
      <c r="Z21">
        <f t="shared" si="19"/>
        <v>0</v>
      </c>
      <c r="AC21">
        <v>2021</v>
      </c>
      <c r="AD21" t="s">
        <v>35</v>
      </c>
      <c r="AE21">
        <v>2</v>
      </c>
      <c r="AF21">
        <v>162</v>
      </c>
      <c r="AG21">
        <f t="shared" si="8"/>
        <v>1.1834319526627219E-2</v>
      </c>
      <c r="AH21">
        <f t="shared" si="9"/>
        <v>0.44262295081967212</v>
      </c>
      <c r="AI21">
        <f t="shared" si="10"/>
        <v>1.2195121951219513E-2</v>
      </c>
      <c r="AJ21">
        <f t="shared" si="11"/>
        <v>0.98780487804878048</v>
      </c>
      <c r="AK21">
        <f t="shared" si="20"/>
        <v>1.1689998556790301E-2</v>
      </c>
      <c r="AL21">
        <f t="shared" si="21"/>
        <v>1.4432096983691732E-4</v>
      </c>
      <c r="AM21">
        <f t="shared" si="22"/>
        <v>5.3978408636545386E-3</v>
      </c>
      <c r="AN21">
        <f t="shared" si="23"/>
        <v>0.4372251099560176</v>
      </c>
    </row>
    <row r="22" spans="1:40" x14ac:dyDescent="0.25">
      <c r="A22" s="16">
        <v>2021</v>
      </c>
      <c r="B22" t="s">
        <v>36</v>
      </c>
      <c r="C22">
        <v>0</v>
      </c>
      <c r="D22">
        <v>0</v>
      </c>
      <c r="E22">
        <f t="shared" si="0"/>
        <v>0</v>
      </c>
      <c r="F22">
        <f t="shared" si="1"/>
        <v>0</v>
      </c>
      <c r="G22" t="e">
        <f t="shared" si="2"/>
        <v>#DIV/0!</v>
      </c>
      <c r="H22" t="e">
        <f t="shared" si="3"/>
        <v>#DIV/0!</v>
      </c>
      <c r="O22">
        <v>2021</v>
      </c>
      <c r="P22" t="s">
        <v>36</v>
      </c>
      <c r="Q22">
        <v>0</v>
      </c>
      <c r="R22">
        <v>0</v>
      </c>
      <c r="S22">
        <f t="shared" si="4"/>
        <v>0</v>
      </c>
      <c r="T22">
        <f t="shared" si="5"/>
        <v>0</v>
      </c>
      <c r="U22" t="e">
        <f t="shared" si="6"/>
        <v>#DIV/0!</v>
      </c>
      <c r="V22" t="e">
        <f t="shared" si="7"/>
        <v>#DIV/0!</v>
      </c>
      <c r="AC22">
        <v>2021</v>
      </c>
      <c r="AD22" t="s">
        <v>36</v>
      </c>
      <c r="AE22">
        <v>0</v>
      </c>
      <c r="AF22">
        <v>2</v>
      </c>
      <c r="AG22">
        <f t="shared" si="8"/>
        <v>0</v>
      </c>
      <c r="AH22">
        <f t="shared" si="9"/>
        <v>5.4644808743169399E-3</v>
      </c>
      <c r="AI22">
        <f t="shared" si="10"/>
        <v>0</v>
      </c>
      <c r="AJ22">
        <f t="shared" si="11"/>
        <v>1</v>
      </c>
      <c r="AK22">
        <f t="shared" si="20"/>
        <v>0</v>
      </c>
      <c r="AL22">
        <f t="shared" si="21"/>
        <v>0</v>
      </c>
      <c r="AM22">
        <f t="shared" si="22"/>
        <v>0</v>
      </c>
      <c r="AN22">
        <f t="shared" si="23"/>
        <v>5.4644808743169399E-3</v>
      </c>
    </row>
    <row r="23" spans="1:40" x14ac:dyDescent="0.25">
      <c r="A23" s="16">
        <v>2021</v>
      </c>
      <c r="B23" t="s">
        <v>36</v>
      </c>
      <c r="C23">
        <v>0</v>
      </c>
      <c r="D23">
        <v>0</v>
      </c>
      <c r="E23">
        <f t="shared" si="0"/>
        <v>0</v>
      </c>
      <c r="F23">
        <f t="shared" si="1"/>
        <v>0</v>
      </c>
      <c r="G23" t="e">
        <f t="shared" si="2"/>
        <v>#DIV/0!</v>
      </c>
      <c r="H23" t="e">
        <f t="shared" si="3"/>
        <v>#DIV/0!</v>
      </c>
      <c r="O23">
        <v>2021</v>
      </c>
      <c r="P23" t="s">
        <v>36</v>
      </c>
      <c r="Q23">
        <v>0</v>
      </c>
      <c r="R23">
        <v>0</v>
      </c>
      <c r="S23">
        <f t="shared" si="4"/>
        <v>0</v>
      </c>
      <c r="T23">
        <f t="shared" si="5"/>
        <v>0</v>
      </c>
      <c r="U23" t="e">
        <f t="shared" si="6"/>
        <v>#DIV/0!</v>
      </c>
      <c r="V23" t="e">
        <f t="shared" si="7"/>
        <v>#DIV/0!</v>
      </c>
      <c r="AC23">
        <v>2021</v>
      </c>
      <c r="AD23" t="s">
        <v>36</v>
      </c>
      <c r="AE23">
        <v>0</v>
      </c>
      <c r="AF23">
        <v>154</v>
      </c>
      <c r="AG23">
        <f t="shared" si="8"/>
        <v>0</v>
      </c>
      <c r="AH23">
        <f t="shared" si="9"/>
        <v>0.42076502732240439</v>
      </c>
      <c r="AI23">
        <f t="shared" si="10"/>
        <v>0</v>
      </c>
      <c r="AJ23">
        <f t="shared" si="11"/>
        <v>1</v>
      </c>
      <c r="AK23">
        <f t="shared" si="20"/>
        <v>0</v>
      </c>
      <c r="AL23">
        <f t="shared" si="21"/>
        <v>0</v>
      </c>
      <c r="AM23">
        <f t="shared" si="22"/>
        <v>0</v>
      </c>
      <c r="AN23">
        <f t="shared" si="23"/>
        <v>0.42076502732240439</v>
      </c>
    </row>
    <row r="24" spans="1:40" x14ac:dyDescent="0.25">
      <c r="A24" s="16">
        <v>2021</v>
      </c>
      <c r="B24" t="s">
        <v>37</v>
      </c>
      <c r="C24">
        <v>0</v>
      </c>
      <c r="D24">
        <v>0</v>
      </c>
      <c r="E24">
        <f t="shared" si="0"/>
        <v>0</v>
      </c>
      <c r="F24">
        <f t="shared" si="1"/>
        <v>0</v>
      </c>
      <c r="G24" t="e">
        <f t="shared" si="2"/>
        <v>#DIV/0!</v>
      </c>
      <c r="H24" t="e">
        <f t="shared" si="3"/>
        <v>#DIV/0!</v>
      </c>
      <c r="O24">
        <v>2021</v>
      </c>
      <c r="P24" t="s">
        <v>37</v>
      </c>
      <c r="Q24">
        <v>0</v>
      </c>
      <c r="R24">
        <v>0</v>
      </c>
      <c r="S24">
        <f t="shared" si="4"/>
        <v>0</v>
      </c>
      <c r="T24">
        <f t="shared" si="5"/>
        <v>0</v>
      </c>
      <c r="U24" t="e">
        <f t="shared" si="6"/>
        <v>#DIV/0!</v>
      </c>
      <c r="V24" t="e">
        <f t="shared" si="7"/>
        <v>#DIV/0!</v>
      </c>
      <c r="AC24">
        <v>2021</v>
      </c>
      <c r="AD24" t="s">
        <v>37</v>
      </c>
      <c r="AE24">
        <v>0</v>
      </c>
      <c r="AF24">
        <v>0</v>
      </c>
      <c r="AG24">
        <f t="shared" si="8"/>
        <v>0</v>
      </c>
      <c r="AH24">
        <f t="shared" si="9"/>
        <v>0</v>
      </c>
      <c r="AI24" t="e">
        <f t="shared" si="10"/>
        <v>#DIV/0!</v>
      </c>
      <c r="AJ24" t="e">
        <f t="shared" si="11"/>
        <v>#DIV/0!</v>
      </c>
    </row>
    <row r="25" spans="1:40" x14ac:dyDescent="0.25">
      <c r="A25" s="16">
        <v>2022</v>
      </c>
      <c r="B25" t="s">
        <v>37</v>
      </c>
      <c r="C25">
        <v>0</v>
      </c>
      <c r="D25">
        <v>0</v>
      </c>
      <c r="E25">
        <f t="shared" si="0"/>
        <v>0</v>
      </c>
      <c r="F25">
        <f t="shared" si="1"/>
        <v>0</v>
      </c>
      <c r="G25" t="e">
        <f t="shared" si="2"/>
        <v>#DIV/0!</v>
      </c>
      <c r="H25" t="e">
        <f t="shared" si="3"/>
        <v>#DIV/0!</v>
      </c>
      <c r="O25">
        <v>2021</v>
      </c>
      <c r="P25" t="s">
        <v>37</v>
      </c>
      <c r="Q25">
        <v>0</v>
      </c>
      <c r="R25">
        <v>0</v>
      </c>
      <c r="S25">
        <f t="shared" si="4"/>
        <v>0</v>
      </c>
      <c r="T25">
        <f t="shared" si="5"/>
        <v>0</v>
      </c>
      <c r="U25" t="e">
        <f t="shared" si="6"/>
        <v>#DIV/0!</v>
      </c>
      <c r="V25" t="e">
        <f t="shared" si="7"/>
        <v>#DIV/0!</v>
      </c>
      <c r="AC25">
        <v>2021</v>
      </c>
      <c r="AD25" t="s">
        <v>37</v>
      </c>
      <c r="AE25">
        <v>0</v>
      </c>
      <c r="AF25">
        <v>0</v>
      </c>
      <c r="AG25">
        <f t="shared" si="8"/>
        <v>0</v>
      </c>
      <c r="AH25">
        <f t="shared" si="9"/>
        <v>0</v>
      </c>
      <c r="AI25" t="e">
        <f t="shared" si="10"/>
        <v>#DIV/0!</v>
      </c>
      <c r="AJ25" t="e">
        <f t="shared" si="11"/>
        <v>#DIV/0!</v>
      </c>
    </row>
    <row r="26" spans="1:40" x14ac:dyDescent="0.25">
      <c r="C26">
        <f>SUM(C4:C25)</f>
        <v>169</v>
      </c>
      <c r="D26">
        <f>SUM(D4:D25)</f>
        <v>138</v>
      </c>
      <c r="Q26">
        <f>SUM(Q4:Q25)</f>
        <v>169</v>
      </c>
      <c r="R26">
        <f>SUM(R4:R25)</f>
        <v>378</v>
      </c>
      <c r="AE26">
        <f>SUM(AE4:AE25)</f>
        <v>169</v>
      </c>
      <c r="AF26">
        <f>SUM(AF4:AF25)</f>
        <v>366</v>
      </c>
    </row>
    <row r="27" spans="1:40" ht="15.75" x14ac:dyDescent="0.25">
      <c r="C27" s="18" t="s">
        <v>38</v>
      </c>
      <c r="D27" s="18" t="s">
        <v>39</v>
      </c>
      <c r="H27" t="s">
        <v>40</v>
      </c>
      <c r="I27">
        <f>SUM(I4:I25)</f>
        <v>0.38430474084320243</v>
      </c>
      <c r="J27">
        <f>SUM(J4:J25)</f>
        <v>0.61569525915679757</v>
      </c>
      <c r="K27">
        <f>SUM(K4:K25)</f>
        <v>0.47063406668479135</v>
      </c>
      <c r="L27">
        <f>SUM(L4:L25)</f>
        <v>0.52936593331520876</v>
      </c>
      <c r="Q27" s="18" t="s">
        <v>38</v>
      </c>
      <c r="R27" s="18" t="s">
        <v>39</v>
      </c>
      <c r="V27" t="s">
        <v>40</v>
      </c>
      <c r="W27">
        <f>SUM(W4:W25)</f>
        <v>0.44574449034655866</v>
      </c>
      <c r="X27">
        <f>SUM(X4:X25)</f>
        <v>0.55425550965344128</v>
      </c>
      <c r="Y27">
        <f>SUM(Y4:Y25)</f>
        <v>0.19928788060467834</v>
      </c>
      <c r="Z27">
        <f>SUM(Z4:Z25)</f>
        <v>0.80071211939532161</v>
      </c>
      <c r="AE27" s="18" t="s">
        <v>38</v>
      </c>
      <c r="AF27" s="18" t="s">
        <v>39</v>
      </c>
      <c r="AJ27" t="s">
        <v>40</v>
      </c>
      <c r="AK27">
        <f>SUM(AK4:AK25)</f>
        <v>6.5819470862243906E-2</v>
      </c>
      <c r="AL27">
        <f>SUM(AL4:AL25)</f>
        <v>0.93418052913775618</v>
      </c>
      <c r="AM27">
        <f>SUM(AM4:AM25)</f>
        <v>3.0392050753331207E-2</v>
      </c>
      <c r="AN27">
        <f>SUM(AN4:AN25)</f>
        <v>0.96960794924666882</v>
      </c>
    </row>
    <row r="29" spans="1:40" x14ac:dyDescent="0.25">
      <c r="B29" t="s">
        <v>41</v>
      </c>
      <c r="C29">
        <f>C26+D26</f>
        <v>307</v>
      </c>
      <c r="P29" t="s">
        <v>41</v>
      </c>
      <c r="Q29">
        <f>Q26+R26</f>
        <v>547</v>
      </c>
      <c r="AD29" t="s">
        <v>41</v>
      </c>
      <c r="AE29">
        <f>AE26+AF26</f>
        <v>535</v>
      </c>
    </row>
    <row r="31" spans="1:40" ht="15.75" x14ac:dyDescent="0.25">
      <c r="A31" s="19"/>
      <c r="F31">
        <f>I27/C32</f>
        <v>0.85493880752799389</v>
      </c>
      <c r="H31">
        <f>K27/C33</f>
        <v>0.85493880752799367</v>
      </c>
      <c r="O31" s="19"/>
      <c r="T31">
        <f>W27/Q32</f>
        <v>0.645032370951237</v>
      </c>
      <c r="V31">
        <f>Y27/Q33</f>
        <v>0.64503237095123689</v>
      </c>
      <c r="AC31" s="19"/>
      <c r="AH31">
        <f>AK27/AE32</f>
        <v>9.6211521615575113E-2</v>
      </c>
      <c r="AJ31">
        <f>AM27/AE33</f>
        <v>9.6211521615575113E-2</v>
      </c>
    </row>
    <row r="32" spans="1:40" ht="15.75" x14ac:dyDescent="0.25">
      <c r="A32" s="18" t="s">
        <v>42</v>
      </c>
      <c r="C32">
        <f>D26/(C26+D26)</f>
        <v>0.44951140065146578</v>
      </c>
      <c r="F32">
        <f>J27/C33</f>
        <v>1.1184523346812831</v>
      </c>
      <c r="H32">
        <f>L27/C32</f>
        <v>1.1776474023751384</v>
      </c>
      <c r="O32" s="18" t="s">
        <v>42</v>
      </c>
      <c r="Q32">
        <f>R26/(Q26+R26)</f>
        <v>0.69104204753199272</v>
      </c>
      <c r="T32">
        <f>X27/Q33</f>
        <v>1.7939512649729725</v>
      </c>
      <c r="V32">
        <f>Z27/Q32</f>
        <v>1.1587024584900554</v>
      </c>
      <c r="AC32" s="18" t="s">
        <v>42</v>
      </c>
      <c r="AE32">
        <f>AF26/(AE26+AF26)</f>
        <v>0.68411214953271027</v>
      </c>
      <c r="AH32">
        <f>AL27/AE33</f>
        <v>2.9573170596964471</v>
      </c>
      <c r="AJ32">
        <f>AN27/AE32</f>
        <v>1.4173230952102946</v>
      </c>
    </row>
    <row r="33" spans="1:36" ht="15.75" x14ac:dyDescent="0.25">
      <c r="A33" s="18" t="s">
        <v>43</v>
      </c>
      <c r="C33">
        <f>C26/(C26+D26)</f>
        <v>0.55048859934853422</v>
      </c>
      <c r="F33">
        <f>2*(F31/(F31+F32))</f>
        <v>0.8664666514828494</v>
      </c>
      <c r="H33">
        <f>2*(H31/(H31+H32))</f>
        <v>0.84123251782637842</v>
      </c>
      <c r="O33" s="18" t="s">
        <v>43</v>
      </c>
      <c r="Q33">
        <f>Q26/(Q26+R26)</f>
        <v>0.30895795246800734</v>
      </c>
      <c r="T33">
        <f>2*(T31/(T31+T32))</f>
        <v>0.52893538230469794</v>
      </c>
      <c r="V33">
        <f>2*(V31/(V31+V32))</f>
        <v>0.71521862351689025</v>
      </c>
      <c r="AC33" s="18" t="s">
        <v>43</v>
      </c>
      <c r="AE33">
        <f>AE26/(AE26+AF26)</f>
        <v>0.31588785046728973</v>
      </c>
      <c r="AH33">
        <f>2*(AH31/(AH31+AH32))</f>
        <v>6.301661769560743E-2</v>
      </c>
      <c r="AJ33">
        <f>2*(AJ31/(AJ31+AJ32))</f>
        <v>0.12713488088874564</v>
      </c>
    </row>
    <row r="34" spans="1:36" x14ac:dyDescent="0.25">
      <c r="E34" s="20" t="s">
        <v>44</v>
      </c>
      <c r="F34" s="22">
        <f>1-F33</f>
        <v>0.1335333485171506</v>
      </c>
      <c r="G34" s="20" t="s">
        <v>45</v>
      </c>
      <c r="H34" s="22">
        <f>1-H33</f>
        <v>0.15876748217362158</v>
      </c>
      <c r="S34" s="20" t="s">
        <v>44</v>
      </c>
      <c r="T34" s="22">
        <f>1-T33</f>
        <v>0.47106461769530206</v>
      </c>
      <c r="U34" s="20" t="s">
        <v>46</v>
      </c>
      <c r="V34" s="22">
        <f>1-V33</f>
        <v>0.28478137648310975</v>
      </c>
      <c r="AG34" s="20" t="s">
        <v>44</v>
      </c>
      <c r="AH34" s="22">
        <f>1-AH33</f>
        <v>0.9369833823043926</v>
      </c>
      <c r="AI34" s="20" t="s">
        <v>47</v>
      </c>
      <c r="AJ34" s="22">
        <f>1-AJ33</f>
        <v>0.87286511911125442</v>
      </c>
    </row>
    <row r="38" spans="1:36" ht="18.75" x14ac:dyDescent="0.3">
      <c r="C38" s="6" t="s">
        <v>3</v>
      </c>
      <c r="Q38" s="6" t="s">
        <v>3</v>
      </c>
    </row>
    <row r="39" spans="1:36" ht="54" customHeight="1" x14ac:dyDescent="0.25">
      <c r="A39" s="10" t="s">
        <v>4</v>
      </c>
      <c r="B39" s="7" t="s">
        <v>5</v>
      </c>
      <c r="C39" s="7" t="s">
        <v>48</v>
      </c>
      <c r="D39" s="7" t="s">
        <v>16</v>
      </c>
      <c r="E39" s="7" t="s">
        <v>8</v>
      </c>
      <c r="F39" s="7" t="s">
        <v>9</v>
      </c>
      <c r="G39" s="7" t="s">
        <v>10</v>
      </c>
      <c r="H39" s="7" t="s">
        <v>11</v>
      </c>
      <c r="I39" s="7" t="s">
        <v>12</v>
      </c>
      <c r="J39" s="8" t="s">
        <v>13</v>
      </c>
      <c r="K39" s="7" t="s">
        <v>14</v>
      </c>
      <c r="L39" s="8" t="s">
        <v>13</v>
      </c>
      <c r="O39" s="7" t="s">
        <v>4</v>
      </c>
      <c r="P39" s="7" t="s">
        <v>5</v>
      </c>
      <c r="Q39" s="7" t="s">
        <v>48</v>
      </c>
      <c r="R39" s="7" t="s">
        <v>15</v>
      </c>
      <c r="S39" s="7" t="s">
        <v>8</v>
      </c>
      <c r="T39" s="7" t="s">
        <v>9</v>
      </c>
      <c r="U39" s="7" t="s">
        <v>10</v>
      </c>
      <c r="V39" s="7" t="s">
        <v>11</v>
      </c>
      <c r="W39" s="7" t="s">
        <v>12</v>
      </c>
      <c r="X39" s="8" t="s">
        <v>13</v>
      </c>
      <c r="Y39" s="7" t="s">
        <v>14</v>
      </c>
      <c r="Z39" s="8" t="s">
        <v>13</v>
      </c>
    </row>
    <row r="40" spans="1:36" ht="18.75" x14ac:dyDescent="0.3">
      <c r="A40" s="13"/>
      <c r="B40" s="12"/>
      <c r="C40" s="12" t="s">
        <v>17</v>
      </c>
      <c r="D40" s="12" t="s">
        <v>18</v>
      </c>
      <c r="E40" s="12" t="s">
        <v>19</v>
      </c>
      <c r="F40" s="12" t="s">
        <v>20</v>
      </c>
      <c r="G40" s="12" t="s">
        <v>21</v>
      </c>
      <c r="H40" s="12" t="s">
        <v>22</v>
      </c>
      <c r="I40" s="12" t="s">
        <v>23</v>
      </c>
      <c r="J40" s="12" t="s">
        <v>24</v>
      </c>
      <c r="K40" s="12" t="s">
        <v>25</v>
      </c>
      <c r="L40" s="12" t="s">
        <v>26</v>
      </c>
      <c r="O40" s="12"/>
      <c r="P40" s="12"/>
      <c r="Q40" s="12" t="s">
        <v>17</v>
      </c>
      <c r="R40" s="12" t="s">
        <v>18</v>
      </c>
      <c r="S40" s="12" t="s">
        <v>19</v>
      </c>
      <c r="T40" s="12" t="s">
        <v>20</v>
      </c>
      <c r="U40" s="12" t="s">
        <v>21</v>
      </c>
      <c r="V40" s="12" t="s">
        <v>22</v>
      </c>
      <c r="W40" s="12" t="s">
        <v>23</v>
      </c>
      <c r="X40" s="12" t="s">
        <v>24</v>
      </c>
      <c r="Y40" s="12" t="s">
        <v>25</v>
      </c>
      <c r="Z40" s="12" t="s">
        <v>26</v>
      </c>
    </row>
    <row r="41" spans="1:36" ht="18.75" x14ac:dyDescent="0.3">
      <c r="A41" s="16">
        <v>2020</v>
      </c>
      <c r="B41" t="s">
        <v>27</v>
      </c>
      <c r="C41">
        <v>0</v>
      </c>
      <c r="D41">
        <v>0</v>
      </c>
      <c r="E41">
        <f t="shared" ref="E41:E63" si="24">C41/$C$63</f>
        <v>0</v>
      </c>
      <c r="F41">
        <f t="shared" ref="F41:F63" si="25">D41/$D$63</f>
        <v>0</v>
      </c>
      <c r="G41" t="e">
        <f t="shared" ref="G41:G62" si="26">C41/(C41+D41)</f>
        <v>#DIV/0!</v>
      </c>
      <c r="H41" t="e">
        <f t="shared" ref="H41:H62" si="27">D41/(C41+D41)</f>
        <v>#DIV/0!</v>
      </c>
      <c r="I41" s="12"/>
      <c r="J41" s="12"/>
      <c r="K41" s="12"/>
      <c r="L41" s="12"/>
      <c r="O41">
        <v>2020</v>
      </c>
      <c r="P41" t="s">
        <v>27</v>
      </c>
      <c r="Q41">
        <v>0</v>
      </c>
      <c r="R41">
        <v>0</v>
      </c>
      <c r="S41">
        <f t="shared" ref="S41:S62" si="28">Q41/$Q$63</f>
        <v>0</v>
      </c>
      <c r="T41">
        <f t="shared" ref="T41:T62" si="29">R41/$R$63</f>
        <v>0</v>
      </c>
      <c r="U41" t="e">
        <f t="shared" ref="U41:U62" si="30">Q41/(Q41+R41)</f>
        <v>#DIV/0!</v>
      </c>
      <c r="V41" t="e">
        <f t="shared" ref="V41:V62" si="31">R41/(Q41+R41)</f>
        <v>#DIV/0!</v>
      </c>
      <c r="W41" s="12"/>
      <c r="X41" s="12"/>
      <c r="Y41" s="12"/>
      <c r="Z41" s="12"/>
    </row>
    <row r="42" spans="1:36" ht="18.75" x14ac:dyDescent="0.3">
      <c r="A42" s="16">
        <v>2020</v>
      </c>
      <c r="B42" t="s">
        <v>27</v>
      </c>
      <c r="C42">
        <v>0</v>
      </c>
      <c r="D42">
        <v>0</v>
      </c>
      <c r="E42">
        <f t="shared" si="24"/>
        <v>0</v>
      </c>
      <c r="F42">
        <f t="shared" si="25"/>
        <v>0</v>
      </c>
      <c r="G42" t="e">
        <f t="shared" si="26"/>
        <v>#DIV/0!</v>
      </c>
      <c r="H42" t="e">
        <f t="shared" si="27"/>
        <v>#DIV/0!</v>
      </c>
      <c r="I42" s="12"/>
      <c r="J42" s="12"/>
      <c r="K42" s="12"/>
      <c r="L42" s="12"/>
      <c r="O42">
        <v>2020</v>
      </c>
      <c r="P42" t="s">
        <v>27</v>
      </c>
      <c r="Q42">
        <v>0</v>
      </c>
      <c r="R42">
        <v>0</v>
      </c>
      <c r="S42">
        <f t="shared" si="28"/>
        <v>0</v>
      </c>
      <c r="T42">
        <f t="shared" si="29"/>
        <v>0</v>
      </c>
      <c r="U42" t="e">
        <f t="shared" si="30"/>
        <v>#DIV/0!</v>
      </c>
      <c r="V42" t="e">
        <f t="shared" si="31"/>
        <v>#DIV/0!</v>
      </c>
      <c r="W42" s="12"/>
      <c r="X42" s="12"/>
      <c r="Y42" s="12"/>
      <c r="Z42" s="12"/>
    </row>
    <row r="43" spans="1:36" ht="18.75" x14ac:dyDescent="0.3">
      <c r="A43" s="16">
        <v>2020</v>
      </c>
      <c r="B43" t="s">
        <v>28</v>
      </c>
      <c r="C43">
        <v>0</v>
      </c>
      <c r="D43">
        <v>0</v>
      </c>
      <c r="E43">
        <f t="shared" si="24"/>
        <v>0</v>
      </c>
      <c r="F43">
        <f t="shared" si="25"/>
        <v>0</v>
      </c>
      <c r="G43" t="e">
        <f t="shared" si="26"/>
        <v>#DIV/0!</v>
      </c>
      <c r="H43" t="e">
        <f t="shared" si="27"/>
        <v>#DIV/0!</v>
      </c>
      <c r="I43" s="12"/>
      <c r="J43" s="12"/>
      <c r="K43" s="12"/>
      <c r="L43" s="12"/>
      <c r="O43">
        <v>2020</v>
      </c>
      <c r="P43" t="s">
        <v>28</v>
      </c>
      <c r="Q43">
        <v>0</v>
      </c>
      <c r="R43">
        <v>0</v>
      </c>
      <c r="S43">
        <f t="shared" si="28"/>
        <v>0</v>
      </c>
      <c r="T43">
        <f t="shared" si="29"/>
        <v>0</v>
      </c>
      <c r="U43" t="e">
        <f t="shared" si="30"/>
        <v>#DIV/0!</v>
      </c>
      <c r="V43" t="e">
        <f t="shared" si="31"/>
        <v>#DIV/0!</v>
      </c>
      <c r="W43" s="12"/>
      <c r="X43" s="12"/>
      <c r="Y43" s="12"/>
      <c r="Z43" s="12"/>
    </row>
    <row r="44" spans="1:36" ht="18.75" x14ac:dyDescent="0.3">
      <c r="A44" s="16">
        <v>2020</v>
      </c>
      <c r="B44" t="s">
        <v>28</v>
      </c>
      <c r="C44">
        <v>0</v>
      </c>
      <c r="D44">
        <v>0</v>
      </c>
      <c r="E44">
        <f t="shared" si="24"/>
        <v>0</v>
      </c>
      <c r="F44">
        <f t="shared" si="25"/>
        <v>0</v>
      </c>
      <c r="G44" t="e">
        <f t="shared" si="26"/>
        <v>#DIV/0!</v>
      </c>
      <c r="H44" t="e">
        <f t="shared" si="27"/>
        <v>#DIV/0!</v>
      </c>
      <c r="I44" s="12"/>
      <c r="J44" s="12"/>
      <c r="K44" s="12"/>
      <c r="L44" s="12"/>
      <c r="O44">
        <v>2020</v>
      </c>
      <c r="P44" t="s">
        <v>28</v>
      </c>
      <c r="Q44">
        <v>0</v>
      </c>
      <c r="R44">
        <v>0</v>
      </c>
      <c r="S44">
        <f t="shared" si="28"/>
        <v>0</v>
      </c>
      <c r="T44">
        <f t="shared" si="29"/>
        <v>0</v>
      </c>
      <c r="U44" t="e">
        <f t="shared" si="30"/>
        <v>#DIV/0!</v>
      </c>
      <c r="V44" t="e">
        <f t="shared" si="31"/>
        <v>#DIV/0!</v>
      </c>
      <c r="W44" s="12"/>
      <c r="X44" s="12"/>
      <c r="Y44" s="12"/>
      <c r="Z44" s="12"/>
    </row>
    <row r="45" spans="1:36" ht="18.75" x14ac:dyDescent="0.3">
      <c r="A45" s="16">
        <v>2020</v>
      </c>
      <c r="B45" t="s">
        <v>29</v>
      </c>
      <c r="C45">
        <v>0</v>
      </c>
      <c r="D45">
        <v>0</v>
      </c>
      <c r="E45">
        <f t="shared" si="24"/>
        <v>0</v>
      </c>
      <c r="F45">
        <f t="shared" si="25"/>
        <v>0</v>
      </c>
      <c r="G45" t="e">
        <f t="shared" si="26"/>
        <v>#DIV/0!</v>
      </c>
      <c r="H45" t="e">
        <f t="shared" si="27"/>
        <v>#DIV/0!</v>
      </c>
      <c r="I45" s="12"/>
      <c r="J45" s="12"/>
      <c r="K45" s="12"/>
      <c r="L45" s="12"/>
      <c r="O45">
        <v>2020</v>
      </c>
      <c r="P45" t="s">
        <v>29</v>
      </c>
      <c r="Q45">
        <v>0</v>
      </c>
      <c r="R45">
        <v>0</v>
      </c>
      <c r="S45">
        <f t="shared" si="28"/>
        <v>0</v>
      </c>
      <c r="T45">
        <f t="shared" si="29"/>
        <v>0</v>
      </c>
      <c r="U45" t="e">
        <f t="shared" si="30"/>
        <v>#DIV/0!</v>
      </c>
      <c r="V45" t="e">
        <f t="shared" si="31"/>
        <v>#DIV/0!</v>
      </c>
      <c r="W45" s="12"/>
      <c r="X45" s="12"/>
      <c r="Y45" s="12"/>
      <c r="Z45" s="12"/>
    </row>
    <row r="46" spans="1:36" ht="18.75" x14ac:dyDescent="0.3">
      <c r="A46" s="16">
        <v>2020</v>
      </c>
      <c r="B46" t="s">
        <v>29</v>
      </c>
      <c r="C46">
        <v>0</v>
      </c>
      <c r="D46">
        <v>0</v>
      </c>
      <c r="E46">
        <f t="shared" si="24"/>
        <v>0</v>
      </c>
      <c r="F46">
        <f t="shared" si="25"/>
        <v>0</v>
      </c>
      <c r="G46" t="e">
        <f t="shared" si="26"/>
        <v>#DIV/0!</v>
      </c>
      <c r="H46" t="e">
        <f t="shared" si="27"/>
        <v>#DIV/0!</v>
      </c>
      <c r="I46" s="12"/>
      <c r="J46" s="12"/>
      <c r="K46" s="12"/>
      <c r="L46" s="12"/>
      <c r="O46">
        <v>2020</v>
      </c>
      <c r="P46" t="s">
        <v>29</v>
      </c>
      <c r="Q46">
        <v>0</v>
      </c>
      <c r="R46">
        <v>0</v>
      </c>
      <c r="S46">
        <f t="shared" si="28"/>
        <v>0</v>
      </c>
      <c r="T46">
        <f t="shared" si="29"/>
        <v>0</v>
      </c>
      <c r="U46" t="e">
        <f t="shared" si="30"/>
        <v>#DIV/0!</v>
      </c>
      <c r="V46" t="e">
        <f t="shared" si="31"/>
        <v>#DIV/0!</v>
      </c>
      <c r="W46" s="12"/>
      <c r="X46" s="12"/>
      <c r="Y46" s="12"/>
      <c r="Z46" s="12"/>
    </row>
    <row r="47" spans="1:36" x14ac:dyDescent="0.25">
      <c r="A47" s="16">
        <v>2021</v>
      </c>
      <c r="B47" t="s">
        <v>30</v>
      </c>
      <c r="C47">
        <v>0</v>
      </c>
      <c r="D47">
        <v>0</v>
      </c>
      <c r="E47">
        <f t="shared" si="24"/>
        <v>0</v>
      </c>
      <c r="F47">
        <f t="shared" si="25"/>
        <v>0</v>
      </c>
      <c r="G47" t="e">
        <f t="shared" si="26"/>
        <v>#DIV/0!</v>
      </c>
      <c r="H47" t="e">
        <f t="shared" si="27"/>
        <v>#DIV/0!</v>
      </c>
      <c r="O47">
        <v>2021</v>
      </c>
      <c r="P47" t="s">
        <v>30</v>
      </c>
      <c r="Q47">
        <v>0</v>
      </c>
      <c r="R47">
        <v>0</v>
      </c>
      <c r="S47">
        <f t="shared" si="28"/>
        <v>0</v>
      </c>
      <c r="T47">
        <f t="shared" si="29"/>
        <v>0</v>
      </c>
      <c r="U47" t="e">
        <f t="shared" si="30"/>
        <v>#DIV/0!</v>
      </c>
      <c r="V47" t="e">
        <f t="shared" si="31"/>
        <v>#DIV/0!</v>
      </c>
    </row>
    <row r="48" spans="1:36" x14ac:dyDescent="0.25">
      <c r="A48" s="16">
        <v>2021</v>
      </c>
      <c r="B48" t="s">
        <v>30</v>
      </c>
      <c r="C48">
        <v>4</v>
      </c>
      <c r="D48">
        <v>0</v>
      </c>
      <c r="E48">
        <f t="shared" si="24"/>
        <v>2.8985507246376812E-2</v>
      </c>
      <c r="F48">
        <f t="shared" si="25"/>
        <v>0</v>
      </c>
      <c r="G48">
        <f t="shared" si="26"/>
        <v>1</v>
      </c>
      <c r="H48">
        <f t="shared" si="27"/>
        <v>0</v>
      </c>
      <c r="I48">
        <f t="shared" ref="I48:I55" si="32">E48*H48</f>
        <v>0</v>
      </c>
      <c r="J48">
        <f t="shared" ref="J48:J55" si="33">E48*G48</f>
        <v>2.8985507246376812E-2</v>
      </c>
      <c r="K48">
        <f t="shared" ref="K48:K55" si="34">F48*G48</f>
        <v>0</v>
      </c>
      <c r="L48">
        <f t="shared" ref="L48:L55" si="35">F48*H48</f>
        <v>0</v>
      </c>
      <c r="O48">
        <v>2021</v>
      </c>
      <c r="P48" t="s">
        <v>30</v>
      </c>
      <c r="Q48">
        <v>4</v>
      </c>
      <c r="R48">
        <v>0</v>
      </c>
      <c r="S48">
        <f t="shared" si="28"/>
        <v>2.8985507246376812E-2</v>
      </c>
      <c r="T48">
        <f t="shared" si="29"/>
        <v>0</v>
      </c>
      <c r="U48">
        <f t="shared" si="30"/>
        <v>1</v>
      </c>
      <c r="V48">
        <f t="shared" si="31"/>
        <v>0</v>
      </c>
      <c r="W48">
        <f t="shared" ref="W48:W55" si="36">S48*V48</f>
        <v>0</v>
      </c>
      <c r="X48">
        <f t="shared" ref="X48:X55" si="37">S48*U48</f>
        <v>2.8985507246376812E-2</v>
      </c>
      <c r="Y48">
        <f t="shared" ref="Y48:Y55" si="38">T48*U48</f>
        <v>0</v>
      </c>
      <c r="Z48">
        <f t="shared" ref="Z48:Z55" si="39">T48*V48</f>
        <v>0</v>
      </c>
    </row>
    <row r="49" spans="1:26" x14ac:dyDescent="0.25">
      <c r="A49" s="16">
        <v>2021</v>
      </c>
      <c r="B49" t="s">
        <v>31</v>
      </c>
      <c r="C49">
        <v>9</v>
      </c>
      <c r="D49">
        <v>0</v>
      </c>
      <c r="E49">
        <f t="shared" si="24"/>
        <v>6.5217391304347824E-2</v>
      </c>
      <c r="F49">
        <f t="shared" si="25"/>
        <v>0</v>
      </c>
      <c r="G49">
        <f t="shared" si="26"/>
        <v>1</v>
      </c>
      <c r="H49">
        <f t="shared" si="27"/>
        <v>0</v>
      </c>
      <c r="I49">
        <f t="shared" si="32"/>
        <v>0</v>
      </c>
      <c r="J49">
        <f t="shared" si="33"/>
        <v>6.5217391304347824E-2</v>
      </c>
      <c r="K49">
        <f t="shared" si="34"/>
        <v>0</v>
      </c>
      <c r="L49">
        <f t="shared" si="35"/>
        <v>0</v>
      </c>
      <c r="O49">
        <v>2021</v>
      </c>
      <c r="P49" t="s">
        <v>31</v>
      </c>
      <c r="Q49">
        <v>9</v>
      </c>
      <c r="R49">
        <v>0</v>
      </c>
      <c r="S49">
        <f t="shared" si="28"/>
        <v>6.5217391304347824E-2</v>
      </c>
      <c r="T49">
        <f t="shared" si="29"/>
        <v>0</v>
      </c>
      <c r="U49">
        <f t="shared" si="30"/>
        <v>1</v>
      </c>
      <c r="V49">
        <f t="shared" si="31"/>
        <v>0</v>
      </c>
      <c r="W49">
        <f t="shared" si="36"/>
        <v>0</v>
      </c>
      <c r="X49">
        <f t="shared" si="37"/>
        <v>6.5217391304347824E-2</v>
      </c>
      <c r="Y49">
        <f t="shared" si="38"/>
        <v>0</v>
      </c>
      <c r="Z49">
        <f t="shared" si="39"/>
        <v>0</v>
      </c>
    </row>
    <row r="50" spans="1:26" x14ac:dyDescent="0.25">
      <c r="A50" s="16">
        <v>2021</v>
      </c>
      <c r="B50" t="s">
        <v>31</v>
      </c>
      <c r="C50">
        <v>7</v>
      </c>
      <c r="D50">
        <v>0</v>
      </c>
      <c r="E50">
        <f t="shared" si="24"/>
        <v>5.0724637681159424E-2</v>
      </c>
      <c r="F50">
        <f t="shared" si="25"/>
        <v>0</v>
      </c>
      <c r="G50">
        <f t="shared" si="26"/>
        <v>1</v>
      </c>
      <c r="H50">
        <f t="shared" si="27"/>
        <v>0</v>
      </c>
      <c r="I50">
        <f t="shared" si="32"/>
        <v>0</v>
      </c>
      <c r="J50">
        <f t="shared" si="33"/>
        <v>5.0724637681159424E-2</v>
      </c>
      <c r="K50">
        <f t="shared" si="34"/>
        <v>0</v>
      </c>
      <c r="L50">
        <f t="shared" si="35"/>
        <v>0</v>
      </c>
      <c r="O50">
        <v>2021</v>
      </c>
      <c r="P50" t="s">
        <v>31</v>
      </c>
      <c r="Q50">
        <v>7</v>
      </c>
      <c r="R50">
        <v>55</v>
      </c>
      <c r="S50">
        <f t="shared" si="28"/>
        <v>5.0724637681159424E-2</v>
      </c>
      <c r="T50">
        <f t="shared" si="29"/>
        <v>0.14550264550264549</v>
      </c>
      <c r="U50">
        <f t="shared" si="30"/>
        <v>0.11290322580645161</v>
      </c>
      <c r="V50">
        <f t="shared" si="31"/>
        <v>0.88709677419354838</v>
      </c>
      <c r="W50">
        <f t="shared" si="36"/>
        <v>4.4997662459093035E-2</v>
      </c>
      <c r="X50">
        <f t="shared" si="37"/>
        <v>5.7269752220663866E-3</v>
      </c>
      <c r="Y50">
        <f t="shared" si="38"/>
        <v>1.6427718040621264E-2</v>
      </c>
      <c r="Z50">
        <f t="shared" si="39"/>
        <v>0.12907492746202423</v>
      </c>
    </row>
    <row r="51" spans="1:26" x14ac:dyDescent="0.25">
      <c r="A51" s="16">
        <v>2021</v>
      </c>
      <c r="B51" t="s">
        <v>32</v>
      </c>
      <c r="C51">
        <v>27</v>
      </c>
      <c r="D51">
        <v>0</v>
      </c>
      <c r="E51">
        <f t="shared" si="24"/>
        <v>0.19565217391304349</v>
      </c>
      <c r="F51">
        <f t="shared" si="25"/>
        <v>0</v>
      </c>
      <c r="G51">
        <f t="shared" si="26"/>
        <v>1</v>
      </c>
      <c r="H51">
        <f t="shared" si="27"/>
        <v>0</v>
      </c>
      <c r="I51">
        <f t="shared" si="32"/>
        <v>0</v>
      </c>
      <c r="J51">
        <f t="shared" si="33"/>
        <v>0.19565217391304349</v>
      </c>
      <c r="K51">
        <f t="shared" si="34"/>
        <v>0</v>
      </c>
      <c r="L51">
        <f t="shared" si="35"/>
        <v>0</v>
      </c>
      <c r="O51">
        <v>2021</v>
      </c>
      <c r="P51" t="s">
        <v>32</v>
      </c>
      <c r="Q51">
        <v>27</v>
      </c>
      <c r="R51">
        <v>125</v>
      </c>
      <c r="S51">
        <f t="shared" si="28"/>
        <v>0.19565217391304349</v>
      </c>
      <c r="T51">
        <f t="shared" si="29"/>
        <v>0.3306878306878307</v>
      </c>
      <c r="U51">
        <f t="shared" si="30"/>
        <v>0.17763157894736842</v>
      </c>
      <c r="V51">
        <f t="shared" si="31"/>
        <v>0.82236842105263153</v>
      </c>
      <c r="W51">
        <f t="shared" si="36"/>
        <v>0.16089816933638443</v>
      </c>
      <c r="X51">
        <f t="shared" si="37"/>
        <v>3.4754004576659038E-2</v>
      </c>
      <c r="Y51">
        <f t="shared" si="38"/>
        <v>5.8740601503759399E-2</v>
      </c>
      <c r="Z51">
        <f t="shared" si="39"/>
        <v>0.27194722918407127</v>
      </c>
    </row>
    <row r="52" spans="1:26" x14ac:dyDescent="0.25">
      <c r="A52" s="16">
        <v>2021</v>
      </c>
      <c r="B52" t="s">
        <v>32</v>
      </c>
      <c r="C52">
        <v>14</v>
      </c>
      <c r="D52">
        <v>0</v>
      </c>
      <c r="E52">
        <f t="shared" si="24"/>
        <v>0.10144927536231885</v>
      </c>
      <c r="F52">
        <f t="shared" si="25"/>
        <v>0</v>
      </c>
      <c r="G52">
        <f t="shared" si="26"/>
        <v>1</v>
      </c>
      <c r="H52">
        <f t="shared" si="27"/>
        <v>0</v>
      </c>
      <c r="I52">
        <f t="shared" si="32"/>
        <v>0</v>
      </c>
      <c r="J52">
        <f t="shared" si="33"/>
        <v>0.10144927536231885</v>
      </c>
      <c r="K52">
        <f t="shared" si="34"/>
        <v>0</v>
      </c>
      <c r="L52">
        <f t="shared" si="35"/>
        <v>0</v>
      </c>
      <c r="O52">
        <v>2021</v>
      </c>
      <c r="P52" t="s">
        <v>32</v>
      </c>
      <c r="Q52">
        <v>14</v>
      </c>
      <c r="R52">
        <v>0</v>
      </c>
      <c r="S52">
        <f t="shared" si="28"/>
        <v>0.10144927536231885</v>
      </c>
      <c r="T52">
        <f t="shared" si="29"/>
        <v>0</v>
      </c>
      <c r="U52">
        <f t="shared" si="30"/>
        <v>1</v>
      </c>
      <c r="V52">
        <f t="shared" si="31"/>
        <v>0</v>
      </c>
      <c r="W52">
        <f t="shared" si="36"/>
        <v>0</v>
      </c>
      <c r="X52">
        <f t="shared" si="37"/>
        <v>0.10144927536231885</v>
      </c>
      <c r="Y52">
        <f t="shared" si="38"/>
        <v>0</v>
      </c>
      <c r="Z52">
        <f t="shared" si="39"/>
        <v>0</v>
      </c>
    </row>
    <row r="53" spans="1:26" x14ac:dyDescent="0.25">
      <c r="A53" s="16">
        <v>2021</v>
      </c>
      <c r="B53" t="s">
        <v>33</v>
      </c>
      <c r="C53">
        <v>14</v>
      </c>
      <c r="D53">
        <v>0</v>
      </c>
      <c r="E53">
        <f t="shared" si="24"/>
        <v>0.10144927536231885</v>
      </c>
      <c r="F53">
        <f t="shared" si="25"/>
        <v>0</v>
      </c>
      <c r="G53">
        <f t="shared" si="26"/>
        <v>1</v>
      </c>
      <c r="H53">
        <f t="shared" si="27"/>
        <v>0</v>
      </c>
      <c r="I53">
        <f t="shared" si="32"/>
        <v>0</v>
      </c>
      <c r="J53">
        <f t="shared" si="33"/>
        <v>0.10144927536231885</v>
      </c>
      <c r="K53">
        <f t="shared" si="34"/>
        <v>0</v>
      </c>
      <c r="L53">
        <f t="shared" si="35"/>
        <v>0</v>
      </c>
      <c r="O53">
        <v>2021</v>
      </c>
      <c r="P53" t="s">
        <v>33</v>
      </c>
      <c r="Q53">
        <v>14</v>
      </c>
      <c r="R53">
        <v>164</v>
      </c>
      <c r="S53">
        <f t="shared" si="28"/>
        <v>0.10144927536231885</v>
      </c>
      <c r="T53">
        <f t="shared" si="29"/>
        <v>0.43386243386243384</v>
      </c>
      <c r="U53">
        <f t="shared" si="30"/>
        <v>7.8651685393258425E-2</v>
      </c>
      <c r="V53">
        <f t="shared" si="31"/>
        <v>0.9213483146067416</v>
      </c>
      <c r="W53">
        <f t="shared" si="36"/>
        <v>9.3470118873147698E-2</v>
      </c>
      <c r="X53">
        <f t="shared" si="37"/>
        <v>7.9791564891711457E-3</v>
      </c>
      <c r="Y53">
        <f t="shared" si="38"/>
        <v>3.4124011652101535E-2</v>
      </c>
      <c r="Z53">
        <f t="shared" si="39"/>
        <v>0.39973842221033229</v>
      </c>
    </row>
    <row r="54" spans="1:26" x14ac:dyDescent="0.25">
      <c r="A54" s="16">
        <v>2021</v>
      </c>
      <c r="B54" t="s">
        <v>33</v>
      </c>
      <c r="C54">
        <v>51</v>
      </c>
      <c r="D54">
        <v>7</v>
      </c>
      <c r="E54">
        <f t="shared" si="24"/>
        <v>0.36956521739130432</v>
      </c>
      <c r="F54">
        <f t="shared" si="25"/>
        <v>1.912568306010929E-2</v>
      </c>
      <c r="G54">
        <f t="shared" si="26"/>
        <v>0.87931034482758619</v>
      </c>
      <c r="H54">
        <f t="shared" si="27"/>
        <v>0.1206896551724138</v>
      </c>
      <c r="I54">
        <f t="shared" si="32"/>
        <v>4.4602698650674663E-2</v>
      </c>
      <c r="J54">
        <f t="shared" si="33"/>
        <v>0.32496251874062965</v>
      </c>
      <c r="K54">
        <f t="shared" si="34"/>
        <v>1.6817410966647822E-2</v>
      </c>
      <c r="L54">
        <f t="shared" si="35"/>
        <v>2.3082720934614661E-3</v>
      </c>
      <c r="O54">
        <v>2021</v>
      </c>
      <c r="P54" t="s">
        <v>33</v>
      </c>
      <c r="Q54">
        <v>51</v>
      </c>
      <c r="R54">
        <v>34</v>
      </c>
      <c r="S54">
        <f t="shared" si="28"/>
        <v>0.36956521739130432</v>
      </c>
      <c r="T54">
        <f t="shared" si="29"/>
        <v>8.9947089947089942E-2</v>
      </c>
      <c r="U54">
        <f t="shared" si="30"/>
        <v>0.6</v>
      </c>
      <c r="V54">
        <f t="shared" si="31"/>
        <v>0.4</v>
      </c>
      <c r="W54">
        <f t="shared" si="36"/>
        <v>0.14782608695652175</v>
      </c>
      <c r="X54">
        <f t="shared" si="37"/>
        <v>0.22173913043478258</v>
      </c>
      <c r="Y54">
        <f t="shared" si="38"/>
        <v>5.3968253968253964E-2</v>
      </c>
      <c r="Z54">
        <f t="shared" si="39"/>
        <v>3.5978835978835978E-2</v>
      </c>
    </row>
    <row r="55" spans="1:26" x14ac:dyDescent="0.25">
      <c r="A55" s="16">
        <v>2021</v>
      </c>
      <c r="B55" t="s">
        <v>34</v>
      </c>
      <c r="C55">
        <v>12</v>
      </c>
      <c r="D55">
        <v>2</v>
      </c>
      <c r="E55">
        <f t="shared" si="24"/>
        <v>8.6956521739130432E-2</v>
      </c>
      <c r="F55">
        <f t="shared" si="25"/>
        <v>5.4644808743169399E-3</v>
      </c>
      <c r="G55">
        <f t="shared" si="26"/>
        <v>0.8571428571428571</v>
      </c>
      <c r="H55">
        <f t="shared" si="27"/>
        <v>0.14285714285714285</v>
      </c>
      <c r="I55">
        <f t="shared" si="32"/>
        <v>1.2422360248447204E-2</v>
      </c>
      <c r="J55">
        <f t="shared" si="33"/>
        <v>7.4534161490683218E-2</v>
      </c>
      <c r="K55">
        <f t="shared" si="34"/>
        <v>4.6838407494145199E-3</v>
      </c>
      <c r="L55">
        <f t="shared" si="35"/>
        <v>7.8064012490241998E-4</v>
      </c>
      <c r="O55">
        <v>2021</v>
      </c>
      <c r="P55" t="s">
        <v>34</v>
      </c>
      <c r="Q55">
        <v>12</v>
      </c>
      <c r="R55">
        <v>0</v>
      </c>
      <c r="S55">
        <f t="shared" si="28"/>
        <v>8.6956521739130432E-2</v>
      </c>
      <c r="T55">
        <f t="shared" si="29"/>
        <v>0</v>
      </c>
      <c r="U55">
        <f t="shared" si="30"/>
        <v>1</v>
      </c>
      <c r="V55">
        <f t="shared" si="31"/>
        <v>0</v>
      </c>
      <c r="W55">
        <f t="shared" si="36"/>
        <v>0</v>
      </c>
      <c r="X55">
        <f t="shared" si="37"/>
        <v>8.6956521739130432E-2</v>
      </c>
      <c r="Y55">
        <f t="shared" si="38"/>
        <v>0</v>
      </c>
      <c r="Z55">
        <f t="shared" si="39"/>
        <v>0</v>
      </c>
    </row>
    <row r="56" spans="1:26" x14ac:dyDescent="0.25">
      <c r="A56" s="16">
        <v>2021</v>
      </c>
      <c r="B56" t="s">
        <v>34</v>
      </c>
      <c r="C56">
        <v>0</v>
      </c>
      <c r="D56">
        <v>0</v>
      </c>
      <c r="E56">
        <f t="shared" si="24"/>
        <v>0</v>
      </c>
      <c r="F56">
        <f t="shared" si="25"/>
        <v>0</v>
      </c>
      <c r="G56" t="e">
        <f t="shared" si="26"/>
        <v>#DIV/0!</v>
      </c>
      <c r="H56" t="e">
        <f t="shared" si="27"/>
        <v>#DIV/0!</v>
      </c>
      <c r="O56">
        <v>2021</v>
      </c>
      <c r="P56" t="s">
        <v>34</v>
      </c>
      <c r="Q56">
        <v>0</v>
      </c>
      <c r="R56">
        <v>0</v>
      </c>
      <c r="S56">
        <f t="shared" si="28"/>
        <v>0</v>
      </c>
      <c r="T56">
        <f t="shared" si="29"/>
        <v>0</v>
      </c>
      <c r="U56" t="e">
        <f t="shared" si="30"/>
        <v>#DIV/0!</v>
      </c>
      <c r="V56" t="e">
        <f t="shared" si="31"/>
        <v>#DIV/0!</v>
      </c>
    </row>
    <row r="57" spans="1:26" x14ac:dyDescent="0.25">
      <c r="A57" s="16">
        <v>2021</v>
      </c>
      <c r="B57" t="s">
        <v>35</v>
      </c>
      <c r="C57">
        <v>0</v>
      </c>
      <c r="D57">
        <v>39</v>
      </c>
      <c r="E57">
        <f t="shared" si="24"/>
        <v>0</v>
      </c>
      <c r="F57">
        <f t="shared" si="25"/>
        <v>0.10655737704918032</v>
      </c>
      <c r="G57">
        <f t="shared" si="26"/>
        <v>0</v>
      </c>
      <c r="H57">
        <f t="shared" si="27"/>
        <v>1</v>
      </c>
      <c r="I57">
        <f>E57*H57</f>
        <v>0</v>
      </c>
      <c r="J57">
        <f>E57*G57</f>
        <v>0</v>
      </c>
      <c r="K57">
        <f>F57*G57</f>
        <v>0</v>
      </c>
      <c r="L57">
        <f>F57*H57</f>
        <v>0.10655737704918032</v>
      </c>
      <c r="O57">
        <v>2021</v>
      </c>
      <c r="P57" t="s">
        <v>35</v>
      </c>
      <c r="Q57">
        <v>0</v>
      </c>
      <c r="R57">
        <v>0</v>
      </c>
      <c r="S57">
        <f t="shared" si="28"/>
        <v>0</v>
      </c>
      <c r="T57">
        <f t="shared" si="29"/>
        <v>0</v>
      </c>
      <c r="U57" t="e">
        <f t="shared" si="30"/>
        <v>#DIV/0!</v>
      </c>
      <c r="V57" t="e">
        <f t="shared" si="31"/>
        <v>#DIV/0!</v>
      </c>
    </row>
    <row r="58" spans="1:26" x14ac:dyDescent="0.25">
      <c r="A58" s="16">
        <v>2021</v>
      </c>
      <c r="B58" t="s">
        <v>35</v>
      </c>
      <c r="C58">
        <v>0</v>
      </c>
      <c r="D58">
        <v>162</v>
      </c>
      <c r="E58">
        <f t="shared" si="24"/>
        <v>0</v>
      </c>
      <c r="F58">
        <f t="shared" si="25"/>
        <v>0.44262295081967212</v>
      </c>
      <c r="G58">
        <f t="shared" si="26"/>
        <v>0</v>
      </c>
      <c r="H58">
        <f t="shared" si="27"/>
        <v>1</v>
      </c>
      <c r="I58">
        <f>E58*H58</f>
        <v>0</v>
      </c>
      <c r="J58">
        <f>E58*G58</f>
        <v>0</v>
      </c>
      <c r="K58">
        <f>F58*G58</f>
        <v>0</v>
      </c>
      <c r="L58">
        <f>F58*H58</f>
        <v>0.44262295081967212</v>
      </c>
      <c r="O58">
        <v>2021</v>
      </c>
      <c r="P58" t="s">
        <v>35</v>
      </c>
      <c r="Q58">
        <v>0</v>
      </c>
      <c r="R58">
        <v>0</v>
      </c>
      <c r="S58">
        <f t="shared" si="28"/>
        <v>0</v>
      </c>
      <c r="T58">
        <f t="shared" si="29"/>
        <v>0</v>
      </c>
      <c r="U58" t="e">
        <f t="shared" si="30"/>
        <v>#DIV/0!</v>
      </c>
      <c r="V58" t="e">
        <f t="shared" si="31"/>
        <v>#DIV/0!</v>
      </c>
    </row>
    <row r="59" spans="1:26" x14ac:dyDescent="0.25">
      <c r="A59" s="16">
        <v>2021</v>
      </c>
      <c r="B59" t="s">
        <v>36</v>
      </c>
      <c r="C59">
        <v>0</v>
      </c>
      <c r="D59">
        <v>2</v>
      </c>
      <c r="E59">
        <f t="shared" si="24"/>
        <v>0</v>
      </c>
      <c r="F59">
        <f t="shared" si="25"/>
        <v>5.4644808743169399E-3</v>
      </c>
      <c r="G59">
        <f t="shared" si="26"/>
        <v>0</v>
      </c>
      <c r="H59">
        <f t="shared" si="27"/>
        <v>1</v>
      </c>
      <c r="O59">
        <v>2021</v>
      </c>
      <c r="P59" t="s">
        <v>36</v>
      </c>
      <c r="Q59">
        <v>0</v>
      </c>
      <c r="R59">
        <v>0</v>
      </c>
      <c r="S59">
        <f t="shared" si="28"/>
        <v>0</v>
      </c>
      <c r="T59">
        <f t="shared" si="29"/>
        <v>0</v>
      </c>
      <c r="U59" t="e">
        <f t="shared" si="30"/>
        <v>#DIV/0!</v>
      </c>
      <c r="V59" t="e">
        <f t="shared" si="31"/>
        <v>#DIV/0!</v>
      </c>
    </row>
    <row r="60" spans="1:26" x14ac:dyDescent="0.25">
      <c r="A60" s="16">
        <v>2021</v>
      </c>
      <c r="B60" t="s">
        <v>36</v>
      </c>
      <c r="C60">
        <v>0</v>
      </c>
      <c r="D60">
        <v>154</v>
      </c>
      <c r="E60">
        <f t="shared" si="24"/>
        <v>0</v>
      </c>
      <c r="F60">
        <f t="shared" si="25"/>
        <v>0.42076502732240439</v>
      </c>
      <c r="G60">
        <f t="shared" si="26"/>
        <v>0</v>
      </c>
      <c r="H60">
        <f t="shared" si="27"/>
        <v>1</v>
      </c>
      <c r="I60">
        <f>E60*H60</f>
        <v>0</v>
      </c>
      <c r="J60">
        <f>E60*G60</f>
        <v>0</v>
      </c>
      <c r="K60">
        <f>F60*G60</f>
        <v>0</v>
      </c>
      <c r="L60">
        <f>F60*H60</f>
        <v>0.42076502732240439</v>
      </c>
      <c r="O60">
        <v>2021</v>
      </c>
      <c r="P60" t="s">
        <v>36</v>
      </c>
      <c r="Q60">
        <v>0</v>
      </c>
      <c r="R60">
        <v>0</v>
      </c>
      <c r="S60">
        <f t="shared" si="28"/>
        <v>0</v>
      </c>
      <c r="T60">
        <f t="shared" si="29"/>
        <v>0</v>
      </c>
      <c r="U60" t="e">
        <f t="shared" si="30"/>
        <v>#DIV/0!</v>
      </c>
      <c r="V60" t="e">
        <f t="shared" si="31"/>
        <v>#DIV/0!</v>
      </c>
    </row>
    <row r="61" spans="1:26" x14ac:dyDescent="0.25">
      <c r="A61" s="16">
        <v>2021</v>
      </c>
      <c r="B61" t="s">
        <v>37</v>
      </c>
      <c r="C61">
        <v>0</v>
      </c>
      <c r="D61">
        <v>0</v>
      </c>
      <c r="E61">
        <f t="shared" si="24"/>
        <v>0</v>
      </c>
      <c r="F61">
        <f t="shared" si="25"/>
        <v>0</v>
      </c>
      <c r="G61" t="e">
        <f t="shared" si="26"/>
        <v>#DIV/0!</v>
      </c>
      <c r="H61" t="e">
        <f t="shared" si="27"/>
        <v>#DIV/0!</v>
      </c>
      <c r="O61">
        <v>2021</v>
      </c>
      <c r="P61" t="s">
        <v>37</v>
      </c>
      <c r="Q61">
        <v>0</v>
      </c>
      <c r="R61">
        <v>0</v>
      </c>
      <c r="S61">
        <f t="shared" si="28"/>
        <v>0</v>
      </c>
      <c r="T61">
        <f t="shared" si="29"/>
        <v>0</v>
      </c>
      <c r="U61" t="e">
        <f t="shared" si="30"/>
        <v>#DIV/0!</v>
      </c>
      <c r="V61" t="e">
        <f t="shared" si="31"/>
        <v>#DIV/0!</v>
      </c>
    </row>
    <row r="62" spans="1:26" x14ac:dyDescent="0.25">
      <c r="A62" s="16">
        <v>2021</v>
      </c>
      <c r="B62" t="s">
        <v>37</v>
      </c>
      <c r="C62">
        <v>0</v>
      </c>
      <c r="D62">
        <v>0</v>
      </c>
      <c r="E62">
        <f t="shared" si="24"/>
        <v>0</v>
      </c>
      <c r="F62">
        <f t="shared" si="25"/>
        <v>0</v>
      </c>
      <c r="G62" t="e">
        <f t="shared" si="26"/>
        <v>#DIV/0!</v>
      </c>
      <c r="H62" t="e">
        <f t="shared" si="27"/>
        <v>#DIV/0!</v>
      </c>
      <c r="O62">
        <v>2021</v>
      </c>
      <c r="P62" t="s">
        <v>37</v>
      </c>
      <c r="Q62">
        <v>0</v>
      </c>
      <c r="R62">
        <v>0</v>
      </c>
      <c r="S62">
        <f t="shared" si="28"/>
        <v>0</v>
      </c>
      <c r="T62">
        <f t="shared" si="29"/>
        <v>0</v>
      </c>
      <c r="U62" t="e">
        <f t="shared" si="30"/>
        <v>#DIV/0!</v>
      </c>
      <c r="V62" t="e">
        <f t="shared" si="31"/>
        <v>#DIV/0!</v>
      </c>
    </row>
    <row r="63" spans="1:26" x14ac:dyDescent="0.25">
      <c r="C63">
        <f>SUM(C41:C62)</f>
        <v>138</v>
      </c>
      <c r="D63">
        <f>SUM(D41:D62)</f>
        <v>366</v>
      </c>
      <c r="E63">
        <f t="shared" si="24"/>
        <v>1</v>
      </c>
      <c r="F63">
        <f t="shared" si="25"/>
        <v>1</v>
      </c>
      <c r="Q63">
        <f>SUM(Q41:Q62)</f>
        <v>138</v>
      </c>
      <c r="R63">
        <f>SUM(R41:R62)</f>
        <v>378</v>
      </c>
    </row>
    <row r="64" spans="1:26" ht="15.75" x14ac:dyDescent="0.25">
      <c r="C64" s="18" t="s">
        <v>38</v>
      </c>
      <c r="D64" s="18" t="s">
        <v>39</v>
      </c>
      <c r="H64" t="s">
        <v>40</v>
      </c>
      <c r="I64">
        <f>SUM(I41:I62)</f>
        <v>5.7025058899121864E-2</v>
      </c>
      <c r="J64">
        <f>SUM(J41:J62)</f>
        <v>0.94297494110087809</v>
      </c>
      <c r="K64">
        <f>SUM(K41:K62)</f>
        <v>2.150125171606234E-2</v>
      </c>
      <c r="L64">
        <f>SUM(L41:L62)</f>
        <v>0.97303426740962073</v>
      </c>
      <c r="Q64" s="18" t="s">
        <v>38</v>
      </c>
      <c r="R64" s="18" t="s">
        <v>39</v>
      </c>
      <c r="V64" t="s">
        <v>40</v>
      </c>
      <c r="W64">
        <f>SUM(W41:W62)</f>
        <v>0.44719203762514692</v>
      </c>
      <c r="X64">
        <f>SUM(X41:X62)</f>
        <v>0.55280796237485297</v>
      </c>
      <c r="Y64">
        <f>SUM(Y41:Y62)</f>
        <v>0.16326058516473616</v>
      </c>
      <c r="Z64">
        <f>SUM(Z41:Z62)</f>
        <v>0.83673941483526382</v>
      </c>
    </row>
    <row r="66" spans="1:22" x14ac:dyDescent="0.25">
      <c r="B66" t="s">
        <v>41</v>
      </c>
      <c r="C66">
        <f>C63+D63</f>
        <v>504</v>
      </c>
      <c r="P66" t="s">
        <v>41</v>
      </c>
      <c r="Q66">
        <f>Q63+R63</f>
        <v>516</v>
      </c>
    </row>
    <row r="68" spans="1:22" ht="15.75" x14ac:dyDescent="0.25">
      <c r="A68" s="19"/>
      <c r="F68">
        <f>I64/C69</f>
        <v>7.8526310615184211E-2</v>
      </c>
      <c r="H68">
        <f>K64/C70</f>
        <v>7.8526310615184197E-2</v>
      </c>
      <c r="O68" s="19"/>
      <c r="T68">
        <f>W64/Q69</f>
        <v>0.6104526227898831</v>
      </c>
      <c r="V68">
        <f>Y64/Q70</f>
        <v>0.6104526227898831</v>
      </c>
    </row>
    <row r="69" spans="1:22" ht="15.75" x14ac:dyDescent="0.25">
      <c r="A69" s="18" t="s">
        <v>42</v>
      </c>
      <c r="C69">
        <f>D63/(C63+D63)</f>
        <v>0.72619047619047616</v>
      </c>
      <c r="F69">
        <f>J64/C70</f>
        <v>3.443908480542337</v>
      </c>
      <c r="H69">
        <f>L64/C69</f>
        <v>1.3399160403673467</v>
      </c>
      <c r="O69" s="18" t="s">
        <v>42</v>
      </c>
      <c r="Q69">
        <f>R63/(Q63+R63)</f>
        <v>0.73255813953488369</v>
      </c>
      <c r="T69">
        <f>X64/Q70</f>
        <v>2.0670210767059722</v>
      </c>
      <c r="V69">
        <f>Z64/Q69</f>
        <v>1.1422157091402014</v>
      </c>
    </row>
    <row r="70" spans="1:22" ht="15.75" x14ac:dyDescent="0.25">
      <c r="A70" s="18" t="s">
        <v>43</v>
      </c>
      <c r="C70">
        <f>C63/(C63+D63)</f>
        <v>0.27380952380952384</v>
      </c>
      <c r="F70">
        <f>2*(F68/(F68+F69))</f>
        <v>4.4586381449735438E-2</v>
      </c>
      <c r="H70">
        <f>2*(H68/(H68+H69))</f>
        <v>0.11072189230784087</v>
      </c>
      <c r="O70" s="18" t="s">
        <v>43</v>
      </c>
      <c r="Q70">
        <f>Q63/(Q63+R63)</f>
        <v>0.26744186046511625</v>
      </c>
      <c r="T70">
        <f>2*(T68/(T68+T69))</f>
        <v>0.455991498930373</v>
      </c>
      <c r="V70">
        <f>2*(V68/(V68+V69))</f>
        <v>0.69659799480445517</v>
      </c>
    </row>
    <row r="71" spans="1:22" x14ac:dyDescent="0.25">
      <c r="E71" s="20" t="s">
        <v>49</v>
      </c>
      <c r="F71" s="22">
        <f>1-F70</f>
        <v>0.95541361855026452</v>
      </c>
      <c r="G71" s="20" t="s">
        <v>47</v>
      </c>
      <c r="H71" s="22">
        <f>1-H70</f>
        <v>0.88927810769215909</v>
      </c>
      <c r="S71" s="20" t="s">
        <v>49</v>
      </c>
      <c r="T71" s="22">
        <f>1-T70</f>
        <v>0.54400850106962695</v>
      </c>
      <c r="U71" s="20" t="s">
        <v>46</v>
      </c>
      <c r="V71" s="22">
        <f>1-V70</f>
        <v>0.30340200519554483</v>
      </c>
    </row>
    <row r="75" spans="1:22" ht="18.75" x14ac:dyDescent="0.3">
      <c r="C75" s="6" t="s">
        <v>3</v>
      </c>
    </row>
    <row r="76" spans="1:22" ht="94.5" x14ac:dyDescent="0.25">
      <c r="A76" s="7" t="s">
        <v>4</v>
      </c>
      <c r="B76" s="7" t="s">
        <v>5</v>
      </c>
      <c r="C76" s="7" t="s">
        <v>50</v>
      </c>
      <c r="D76" s="7" t="s">
        <v>16</v>
      </c>
      <c r="E76" s="7" t="s">
        <v>8</v>
      </c>
      <c r="F76" s="7" t="s">
        <v>9</v>
      </c>
      <c r="G76" s="7" t="s">
        <v>10</v>
      </c>
      <c r="H76" s="7" t="s">
        <v>11</v>
      </c>
      <c r="I76" s="7" t="s">
        <v>12</v>
      </c>
      <c r="J76" s="8" t="s">
        <v>13</v>
      </c>
      <c r="K76" s="7" t="s">
        <v>14</v>
      </c>
      <c r="L76" s="8" t="s">
        <v>13</v>
      </c>
    </row>
    <row r="77" spans="1:22" ht="18.75" x14ac:dyDescent="0.3">
      <c r="A77" s="12"/>
      <c r="B77" s="12"/>
      <c r="C77" s="12" t="s">
        <v>17</v>
      </c>
      <c r="D77" s="12" t="s">
        <v>18</v>
      </c>
      <c r="E77" s="12" t="s">
        <v>19</v>
      </c>
      <c r="F77" s="12" t="s">
        <v>20</v>
      </c>
      <c r="G77" s="12" t="s">
        <v>21</v>
      </c>
      <c r="H77" s="12" t="s">
        <v>22</v>
      </c>
      <c r="I77" s="12" t="s">
        <v>23</v>
      </c>
      <c r="J77" s="12" t="s">
        <v>24</v>
      </c>
      <c r="K77" s="12" t="s">
        <v>25</v>
      </c>
      <c r="L77" s="12" t="s">
        <v>26</v>
      </c>
    </row>
    <row r="78" spans="1:22" ht="18.75" x14ac:dyDescent="0.3">
      <c r="A78">
        <v>2020</v>
      </c>
      <c r="B78" t="s">
        <v>27</v>
      </c>
      <c r="C78">
        <v>0</v>
      </c>
      <c r="D78">
        <v>0</v>
      </c>
      <c r="E78">
        <f t="shared" ref="E78:E99" si="40">C78/$C$100</f>
        <v>0</v>
      </c>
      <c r="F78">
        <f t="shared" ref="F78:F99" si="41">D78/$D$100</f>
        <v>0</v>
      </c>
      <c r="G78" t="e">
        <f t="shared" ref="G78:G99" si="42">C78/(C78+D78)</f>
        <v>#DIV/0!</v>
      </c>
      <c r="H78" t="e">
        <f t="shared" ref="H78:H99" si="43">D78/(C78+D78)</f>
        <v>#DIV/0!</v>
      </c>
      <c r="I78" s="12"/>
      <c r="J78" s="12"/>
      <c r="K78" s="12"/>
      <c r="L78" s="12"/>
    </row>
    <row r="79" spans="1:22" ht="18.75" x14ac:dyDescent="0.3">
      <c r="A79">
        <v>2020</v>
      </c>
      <c r="B79" t="s">
        <v>27</v>
      </c>
      <c r="C79">
        <v>0</v>
      </c>
      <c r="D79">
        <v>0</v>
      </c>
      <c r="E79">
        <f t="shared" si="40"/>
        <v>0</v>
      </c>
      <c r="F79">
        <f t="shared" si="41"/>
        <v>0</v>
      </c>
      <c r="G79" t="e">
        <f t="shared" si="42"/>
        <v>#DIV/0!</v>
      </c>
      <c r="H79" t="e">
        <f t="shared" si="43"/>
        <v>#DIV/0!</v>
      </c>
      <c r="I79" s="12"/>
      <c r="J79" s="12"/>
      <c r="K79" s="12"/>
      <c r="L79" s="12"/>
    </row>
    <row r="80" spans="1:22" ht="18.75" x14ac:dyDescent="0.3">
      <c r="A80">
        <v>2020</v>
      </c>
      <c r="B80" t="s">
        <v>28</v>
      </c>
      <c r="C80">
        <v>0</v>
      </c>
      <c r="D80">
        <v>0</v>
      </c>
      <c r="E80">
        <f t="shared" si="40"/>
        <v>0</v>
      </c>
      <c r="F80">
        <f t="shared" si="41"/>
        <v>0</v>
      </c>
      <c r="G80" t="e">
        <f t="shared" si="42"/>
        <v>#DIV/0!</v>
      </c>
      <c r="H80" t="e">
        <f t="shared" si="43"/>
        <v>#DIV/0!</v>
      </c>
      <c r="I80" s="12"/>
      <c r="J80" s="12"/>
      <c r="K80" s="12"/>
      <c r="L80" s="12"/>
    </row>
    <row r="81" spans="1:12" ht="18.75" x14ac:dyDescent="0.3">
      <c r="A81">
        <v>2020</v>
      </c>
      <c r="B81" t="s">
        <v>28</v>
      </c>
      <c r="C81">
        <v>0</v>
      </c>
      <c r="D81">
        <v>0</v>
      </c>
      <c r="E81">
        <f t="shared" si="40"/>
        <v>0</v>
      </c>
      <c r="F81">
        <f t="shared" si="41"/>
        <v>0</v>
      </c>
      <c r="G81" t="e">
        <f t="shared" si="42"/>
        <v>#DIV/0!</v>
      </c>
      <c r="H81" t="e">
        <f t="shared" si="43"/>
        <v>#DIV/0!</v>
      </c>
      <c r="I81" s="12"/>
      <c r="J81" s="12"/>
      <c r="K81" s="12"/>
      <c r="L81" s="12"/>
    </row>
    <row r="82" spans="1:12" ht="18.75" x14ac:dyDescent="0.3">
      <c r="A82">
        <v>2020</v>
      </c>
      <c r="B82" t="s">
        <v>29</v>
      </c>
      <c r="C82">
        <v>0</v>
      </c>
      <c r="D82">
        <v>0</v>
      </c>
      <c r="E82">
        <f t="shared" si="40"/>
        <v>0</v>
      </c>
      <c r="F82">
        <f t="shared" si="41"/>
        <v>0</v>
      </c>
      <c r="G82" t="e">
        <f t="shared" si="42"/>
        <v>#DIV/0!</v>
      </c>
      <c r="H82" t="e">
        <f t="shared" si="43"/>
        <v>#DIV/0!</v>
      </c>
      <c r="I82" s="12"/>
      <c r="J82" s="12"/>
      <c r="K82" s="12"/>
      <c r="L82" s="12"/>
    </row>
    <row r="83" spans="1:12" ht="18.75" x14ac:dyDescent="0.3">
      <c r="A83">
        <v>2020</v>
      </c>
      <c r="B83" t="s">
        <v>29</v>
      </c>
      <c r="C83">
        <v>0</v>
      </c>
      <c r="D83">
        <v>0</v>
      </c>
      <c r="E83">
        <f t="shared" si="40"/>
        <v>0</v>
      </c>
      <c r="F83">
        <f t="shared" si="41"/>
        <v>0</v>
      </c>
      <c r="G83" t="e">
        <f t="shared" si="42"/>
        <v>#DIV/0!</v>
      </c>
      <c r="H83" t="e">
        <f t="shared" si="43"/>
        <v>#DIV/0!</v>
      </c>
      <c r="I83" s="12"/>
      <c r="J83" s="12"/>
      <c r="K83" s="12"/>
      <c r="L83" s="12"/>
    </row>
    <row r="84" spans="1:12" x14ac:dyDescent="0.25">
      <c r="A84">
        <v>2021</v>
      </c>
      <c r="B84" t="s">
        <v>30</v>
      </c>
      <c r="C84">
        <v>0</v>
      </c>
      <c r="D84">
        <v>0</v>
      </c>
      <c r="E84">
        <f t="shared" si="40"/>
        <v>0</v>
      </c>
      <c r="F84">
        <f t="shared" si="41"/>
        <v>0</v>
      </c>
      <c r="G84" t="e">
        <f t="shared" si="42"/>
        <v>#DIV/0!</v>
      </c>
      <c r="H84" t="e">
        <f t="shared" si="43"/>
        <v>#DIV/0!</v>
      </c>
    </row>
    <row r="85" spans="1:12" x14ac:dyDescent="0.25">
      <c r="A85">
        <v>2021</v>
      </c>
      <c r="B85" t="s">
        <v>30</v>
      </c>
      <c r="C85">
        <v>0</v>
      </c>
      <c r="D85">
        <v>0</v>
      </c>
      <c r="E85">
        <f t="shared" si="40"/>
        <v>0</v>
      </c>
      <c r="F85">
        <f t="shared" si="41"/>
        <v>0</v>
      </c>
      <c r="G85" t="e">
        <f t="shared" si="42"/>
        <v>#DIV/0!</v>
      </c>
      <c r="H85" t="e">
        <f t="shared" si="43"/>
        <v>#DIV/0!</v>
      </c>
    </row>
    <row r="86" spans="1:12" x14ac:dyDescent="0.25">
      <c r="A86">
        <v>2021</v>
      </c>
      <c r="B86" t="s">
        <v>31</v>
      </c>
      <c r="C86">
        <v>0</v>
      </c>
      <c r="D86">
        <v>0</v>
      </c>
      <c r="E86">
        <f t="shared" si="40"/>
        <v>0</v>
      </c>
      <c r="F86">
        <f t="shared" si="41"/>
        <v>0</v>
      </c>
      <c r="G86" t="e">
        <f t="shared" si="42"/>
        <v>#DIV/0!</v>
      </c>
      <c r="H86" t="e">
        <f t="shared" si="43"/>
        <v>#DIV/0!</v>
      </c>
    </row>
    <row r="87" spans="1:12" x14ac:dyDescent="0.25">
      <c r="A87">
        <v>2021</v>
      </c>
      <c r="B87" t="s">
        <v>31</v>
      </c>
      <c r="C87">
        <v>55</v>
      </c>
      <c r="D87">
        <v>0</v>
      </c>
      <c r="E87">
        <f t="shared" si="40"/>
        <v>0.14550264550264549</v>
      </c>
      <c r="F87">
        <f t="shared" si="41"/>
        <v>0</v>
      </c>
      <c r="G87">
        <f t="shared" si="42"/>
        <v>1</v>
      </c>
      <c r="H87">
        <f t="shared" si="43"/>
        <v>0</v>
      </c>
      <c r="I87">
        <f>E87*H87</f>
        <v>0</v>
      </c>
      <c r="J87">
        <f>E87*G87</f>
        <v>0.14550264550264549</v>
      </c>
      <c r="K87">
        <f>F87*G87</f>
        <v>0</v>
      </c>
      <c r="L87">
        <f>F87*H87</f>
        <v>0</v>
      </c>
    </row>
    <row r="88" spans="1:12" x14ac:dyDescent="0.25">
      <c r="A88">
        <v>2021</v>
      </c>
      <c r="B88" t="s">
        <v>32</v>
      </c>
      <c r="C88">
        <v>125</v>
      </c>
      <c r="D88">
        <v>0</v>
      </c>
      <c r="E88">
        <f t="shared" si="40"/>
        <v>0.3306878306878307</v>
      </c>
      <c r="F88">
        <f t="shared" si="41"/>
        <v>0</v>
      </c>
      <c r="G88">
        <f t="shared" si="42"/>
        <v>1</v>
      </c>
      <c r="H88">
        <f t="shared" si="43"/>
        <v>0</v>
      </c>
      <c r="I88">
        <f>E88*H88</f>
        <v>0</v>
      </c>
      <c r="J88">
        <f>E88*G88</f>
        <v>0.3306878306878307</v>
      </c>
      <c r="K88">
        <f>F88*G88</f>
        <v>0</v>
      </c>
      <c r="L88">
        <f>F88*H88</f>
        <v>0</v>
      </c>
    </row>
    <row r="89" spans="1:12" x14ac:dyDescent="0.25">
      <c r="A89">
        <v>2021</v>
      </c>
      <c r="B89" t="s">
        <v>32</v>
      </c>
      <c r="C89">
        <v>0</v>
      </c>
      <c r="D89">
        <v>0</v>
      </c>
      <c r="E89">
        <f t="shared" si="40"/>
        <v>0</v>
      </c>
      <c r="F89">
        <f t="shared" si="41"/>
        <v>0</v>
      </c>
      <c r="G89" t="e">
        <f t="shared" si="42"/>
        <v>#DIV/0!</v>
      </c>
      <c r="H89" t="e">
        <f t="shared" si="43"/>
        <v>#DIV/0!</v>
      </c>
    </row>
    <row r="90" spans="1:12" x14ac:dyDescent="0.25">
      <c r="A90">
        <v>2021</v>
      </c>
      <c r="B90" t="s">
        <v>33</v>
      </c>
      <c r="C90">
        <v>164</v>
      </c>
      <c r="D90">
        <v>0</v>
      </c>
      <c r="E90">
        <f t="shared" si="40"/>
        <v>0.43386243386243384</v>
      </c>
      <c r="F90">
        <f t="shared" si="41"/>
        <v>0</v>
      </c>
      <c r="G90">
        <f t="shared" si="42"/>
        <v>1</v>
      </c>
      <c r="H90">
        <f t="shared" si="43"/>
        <v>0</v>
      </c>
      <c r="I90">
        <f>E90*H90</f>
        <v>0</v>
      </c>
      <c r="J90">
        <f>E90*G90</f>
        <v>0.43386243386243384</v>
      </c>
      <c r="K90">
        <f>F90*G90</f>
        <v>0</v>
      </c>
      <c r="L90">
        <f>F90*H90</f>
        <v>0</v>
      </c>
    </row>
    <row r="91" spans="1:12" x14ac:dyDescent="0.25">
      <c r="A91">
        <v>2021</v>
      </c>
      <c r="B91" t="s">
        <v>33</v>
      </c>
      <c r="C91">
        <v>34</v>
      </c>
      <c r="D91">
        <v>7</v>
      </c>
      <c r="E91">
        <f t="shared" si="40"/>
        <v>8.9947089947089942E-2</v>
      </c>
      <c r="F91">
        <f t="shared" si="41"/>
        <v>1.912568306010929E-2</v>
      </c>
      <c r="G91">
        <f t="shared" si="42"/>
        <v>0.82926829268292679</v>
      </c>
      <c r="H91">
        <f t="shared" si="43"/>
        <v>0.17073170731707318</v>
      </c>
      <c r="I91">
        <f>E91*H91</f>
        <v>1.5356820234869015E-2</v>
      </c>
      <c r="J91">
        <f>E91*G91</f>
        <v>7.4590269712220922E-2</v>
      </c>
      <c r="K91">
        <f>F91*G91</f>
        <v>1.5860322537651607E-2</v>
      </c>
      <c r="L91">
        <f>F91*H91</f>
        <v>3.265360522457684E-3</v>
      </c>
    </row>
    <row r="92" spans="1:12" x14ac:dyDescent="0.25">
      <c r="A92">
        <v>2021</v>
      </c>
      <c r="B92" t="s">
        <v>34</v>
      </c>
      <c r="C92">
        <v>0</v>
      </c>
      <c r="D92">
        <v>2</v>
      </c>
      <c r="E92">
        <f t="shared" si="40"/>
        <v>0</v>
      </c>
      <c r="F92">
        <f t="shared" si="41"/>
        <v>5.4644808743169399E-3</v>
      </c>
      <c r="G92">
        <f t="shared" si="42"/>
        <v>0</v>
      </c>
      <c r="H92">
        <f t="shared" si="43"/>
        <v>1</v>
      </c>
      <c r="I92">
        <f>E92*H92</f>
        <v>0</v>
      </c>
      <c r="J92">
        <f>E92*G92</f>
        <v>0</v>
      </c>
      <c r="K92">
        <f>F92*G92</f>
        <v>0</v>
      </c>
      <c r="L92">
        <f>F92*H92</f>
        <v>5.4644808743169399E-3</v>
      </c>
    </row>
    <row r="93" spans="1:12" x14ac:dyDescent="0.25">
      <c r="A93">
        <v>2021</v>
      </c>
      <c r="B93" t="s">
        <v>34</v>
      </c>
      <c r="C93">
        <v>0</v>
      </c>
      <c r="D93">
        <v>0</v>
      </c>
      <c r="E93">
        <f t="shared" si="40"/>
        <v>0</v>
      </c>
      <c r="F93">
        <f t="shared" si="41"/>
        <v>0</v>
      </c>
      <c r="G93" t="e">
        <f t="shared" si="42"/>
        <v>#DIV/0!</v>
      </c>
      <c r="H93" t="e">
        <f t="shared" si="43"/>
        <v>#DIV/0!</v>
      </c>
    </row>
    <row r="94" spans="1:12" x14ac:dyDescent="0.25">
      <c r="A94">
        <v>2021</v>
      </c>
      <c r="B94" t="s">
        <v>35</v>
      </c>
      <c r="C94">
        <v>0</v>
      </c>
      <c r="D94">
        <v>39</v>
      </c>
      <c r="E94">
        <f t="shared" si="40"/>
        <v>0</v>
      </c>
      <c r="F94">
        <f t="shared" si="41"/>
        <v>0.10655737704918032</v>
      </c>
      <c r="G94">
        <f t="shared" si="42"/>
        <v>0</v>
      </c>
      <c r="H94">
        <f t="shared" si="43"/>
        <v>1</v>
      </c>
      <c r="I94">
        <f>E94*H94</f>
        <v>0</v>
      </c>
      <c r="J94">
        <f>E94*G94</f>
        <v>0</v>
      </c>
      <c r="K94">
        <f>F94*G94</f>
        <v>0</v>
      </c>
      <c r="L94">
        <f>F94*H94</f>
        <v>0.10655737704918032</v>
      </c>
    </row>
    <row r="95" spans="1:12" x14ac:dyDescent="0.25">
      <c r="A95">
        <v>2021</v>
      </c>
      <c r="B95" t="s">
        <v>35</v>
      </c>
      <c r="C95">
        <v>0</v>
      </c>
      <c r="D95">
        <v>162</v>
      </c>
      <c r="E95">
        <f t="shared" si="40"/>
        <v>0</v>
      </c>
      <c r="F95">
        <f t="shared" si="41"/>
        <v>0.44262295081967212</v>
      </c>
      <c r="G95">
        <f t="shared" si="42"/>
        <v>0</v>
      </c>
      <c r="H95">
        <f t="shared" si="43"/>
        <v>1</v>
      </c>
      <c r="I95">
        <f>E95*H95</f>
        <v>0</v>
      </c>
      <c r="J95">
        <f>E95*G95</f>
        <v>0</v>
      </c>
      <c r="K95">
        <f>F95*G95</f>
        <v>0</v>
      </c>
      <c r="L95">
        <f>F95*H95</f>
        <v>0.44262295081967212</v>
      </c>
    </row>
    <row r="96" spans="1:12" x14ac:dyDescent="0.25">
      <c r="A96">
        <v>2021</v>
      </c>
      <c r="B96" t="s">
        <v>36</v>
      </c>
      <c r="C96">
        <v>0</v>
      </c>
      <c r="D96">
        <v>2</v>
      </c>
      <c r="E96">
        <f t="shared" si="40"/>
        <v>0</v>
      </c>
      <c r="F96">
        <f t="shared" si="41"/>
        <v>5.4644808743169399E-3</v>
      </c>
      <c r="G96">
        <f t="shared" si="42"/>
        <v>0</v>
      </c>
      <c r="H96">
        <f t="shared" si="43"/>
        <v>1</v>
      </c>
      <c r="I96">
        <f>E96*H96</f>
        <v>0</v>
      </c>
      <c r="J96">
        <f>E96*G96</f>
        <v>0</v>
      </c>
      <c r="K96">
        <f>F96*G96</f>
        <v>0</v>
      </c>
      <c r="L96">
        <f>F96*H96</f>
        <v>5.4644808743169399E-3</v>
      </c>
    </row>
    <row r="97" spans="1:12" x14ac:dyDescent="0.25">
      <c r="A97">
        <v>2021</v>
      </c>
      <c r="B97" t="s">
        <v>36</v>
      </c>
      <c r="C97">
        <v>0</v>
      </c>
      <c r="D97">
        <v>154</v>
      </c>
      <c r="E97">
        <f t="shared" si="40"/>
        <v>0</v>
      </c>
      <c r="F97">
        <f t="shared" si="41"/>
        <v>0.42076502732240439</v>
      </c>
      <c r="G97">
        <f t="shared" si="42"/>
        <v>0</v>
      </c>
      <c r="H97">
        <f t="shared" si="43"/>
        <v>1</v>
      </c>
      <c r="I97">
        <f>E97*H97</f>
        <v>0</v>
      </c>
      <c r="J97">
        <f>E97*G97</f>
        <v>0</v>
      </c>
      <c r="K97">
        <f>F97*G97</f>
        <v>0</v>
      </c>
      <c r="L97">
        <f>F97*H97</f>
        <v>0.42076502732240439</v>
      </c>
    </row>
    <row r="98" spans="1:12" x14ac:dyDescent="0.25">
      <c r="A98">
        <v>2021</v>
      </c>
      <c r="B98" t="s">
        <v>37</v>
      </c>
      <c r="C98">
        <v>0</v>
      </c>
      <c r="D98">
        <v>0</v>
      </c>
      <c r="E98">
        <f t="shared" si="40"/>
        <v>0</v>
      </c>
      <c r="F98">
        <f t="shared" si="41"/>
        <v>0</v>
      </c>
      <c r="G98" t="e">
        <f t="shared" si="42"/>
        <v>#DIV/0!</v>
      </c>
      <c r="H98" t="e">
        <f t="shared" si="43"/>
        <v>#DIV/0!</v>
      </c>
    </row>
    <row r="99" spans="1:12" x14ac:dyDescent="0.25">
      <c r="A99">
        <v>2021</v>
      </c>
      <c r="B99" t="s">
        <v>37</v>
      </c>
      <c r="C99">
        <v>0</v>
      </c>
      <c r="D99">
        <v>0</v>
      </c>
      <c r="E99">
        <f t="shared" si="40"/>
        <v>0</v>
      </c>
      <c r="F99">
        <f t="shared" si="41"/>
        <v>0</v>
      </c>
      <c r="G99" t="e">
        <f t="shared" si="42"/>
        <v>#DIV/0!</v>
      </c>
      <c r="H99" t="e">
        <f t="shared" si="43"/>
        <v>#DIV/0!</v>
      </c>
    </row>
    <row r="100" spans="1:12" x14ac:dyDescent="0.25">
      <c r="C100">
        <f>SUM(C78:C99)</f>
        <v>378</v>
      </c>
      <c r="D100">
        <f>SUM(D78:D99)</f>
        <v>366</v>
      </c>
    </row>
    <row r="101" spans="1:12" ht="15.75" x14ac:dyDescent="0.25">
      <c r="C101" s="18" t="s">
        <v>38</v>
      </c>
      <c r="D101" s="18" t="s">
        <v>39</v>
      </c>
      <c r="H101" t="s">
        <v>40</v>
      </c>
      <c r="I101">
        <f>SUM(I78:I99)</f>
        <v>1.5356820234869015E-2</v>
      </c>
      <c r="J101">
        <f>SUM(J78:J99)</f>
        <v>0.98464317976513094</v>
      </c>
      <c r="K101">
        <f>SUM(K78:K99)</f>
        <v>1.5860322537651607E-2</v>
      </c>
      <c r="L101">
        <f>SUM(L78:L99)</f>
        <v>0.98413967746234843</v>
      </c>
    </row>
    <row r="103" spans="1:12" x14ac:dyDescent="0.25">
      <c r="B103" t="s">
        <v>41</v>
      </c>
      <c r="C103">
        <f>C100+D100</f>
        <v>744</v>
      </c>
    </row>
    <row r="105" spans="1:12" ht="15.75" x14ac:dyDescent="0.25">
      <c r="A105" s="19"/>
      <c r="F105">
        <f>I101/C106</f>
        <v>3.121714277252062E-2</v>
      </c>
      <c r="H105">
        <f>K101/C107</f>
        <v>3.1217142772520624E-2</v>
      </c>
    </row>
    <row r="106" spans="1:12" ht="15.75" x14ac:dyDescent="0.25">
      <c r="A106" s="18" t="s">
        <v>42</v>
      </c>
      <c r="C106">
        <f>D100/(C100+D100)</f>
        <v>0.49193548387096775</v>
      </c>
      <c r="F106">
        <f>J101/C107</f>
        <v>1.9380278458869244</v>
      </c>
      <c r="H106">
        <f>L101/C106</f>
        <v>2.0005462295955936</v>
      </c>
    </row>
    <row r="107" spans="1:12" ht="15.75" x14ac:dyDescent="0.25">
      <c r="A107" s="18" t="s">
        <v>43</v>
      </c>
      <c r="C107">
        <f>C100/(C100+D100)</f>
        <v>0.50806451612903225</v>
      </c>
      <c r="F107">
        <f>2*(F105/(F105+F106))</f>
        <v>3.1704681695060757E-2</v>
      </c>
      <c r="H107">
        <f>2*(H105/(H105+H106))</f>
        <v>3.0729112648719126E-2</v>
      </c>
    </row>
    <row r="108" spans="1:12" x14ac:dyDescent="0.25">
      <c r="E108" s="20" t="s">
        <v>51</v>
      </c>
      <c r="F108" s="22">
        <f>1-F107</f>
        <v>0.9682953183049392</v>
      </c>
      <c r="G108" s="20" t="s">
        <v>47</v>
      </c>
      <c r="H108" s="22">
        <f>1-H107</f>
        <v>0.96927088735128086</v>
      </c>
    </row>
  </sheetData>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23"/>
  <sheetViews>
    <sheetView topLeftCell="A101" zoomScale="85" zoomScaleNormal="85" workbookViewId="0">
      <selection activeCell="H27" sqref="H27"/>
    </sheetView>
  </sheetViews>
  <sheetFormatPr baseColWidth="10" defaultColWidth="11.42578125" defaultRowHeight="15" x14ac:dyDescent="0.25"/>
  <cols>
    <col min="1" max="1" width="14.5703125" bestFit="1" customWidth="1"/>
    <col min="2" max="2" width="14.5703125" style="16" customWidth="1"/>
    <col min="3" max="3" width="12.140625" style="16" customWidth="1"/>
    <col min="4" max="4" width="10.85546875" style="16" customWidth="1"/>
    <col min="5" max="5" width="12.42578125" style="16" customWidth="1"/>
    <col min="6" max="6" width="13.85546875" style="16" customWidth="1"/>
    <col min="9" max="9" width="17.140625" bestFit="1" customWidth="1"/>
    <col min="10" max="10" width="29.28515625" bestFit="1" customWidth="1"/>
    <col min="11" max="11" width="27.7109375" bestFit="1" customWidth="1"/>
    <col min="12" max="12" width="36.42578125" bestFit="1" customWidth="1"/>
    <col min="13" max="13" width="35" bestFit="1" customWidth="1"/>
    <col min="14" max="14" width="29.7109375" bestFit="1" customWidth="1"/>
    <col min="15" max="15" width="28.28515625" bestFit="1" customWidth="1"/>
    <col min="16" max="16" width="25.140625" bestFit="1" customWidth="1"/>
    <col min="17" max="17" width="25.42578125" bestFit="1" customWidth="1"/>
    <col min="18" max="18" width="27.42578125" bestFit="1" customWidth="1"/>
    <col min="19" max="19" width="25.85546875" bestFit="1" customWidth="1"/>
  </cols>
  <sheetData>
    <row r="1" spans="1:19" s="24" customFormat="1" ht="45" x14ac:dyDescent="0.25">
      <c r="A1" s="24" t="s">
        <v>52</v>
      </c>
      <c r="B1" s="25" t="s">
        <v>53</v>
      </c>
      <c r="C1" s="25" t="s">
        <v>235</v>
      </c>
      <c r="D1" s="25" t="s">
        <v>54</v>
      </c>
      <c r="E1" s="25" t="s">
        <v>55</v>
      </c>
      <c r="F1" s="25" t="s">
        <v>56</v>
      </c>
      <c r="P1"/>
      <c r="Q1"/>
      <c r="R1"/>
      <c r="S1"/>
    </row>
    <row r="2" spans="1:19" x14ac:dyDescent="0.25">
      <c r="A2" t="s">
        <v>57</v>
      </c>
      <c r="B2" s="16">
        <v>50.2</v>
      </c>
      <c r="C2" s="16">
        <v>20.100000000000001</v>
      </c>
      <c r="D2" s="16">
        <v>56</v>
      </c>
      <c r="E2" s="16">
        <v>50.5</v>
      </c>
      <c r="F2" s="16" t="s">
        <v>58</v>
      </c>
      <c r="I2" s="146" t="s">
        <v>244</v>
      </c>
      <c r="J2" t="s">
        <v>252</v>
      </c>
      <c r="K2" t="s">
        <v>258</v>
      </c>
      <c r="L2" t="s">
        <v>254</v>
      </c>
      <c r="M2" t="s">
        <v>259</v>
      </c>
      <c r="N2" t="s">
        <v>253</v>
      </c>
      <c r="O2" t="s">
        <v>260</v>
      </c>
      <c r="P2" t="s">
        <v>255</v>
      </c>
      <c r="Q2" t="s">
        <v>256</v>
      </c>
      <c r="R2" t="s">
        <v>257</v>
      </c>
      <c r="S2" t="s">
        <v>261</v>
      </c>
    </row>
    <row r="3" spans="1:19" x14ac:dyDescent="0.25">
      <c r="A3" t="s">
        <v>57</v>
      </c>
      <c r="B3" s="16">
        <v>55</v>
      </c>
      <c r="C3" s="16">
        <v>17.5</v>
      </c>
      <c r="D3" s="16">
        <v>50</v>
      </c>
      <c r="E3" s="16">
        <v>52</v>
      </c>
      <c r="F3" s="16" t="s">
        <v>58</v>
      </c>
      <c r="I3" s="147" t="s">
        <v>57</v>
      </c>
      <c r="J3" s="154">
        <v>62.806666666666665</v>
      </c>
      <c r="K3" s="154">
        <v>8.0123152335825427</v>
      </c>
      <c r="L3" s="154">
        <v>29.786666666666669</v>
      </c>
      <c r="M3" s="154">
        <v>6.6537380385056855</v>
      </c>
      <c r="N3" s="154">
        <v>61.56666666666667</v>
      </c>
      <c r="O3" s="154">
        <v>5.7456630320756705</v>
      </c>
      <c r="P3" s="154">
        <v>47</v>
      </c>
      <c r="Q3" s="154">
        <v>70</v>
      </c>
      <c r="R3" s="154">
        <v>60.2</v>
      </c>
      <c r="S3" s="154">
        <v>5.3475743776162696</v>
      </c>
    </row>
    <row r="4" spans="1:19" x14ac:dyDescent="0.25">
      <c r="A4" t="s">
        <v>57</v>
      </c>
      <c r="B4" s="16">
        <v>45</v>
      </c>
      <c r="C4" s="16">
        <v>27.5</v>
      </c>
      <c r="D4" s="16">
        <v>47</v>
      </c>
      <c r="E4" s="16">
        <v>52</v>
      </c>
      <c r="F4" s="16" t="s">
        <v>58</v>
      </c>
      <c r="I4" s="147" t="s">
        <v>62</v>
      </c>
      <c r="J4" s="154">
        <v>48.967741935483872</v>
      </c>
      <c r="K4" s="154">
        <v>2.4560655660051425</v>
      </c>
      <c r="L4" s="154">
        <v>26.322580645161292</v>
      </c>
      <c r="M4" s="154">
        <v>2.1391134732904842</v>
      </c>
      <c r="N4" s="154">
        <v>46.451612903225808</v>
      </c>
      <c r="O4" s="154">
        <v>2.392191598756487</v>
      </c>
      <c r="P4" s="154">
        <v>41</v>
      </c>
      <c r="Q4" s="154">
        <v>51</v>
      </c>
      <c r="R4" s="154">
        <v>43.41935483870968</v>
      </c>
      <c r="S4" s="154">
        <v>2.4735156296034244</v>
      </c>
    </row>
    <row r="5" spans="1:19" x14ac:dyDescent="0.25">
      <c r="A5" t="s">
        <v>57</v>
      </c>
      <c r="B5" s="16">
        <v>50</v>
      </c>
      <c r="C5" s="16">
        <v>37.5</v>
      </c>
      <c r="D5" s="16">
        <v>60</v>
      </c>
      <c r="E5" s="16">
        <v>55</v>
      </c>
      <c r="F5" s="16" t="s">
        <v>58</v>
      </c>
      <c r="I5" s="147" t="s">
        <v>59</v>
      </c>
      <c r="J5" s="154">
        <v>25.209999999999997</v>
      </c>
      <c r="K5" s="154">
        <v>1.9578929561103122</v>
      </c>
      <c r="L5" s="154">
        <v>17.958333333333332</v>
      </c>
      <c r="M5" s="154">
        <v>2.2284246536020884</v>
      </c>
      <c r="N5" s="154">
        <v>21.7</v>
      </c>
      <c r="O5" s="154">
        <v>1.417866293973512</v>
      </c>
      <c r="P5" s="154">
        <v>19</v>
      </c>
      <c r="Q5" s="154">
        <v>24</v>
      </c>
      <c r="R5" s="154">
        <v>21.083333333333332</v>
      </c>
      <c r="S5" s="154">
        <v>2.1378499243049203</v>
      </c>
    </row>
    <row r="6" spans="1:19" x14ac:dyDescent="0.25">
      <c r="A6" t="s">
        <v>57</v>
      </c>
      <c r="B6" s="16">
        <v>50</v>
      </c>
      <c r="C6" s="16">
        <v>18.5</v>
      </c>
      <c r="D6" s="16">
        <v>48</v>
      </c>
      <c r="E6" s="16">
        <v>53</v>
      </c>
      <c r="F6" s="16" t="s">
        <v>58</v>
      </c>
      <c r="I6" s="147" t="s">
        <v>60</v>
      </c>
      <c r="J6" s="154">
        <v>29.135483870967743</v>
      </c>
      <c r="K6" s="154">
        <v>2.2005375687312543</v>
      </c>
      <c r="L6" s="154">
        <v>11.741935483870968</v>
      </c>
      <c r="M6" s="154">
        <v>2.005704231028492</v>
      </c>
      <c r="N6" s="154">
        <v>24.920967741935481</v>
      </c>
      <c r="O6" s="154">
        <v>4.1136312870250675</v>
      </c>
      <c r="P6" s="154">
        <v>5</v>
      </c>
      <c r="Q6" s="154">
        <v>30</v>
      </c>
      <c r="R6" s="154">
        <v>24.129032258064516</v>
      </c>
      <c r="S6" s="154">
        <v>2.1407465284159044</v>
      </c>
    </row>
    <row r="7" spans="1:19" x14ac:dyDescent="0.25">
      <c r="A7" t="s">
        <v>57</v>
      </c>
      <c r="B7" s="16">
        <v>50</v>
      </c>
      <c r="C7" s="16">
        <v>16.5</v>
      </c>
      <c r="D7" s="16">
        <v>60</v>
      </c>
      <c r="E7" s="16">
        <v>56</v>
      </c>
      <c r="F7" s="16" t="s">
        <v>58</v>
      </c>
      <c r="I7" s="147" t="s">
        <v>245</v>
      </c>
      <c r="J7">
        <v>41.489344262295077</v>
      </c>
      <c r="K7">
        <v>15.836811429725039</v>
      </c>
      <c r="L7">
        <v>21.412704918032787</v>
      </c>
      <c r="M7">
        <v>8.0258326760288217</v>
      </c>
      <c r="N7">
        <v>38.611065573770496</v>
      </c>
      <c r="O7">
        <v>16.713185164991767</v>
      </c>
      <c r="P7">
        <v>5</v>
      </c>
      <c r="Q7">
        <v>70</v>
      </c>
      <c r="R7">
        <v>37.151639344262293</v>
      </c>
      <c r="S7">
        <v>16.119503271505984</v>
      </c>
    </row>
    <row r="8" spans="1:19" x14ac:dyDescent="0.25">
      <c r="A8" t="s">
        <v>57</v>
      </c>
      <c r="B8" s="16">
        <v>60</v>
      </c>
      <c r="C8" s="16">
        <v>18.5</v>
      </c>
      <c r="D8" s="16">
        <v>55</v>
      </c>
      <c r="E8" s="16">
        <v>55</v>
      </c>
      <c r="F8" s="16" t="s">
        <v>58</v>
      </c>
    </row>
    <row r="9" spans="1:19" x14ac:dyDescent="0.25">
      <c r="A9" t="s">
        <v>57</v>
      </c>
      <c r="B9" s="16">
        <v>68</v>
      </c>
      <c r="C9" s="16">
        <v>30</v>
      </c>
      <c r="D9" s="16">
        <v>63</v>
      </c>
      <c r="E9" s="16">
        <v>66</v>
      </c>
      <c r="F9" s="16" t="s">
        <v>58</v>
      </c>
    </row>
    <row r="10" spans="1:19" x14ac:dyDescent="0.25">
      <c r="A10" t="s">
        <v>57</v>
      </c>
      <c r="B10" s="16">
        <v>60</v>
      </c>
      <c r="C10" s="16">
        <v>37.5</v>
      </c>
      <c r="D10" s="16">
        <v>65</v>
      </c>
      <c r="E10" s="16">
        <v>69</v>
      </c>
      <c r="F10" s="16" t="s">
        <v>58</v>
      </c>
    </row>
    <row r="11" spans="1:19" x14ac:dyDescent="0.25">
      <c r="A11" t="s">
        <v>57</v>
      </c>
      <c r="B11" s="16">
        <v>70</v>
      </c>
      <c r="C11" s="16">
        <v>28.5</v>
      </c>
      <c r="D11" s="16">
        <v>65</v>
      </c>
      <c r="E11" s="16">
        <v>60</v>
      </c>
      <c r="F11" s="16" t="s">
        <v>58</v>
      </c>
    </row>
    <row r="12" spans="1:19" x14ac:dyDescent="0.25">
      <c r="A12" t="s">
        <v>57</v>
      </c>
      <c r="B12" s="16">
        <v>62</v>
      </c>
      <c r="C12" s="16">
        <v>35.5</v>
      </c>
      <c r="D12" s="16">
        <v>65</v>
      </c>
      <c r="E12" s="16">
        <v>63</v>
      </c>
      <c r="F12" s="16" t="s">
        <v>58</v>
      </c>
    </row>
    <row r="13" spans="1:19" x14ac:dyDescent="0.25">
      <c r="A13" t="s">
        <v>57</v>
      </c>
      <c r="B13" s="16">
        <v>65</v>
      </c>
      <c r="C13" s="16">
        <v>31</v>
      </c>
      <c r="D13" s="16">
        <v>60</v>
      </c>
      <c r="E13" s="16">
        <v>59</v>
      </c>
      <c r="F13" s="16" t="s">
        <v>58</v>
      </c>
    </row>
    <row r="14" spans="1:19" x14ac:dyDescent="0.25">
      <c r="A14" t="s">
        <v>57</v>
      </c>
      <c r="B14" s="16">
        <v>60</v>
      </c>
      <c r="C14" s="16">
        <v>33.5</v>
      </c>
      <c r="D14" s="16">
        <v>60</v>
      </c>
      <c r="E14" s="16">
        <v>64</v>
      </c>
      <c r="F14" s="16" t="s">
        <v>58</v>
      </c>
    </row>
    <row r="15" spans="1:19" x14ac:dyDescent="0.25">
      <c r="A15" t="s">
        <v>57</v>
      </c>
      <c r="B15" s="16">
        <v>67</v>
      </c>
      <c r="C15" s="16">
        <v>37.5</v>
      </c>
      <c r="D15" s="16">
        <v>60</v>
      </c>
      <c r="E15" s="16">
        <v>55</v>
      </c>
      <c r="F15" s="16" t="s">
        <v>58</v>
      </c>
    </row>
    <row r="16" spans="1:19" x14ac:dyDescent="0.25">
      <c r="A16" t="s">
        <v>57</v>
      </c>
      <c r="B16" s="16">
        <v>70</v>
      </c>
      <c r="C16" s="16">
        <v>30</v>
      </c>
      <c r="D16" s="16">
        <v>66</v>
      </c>
      <c r="E16" s="16">
        <v>63</v>
      </c>
      <c r="F16" s="16" t="s">
        <v>58</v>
      </c>
    </row>
    <row r="17" spans="1:6" x14ac:dyDescent="0.25">
      <c r="A17" t="s">
        <v>57</v>
      </c>
      <c r="B17" s="16">
        <v>68</v>
      </c>
      <c r="C17" s="16">
        <v>35</v>
      </c>
      <c r="D17" s="16">
        <v>65</v>
      </c>
      <c r="E17" s="16">
        <v>60</v>
      </c>
      <c r="F17" s="16" t="s">
        <v>58</v>
      </c>
    </row>
    <row r="18" spans="1:6" x14ac:dyDescent="0.25">
      <c r="A18" t="s">
        <v>57</v>
      </c>
      <c r="B18" s="16">
        <v>70</v>
      </c>
      <c r="C18" s="16">
        <v>27.5</v>
      </c>
      <c r="D18" s="16">
        <v>65</v>
      </c>
      <c r="E18" s="16">
        <v>63</v>
      </c>
      <c r="F18" s="16" t="s">
        <v>58</v>
      </c>
    </row>
    <row r="19" spans="1:6" x14ac:dyDescent="0.25">
      <c r="A19" t="s">
        <v>57</v>
      </c>
      <c r="B19" s="16">
        <v>65</v>
      </c>
      <c r="C19" s="16">
        <v>30</v>
      </c>
      <c r="D19" s="16">
        <v>65</v>
      </c>
      <c r="E19" s="16">
        <v>59</v>
      </c>
      <c r="F19" s="16" t="s">
        <v>58</v>
      </c>
    </row>
    <row r="20" spans="1:6" x14ac:dyDescent="0.25">
      <c r="A20" t="s">
        <v>57</v>
      </c>
      <c r="B20" s="16">
        <v>60</v>
      </c>
      <c r="C20" s="16">
        <v>40</v>
      </c>
      <c r="D20" s="16">
        <v>67</v>
      </c>
      <c r="E20" s="16">
        <v>60</v>
      </c>
      <c r="F20" s="16" t="s">
        <v>58</v>
      </c>
    </row>
    <row r="21" spans="1:6" x14ac:dyDescent="0.25">
      <c r="A21" t="s">
        <v>57</v>
      </c>
      <c r="B21" s="16">
        <v>70</v>
      </c>
      <c r="C21" s="16">
        <v>25</v>
      </c>
      <c r="D21" s="16">
        <v>65</v>
      </c>
      <c r="E21" s="16">
        <v>65</v>
      </c>
      <c r="F21" s="16" t="s">
        <v>58</v>
      </c>
    </row>
    <row r="22" spans="1:6" x14ac:dyDescent="0.25">
      <c r="A22" t="s">
        <v>57</v>
      </c>
      <c r="B22" s="16">
        <v>70</v>
      </c>
      <c r="C22" s="16">
        <v>27.5</v>
      </c>
      <c r="D22" s="16">
        <v>66</v>
      </c>
      <c r="E22" s="16">
        <v>66</v>
      </c>
      <c r="F22" s="16" t="s">
        <v>58</v>
      </c>
    </row>
    <row r="23" spans="1:6" x14ac:dyDescent="0.25">
      <c r="A23" t="s">
        <v>57</v>
      </c>
      <c r="B23" s="16">
        <v>60</v>
      </c>
      <c r="C23" s="16">
        <v>25</v>
      </c>
      <c r="D23" s="16">
        <v>58</v>
      </c>
      <c r="E23" s="16">
        <v>50</v>
      </c>
      <c r="F23" s="16" t="s">
        <v>58</v>
      </c>
    </row>
    <row r="24" spans="1:6" x14ac:dyDescent="0.25">
      <c r="A24" t="s">
        <v>57</v>
      </c>
      <c r="B24" s="16">
        <v>75</v>
      </c>
      <c r="C24" s="16">
        <v>36</v>
      </c>
      <c r="D24" s="16">
        <v>70</v>
      </c>
      <c r="E24" s="16">
        <v>67</v>
      </c>
      <c r="F24" s="16" t="s">
        <v>58</v>
      </c>
    </row>
    <row r="25" spans="1:6" x14ac:dyDescent="0.25">
      <c r="A25" t="s">
        <v>57</v>
      </c>
      <c r="B25" s="16">
        <v>65</v>
      </c>
      <c r="C25" s="16">
        <v>28</v>
      </c>
      <c r="D25" s="16">
        <v>61</v>
      </c>
      <c r="E25" s="16">
        <v>63</v>
      </c>
      <c r="F25" s="16" t="s">
        <v>58</v>
      </c>
    </row>
    <row r="26" spans="1:6" x14ac:dyDescent="0.25">
      <c r="A26" t="s">
        <v>57</v>
      </c>
      <c r="B26" s="16">
        <v>66</v>
      </c>
      <c r="C26" s="16">
        <v>35</v>
      </c>
      <c r="D26" s="16">
        <v>64</v>
      </c>
      <c r="E26" s="16">
        <v>66</v>
      </c>
      <c r="F26" s="16" t="s">
        <v>58</v>
      </c>
    </row>
    <row r="27" spans="1:6" x14ac:dyDescent="0.25">
      <c r="A27" t="s">
        <v>57</v>
      </c>
      <c r="B27" s="16">
        <v>75</v>
      </c>
      <c r="C27" s="16">
        <v>31</v>
      </c>
      <c r="D27" s="16">
        <v>70</v>
      </c>
      <c r="E27" s="16">
        <v>65</v>
      </c>
      <c r="F27" s="16" t="s">
        <v>58</v>
      </c>
    </row>
    <row r="28" spans="1:6" x14ac:dyDescent="0.25">
      <c r="A28" t="s">
        <v>57</v>
      </c>
      <c r="B28" s="16">
        <v>70</v>
      </c>
      <c r="C28" s="16">
        <v>30</v>
      </c>
      <c r="D28" s="16">
        <v>65</v>
      </c>
      <c r="E28" s="16">
        <v>60</v>
      </c>
      <c r="F28" s="16" t="s">
        <v>58</v>
      </c>
    </row>
    <row r="29" spans="1:6" x14ac:dyDescent="0.25">
      <c r="A29" t="s">
        <v>57</v>
      </c>
      <c r="B29" s="16">
        <v>70</v>
      </c>
      <c r="C29" s="16">
        <v>33</v>
      </c>
      <c r="D29" s="16">
        <v>60</v>
      </c>
      <c r="E29" s="16">
        <v>63</v>
      </c>
      <c r="F29" s="16" t="s">
        <v>58</v>
      </c>
    </row>
    <row r="30" spans="1:6" x14ac:dyDescent="0.25">
      <c r="A30" t="s">
        <v>57</v>
      </c>
      <c r="B30" s="16">
        <v>57</v>
      </c>
      <c r="C30" s="16">
        <v>31</v>
      </c>
      <c r="D30" s="16">
        <v>65</v>
      </c>
      <c r="E30" s="16">
        <v>63</v>
      </c>
      <c r="F30" s="16" t="s">
        <v>58</v>
      </c>
    </row>
    <row r="31" spans="1:6" x14ac:dyDescent="0.25">
      <c r="A31" t="s">
        <v>57</v>
      </c>
      <c r="B31" s="16">
        <v>61</v>
      </c>
      <c r="C31" s="16">
        <v>40</v>
      </c>
      <c r="D31" s="16">
        <v>61</v>
      </c>
      <c r="E31" s="16">
        <v>63.5</v>
      </c>
      <c r="F31" s="16" t="s">
        <v>58</v>
      </c>
    </row>
    <row r="32" spans="1:6" x14ac:dyDescent="0.25">
      <c r="A32" t="s">
        <v>59</v>
      </c>
      <c r="B32" s="16">
        <v>25</v>
      </c>
      <c r="C32" s="16">
        <v>17.5</v>
      </c>
      <c r="D32" s="16">
        <v>20</v>
      </c>
      <c r="E32" s="16">
        <v>22</v>
      </c>
      <c r="F32" s="16" t="s">
        <v>58</v>
      </c>
    </row>
    <row r="33" spans="1:6" x14ac:dyDescent="0.25">
      <c r="A33" t="s">
        <v>59</v>
      </c>
      <c r="B33" s="16">
        <v>24</v>
      </c>
      <c r="C33" s="16">
        <v>17.5</v>
      </c>
      <c r="D33" s="16">
        <v>22</v>
      </c>
      <c r="E33" s="16">
        <v>23.5</v>
      </c>
      <c r="F33" s="16" t="s">
        <v>58</v>
      </c>
    </row>
    <row r="34" spans="1:6" x14ac:dyDescent="0.25">
      <c r="A34" t="s">
        <v>59</v>
      </c>
      <c r="B34" s="16">
        <v>24</v>
      </c>
      <c r="C34" s="16">
        <v>18.5</v>
      </c>
      <c r="D34" s="16">
        <v>23</v>
      </c>
      <c r="E34" s="16">
        <v>24.5</v>
      </c>
      <c r="F34" s="16" t="s">
        <v>58</v>
      </c>
    </row>
    <row r="35" spans="1:6" x14ac:dyDescent="0.25">
      <c r="A35" t="s">
        <v>59</v>
      </c>
      <c r="B35" s="16">
        <v>24</v>
      </c>
      <c r="C35" s="16">
        <v>18</v>
      </c>
      <c r="D35" s="16">
        <v>24</v>
      </c>
      <c r="E35" s="16">
        <v>25.5</v>
      </c>
      <c r="F35" s="16" t="s">
        <v>58</v>
      </c>
    </row>
    <row r="36" spans="1:6" x14ac:dyDescent="0.25">
      <c r="A36" t="s">
        <v>59</v>
      </c>
      <c r="B36" s="16">
        <v>25</v>
      </c>
      <c r="C36" s="16">
        <v>17.5</v>
      </c>
      <c r="D36" s="16">
        <v>19</v>
      </c>
      <c r="E36" s="16">
        <v>20.5</v>
      </c>
      <c r="F36" s="16" t="s">
        <v>58</v>
      </c>
    </row>
    <row r="37" spans="1:6" x14ac:dyDescent="0.25">
      <c r="A37" t="s">
        <v>59</v>
      </c>
      <c r="B37" s="16">
        <v>25</v>
      </c>
      <c r="C37" s="16">
        <v>16</v>
      </c>
      <c r="D37" s="16">
        <v>22</v>
      </c>
      <c r="E37" s="16">
        <v>24.5</v>
      </c>
      <c r="F37" s="16" t="s">
        <v>58</v>
      </c>
    </row>
    <row r="38" spans="1:6" x14ac:dyDescent="0.25">
      <c r="A38" t="s">
        <v>59</v>
      </c>
      <c r="B38" s="16">
        <v>24</v>
      </c>
      <c r="C38" s="16">
        <v>16</v>
      </c>
      <c r="D38" s="16">
        <v>20</v>
      </c>
      <c r="E38" s="16">
        <v>21.5</v>
      </c>
      <c r="F38" s="16" t="s">
        <v>58</v>
      </c>
    </row>
    <row r="39" spans="1:6" x14ac:dyDescent="0.25">
      <c r="A39" t="s">
        <v>59</v>
      </c>
      <c r="B39" s="16">
        <v>27</v>
      </c>
      <c r="C39" s="16">
        <v>15.5</v>
      </c>
      <c r="D39" s="16">
        <v>21</v>
      </c>
      <c r="E39" s="16">
        <v>22.5</v>
      </c>
      <c r="F39" s="16" t="s">
        <v>58</v>
      </c>
    </row>
    <row r="40" spans="1:6" x14ac:dyDescent="0.25">
      <c r="A40" t="s">
        <v>59</v>
      </c>
      <c r="B40" s="16">
        <v>28</v>
      </c>
      <c r="C40" s="16">
        <v>18.5</v>
      </c>
      <c r="D40" s="16">
        <v>24</v>
      </c>
      <c r="E40" s="16">
        <v>25.5</v>
      </c>
      <c r="F40" s="16" t="s">
        <v>58</v>
      </c>
    </row>
    <row r="41" spans="1:6" x14ac:dyDescent="0.25">
      <c r="A41" t="s">
        <v>59</v>
      </c>
      <c r="B41" s="16">
        <v>27</v>
      </c>
      <c r="C41" s="16">
        <v>18.75</v>
      </c>
      <c r="D41" s="16">
        <v>24</v>
      </c>
      <c r="E41" s="16">
        <v>24</v>
      </c>
      <c r="F41" s="16" t="s">
        <v>58</v>
      </c>
    </row>
    <row r="42" spans="1:6" x14ac:dyDescent="0.25">
      <c r="A42" t="s">
        <v>59</v>
      </c>
      <c r="B42" s="16">
        <v>27</v>
      </c>
      <c r="C42" s="16">
        <v>16</v>
      </c>
      <c r="D42" s="16">
        <v>24</v>
      </c>
      <c r="E42" s="16">
        <v>20</v>
      </c>
      <c r="F42" s="16" t="s">
        <v>58</v>
      </c>
    </row>
    <row r="43" spans="1:6" x14ac:dyDescent="0.25">
      <c r="A43" t="s">
        <v>59</v>
      </c>
      <c r="B43" s="16">
        <v>26</v>
      </c>
      <c r="C43" s="16">
        <v>16</v>
      </c>
      <c r="D43" s="16">
        <v>22</v>
      </c>
      <c r="E43" s="16">
        <v>22</v>
      </c>
      <c r="F43" s="16" t="s">
        <v>58</v>
      </c>
    </row>
    <row r="44" spans="1:6" x14ac:dyDescent="0.25">
      <c r="A44" t="s">
        <v>59</v>
      </c>
      <c r="B44" s="16">
        <v>25</v>
      </c>
      <c r="C44" s="16">
        <v>12</v>
      </c>
      <c r="D44" s="16">
        <v>21</v>
      </c>
      <c r="E44" s="16">
        <v>20</v>
      </c>
      <c r="F44" s="16" t="s">
        <v>58</v>
      </c>
    </row>
    <row r="45" spans="1:6" x14ac:dyDescent="0.25">
      <c r="A45" t="s">
        <v>59</v>
      </c>
      <c r="B45" s="16">
        <v>27</v>
      </c>
      <c r="C45" s="16">
        <v>16</v>
      </c>
      <c r="D45" s="16">
        <v>21</v>
      </c>
      <c r="E45" s="16">
        <v>20</v>
      </c>
      <c r="F45" s="16" t="s">
        <v>58</v>
      </c>
    </row>
    <row r="46" spans="1:6" x14ac:dyDescent="0.25">
      <c r="A46" t="s">
        <v>59</v>
      </c>
      <c r="B46" s="16">
        <v>26</v>
      </c>
      <c r="C46" s="16">
        <v>22.5</v>
      </c>
      <c r="D46" s="16">
        <v>22</v>
      </c>
      <c r="E46" s="16">
        <v>21</v>
      </c>
      <c r="F46" s="16" t="s">
        <v>58</v>
      </c>
    </row>
    <row r="47" spans="1:6" x14ac:dyDescent="0.25">
      <c r="A47" t="s">
        <v>59</v>
      </c>
      <c r="B47" s="16">
        <v>24</v>
      </c>
      <c r="C47" s="16">
        <v>16.5</v>
      </c>
      <c r="D47" s="16">
        <v>21</v>
      </c>
      <c r="E47" s="16">
        <v>18</v>
      </c>
      <c r="F47" s="16" t="s">
        <v>58</v>
      </c>
    </row>
    <row r="48" spans="1:6" x14ac:dyDescent="0.25">
      <c r="A48" t="s">
        <v>59</v>
      </c>
      <c r="B48" s="16">
        <v>28</v>
      </c>
      <c r="C48" s="16">
        <v>17</v>
      </c>
      <c r="D48" s="16">
        <v>24</v>
      </c>
      <c r="E48" s="16">
        <v>21.5</v>
      </c>
      <c r="F48" s="16" t="s">
        <v>58</v>
      </c>
    </row>
    <row r="49" spans="1:6" x14ac:dyDescent="0.25">
      <c r="A49" t="s">
        <v>59</v>
      </c>
      <c r="B49" s="16">
        <v>26</v>
      </c>
      <c r="C49" s="16">
        <v>19</v>
      </c>
      <c r="D49" s="16">
        <v>22</v>
      </c>
      <c r="E49" s="16">
        <v>20</v>
      </c>
      <c r="F49" s="16" t="s">
        <v>58</v>
      </c>
    </row>
    <row r="50" spans="1:6" x14ac:dyDescent="0.25">
      <c r="A50" t="s">
        <v>59</v>
      </c>
      <c r="B50" s="16">
        <v>22</v>
      </c>
      <c r="C50" s="16">
        <v>20.5</v>
      </c>
      <c r="D50" s="16">
        <v>22</v>
      </c>
      <c r="E50" s="16">
        <v>20</v>
      </c>
      <c r="F50" s="16" t="s">
        <v>58</v>
      </c>
    </row>
    <row r="51" spans="1:6" x14ac:dyDescent="0.25">
      <c r="A51" t="s">
        <v>59</v>
      </c>
      <c r="B51" s="16">
        <v>24</v>
      </c>
      <c r="C51" s="16">
        <v>20.5</v>
      </c>
      <c r="D51" s="16">
        <v>22</v>
      </c>
      <c r="E51" s="16">
        <v>20</v>
      </c>
      <c r="F51" s="16" t="s">
        <v>58</v>
      </c>
    </row>
    <row r="52" spans="1:6" x14ac:dyDescent="0.25">
      <c r="A52" t="s">
        <v>59</v>
      </c>
      <c r="B52" s="16">
        <v>23</v>
      </c>
      <c r="C52" s="16">
        <v>18.5</v>
      </c>
      <c r="D52" s="16">
        <v>21</v>
      </c>
      <c r="E52" s="16">
        <v>18.5</v>
      </c>
      <c r="F52" s="16" t="s">
        <v>58</v>
      </c>
    </row>
    <row r="53" spans="1:6" x14ac:dyDescent="0.25">
      <c r="A53" t="s">
        <v>59</v>
      </c>
      <c r="B53" s="16">
        <v>24</v>
      </c>
      <c r="C53" s="16">
        <v>18.5</v>
      </c>
      <c r="D53" s="16">
        <v>21</v>
      </c>
      <c r="E53" s="16">
        <v>20</v>
      </c>
      <c r="F53" s="16" t="s">
        <v>58</v>
      </c>
    </row>
    <row r="54" spans="1:6" x14ac:dyDescent="0.25">
      <c r="A54" t="s">
        <v>59</v>
      </c>
      <c r="B54" s="16">
        <v>26</v>
      </c>
      <c r="C54" s="16">
        <v>20</v>
      </c>
      <c r="D54" s="16">
        <v>21</v>
      </c>
      <c r="E54" s="16">
        <v>20</v>
      </c>
      <c r="F54" s="16" t="s">
        <v>58</v>
      </c>
    </row>
    <row r="55" spans="1:6" x14ac:dyDescent="0.25">
      <c r="A55" t="s">
        <v>59</v>
      </c>
      <c r="B55" s="16">
        <v>24</v>
      </c>
      <c r="C55" s="16">
        <v>22</v>
      </c>
      <c r="D55" s="16">
        <v>20</v>
      </c>
      <c r="E55" s="16">
        <v>18</v>
      </c>
      <c r="F55" s="16" t="s">
        <v>58</v>
      </c>
    </row>
    <row r="56" spans="1:6" x14ac:dyDescent="0.25">
      <c r="A56" t="s">
        <v>59</v>
      </c>
      <c r="B56" s="16">
        <v>25</v>
      </c>
      <c r="C56" s="16">
        <v>19</v>
      </c>
      <c r="D56" s="16">
        <v>23</v>
      </c>
      <c r="E56" s="16">
        <v>21</v>
      </c>
      <c r="F56" s="16" t="s">
        <v>58</v>
      </c>
    </row>
    <row r="57" spans="1:6" x14ac:dyDescent="0.25">
      <c r="A57" t="s">
        <v>59</v>
      </c>
      <c r="B57" s="16">
        <v>29</v>
      </c>
      <c r="C57" s="16">
        <v>18.5</v>
      </c>
      <c r="D57" s="16">
        <v>23</v>
      </c>
      <c r="E57" s="16">
        <v>21.5</v>
      </c>
      <c r="F57" s="16" t="s">
        <v>58</v>
      </c>
    </row>
    <row r="58" spans="1:6" x14ac:dyDescent="0.25">
      <c r="A58" t="s">
        <v>59</v>
      </c>
      <c r="B58" s="16">
        <v>25</v>
      </c>
      <c r="C58" s="16">
        <v>17.5</v>
      </c>
      <c r="D58" s="16">
        <v>21</v>
      </c>
      <c r="E58" s="16">
        <v>20</v>
      </c>
      <c r="F58" s="16" t="s">
        <v>58</v>
      </c>
    </row>
    <row r="59" spans="1:6" x14ac:dyDescent="0.25">
      <c r="A59" t="s">
        <v>59</v>
      </c>
      <c r="B59" s="16">
        <v>26</v>
      </c>
      <c r="C59" s="16">
        <v>16</v>
      </c>
      <c r="D59" s="16">
        <v>20</v>
      </c>
      <c r="E59" s="16">
        <v>19</v>
      </c>
      <c r="F59" s="16" t="s">
        <v>58</v>
      </c>
    </row>
    <row r="60" spans="1:6" x14ac:dyDescent="0.25">
      <c r="A60" t="s">
        <v>59</v>
      </c>
      <c r="B60" s="16">
        <v>27</v>
      </c>
      <c r="C60" s="16">
        <v>17</v>
      </c>
      <c r="D60" s="16">
        <v>21</v>
      </c>
      <c r="E60" s="16">
        <v>20</v>
      </c>
      <c r="F60" s="16" t="s">
        <v>58</v>
      </c>
    </row>
    <row r="61" spans="1:6" x14ac:dyDescent="0.25">
      <c r="A61" t="s">
        <v>59</v>
      </c>
      <c r="B61" s="16">
        <v>19.3</v>
      </c>
      <c r="C61" s="16">
        <v>22</v>
      </c>
      <c r="D61" s="16">
        <v>20</v>
      </c>
      <c r="E61" s="16">
        <v>18</v>
      </c>
      <c r="F61" s="16" t="s">
        <v>58</v>
      </c>
    </row>
    <row r="62" spans="1:6" x14ac:dyDescent="0.25">
      <c r="A62" t="s">
        <v>60</v>
      </c>
      <c r="B62" s="16">
        <v>28</v>
      </c>
      <c r="C62" s="16">
        <v>12.5</v>
      </c>
      <c r="D62" s="16">
        <v>24</v>
      </c>
      <c r="E62" s="16">
        <v>19</v>
      </c>
      <c r="F62" s="16" t="s">
        <v>61</v>
      </c>
    </row>
    <row r="63" spans="1:6" x14ac:dyDescent="0.25">
      <c r="A63" t="s">
        <v>60</v>
      </c>
      <c r="B63" s="16">
        <v>30</v>
      </c>
      <c r="C63" s="16">
        <v>12.5</v>
      </c>
      <c r="D63" s="16">
        <v>28</v>
      </c>
      <c r="E63" s="16">
        <v>25.5</v>
      </c>
      <c r="F63" s="16" t="s">
        <v>61</v>
      </c>
    </row>
    <row r="64" spans="1:6" x14ac:dyDescent="0.25">
      <c r="A64" t="s">
        <v>60</v>
      </c>
      <c r="B64" s="16">
        <v>31</v>
      </c>
      <c r="C64" s="16">
        <v>12</v>
      </c>
      <c r="D64" s="16">
        <v>25</v>
      </c>
      <c r="E64" s="16">
        <v>23</v>
      </c>
      <c r="F64" s="16" t="s">
        <v>61</v>
      </c>
    </row>
    <row r="65" spans="1:6" x14ac:dyDescent="0.25">
      <c r="A65" t="s">
        <v>60</v>
      </c>
      <c r="B65" s="16">
        <v>27</v>
      </c>
      <c r="C65" s="16">
        <v>12.5</v>
      </c>
      <c r="D65" s="16">
        <v>24</v>
      </c>
      <c r="E65" s="16">
        <v>21</v>
      </c>
      <c r="F65" s="16" t="s">
        <v>61</v>
      </c>
    </row>
    <row r="66" spans="1:6" x14ac:dyDescent="0.25">
      <c r="A66" t="s">
        <v>60</v>
      </c>
      <c r="B66" s="16">
        <v>27</v>
      </c>
      <c r="C66" s="16">
        <v>10</v>
      </c>
      <c r="D66" s="16">
        <v>26.05</v>
      </c>
      <c r="E66" s="16">
        <v>25</v>
      </c>
      <c r="F66" s="16" t="s">
        <v>61</v>
      </c>
    </row>
    <row r="67" spans="1:6" x14ac:dyDescent="0.25">
      <c r="A67" t="s">
        <v>60</v>
      </c>
      <c r="B67" s="16">
        <v>29.5</v>
      </c>
      <c r="C67" s="16">
        <v>11</v>
      </c>
      <c r="D67" s="16">
        <v>27</v>
      </c>
      <c r="E67" s="16">
        <v>26.5</v>
      </c>
      <c r="F67" s="16" t="s">
        <v>61</v>
      </c>
    </row>
    <row r="68" spans="1:6" x14ac:dyDescent="0.25">
      <c r="A68" t="s">
        <v>60</v>
      </c>
      <c r="B68" s="16">
        <v>30</v>
      </c>
      <c r="C68" s="16">
        <v>13.75</v>
      </c>
      <c r="D68" s="16">
        <v>5</v>
      </c>
      <c r="E68" s="16">
        <v>27</v>
      </c>
      <c r="F68" s="16" t="s">
        <v>61</v>
      </c>
    </row>
    <row r="69" spans="1:6" x14ac:dyDescent="0.25">
      <c r="A69" t="s">
        <v>60</v>
      </c>
      <c r="B69" s="16">
        <v>31.2</v>
      </c>
      <c r="C69" s="16">
        <v>13.5</v>
      </c>
      <c r="D69" s="16">
        <v>27</v>
      </c>
      <c r="E69" s="16">
        <v>24</v>
      </c>
      <c r="F69" s="16" t="s">
        <v>61</v>
      </c>
    </row>
    <row r="70" spans="1:6" x14ac:dyDescent="0.25">
      <c r="A70" t="s">
        <v>60</v>
      </c>
      <c r="B70" s="16">
        <v>30</v>
      </c>
      <c r="C70" s="16">
        <v>12.5</v>
      </c>
      <c r="D70" s="16">
        <v>26</v>
      </c>
      <c r="E70" s="16">
        <v>24</v>
      </c>
      <c r="F70" s="16" t="s">
        <v>61</v>
      </c>
    </row>
    <row r="71" spans="1:6" x14ac:dyDescent="0.25">
      <c r="A71" t="s">
        <v>60</v>
      </c>
      <c r="B71" s="16">
        <v>31</v>
      </c>
      <c r="C71" s="16">
        <v>13.5</v>
      </c>
      <c r="D71" s="16">
        <v>28</v>
      </c>
      <c r="E71" s="16">
        <v>27</v>
      </c>
      <c r="F71" s="16" t="s">
        <v>61</v>
      </c>
    </row>
    <row r="72" spans="1:6" x14ac:dyDescent="0.25">
      <c r="A72" t="s">
        <v>60</v>
      </c>
      <c r="B72" s="16">
        <v>28</v>
      </c>
      <c r="C72" s="16">
        <v>16</v>
      </c>
      <c r="D72" s="16">
        <v>25</v>
      </c>
      <c r="E72" s="16">
        <v>25</v>
      </c>
      <c r="F72" s="16" t="s">
        <v>61</v>
      </c>
    </row>
    <row r="73" spans="1:6" x14ac:dyDescent="0.25">
      <c r="A73" t="s">
        <v>60</v>
      </c>
      <c r="B73" s="16">
        <v>28.5</v>
      </c>
      <c r="C73" s="16">
        <v>11.5</v>
      </c>
      <c r="D73" s="16">
        <v>25</v>
      </c>
      <c r="E73" s="16">
        <v>24</v>
      </c>
      <c r="F73" s="16" t="s">
        <v>61</v>
      </c>
    </row>
    <row r="74" spans="1:6" x14ac:dyDescent="0.25">
      <c r="A74" t="s">
        <v>60</v>
      </c>
      <c r="B74" s="16">
        <v>29</v>
      </c>
      <c r="C74" s="16">
        <v>13.5</v>
      </c>
      <c r="D74" s="16">
        <v>28</v>
      </c>
      <c r="E74" s="16">
        <v>26.5</v>
      </c>
      <c r="F74" s="16" t="s">
        <v>61</v>
      </c>
    </row>
    <row r="75" spans="1:6" x14ac:dyDescent="0.25">
      <c r="A75" t="s">
        <v>60</v>
      </c>
      <c r="B75" s="16">
        <v>30</v>
      </c>
      <c r="C75" s="16">
        <v>11.75</v>
      </c>
      <c r="D75" s="16">
        <v>27.5</v>
      </c>
      <c r="E75" s="16">
        <v>25</v>
      </c>
      <c r="F75" s="16" t="s">
        <v>61</v>
      </c>
    </row>
    <row r="76" spans="1:6" x14ac:dyDescent="0.25">
      <c r="A76" t="s">
        <v>60</v>
      </c>
      <c r="B76" s="16">
        <v>26.5</v>
      </c>
      <c r="C76" s="16">
        <v>12</v>
      </c>
      <c r="D76" s="16">
        <v>23</v>
      </c>
      <c r="E76" s="16">
        <v>21</v>
      </c>
      <c r="F76" s="16" t="s">
        <v>61</v>
      </c>
    </row>
    <row r="77" spans="1:6" x14ac:dyDescent="0.25">
      <c r="A77" t="s">
        <v>60</v>
      </c>
      <c r="B77" s="16">
        <v>30</v>
      </c>
      <c r="C77" s="16">
        <v>13</v>
      </c>
      <c r="D77" s="16">
        <v>24</v>
      </c>
      <c r="E77" s="16">
        <v>23</v>
      </c>
      <c r="F77" s="16" t="s">
        <v>61</v>
      </c>
    </row>
    <row r="78" spans="1:6" x14ac:dyDescent="0.25">
      <c r="A78" t="s">
        <v>60</v>
      </c>
      <c r="B78" s="16">
        <v>28</v>
      </c>
      <c r="C78" s="16">
        <v>14.25</v>
      </c>
      <c r="D78" s="16">
        <v>22</v>
      </c>
      <c r="E78" s="16">
        <v>20.5</v>
      </c>
      <c r="F78" s="16" t="s">
        <v>61</v>
      </c>
    </row>
    <row r="79" spans="1:6" x14ac:dyDescent="0.25">
      <c r="A79" t="s">
        <v>60</v>
      </c>
      <c r="B79" s="16">
        <v>28</v>
      </c>
      <c r="C79" s="16">
        <v>9.5</v>
      </c>
      <c r="D79" s="16">
        <v>24.5</v>
      </c>
      <c r="E79" s="16">
        <v>22.5</v>
      </c>
      <c r="F79" s="16" t="s">
        <v>61</v>
      </c>
    </row>
    <row r="80" spans="1:6" x14ac:dyDescent="0.25">
      <c r="A80" t="s">
        <v>60</v>
      </c>
      <c r="B80" s="16">
        <v>31</v>
      </c>
      <c r="C80" s="16">
        <v>15</v>
      </c>
      <c r="D80" s="16">
        <v>26</v>
      </c>
      <c r="E80" s="16">
        <v>23</v>
      </c>
      <c r="F80" s="16" t="s">
        <v>61</v>
      </c>
    </row>
    <row r="81" spans="1:6" x14ac:dyDescent="0.25">
      <c r="A81" t="s">
        <v>60</v>
      </c>
      <c r="B81" s="16">
        <v>29</v>
      </c>
      <c r="C81" s="16">
        <v>12.5</v>
      </c>
      <c r="D81" s="16">
        <v>26</v>
      </c>
      <c r="E81" s="16">
        <v>23.5</v>
      </c>
      <c r="F81" s="16" t="s">
        <v>61</v>
      </c>
    </row>
    <row r="82" spans="1:6" x14ac:dyDescent="0.25">
      <c r="A82" t="s">
        <v>60</v>
      </c>
      <c r="B82" s="16">
        <v>25</v>
      </c>
      <c r="C82" s="16">
        <v>12.5</v>
      </c>
      <c r="D82" s="16">
        <v>23</v>
      </c>
      <c r="E82" s="16">
        <v>22.5</v>
      </c>
      <c r="F82" s="16" t="s">
        <v>61</v>
      </c>
    </row>
    <row r="83" spans="1:6" x14ac:dyDescent="0.25">
      <c r="A83" t="s">
        <v>60</v>
      </c>
      <c r="B83" s="16">
        <v>29.5</v>
      </c>
      <c r="C83" s="16">
        <v>12.5</v>
      </c>
      <c r="D83" s="16">
        <v>27.5</v>
      </c>
      <c r="E83" s="16">
        <v>23</v>
      </c>
      <c r="F83" s="16" t="s">
        <v>61</v>
      </c>
    </row>
    <row r="84" spans="1:6" x14ac:dyDescent="0.25">
      <c r="A84" t="s">
        <v>60</v>
      </c>
      <c r="B84" s="16">
        <v>33</v>
      </c>
      <c r="C84" s="16">
        <v>13</v>
      </c>
      <c r="D84" s="16">
        <v>30</v>
      </c>
      <c r="E84" s="16">
        <v>28</v>
      </c>
      <c r="F84" s="16" t="s">
        <v>61</v>
      </c>
    </row>
    <row r="85" spans="1:6" x14ac:dyDescent="0.25">
      <c r="A85" t="s">
        <v>60</v>
      </c>
      <c r="B85" s="16">
        <v>27</v>
      </c>
      <c r="C85" s="16">
        <v>9.5</v>
      </c>
      <c r="D85" s="16">
        <v>23</v>
      </c>
      <c r="E85" s="16">
        <v>22.5</v>
      </c>
      <c r="F85" s="16" t="s">
        <v>61</v>
      </c>
    </row>
    <row r="86" spans="1:6" x14ac:dyDescent="0.25">
      <c r="A86" t="s">
        <v>60</v>
      </c>
      <c r="B86" s="16">
        <v>30</v>
      </c>
      <c r="C86" s="16">
        <v>9.5</v>
      </c>
      <c r="D86" s="16">
        <v>25</v>
      </c>
      <c r="E86" s="16">
        <v>23</v>
      </c>
      <c r="F86" s="16" t="s">
        <v>61</v>
      </c>
    </row>
    <row r="87" spans="1:6" x14ac:dyDescent="0.25">
      <c r="A87" t="s">
        <v>60</v>
      </c>
      <c r="B87" s="16">
        <v>32</v>
      </c>
      <c r="C87" s="16">
        <v>8.5</v>
      </c>
      <c r="D87" s="16">
        <v>26</v>
      </c>
      <c r="E87" s="16">
        <v>24</v>
      </c>
      <c r="F87" s="16" t="s">
        <v>61</v>
      </c>
    </row>
    <row r="88" spans="1:6" x14ac:dyDescent="0.25">
      <c r="A88" t="s">
        <v>60</v>
      </c>
      <c r="B88" s="16">
        <v>22</v>
      </c>
      <c r="C88" s="16">
        <v>9</v>
      </c>
      <c r="D88" s="16">
        <v>25</v>
      </c>
      <c r="E88" s="16">
        <v>26</v>
      </c>
      <c r="F88" s="16" t="s">
        <v>61</v>
      </c>
    </row>
    <row r="89" spans="1:6" x14ac:dyDescent="0.25">
      <c r="A89" t="s">
        <v>60</v>
      </c>
      <c r="B89" s="16">
        <v>30</v>
      </c>
      <c r="C89" s="16">
        <v>9.25</v>
      </c>
      <c r="D89" s="16">
        <v>26</v>
      </c>
      <c r="E89" s="16">
        <v>27</v>
      </c>
      <c r="F89" s="16" t="s">
        <v>61</v>
      </c>
    </row>
    <row r="90" spans="1:6" x14ac:dyDescent="0.25">
      <c r="A90" t="s">
        <v>60</v>
      </c>
      <c r="B90" s="16">
        <v>31</v>
      </c>
      <c r="C90" s="16">
        <v>10</v>
      </c>
      <c r="D90" s="16">
        <v>27</v>
      </c>
      <c r="E90" s="16">
        <v>25</v>
      </c>
      <c r="F90" s="16" t="s">
        <v>61</v>
      </c>
    </row>
    <row r="91" spans="1:6" x14ac:dyDescent="0.25">
      <c r="A91" t="s">
        <v>60</v>
      </c>
      <c r="B91" s="16">
        <v>30</v>
      </c>
      <c r="C91" s="16">
        <v>8</v>
      </c>
      <c r="D91" s="16">
        <v>24</v>
      </c>
      <c r="E91" s="16">
        <v>25</v>
      </c>
      <c r="F91" s="16" t="s">
        <v>61</v>
      </c>
    </row>
    <row r="92" spans="1:6" x14ac:dyDescent="0.25">
      <c r="A92" t="s">
        <v>60</v>
      </c>
      <c r="B92" s="16">
        <v>31</v>
      </c>
      <c r="C92" s="16">
        <v>9.5</v>
      </c>
      <c r="D92" s="16">
        <v>25</v>
      </c>
      <c r="E92" s="16">
        <v>26</v>
      </c>
      <c r="F92" s="16" t="s">
        <v>61</v>
      </c>
    </row>
    <row r="93" spans="1:6" x14ac:dyDescent="0.25">
      <c r="A93" t="s">
        <v>62</v>
      </c>
      <c r="B93" s="16">
        <v>48</v>
      </c>
      <c r="C93" s="16">
        <v>28</v>
      </c>
      <c r="D93" s="16">
        <v>46</v>
      </c>
      <c r="E93" s="16">
        <v>45</v>
      </c>
      <c r="F93" s="16" t="s">
        <v>58</v>
      </c>
    </row>
    <row r="94" spans="1:6" x14ac:dyDescent="0.25">
      <c r="A94" t="s">
        <v>62</v>
      </c>
      <c r="B94" s="16">
        <v>49</v>
      </c>
      <c r="C94" s="16">
        <v>25</v>
      </c>
      <c r="D94" s="16">
        <v>41</v>
      </c>
      <c r="E94" s="16">
        <v>43</v>
      </c>
      <c r="F94" s="16" t="s">
        <v>58</v>
      </c>
    </row>
    <row r="95" spans="1:6" x14ac:dyDescent="0.25">
      <c r="A95" t="s">
        <v>62</v>
      </c>
      <c r="B95" s="16">
        <v>50</v>
      </c>
      <c r="C95" s="16">
        <v>25</v>
      </c>
      <c r="D95" s="16">
        <v>44</v>
      </c>
      <c r="E95" s="16">
        <v>42</v>
      </c>
      <c r="F95" s="16" t="s">
        <v>58</v>
      </c>
    </row>
    <row r="96" spans="1:6" x14ac:dyDescent="0.25">
      <c r="A96" t="s">
        <v>62</v>
      </c>
      <c r="B96" s="16">
        <v>50</v>
      </c>
      <c r="C96" s="16">
        <v>21</v>
      </c>
      <c r="D96" s="16">
        <v>46</v>
      </c>
      <c r="E96" s="16">
        <v>44</v>
      </c>
      <c r="F96" s="16" t="s">
        <v>58</v>
      </c>
    </row>
    <row r="97" spans="1:6" x14ac:dyDescent="0.25">
      <c r="A97" t="s">
        <v>62</v>
      </c>
      <c r="B97" s="16">
        <v>48</v>
      </c>
      <c r="C97" s="16">
        <v>25.5</v>
      </c>
      <c r="D97" s="16">
        <v>47</v>
      </c>
      <c r="E97" s="16">
        <v>45</v>
      </c>
      <c r="F97" s="16" t="s">
        <v>58</v>
      </c>
    </row>
    <row r="98" spans="1:6" x14ac:dyDescent="0.25">
      <c r="A98" t="s">
        <v>62</v>
      </c>
      <c r="B98" s="16">
        <v>52</v>
      </c>
      <c r="C98" s="16">
        <v>25.5</v>
      </c>
      <c r="D98" s="16">
        <v>48</v>
      </c>
      <c r="E98" s="16">
        <v>46</v>
      </c>
      <c r="F98" s="16" t="s">
        <v>58</v>
      </c>
    </row>
    <row r="99" spans="1:6" x14ac:dyDescent="0.25">
      <c r="A99" t="s">
        <v>62</v>
      </c>
      <c r="B99" s="16">
        <v>48</v>
      </c>
      <c r="C99" s="16">
        <v>27.5</v>
      </c>
      <c r="D99" s="16">
        <v>46</v>
      </c>
      <c r="E99" s="16">
        <v>41</v>
      </c>
      <c r="F99" s="16" t="s">
        <v>58</v>
      </c>
    </row>
    <row r="100" spans="1:6" x14ac:dyDescent="0.25">
      <c r="A100" t="s">
        <v>62</v>
      </c>
      <c r="B100" s="16">
        <v>55</v>
      </c>
      <c r="C100" s="16">
        <v>29.5</v>
      </c>
      <c r="D100" s="16">
        <v>48</v>
      </c>
      <c r="E100" s="16">
        <v>43</v>
      </c>
      <c r="F100" s="16" t="s">
        <v>58</v>
      </c>
    </row>
    <row r="101" spans="1:6" x14ac:dyDescent="0.25">
      <c r="A101" t="s">
        <v>62</v>
      </c>
      <c r="B101" s="16">
        <v>48</v>
      </c>
      <c r="C101" s="16">
        <v>28.5</v>
      </c>
      <c r="D101" s="16">
        <v>45</v>
      </c>
      <c r="E101" s="16">
        <v>42</v>
      </c>
      <c r="F101" s="16" t="s">
        <v>58</v>
      </c>
    </row>
    <row r="102" spans="1:6" x14ac:dyDescent="0.25">
      <c r="A102" t="s">
        <v>62</v>
      </c>
      <c r="B102" s="16">
        <v>48</v>
      </c>
      <c r="C102" s="16">
        <v>27</v>
      </c>
      <c r="D102" s="16">
        <v>46</v>
      </c>
      <c r="E102" s="16">
        <v>42</v>
      </c>
      <c r="F102" s="16" t="s">
        <v>58</v>
      </c>
    </row>
    <row r="103" spans="1:6" x14ac:dyDescent="0.25">
      <c r="A103" t="s">
        <v>62</v>
      </c>
      <c r="B103" s="16">
        <v>43</v>
      </c>
      <c r="C103" s="16">
        <v>20</v>
      </c>
      <c r="D103" s="16">
        <v>42</v>
      </c>
      <c r="E103" s="16">
        <v>38</v>
      </c>
      <c r="F103" s="16" t="s">
        <v>58</v>
      </c>
    </row>
    <row r="104" spans="1:6" x14ac:dyDescent="0.25">
      <c r="A104" t="s">
        <v>62</v>
      </c>
      <c r="B104" s="16">
        <v>50</v>
      </c>
      <c r="C104" s="16">
        <v>25</v>
      </c>
      <c r="D104" s="16">
        <v>47</v>
      </c>
      <c r="E104" s="16">
        <v>42</v>
      </c>
      <c r="F104" s="16" t="s">
        <v>58</v>
      </c>
    </row>
    <row r="105" spans="1:6" x14ac:dyDescent="0.25">
      <c r="A105" t="s">
        <v>62</v>
      </c>
      <c r="B105" s="16">
        <v>51</v>
      </c>
      <c r="C105" s="16">
        <v>25</v>
      </c>
      <c r="D105" s="16">
        <v>49</v>
      </c>
      <c r="E105" s="16">
        <v>46</v>
      </c>
      <c r="F105" s="16" t="s">
        <v>58</v>
      </c>
    </row>
    <row r="106" spans="1:6" x14ac:dyDescent="0.25">
      <c r="A106" t="s">
        <v>62</v>
      </c>
      <c r="B106" s="16">
        <v>51</v>
      </c>
      <c r="C106" s="16">
        <v>27</v>
      </c>
      <c r="D106" s="16">
        <v>48</v>
      </c>
      <c r="E106" s="16">
        <v>46</v>
      </c>
      <c r="F106" s="16" t="s">
        <v>58</v>
      </c>
    </row>
    <row r="107" spans="1:6" x14ac:dyDescent="0.25">
      <c r="A107" t="s">
        <v>62</v>
      </c>
      <c r="B107" s="16">
        <v>52</v>
      </c>
      <c r="C107" s="16">
        <v>26</v>
      </c>
      <c r="D107" s="16">
        <v>50</v>
      </c>
      <c r="E107" s="16">
        <v>47</v>
      </c>
      <c r="F107" s="16" t="s">
        <v>58</v>
      </c>
    </row>
    <row r="108" spans="1:6" x14ac:dyDescent="0.25">
      <c r="A108" t="s">
        <v>62</v>
      </c>
      <c r="B108" s="16">
        <v>48</v>
      </c>
      <c r="C108" s="16">
        <v>27</v>
      </c>
      <c r="D108" s="16">
        <v>45</v>
      </c>
      <c r="E108" s="16">
        <v>41</v>
      </c>
      <c r="F108" s="16" t="s">
        <v>58</v>
      </c>
    </row>
    <row r="109" spans="1:6" x14ac:dyDescent="0.25">
      <c r="A109" t="s">
        <v>62</v>
      </c>
      <c r="B109" s="16">
        <v>52</v>
      </c>
      <c r="C109" s="16">
        <v>24.5</v>
      </c>
      <c r="D109" s="16">
        <v>51</v>
      </c>
      <c r="E109" s="16">
        <v>47</v>
      </c>
      <c r="F109" s="16" t="s">
        <v>58</v>
      </c>
    </row>
    <row r="110" spans="1:6" x14ac:dyDescent="0.25">
      <c r="A110" t="s">
        <v>62</v>
      </c>
      <c r="B110" s="16">
        <v>49</v>
      </c>
      <c r="C110" s="16">
        <v>26.5</v>
      </c>
      <c r="D110" s="16">
        <v>48</v>
      </c>
      <c r="E110" s="16">
        <v>44</v>
      </c>
      <c r="F110" s="16" t="s">
        <v>58</v>
      </c>
    </row>
    <row r="111" spans="1:6" x14ac:dyDescent="0.25">
      <c r="A111" t="s">
        <v>62</v>
      </c>
      <c r="B111" s="16">
        <v>49</v>
      </c>
      <c r="C111" s="16">
        <v>25</v>
      </c>
      <c r="D111" s="16">
        <v>48</v>
      </c>
      <c r="E111" s="16">
        <v>44</v>
      </c>
      <c r="F111" s="16" t="s">
        <v>58</v>
      </c>
    </row>
    <row r="112" spans="1:6" x14ac:dyDescent="0.25">
      <c r="A112" t="s">
        <v>62</v>
      </c>
      <c r="B112" s="16">
        <v>44</v>
      </c>
      <c r="C112" s="16">
        <v>26</v>
      </c>
      <c r="D112" s="16">
        <v>43</v>
      </c>
      <c r="E112" s="16">
        <v>40</v>
      </c>
      <c r="F112" s="16" t="s">
        <v>58</v>
      </c>
    </row>
    <row r="113" spans="1:6" x14ac:dyDescent="0.25">
      <c r="A113" t="s">
        <v>62</v>
      </c>
      <c r="B113" s="16">
        <v>50</v>
      </c>
      <c r="C113" s="16">
        <v>27.5</v>
      </c>
      <c r="D113" s="16">
        <v>48</v>
      </c>
      <c r="E113" s="16">
        <v>45</v>
      </c>
      <c r="F113" s="16" t="s">
        <v>58</v>
      </c>
    </row>
    <row r="114" spans="1:6" x14ac:dyDescent="0.25">
      <c r="A114" t="s">
        <v>62</v>
      </c>
      <c r="B114" s="16">
        <v>48</v>
      </c>
      <c r="C114" s="16">
        <v>29</v>
      </c>
      <c r="D114" s="16">
        <v>47</v>
      </c>
      <c r="E114" s="16">
        <v>43</v>
      </c>
      <c r="F114" s="16" t="s">
        <v>58</v>
      </c>
    </row>
    <row r="115" spans="1:6" x14ac:dyDescent="0.25">
      <c r="A115" t="s">
        <v>62</v>
      </c>
      <c r="B115" s="16">
        <v>46</v>
      </c>
      <c r="C115" s="16">
        <v>28</v>
      </c>
      <c r="D115" s="16">
        <v>44</v>
      </c>
      <c r="E115" s="16">
        <v>42</v>
      </c>
      <c r="F115" s="16" t="s">
        <v>58</v>
      </c>
    </row>
    <row r="116" spans="1:6" x14ac:dyDescent="0.25">
      <c r="A116" t="s">
        <v>62</v>
      </c>
      <c r="B116" s="16">
        <v>50</v>
      </c>
      <c r="C116" s="16">
        <v>27.5</v>
      </c>
      <c r="D116" s="16">
        <v>48</v>
      </c>
      <c r="E116" s="16">
        <v>44</v>
      </c>
      <c r="F116" s="16" t="s">
        <v>58</v>
      </c>
    </row>
    <row r="117" spans="1:6" x14ac:dyDescent="0.25">
      <c r="A117" t="s">
        <v>62</v>
      </c>
      <c r="B117" s="16">
        <v>50</v>
      </c>
      <c r="C117" s="16">
        <v>30.5</v>
      </c>
      <c r="D117" s="16">
        <v>49</v>
      </c>
      <c r="E117" s="16">
        <v>46</v>
      </c>
      <c r="F117" s="16" t="s">
        <v>58</v>
      </c>
    </row>
    <row r="118" spans="1:6" x14ac:dyDescent="0.25">
      <c r="A118" t="s">
        <v>62</v>
      </c>
      <c r="B118" s="16">
        <v>45</v>
      </c>
      <c r="C118" s="16">
        <v>26</v>
      </c>
      <c r="D118" s="16">
        <v>43</v>
      </c>
      <c r="E118" s="16">
        <v>37</v>
      </c>
      <c r="F118" s="16" t="s">
        <v>58</v>
      </c>
    </row>
    <row r="119" spans="1:6" x14ac:dyDescent="0.25">
      <c r="A119" t="s">
        <v>62</v>
      </c>
      <c r="B119" s="16">
        <v>50</v>
      </c>
      <c r="C119" s="16">
        <v>26.5</v>
      </c>
      <c r="D119" s="16">
        <v>48</v>
      </c>
      <c r="E119" s="16">
        <v>44</v>
      </c>
      <c r="F119" s="16" t="s">
        <v>58</v>
      </c>
    </row>
    <row r="120" spans="1:6" x14ac:dyDescent="0.25">
      <c r="A120" t="s">
        <v>62</v>
      </c>
      <c r="B120" s="16">
        <v>51</v>
      </c>
      <c r="C120" s="16">
        <v>27.5</v>
      </c>
      <c r="D120" s="16">
        <v>48</v>
      </c>
      <c r="E120" s="16">
        <v>46</v>
      </c>
      <c r="F120" s="16" t="s">
        <v>58</v>
      </c>
    </row>
    <row r="121" spans="1:6" x14ac:dyDescent="0.25">
      <c r="A121" t="s">
        <v>62</v>
      </c>
      <c r="B121" s="16">
        <v>48</v>
      </c>
      <c r="C121" s="16">
        <v>27.5</v>
      </c>
      <c r="D121" s="16">
        <v>47</v>
      </c>
      <c r="E121" s="16">
        <v>45</v>
      </c>
      <c r="F121" s="16" t="s">
        <v>58</v>
      </c>
    </row>
    <row r="122" spans="1:6" x14ac:dyDescent="0.25">
      <c r="A122" t="s">
        <v>62</v>
      </c>
      <c r="B122" s="16">
        <v>48</v>
      </c>
      <c r="C122" s="16">
        <v>25</v>
      </c>
      <c r="D122" s="16">
        <v>47</v>
      </c>
      <c r="E122" s="16">
        <v>45</v>
      </c>
      <c r="F122" s="16" t="s">
        <v>58</v>
      </c>
    </row>
    <row r="123" spans="1:6" x14ac:dyDescent="0.25">
      <c r="A123" t="s">
        <v>62</v>
      </c>
      <c r="B123" s="16">
        <v>47</v>
      </c>
      <c r="C123" s="16">
        <v>26.5</v>
      </c>
      <c r="D123" s="16">
        <v>43</v>
      </c>
      <c r="E123" s="16">
        <v>41</v>
      </c>
      <c r="F123" s="16" t="s">
        <v>58</v>
      </c>
    </row>
  </sheetData>
  <autoFilter ref="A1:S123" xr:uid="{00000000-0001-0000-0500-000000000000}"/>
  <pageMargins left="0.7" right="0.7" top="0.75" bottom="0.75" header="0.511811023622047" footer="0.511811023622047"/>
  <pageSetup orientation="portrait" horizontalDpi="300" verticalDpi="30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234"/>
  <sheetViews>
    <sheetView topLeftCell="B1" zoomScale="50" zoomScaleNormal="50" workbookViewId="0">
      <pane ySplit="1" topLeftCell="A11" activePane="bottomLeft" state="frozen"/>
      <selection activeCell="N1" sqref="N1"/>
      <selection pane="bottomLeft" activeCell="M33" sqref="M33"/>
    </sheetView>
  </sheetViews>
  <sheetFormatPr baseColWidth="10" defaultColWidth="11.42578125" defaultRowHeight="26.25" x14ac:dyDescent="0.4"/>
  <cols>
    <col min="1" max="1" width="24.5703125" style="36" customWidth="1"/>
    <col min="2" max="2" width="16.28515625" style="37" customWidth="1"/>
    <col min="3" max="3" width="15.85546875" style="37" customWidth="1"/>
    <col min="4" max="4" width="30" style="37" customWidth="1"/>
    <col min="5" max="5" width="14.85546875" style="37" customWidth="1"/>
    <col min="6" max="6" width="13.42578125" style="37" customWidth="1"/>
    <col min="7" max="7" width="26.28515625" style="37" customWidth="1"/>
    <col min="8" max="8" width="13.85546875" style="16" customWidth="1"/>
    <col min="13" max="13" width="28.28515625" customWidth="1"/>
    <col min="14" max="14" width="37.42578125" customWidth="1"/>
    <col min="15" max="15" width="37.7109375" bestFit="1" customWidth="1"/>
    <col min="16" max="16" width="39.85546875" bestFit="1" customWidth="1"/>
    <col min="17" max="17" width="26" bestFit="1" customWidth="1"/>
    <col min="18" max="18" width="39.85546875" bestFit="1" customWidth="1"/>
    <col min="19" max="19" width="26" bestFit="1" customWidth="1"/>
    <col min="20" max="20" width="39.85546875" bestFit="1" customWidth="1"/>
    <col min="21" max="21" width="33.42578125" bestFit="1" customWidth="1"/>
    <col min="22" max="22" width="47.28515625" bestFit="1" customWidth="1"/>
    <col min="23" max="23" width="33.42578125" bestFit="1" customWidth="1"/>
    <col min="24" max="24" width="47.28515625" bestFit="1" customWidth="1"/>
    <col min="25" max="25" width="16.28515625" bestFit="1" customWidth="1"/>
    <col min="26" max="26" width="25.42578125" bestFit="1" customWidth="1"/>
    <col min="27" max="27" width="21" bestFit="1" customWidth="1"/>
    <col min="28" max="28" width="30.28515625" bestFit="1" customWidth="1"/>
    <col min="29" max="29" width="38.140625" customWidth="1"/>
  </cols>
  <sheetData>
    <row r="1" spans="1:28" s="40" customFormat="1" ht="52.5" x14ac:dyDescent="0.25">
      <c r="A1" s="38" t="s">
        <v>65</v>
      </c>
      <c r="B1" s="39" t="s">
        <v>66</v>
      </c>
      <c r="C1" s="38" t="s">
        <v>67</v>
      </c>
      <c r="D1" s="38" t="s">
        <v>68</v>
      </c>
      <c r="E1" s="38" t="s">
        <v>66</v>
      </c>
      <c r="F1" s="38" t="s">
        <v>67</v>
      </c>
      <c r="G1" s="38" t="s">
        <v>69</v>
      </c>
      <c r="H1" s="38" t="s">
        <v>70</v>
      </c>
    </row>
    <row r="2" spans="1:28" x14ac:dyDescent="0.4">
      <c r="A2" s="36" t="s">
        <v>57</v>
      </c>
      <c r="B2" s="37">
        <v>1</v>
      </c>
      <c r="C2" s="37">
        <v>2</v>
      </c>
      <c r="D2" s="37" t="s">
        <v>60</v>
      </c>
      <c r="E2" s="37">
        <v>1</v>
      </c>
      <c r="F2" s="37">
        <v>4</v>
      </c>
      <c r="G2" s="37">
        <v>0</v>
      </c>
      <c r="H2" s="16" t="s">
        <v>71</v>
      </c>
    </row>
    <row r="3" spans="1:28" x14ac:dyDescent="0.4">
      <c r="A3" s="36" t="s">
        <v>57</v>
      </c>
      <c r="B3" s="37">
        <v>2</v>
      </c>
      <c r="C3" s="37">
        <v>2</v>
      </c>
      <c r="D3" s="37" t="s">
        <v>60</v>
      </c>
      <c r="E3" s="37">
        <v>3</v>
      </c>
      <c r="F3" s="37">
        <v>6</v>
      </c>
      <c r="G3" s="37">
        <v>0</v>
      </c>
      <c r="H3" s="16" t="s">
        <v>71</v>
      </c>
    </row>
    <row r="4" spans="1:28" x14ac:dyDescent="0.4">
      <c r="A4" s="36" t="s">
        <v>57</v>
      </c>
      <c r="B4" s="37">
        <v>4</v>
      </c>
      <c r="C4" s="37">
        <v>15</v>
      </c>
      <c r="D4" s="37" t="s">
        <v>60</v>
      </c>
      <c r="E4" s="37" t="s">
        <v>72</v>
      </c>
      <c r="F4" s="37">
        <v>5</v>
      </c>
      <c r="G4" s="37">
        <v>0</v>
      </c>
      <c r="H4" s="16" t="s">
        <v>71</v>
      </c>
      <c r="N4" s="125"/>
      <c r="O4" s="149" t="s">
        <v>246</v>
      </c>
      <c r="P4" s="125"/>
      <c r="Q4" s="125"/>
      <c r="R4" s="125"/>
      <c r="S4" s="125"/>
      <c r="T4" s="125"/>
      <c r="U4" s="125"/>
      <c r="V4" s="125"/>
    </row>
    <row r="5" spans="1:28" x14ac:dyDescent="0.4">
      <c r="A5" s="36" t="s">
        <v>57</v>
      </c>
      <c r="B5" s="37">
        <v>4</v>
      </c>
      <c r="C5" s="37">
        <v>16</v>
      </c>
      <c r="D5" s="37" t="s">
        <v>59</v>
      </c>
      <c r="E5" s="37">
        <v>2</v>
      </c>
      <c r="F5" s="37">
        <v>20.100000000000001</v>
      </c>
      <c r="G5" s="37">
        <v>0</v>
      </c>
      <c r="H5" s="16" t="s">
        <v>71</v>
      </c>
      <c r="N5" s="125"/>
      <c r="O5" s="125" t="s">
        <v>57</v>
      </c>
      <c r="P5" s="125"/>
      <c r="Q5" s="125" t="s">
        <v>59</v>
      </c>
      <c r="R5" s="125"/>
      <c r="S5" s="125" t="s">
        <v>60</v>
      </c>
      <c r="T5" s="125"/>
      <c r="U5" s="125" t="s">
        <v>248</v>
      </c>
      <c r="V5" s="125" t="s">
        <v>249</v>
      </c>
    </row>
    <row r="6" spans="1:28" x14ac:dyDescent="0.4">
      <c r="A6" s="36" t="s">
        <v>57</v>
      </c>
      <c r="B6" s="37">
        <v>4</v>
      </c>
      <c r="C6" s="37">
        <v>18</v>
      </c>
      <c r="D6" s="37" t="s">
        <v>59</v>
      </c>
      <c r="E6" s="37">
        <v>4</v>
      </c>
      <c r="F6" s="37">
        <v>18.100000000000001</v>
      </c>
      <c r="G6" s="37">
        <v>0</v>
      </c>
      <c r="H6" s="16" t="s">
        <v>71</v>
      </c>
      <c r="N6" s="149" t="s">
        <v>244</v>
      </c>
      <c r="O6" s="125" t="s">
        <v>247</v>
      </c>
      <c r="P6" s="125" t="s">
        <v>250</v>
      </c>
      <c r="Q6" s="125" t="s">
        <v>247</v>
      </c>
      <c r="R6" s="125" t="s">
        <v>250</v>
      </c>
      <c r="S6" s="125" t="s">
        <v>247</v>
      </c>
      <c r="T6" s="125" t="s">
        <v>250</v>
      </c>
      <c r="U6" s="125"/>
      <c r="V6" s="125"/>
    </row>
    <row r="7" spans="1:28" x14ac:dyDescent="0.4">
      <c r="A7" s="36" t="s">
        <v>57</v>
      </c>
      <c r="B7" s="37">
        <v>4</v>
      </c>
      <c r="C7" s="37">
        <v>20</v>
      </c>
      <c r="D7" s="37" t="s">
        <v>60</v>
      </c>
      <c r="E7" s="37">
        <v>15</v>
      </c>
      <c r="F7" s="37">
        <v>1</v>
      </c>
      <c r="G7" s="37">
        <v>0</v>
      </c>
      <c r="H7" s="16" t="s">
        <v>71</v>
      </c>
      <c r="N7" s="150" t="s">
        <v>57</v>
      </c>
      <c r="O7" s="125">
        <v>17</v>
      </c>
      <c r="P7" s="125">
        <v>14</v>
      </c>
      <c r="Q7" s="125">
        <v>25</v>
      </c>
      <c r="R7" s="125">
        <v>0</v>
      </c>
      <c r="S7" s="125">
        <v>29</v>
      </c>
      <c r="T7" s="125">
        <v>0</v>
      </c>
      <c r="U7" s="125">
        <v>71</v>
      </c>
      <c r="V7" s="125">
        <v>14</v>
      </c>
    </row>
    <row r="8" spans="1:28" x14ac:dyDescent="0.4">
      <c r="A8" s="36" t="s">
        <v>57</v>
      </c>
      <c r="B8" s="37">
        <v>6</v>
      </c>
      <c r="C8" s="37">
        <v>11</v>
      </c>
      <c r="D8" s="37" t="s">
        <v>60</v>
      </c>
      <c r="E8" s="37">
        <v>12</v>
      </c>
      <c r="F8" s="37">
        <v>6</v>
      </c>
      <c r="G8" s="37">
        <v>0</v>
      </c>
      <c r="H8" s="16" t="s">
        <v>71</v>
      </c>
      <c r="N8" s="150" t="s">
        <v>59</v>
      </c>
      <c r="O8" s="125">
        <v>22</v>
      </c>
      <c r="P8" s="125">
        <v>0</v>
      </c>
      <c r="Q8" s="125">
        <v>31</v>
      </c>
      <c r="R8" s="125">
        <v>18</v>
      </c>
      <c r="S8" s="125">
        <v>23</v>
      </c>
      <c r="T8" s="125">
        <v>11</v>
      </c>
      <c r="U8" s="125">
        <v>76</v>
      </c>
      <c r="V8" s="125">
        <v>29</v>
      </c>
    </row>
    <row r="9" spans="1:28" x14ac:dyDescent="0.4">
      <c r="A9" s="36" t="s">
        <v>57</v>
      </c>
      <c r="B9" s="37">
        <v>7</v>
      </c>
      <c r="C9" s="37">
        <v>2</v>
      </c>
      <c r="D9" s="37" t="s">
        <v>60</v>
      </c>
      <c r="E9" s="37">
        <v>12</v>
      </c>
      <c r="F9" s="37">
        <v>5</v>
      </c>
      <c r="G9" s="37">
        <v>0</v>
      </c>
      <c r="H9" s="16" t="s">
        <v>71</v>
      </c>
      <c r="N9" s="150" t="s">
        <v>60</v>
      </c>
      <c r="O9" s="125">
        <v>33</v>
      </c>
      <c r="P9" s="125">
        <v>18</v>
      </c>
      <c r="Q9" s="125">
        <v>27</v>
      </c>
      <c r="R9" s="125">
        <v>10</v>
      </c>
      <c r="S9" s="125">
        <v>17</v>
      </c>
      <c r="T9" s="125">
        <v>13</v>
      </c>
      <c r="U9" s="125">
        <v>77</v>
      </c>
      <c r="V9" s="125">
        <v>41</v>
      </c>
    </row>
    <row r="10" spans="1:28" x14ac:dyDescent="0.4">
      <c r="A10" s="36" t="s">
        <v>57</v>
      </c>
      <c r="B10" s="37">
        <v>7</v>
      </c>
      <c r="C10" s="37">
        <v>3</v>
      </c>
      <c r="D10" s="37" t="s">
        <v>60</v>
      </c>
      <c r="E10" s="37" t="s">
        <v>72</v>
      </c>
      <c r="F10" s="37">
        <v>1</v>
      </c>
      <c r="G10" s="37">
        <v>0</v>
      </c>
      <c r="H10" s="16" t="s">
        <v>71</v>
      </c>
      <c r="N10" s="150" t="s">
        <v>245</v>
      </c>
      <c r="O10" s="125">
        <v>72</v>
      </c>
      <c r="P10" s="125">
        <v>32</v>
      </c>
      <c r="Q10" s="125">
        <v>83</v>
      </c>
      <c r="R10" s="125">
        <v>28</v>
      </c>
      <c r="S10" s="125">
        <v>69</v>
      </c>
      <c r="T10" s="125">
        <v>24</v>
      </c>
      <c r="U10" s="125">
        <v>224</v>
      </c>
      <c r="V10" s="125">
        <v>84</v>
      </c>
    </row>
    <row r="11" spans="1:28" x14ac:dyDescent="0.4">
      <c r="A11" s="36" t="s">
        <v>57</v>
      </c>
      <c r="B11" s="37">
        <v>7</v>
      </c>
      <c r="C11" s="37">
        <v>7</v>
      </c>
      <c r="D11" s="37" t="s">
        <v>59</v>
      </c>
      <c r="E11" s="37">
        <v>2</v>
      </c>
      <c r="F11" s="37">
        <v>7.1</v>
      </c>
      <c r="G11" s="37">
        <v>0</v>
      </c>
      <c r="H11" s="16" t="s">
        <v>71</v>
      </c>
    </row>
    <row r="12" spans="1:28" x14ac:dyDescent="0.4">
      <c r="A12" s="36" t="s">
        <v>57</v>
      </c>
      <c r="B12" s="37">
        <v>8</v>
      </c>
      <c r="C12" s="37">
        <v>6</v>
      </c>
      <c r="D12" s="37" t="s">
        <v>59</v>
      </c>
      <c r="E12" s="37">
        <v>1</v>
      </c>
      <c r="F12" s="37">
        <v>9.1</v>
      </c>
      <c r="G12" s="37">
        <v>0</v>
      </c>
      <c r="H12" s="16" t="s">
        <v>71</v>
      </c>
    </row>
    <row r="13" spans="1:28" x14ac:dyDescent="0.4">
      <c r="A13" s="36" t="s">
        <v>57</v>
      </c>
      <c r="B13" s="37">
        <v>8</v>
      </c>
      <c r="C13" s="37">
        <v>8</v>
      </c>
      <c r="D13" s="37" t="s">
        <v>59</v>
      </c>
      <c r="E13" s="37">
        <v>3</v>
      </c>
      <c r="F13" s="37">
        <v>6.1</v>
      </c>
      <c r="G13" s="37">
        <v>0</v>
      </c>
      <c r="H13" s="16" t="s">
        <v>71</v>
      </c>
    </row>
    <row r="14" spans="1:28" x14ac:dyDescent="0.4">
      <c r="A14" s="36" t="s">
        <v>57</v>
      </c>
      <c r="B14" s="37">
        <v>8</v>
      </c>
      <c r="C14" s="37">
        <v>12</v>
      </c>
      <c r="D14" s="37" t="s">
        <v>59</v>
      </c>
      <c r="E14" s="37">
        <v>5</v>
      </c>
      <c r="F14" s="37">
        <v>11.1</v>
      </c>
      <c r="G14" s="37">
        <v>0</v>
      </c>
      <c r="H14" s="16" t="s">
        <v>71</v>
      </c>
      <c r="N14" s="124" t="s">
        <v>243</v>
      </c>
      <c r="O14" s="125"/>
      <c r="P14" s="125"/>
      <c r="Q14" s="125"/>
      <c r="R14" s="125"/>
      <c r="S14" s="125"/>
      <c r="T14" s="125"/>
      <c r="U14" s="125"/>
      <c r="V14" s="125"/>
      <c r="W14" s="125"/>
      <c r="X14" s="125"/>
      <c r="Y14" s="125"/>
      <c r="Z14" s="125"/>
      <c r="AA14" s="125"/>
      <c r="AB14" s="125"/>
    </row>
    <row r="15" spans="1:28" x14ac:dyDescent="0.4">
      <c r="A15" s="36" t="s">
        <v>57</v>
      </c>
      <c r="B15" s="37">
        <v>10</v>
      </c>
      <c r="C15" s="37">
        <v>3</v>
      </c>
      <c r="D15" s="37" t="s">
        <v>59</v>
      </c>
      <c r="E15" s="37">
        <v>1</v>
      </c>
      <c r="F15" s="37">
        <v>12.2</v>
      </c>
      <c r="G15" s="37">
        <v>0</v>
      </c>
      <c r="H15" s="16" t="s">
        <v>71</v>
      </c>
      <c r="N15" s="126"/>
      <c r="O15" s="125"/>
      <c r="P15" s="125"/>
      <c r="Q15" s="125"/>
      <c r="R15" s="125"/>
      <c r="S15" s="125"/>
      <c r="T15" s="125"/>
      <c r="U15" s="125"/>
      <c r="V15" s="125"/>
      <c r="W15" s="125"/>
      <c r="X15" s="125"/>
      <c r="Y15" s="125"/>
      <c r="Z15" s="125"/>
      <c r="AA15" s="125"/>
      <c r="AB15" s="125"/>
    </row>
    <row r="16" spans="1:28" ht="69.75" x14ac:dyDescent="0.4">
      <c r="A16" s="36" t="s">
        <v>57</v>
      </c>
      <c r="B16" s="37">
        <v>10</v>
      </c>
      <c r="C16" s="37">
        <v>4</v>
      </c>
      <c r="D16" s="37" t="s">
        <v>59</v>
      </c>
      <c r="E16" s="37">
        <v>3</v>
      </c>
      <c r="F16" s="37">
        <v>12.1</v>
      </c>
      <c r="G16" s="37">
        <v>0</v>
      </c>
      <c r="H16" s="16" t="s">
        <v>71</v>
      </c>
      <c r="N16" s="145" t="s">
        <v>240</v>
      </c>
      <c r="O16" s="127" t="s">
        <v>177</v>
      </c>
      <c r="P16" s="128"/>
      <c r="Q16" s="129" t="s">
        <v>178</v>
      </c>
      <c r="R16" s="129"/>
      <c r="S16" s="127" t="s">
        <v>177</v>
      </c>
      <c r="T16" s="128"/>
      <c r="U16" s="129" t="s">
        <v>60</v>
      </c>
      <c r="V16" s="129"/>
      <c r="W16" s="127" t="s">
        <v>177</v>
      </c>
      <c r="X16" s="128"/>
      <c r="Y16" s="129" t="s">
        <v>59</v>
      </c>
      <c r="Z16" s="130"/>
      <c r="AA16" s="127" t="s">
        <v>179</v>
      </c>
      <c r="AB16" s="125"/>
    </row>
    <row r="17" spans="1:28" x14ac:dyDescent="0.4">
      <c r="A17" s="36" t="s">
        <v>57</v>
      </c>
      <c r="B17" s="37">
        <v>11</v>
      </c>
      <c r="C17" s="37">
        <v>1</v>
      </c>
      <c r="D17" s="37" t="s">
        <v>59</v>
      </c>
      <c r="E17" s="37">
        <v>3</v>
      </c>
      <c r="F17" s="37">
        <v>5.2</v>
      </c>
      <c r="G17" s="37">
        <v>0</v>
      </c>
      <c r="H17" s="16" t="s">
        <v>71</v>
      </c>
      <c r="N17" s="131"/>
      <c r="O17" s="132" t="s">
        <v>180</v>
      </c>
      <c r="P17" s="133" t="s">
        <v>181</v>
      </c>
      <c r="Q17" s="133" t="s">
        <v>182</v>
      </c>
      <c r="R17" s="133" t="s">
        <v>183</v>
      </c>
      <c r="S17" s="132" t="s">
        <v>180</v>
      </c>
      <c r="T17" s="133" t="s">
        <v>181</v>
      </c>
      <c r="U17" s="133" t="s">
        <v>182</v>
      </c>
      <c r="V17" s="133" t="s">
        <v>183</v>
      </c>
      <c r="W17" s="132" t="s">
        <v>180</v>
      </c>
      <c r="X17" s="133" t="s">
        <v>181</v>
      </c>
      <c r="Y17" s="133" t="s">
        <v>182</v>
      </c>
      <c r="Z17" s="133" t="s">
        <v>183</v>
      </c>
      <c r="AA17" s="133"/>
      <c r="AB17" s="151"/>
    </row>
    <row r="18" spans="1:28" x14ac:dyDescent="0.4">
      <c r="A18" s="36" t="s">
        <v>57</v>
      </c>
      <c r="B18" s="37">
        <v>11</v>
      </c>
      <c r="C18" s="37">
        <v>7</v>
      </c>
      <c r="D18" s="37" t="s">
        <v>60</v>
      </c>
      <c r="E18" s="37" t="s">
        <v>73</v>
      </c>
      <c r="F18" s="37">
        <v>1</v>
      </c>
      <c r="G18" s="37">
        <v>0</v>
      </c>
      <c r="H18" s="16" t="s">
        <v>71</v>
      </c>
      <c r="N18" s="134" t="s">
        <v>57</v>
      </c>
      <c r="O18" s="132">
        <v>12</v>
      </c>
      <c r="P18" s="135">
        <v>17</v>
      </c>
      <c r="Q18" s="153">
        <v>14</v>
      </c>
      <c r="R18" s="152">
        <v>82.352941176470594</v>
      </c>
      <c r="S18" s="132">
        <v>18</v>
      </c>
      <c r="T18" s="143">
        <f>16+13</f>
        <v>29</v>
      </c>
      <c r="U18" s="132">
        <f>0+0</f>
        <v>0</v>
      </c>
      <c r="V18" s="136">
        <f>(U18/T18)*100</f>
        <v>0</v>
      </c>
      <c r="W18" s="132">
        <v>13</v>
      </c>
      <c r="X18" s="132">
        <f>13+12</f>
        <v>25</v>
      </c>
      <c r="Y18" s="132">
        <f>0+0</f>
        <v>0</v>
      </c>
      <c r="Z18" s="132">
        <f>(Y18/X18)*100</f>
        <v>0</v>
      </c>
      <c r="AA18" s="132">
        <v>18</v>
      </c>
      <c r="AB18" s="125"/>
    </row>
    <row r="19" spans="1:28" x14ac:dyDescent="0.4">
      <c r="A19" s="36" t="s">
        <v>57</v>
      </c>
      <c r="B19" s="37">
        <v>12</v>
      </c>
      <c r="C19" s="37">
        <v>1</v>
      </c>
      <c r="D19" s="37" t="s">
        <v>60</v>
      </c>
      <c r="E19" s="37">
        <v>19</v>
      </c>
      <c r="F19" s="37">
        <v>2</v>
      </c>
      <c r="G19" s="37">
        <v>0</v>
      </c>
      <c r="H19" s="16" t="s">
        <v>71</v>
      </c>
      <c r="N19" s="134" t="s">
        <v>62</v>
      </c>
      <c r="O19" s="137" t="s">
        <v>71</v>
      </c>
      <c r="P19" s="137" t="s">
        <v>71</v>
      </c>
      <c r="Q19" s="137" t="s">
        <v>71</v>
      </c>
      <c r="R19" s="137" t="s">
        <v>71</v>
      </c>
      <c r="S19" s="137" t="s">
        <v>71</v>
      </c>
      <c r="T19" s="137" t="s">
        <v>71</v>
      </c>
      <c r="U19" s="137" t="s">
        <v>71</v>
      </c>
      <c r="V19" s="138" t="s">
        <v>71</v>
      </c>
      <c r="W19" s="137" t="s">
        <v>71</v>
      </c>
      <c r="X19" s="137" t="s">
        <v>71</v>
      </c>
      <c r="Y19" s="137" t="s">
        <v>71</v>
      </c>
      <c r="Z19" s="137" t="s">
        <v>71</v>
      </c>
      <c r="AA19" s="137" t="s">
        <v>71</v>
      </c>
      <c r="AB19" s="125"/>
    </row>
    <row r="20" spans="1:28" x14ac:dyDescent="0.4">
      <c r="A20" s="36" t="s">
        <v>57</v>
      </c>
      <c r="B20" s="37">
        <v>12</v>
      </c>
      <c r="C20" s="37">
        <v>2</v>
      </c>
      <c r="D20" s="37" t="s">
        <v>60</v>
      </c>
      <c r="E20" s="37" t="s">
        <v>74</v>
      </c>
      <c r="F20" s="37">
        <v>6</v>
      </c>
      <c r="G20" s="37">
        <v>0</v>
      </c>
      <c r="H20" s="16" t="s">
        <v>71</v>
      </c>
      <c r="N20" s="134" t="s">
        <v>59</v>
      </c>
      <c r="O20" s="132">
        <v>14</v>
      </c>
      <c r="P20" s="143">
        <f>10+12</f>
        <v>22</v>
      </c>
      <c r="Q20" s="132">
        <v>0</v>
      </c>
      <c r="R20" s="139">
        <f>(Q20/P20)*100</f>
        <v>0</v>
      </c>
      <c r="S20" s="132">
        <v>13</v>
      </c>
      <c r="T20" s="132">
        <v>23</v>
      </c>
      <c r="U20" s="132">
        <v>11</v>
      </c>
      <c r="V20" s="136">
        <f>(U20/T20)*100</f>
        <v>47.826086956521742</v>
      </c>
      <c r="W20" s="132">
        <v>9</v>
      </c>
      <c r="X20" s="153">
        <v>31</v>
      </c>
      <c r="Y20" s="153">
        <v>18</v>
      </c>
      <c r="Z20" s="152">
        <v>58.064516129032299</v>
      </c>
      <c r="AA20" s="140">
        <v>19</v>
      </c>
      <c r="AB20" s="125"/>
    </row>
    <row r="21" spans="1:28" x14ac:dyDescent="0.4">
      <c r="A21" s="36" t="s">
        <v>57</v>
      </c>
      <c r="B21" s="37">
        <v>13</v>
      </c>
      <c r="C21" s="37">
        <v>3</v>
      </c>
      <c r="D21" s="37" t="s">
        <v>60</v>
      </c>
      <c r="E21" s="37">
        <v>18</v>
      </c>
      <c r="F21" s="37">
        <v>2</v>
      </c>
      <c r="G21" s="37">
        <v>0</v>
      </c>
      <c r="H21" s="16" t="s">
        <v>71</v>
      </c>
      <c r="N21" s="141" t="s">
        <v>60</v>
      </c>
      <c r="O21" s="132">
        <v>22</v>
      </c>
      <c r="P21" s="132">
        <f>17+16</f>
        <v>33</v>
      </c>
      <c r="Q21" s="132">
        <f>8+10</f>
        <v>18</v>
      </c>
      <c r="R21" s="139">
        <f>(Q21/P21)*100</f>
        <v>54.54545454545454</v>
      </c>
      <c r="S21" s="132">
        <v>15</v>
      </c>
      <c r="T21" s="153">
        <v>17</v>
      </c>
      <c r="U21" s="153">
        <v>13</v>
      </c>
      <c r="V21" s="152">
        <v>76.470588235294102</v>
      </c>
      <c r="W21" s="132">
        <v>13</v>
      </c>
      <c r="X21" s="132">
        <f>27</f>
        <v>27</v>
      </c>
      <c r="Y21" s="132">
        <f>10</f>
        <v>10</v>
      </c>
      <c r="Z21" s="139">
        <f>(Y21/X21)*100</f>
        <v>37.037037037037038</v>
      </c>
      <c r="AA21" s="140">
        <v>29</v>
      </c>
      <c r="AB21" s="125"/>
    </row>
    <row r="22" spans="1:28" x14ac:dyDescent="0.4">
      <c r="A22" s="36" t="s">
        <v>57</v>
      </c>
      <c r="B22" s="37">
        <v>13</v>
      </c>
      <c r="C22" s="37">
        <v>6</v>
      </c>
      <c r="D22" s="37" t="s">
        <v>60</v>
      </c>
      <c r="E22" s="37" t="s">
        <v>74</v>
      </c>
      <c r="F22" s="37">
        <v>7</v>
      </c>
      <c r="G22" s="37">
        <v>0</v>
      </c>
      <c r="H22" s="16" t="s">
        <v>71</v>
      </c>
      <c r="N22" s="125"/>
      <c r="O22" s="142"/>
      <c r="P22" s="142"/>
      <c r="Q22" s="142"/>
      <c r="R22" s="142"/>
      <c r="S22" s="142"/>
      <c r="T22" s="142"/>
      <c r="U22" s="142"/>
      <c r="V22" s="142"/>
      <c r="W22" s="142"/>
      <c r="X22" s="142"/>
      <c r="Y22" s="142"/>
      <c r="Z22" s="142"/>
      <c r="AA22" s="142"/>
      <c r="AB22" s="125"/>
    </row>
    <row r="23" spans="1:28" x14ac:dyDescent="0.4">
      <c r="A23" s="36" t="s">
        <v>57</v>
      </c>
      <c r="B23" s="37">
        <v>14</v>
      </c>
      <c r="C23" s="37">
        <v>1</v>
      </c>
      <c r="D23" s="37" t="s">
        <v>60</v>
      </c>
      <c r="E23" s="37">
        <v>19</v>
      </c>
      <c r="F23" s="37">
        <v>3</v>
      </c>
      <c r="G23" s="37">
        <v>0</v>
      </c>
      <c r="H23" s="16" t="s">
        <v>71</v>
      </c>
      <c r="U23" s="142"/>
      <c r="V23" s="142"/>
      <c r="W23" s="142"/>
      <c r="X23" s="142"/>
      <c r="Y23" s="142"/>
      <c r="Z23" s="142"/>
      <c r="AA23" s="142"/>
      <c r="AB23" s="125"/>
    </row>
    <row r="24" spans="1:28" ht="30.75" x14ac:dyDescent="0.5">
      <c r="A24" s="36" t="s">
        <v>57</v>
      </c>
      <c r="B24" s="37">
        <v>15</v>
      </c>
      <c r="C24" s="37">
        <v>1</v>
      </c>
      <c r="D24" s="37" t="s">
        <v>60</v>
      </c>
      <c r="E24" s="37">
        <v>20</v>
      </c>
      <c r="F24" s="37">
        <v>5</v>
      </c>
      <c r="G24" s="37">
        <v>0</v>
      </c>
      <c r="H24" s="16" t="s">
        <v>71</v>
      </c>
      <c r="N24" s="78" t="s">
        <v>265</v>
      </c>
      <c r="U24" s="142"/>
      <c r="V24" s="142"/>
      <c r="W24" s="142"/>
      <c r="X24" s="142"/>
      <c r="Y24" s="142"/>
      <c r="Z24" s="142"/>
      <c r="AA24" s="142"/>
      <c r="AB24" s="125"/>
    </row>
    <row r="25" spans="1:28" x14ac:dyDescent="0.4">
      <c r="A25" s="36" t="s">
        <v>57</v>
      </c>
      <c r="B25" s="37" t="s">
        <v>75</v>
      </c>
      <c r="C25" s="37">
        <v>4</v>
      </c>
      <c r="D25" s="37" t="s">
        <v>60</v>
      </c>
      <c r="E25" s="37">
        <v>14</v>
      </c>
      <c r="F25" s="37">
        <v>4</v>
      </c>
      <c r="G25" s="37">
        <v>0</v>
      </c>
      <c r="H25" s="16" t="s">
        <v>71</v>
      </c>
      <c r="U25" s="142"/>
      <c r="V25" s="142"/>
      <c r="W25" s="142"/>
      <c r="X25" s="142"/>
      <c r="Y25" s="142"/>
      <c r="Z25" s="142"/>
      <c r="AA25" s="142"/>
      <c r="AB25" s="125"/>
    </row>
    <row r="26" spans="1:28" ht="27.75" x14ac:dyDescent="0.4">
      <c r="A26" s="36" t="s">
        <v>57</v>
      </c>
      <c r="B26" s="37" t="s">
        <v>75</v>
      </c>
      <c r="C26" s="37">
        <v>6</v>
      </c>
      <c r="D26" s="37" t="s">
        <v>59</v>
      </c>
      <c r="E26" s="37">
        <v>4</v>
      </c>
      <c r="F26" s="37">
        <v>1.1000000000000001</v>
      </c>
      <c r="G26" s="37">
        <v>0</v>
      </c>
      <c r="H26" s="16" t="s">
        <v>71</v>
      </c>
      <c r="N26" s="77" t="s">
        <v>262</v>
      </c>
      <c r="O26" s="75"/>
      <c r="P26" s="75"/>
      <c r="Q26" s="75"/>
      <c r="R26" s="78"/>
      <c r="S26" s="78"/>
      <c r="T26" s="75"/>
      <c r="U26" s="75"/>
      <c r="V26" s="75"/>
      <c r="W26" s="75"/>
      <c r="X26" s="75"/>
      <c r="Y26" s="75"/>
    </row>
    <row r="27" spans="1:28" x14ac:dyDescent="0.4">
      <c r="A27" s="36" t="s">
        <v>57</v>
      </c>
      <c r="B27" s="37" t="s">
        <v>74</v>
      </c>
      <c r="C27" s="37">
        <v>3</v>
      </c>
      <c r="D27" s="37" t="s">
        <v>59</v>
      </c>
      <c r="E27" s="37">
        <v>2</v>
      </c>
      <c r="F27" s="37">
        <v>21.1</v>
      </c>
      <c r="G27" s="37">
        <v>0</v>
      </c>
      <c r="H27" s="16" t="s">
        <v>71</v>
      </c>
      <c r="N27" s="75"/>
      <c r="O27" s="75"/>
      <c r="P27" s="75"/>
      <c r="Q27" s="75"/>
      <c r="R27" s="75"/>
      <c r="S27" s="75"/>
      <c r="T27" s="75"/>
      <c r="U27" s="75"/>
      <c r="V27" s="75"/>
      <c r="W27" s="75"/>
      <c r="X27" s="75"/>
      <c r="Y27" s="75"/>
    </row>
    <row r="28" spans="1:28" ht="36" x14ac:dyDescent="0.4">
      <c r="A28" s="36" t="s">
        <v>57</v>
      </c>
      <c r="B28" s="37" t="s">
        <v>76</v>
      </c>
      <c r="C28" s="37">
        <v>3</v>
      </c>
      <c r="D28" s="37" t="s">
        <v>59</v>
      </c>
      <c r="E28" s="37">
        <v>1</v>
      </c>
      <c r="F28" s="37">
        <v>19.100000000000001</v>
      </c>
      <c r="G28" s="37">
        <v>0</v>
      </c>
      <c r="H28" s="16" t="s">
        <v>71</v>
      </c>
      <c r="N28" s="79"/>
      <c r="O28" s="79" t="s">
        <v>184</v>
      </c>
      <c r="P28" s="79" t="s">
        <v>185</v>
      </c>
      <c r="Q28" s="79" t="s">
        <v>186</v>
      </c>
      <c r="R28" s="79" t="s">
        <v>187</v>
      </c>
      <c r="S28" s="79" t="s">
        <v>188</v>
      </c>
      <c r="T28" s="79" t="s">
        <v>189</v>
      </c>
      <c r="U28" s="79"/>
      <c r="V28" s="79"/>
      <c r="W28" s="79"/>
      <c r="X28" s="79"/>
      <c r="Y28" s="79"/>
      <c r="Z28" s="80"/>
      <c r="AA28" s="80"/>
      <c r="AB28" s="80"/>
    </row>
    <row r="29" spans="1:28" ht="48" x14ac:dyDescent="0.4">
      <c r="A29" s="36" t="s">
        <v>57</v>
      </c>
      <c r="B29" s="37" t="s">
        <v>76</v>
      </c>
      <c r="C29" s="37">
        <v>4</v>
      </c>
      <c r="D29" s="37" t="s">
        <v>60</v>
      </c>
      <c r="E29" s="37">
        <v>14</v>
      </c>
      <c r="F29" s="37">
        <v>5</v>
      </c>
      <c r="G29" s="37">
        <v>0</v>
      </c>
      <c r="H29" s="16" t="s">
        <v>71</v>
      </c>
      <c r="N29" s="81" t="s">
        <v>190</v>
      </c>
      <c r="O29" s="82">
        <v>82.4</v>
      </c>
      <c r="P29" s="82">
        <v>82.4</v>
      </c>
      <c r="Q29" s="82">
        <v>58.1</v>
      </c>
      <c r="R29" s="82">
        <v>58.1</v>
      </c>
      <c r="S29" s="82">
        <v>76.5</v>
      </c>
      <c r="T29" s="82">
        <v>76.5</v>
      </c>
      <c r="U29" s="75"/>
      <c r="V29" s="75"/>
      <c r="W29" s="75"/>
      <c r="X29" s="75"/>
      <c r="Y29" s="83"/>
      <c r="Z29" s="83"/>
      <c r="AA29" s="83"/>
      <c r="AB29" s="83"/>
    </row>
    <row r="30" spans="1:28" ht="48" x14ac:dyDescent="0.4">
      <c r="A30" s="36" t="s">
        <v>57</v>
      </c>
      <c r="B30" s="37" t="s">
        <v>76</v>
      </c>
      <c r="C30" s="37">
        <v>7</v>
      </c>
      <c r="D30" s="37" t="s">
        <v>59</v>
      </c>
      <c r="E30" s="37">
        <v>8</v>
      </c>
      <c r="F30" s="37">
        <v>13.1</v>
      </c>
      <c r="G30" s="37">
        <v>0</v>
      </c>
      <c r="H30" s="16" t="s">
        <v>71</v>
      </c>
      <c r="N30" s="81" t="s">
        <v>191</v>
      </c>
      <c r="O30" s="82">
        <v>0</v>
      </c>
      <c r="P30" s="82">
        <v>0</v>
      </c>
      <c r="Q30" s="82">
        <v>0</v>
      </c>
      <c r="R30" s="82">
        <v>47.83</v>
      </c>
      <c r="S30" s="82">
        <v>54.5</v>
      </c>
      <c r="T30" s="82">
        <v>37</v>
      </c>
      <c r="U30" s="75"/>
      <c r="V30" s="75"/>
      <c r="W30" s="75"/>
      <c r="X30" s="75"/>
      <c r="Y30" s="83"/>
      <c r="Z30" s="83"/>
      <c r="AA30" s="83"/>
      <c r="AB30" s="83"/>
    </row>
    <row r="31" spans="1:28" x14ac:dyDescent="0.4">
      <c r="A31" s="36" t="s">
        <v>59</v>
      </c>
      <c r="B31" s="37">
        <v>1</v>
      </c>
      <c r="C31" s="37">
        <v>12.2</v>
      </c>
      <c r="D31" s="37" t="s">
        <v>57</v>
      </c>
      <c r="E31" s="37">
        <v>10</v>
      </c>
      <c r="F31" s="37">
        <v>3</v>
      </c>
      <c r="G31" s="37">
        <v>0</v>
      </c>
      <c r="H31" s="16" t="s">
        <v>71</v>
      </c>
      <c r="N31" s="81"/>
      <c r="O31" s="77"/>
      <c r="P31" s="77"/>
      <c r="Q31" s="77"/>
      <c r="R31" s="77"/>
      <c r="S31" s="77"/>
      <c r="T31" s="77"/>
      <c r="U31" s="75"/>
      <c r="V31" s="75"/>
      <c r="W31" s="75"/>
      <c r="X31" s="75"/>
      <c r="Y31" s="77"/>
      <c r="Z31" s="77"/>
      <c r="AA31" s="77"/>
      <c r="AB31" s="77"/>
    </row>
    <row r="32" spans="1:28" x14ac:dyDescent="0.4">
      <c r="A32" s="36" t="s">
        <v>59</v>
      </c>
      <c r="B32" s="37">
        <v>1</v>
      </c>
      <c r="C32" s="37">
        <v>19.100000000000001</v>
      </c>
      <c r="D32" s="37" t="s">
        <v>57</v>
      </c>
      <c r="E32" s="37" t="s">
        <v>76</v>
      </c>
      <c r="F32" s="37">
        <v>3</v>
      </c>
      <c r="G32" s="37">
        <v>0</v>
      </c>
      <c r="H32" s="16" t="s">
        <v>71</v>
      </c>
      <c r="N32" s="75"/>
      <c r="O32" s="84" t="s">
        <v>192</v>
      </c>
      <c r="P32" s="84" t="s">
        <v>192</v>
      </c>
      <c r="Q32" s="84" t="s">
        <v>192</v>
      </c>
      <c r="R32" s="84" t="s">
        <v>192</v>
      </c>
      <c r="S32" s="84" t="s">
        <v>192</v>
      </c>
      <c r="T32" s="84" t="s">
        <v>192</v>
      </c>
      <c r="U32" s="75"/>
      <c r="V32" s="75"/>
      <c r="W32" s="75"/>
      <c r="X32" s="75"/>
      <c r="Y32" s="84"/>
      <c r="Z32" s="84"/>
      <c r="AA32" s="84"/>
      <c r="AB32" s="84"/>
    </row>
    <row r="33" spans="1:28" ht="78" x14ac:dyDescent="0.4">
      <c r="A33" s="36" t="s">
        <v>59</v>
      </c>
      <c r="B33" s="37">
        <v>2</v>
      </c>
      <c r="C33" s="37">
        <v>7.1</v>
      </c>
      <c r="D33" s="37" t="s">
        <v>57</v>
      </c>
      <c r="E33" s="37">
        <v>7</v>
      </c>
      <c r="F33" s="37">
        <v>7</v>
      </c>
      <c r="G33" s="37">
        <v>0</v>
      </c>
      <c r="H33" s="16" t="s">
        <v>71</v>
      </c>
      <c r="N33" s="85" t="s">
        <v>193</v>
      </c>
      <c r="O33" s="82">
        <v>0.5</v>
      </c>
      <c r="P33" s="82">
        <v>0.5</v>
      </c>
      <c r="Q33" s="82">
        <v>0.5</v>
      </c>
      <c r="R33" s="82">
        <v>0.5</v>
      </c>
      <c r="S33" s="82">
        <v>0.5</v>
      </c>
      <c r="T33" s="82">
        <v>0.5</v>
      </c>
      <c r="U33" s="75"/>
      <c r="V33" s="75"/>
      <c r="W33" s="75"/>
      <c r="X33" s="75"/>
      <c r="Y33" s="83"/>
      <c r="Z33" s="83"/>
      <c r="AA33" s="83"/>
      <c r="AB33" s="83"/>
    </row>
    <row r="34" spans="1:28" ht="78" x14ac:dyDescent="0.4">
      <c r="A34" s="36" t="s">
        <v>59</v>
      </c>
      <c r="B34" s="37">
        <v>2</v>
      </c>
      <c r="C34" s="37">
        <v>20.100000000000001</v>
      </c>
      <c r="D34" s="37" t="s">
        <v>57</v>
      </c>
      <c r="E34" s="37">
        <v>4</v>
      </c>
      <c r="F34" s="37">
        <v>16</v>
      </c>
      <c r="G34" s="37">
        <v>0</v>
      </c>
      <c r="H34" s="16" t="s">
        <v>71</v>
      </c>
      <c r="N34" s="85" t="s">
        <v>194</v>
      </c>
      <c r="O34" s="82">
        <v>0.5</v>
      </c>
      <c r="P34" s="82">
        <v>0.5</v>
      </c>
      <c r="Q34" s="82">
        <v>0.5</v>
      </c>
      <c r="R34" s="82">
        <v>0.5</v>
      </c>
      <c r="S34" s="82">
        <v>0.5</v>
      </c>
      <c r="T34" s="82">
        <v>0.5</v>
      </c>
      <c r="U34" s="75"/>
      <c r="V34" s="75"/>
      <c r="W34" s="75"/>
      <c r="X34" s="75"/>
      <c r="Y34" s="83"/>
      <c r="Z34" s="83"/>
      <c r="AA34" s="83"/>
      <c r="AB34" s="83"/>
    </row>
    <row r="35" spans="1:28" ht="27" thickBot="1" x14ac:dyDescent="0.45">
      <c r="A35" s="36" t="s">
        <v>59</v>
      </c>
      <c r="B35" s="37">
        <v>2</v>
      </c>
      <c r="C35" s="37">
        <v>21.1</v>
      </c>
      <c r="D35" s="37" t="s">
        <v>57</v>
      </c>
      <c r="E35" s="37" t="s">
        <v>74</v>
      </c>
      <c r="F35" s="37">
        <v>3</v>
      </c>
      <c r="G35" s="37">
        <v>0</v>
      </c>
      <c r="H35" s="16" t="s">
        <v>71</v>
      </c>
      <c r="N35" s="75"/>
      <c r="O35" s="75"/>
      <c r="P35" s="75"/>
      <c r="Q35" s="75"/>
      <c r="R35" s="75"/>
      <c r="S35" s="75"/>
      <c r="T35" s="75"/>
      <c r="U35" s="75"/>
      <c r="V35" s="75"/>
      <c r="W35" s="75"/>
      <c r="X35" s="75"/>
      <c r="Y35" s="75"/>
      <c r="Z35" s="75"/>
      <c r="AA35" s="75"/>
      <c r="AB35" s="75"/>
    </row>
    <row r="36" spans="1:28" ht="52.5" thickBot="1" x14ac:dyDescent="0.45">
      <c r="A36" s="36" t="s">
        <v>59</v>
      </c>
      <c r="B36" s="37">
        <v>3</v>
      </c>
      <c r="C36" s="37">
        <v>5.2</v>
      </c>
      <c r="D36" s="37" t="s">
        <v>57</v>
      </c>
      <c r="E36" s="37">
        <v>11</v>
      </c>
      <c r="F36" s="37">
        <v>1</v>
      </c>
      <c r="G36" s="37">
        <v>0</v>
      </c>
      <c r="H36" s="16" t="s">
        <v>71</v>
      </c>
      <c r="N36" s="144" t="s">
        <v>239</v>
      </c>
      <c r="O36" s="87">
        <f t="shared" ref="O36:T36" si="0">1-2*(O30/O34)/((O30/O34)+(O29/O33))</f>
        <v>1</v>
      </c>
      <c r="P36" s="87">
        <f t="shared" si="0"/>
        <v>1</v>
      </c>
      <c r="Q36" s="87">
        <f>1-2*(Q30/Q34)/((Q30/Q34)+(Q29/Q33))</f>
        <v>1</v>
      </c>
      <c r="R36" s="88">
        <f t="shared" si="0"/>
        <v>9.69508165769849E-2</v>
      </c>
      <c r="S36" s="88">
        <f t="shared" si="0"/>
        <v>0.16793893129770987</v>
      </c>
      <c r="T36" s="88">
        <f t="shared" si="0"/>
        <v>0.34801762114537449</v>
      </c>
      <c r="U36" s="75" t="s">
        <v>195</v>
      </c>
      <c r="V36" s="75"/>
      <c r="W36" s="75"/>
      <c r="X36" s="75"/>
      <c r="Y36" s="89"/>
      <c r="Z36" s="89"/>
      <c r="AA36" s="89"/>
      <c r="AB36" s="90"/>
    </row>
    <row r="37" spans="1:28" x14ac:dyDescent="0.4">
      <c r="A37" s="36" t="s">
        <v>59</v>
      </c>
      <c r="B37" s="37">
        <v>3</v>
      </c>
      <c r="C37" s="37">
        <v>6.1</v>
      </c>
      <c r="D37" s="37" t="s">
        <v>57</v>
      </c>
      <c r="E37" s="37">
        <v>8</v>
      </c>
      <c r="F37" s="37">
        <v>8</v>
      </c>
      <c r="G37" s="37">
        <v>0</v>
      </c>
      <c r="H37" s="16" t="s">
        <v>71</v>
      </c>
    </row>
    <row r="38" spans="1:28" x14ac:dyDescent="0.4">
      <c r="A38" s="36" t="s">
        <v>59</v>
      </c>
      <c r="B38" s="37">
        <v>3</v>
      </c>
      <c r="C38" s="37">
        <v>12.1</v>
      </c>
      <c r="D38" s="37" t="s">
        <v>57</v>
      </c>
      <c r="E38" s="37">
        <v>10</v>
      </c>
      <c r="F38" s="37">
        <v>4</v>
      </c>
      <c r="G38" s="37">
        <v>0</v>
      </c>
      <c r="H38" s="16" t="s">
        <v>71</v>
      </c>
    </row>
    <row r="39" spans="1:28" x14ac:dyDescent="0.4">
      <c r="A39" s="36" t="s">
        <v>59</v>
      </c>
      <c r="B39" s="37">
        <v>4</v>
      </c>
      <c r="C39" s="37">
        <v>18.100000000000001</v>
      </c>
      <c r="D39" s="37" t="s">
        <v>57</v>
      </c>
      <c r="E39" s="37">
        <v>4</v>
      </c>
      <c r="F39" s="37">
        <v>18</v>
      </c>
      <c r="G39" s="37">
        <v>0</v>
      </c>
      <c r="H39" s="16" t="s">
        <v>71</v>
      </c>
    </row>
    <row r="40" spans="1:28" x14ac:dyDescent="0.4">
      <c r="A40" s="36" t="s">
        <v>59</v>
      </c>
      <c r="B40" s="37">
        <v>5</v>
      </c>
      <c r="C40" s="37">
        <v>11.1</v>
      </c>
      <c r="D40" s="37" t="s">
        <v>57</v>
      </c>
      <c r="E40" s="37">
        <v>8</v>
      </c>
      <c r="F40" s="37">
        <v>12</v>
      </c>
      <c r="G40" s="37">
        <v>0</v>
      </c>
      <c r="H40" s="16" t="s">
        <v>71</v>
      </c>
    </row>
    <row r="41" spans="1:28" x14ac:dyDescent="0.4">
      <c r="A41" s="36" t="s">
        <v>60</v>
      </c>
      <c r="B41" s="37">
        <v>1</v>
      </c>
      <c r="C41" s="37">
        <v>4</v>
      </c>
      <c r="D41" s="37" t="s">
        <v>57</v>
      </c>
      <c r="E41" s="37">
        <v>1</v>
      </c>
      <c r="F41" s="37">
        <v>2</v>
      </c>
      <c r="G41" s="37">
        <v>1</v>
      </c>
    </row>
    <row r="42" spans="1:28" x14ac:dyDescent="0.4">
      <c r="A42" s="36" t="s">
        <v>60</v>
      </c>
      <c r="B42" s="37">
        <v>3</v>
      </c>
      <c r="C42" s="37">
        <v>6</v>
      </c>
      <c r="D42" s="37" t="s">
        <v>57</v>
      </c>
      <c r="E42" s="37">
        <v>2</v>
      </c>
      <c r="F42" s="37">
        <v>2</v>
      </c>
      <c r="G42" s="37">
        <v>0</v>
      </c>
      <c r="H42" s="16" t="s">
        <v>71</v>
      </c>
    </row>
    <row r="43" spans="1:28" x14ac:dyDescent="0.4">
      <c r="A43" s="36" t="s">
        <v>60</v>
      </c>
      <c r="B43" s="37">
        <v>5</v>
      </c>
      <c r="C43" s="37">
        <v>5</v>
      </c>
      <c r="D43" s="37" t="s">
        <v>57</v>
      </c>
      <c r="E43" s="37">
        <v>6</v>
      </c>
      <c r="F43" s="37">
        <v>5</v>
      </c>
      <c r="G43" s="37">
        <v>1</v>
      </c>
      <c r="H43" s="37"/>
      <c r="N43" s="110"/>
      <c r="O43" s="148" t="s">
        <v>68</v>
      </c>
      <c r="P43" s="148" t="s">
        <v>251</v>
      </c>
      <c r="Q43" s="110"/>
      <c r="R43" s="110"/>
      <c r="S43" s="110"/>
      <c r="T43" s="110"/>
      <c r="U43" s="110"/>
      <c r="V43" s="110"/>
    </row>
    <row r="44" spans="1:28" x14ac:dyDescent="0.4">
      <c r="A44" s="36" t="s">
        <v>60</v>
      </c>
      <c r="B44" s="37">
        <v>12</v>
      </c>
      <c r="C44" s="37">
        <v>5</v>
      </c>
      <c r="D44" s="37" t="s">
        <v>57</v>
      </c>
      <c r="E44" s="37">
        <v>7</v>
      </c>
      <c r="F44" s="37">
        <v>2</v>
      </c>
      <c r="G44" s="37">
        <v>0</v>
      </c>
      <c r="H44" s="16" t="s">
        <v>71</v>
      </c>
      <c r="N44" s="110"/>
      <c r="O44" s="110" t="s">
        <v>57</v>
      </c>
      <c r="P44" s="110"/>
      <c r="Q44" s="110" t="s">
        <v>59</v>
      </c>
      <c r="R44" s="110"/>
      <c r="S44" s="110" t="s">
        <v>60</v>
      </c>
      <c r="T44" s="110"/>
      <c r="U44" s="110" t="s">
        <v>126</v>
      </c>
      <c r="V44" s="110" t="s">
        <v>126</v>
      </c>
    </row>
    <row r="45" spans="1:28" x14ac:dyDescent="0.4">
      <c r="A45" s="36" t="s">
        <v>60</v>
      </c>
      <c r="B45" s="37">
        <v>12</v>
      </c>
      <c r="C45" s="37">
        <v>6</v>
      </c>
      <c r="D45" s="37" t="s">
        <v>57</v>
      </c>
      <c r="E45" s="37">
        <v>6</v>
      </c>
      <c r="F45" s="37">
        <v>11</v>
      </c>
      <c r="G45" s="37">
        <v>0</v>
      </c>
      <c r="H45" s="16" t="s">
        <v>71</v>
      </c>
      <c r="N45" s="148" t="s">
        <v>65</v>
      </c>
      <c r="O45" s="110" t="s">
        <v>127</v>
      </c>
      <c r="P45" s="110" t="s">
        <v>127</v>
      </c>
      <c r="Q45" s="110" t="s">
        <v>127</v>
      </c>
      <c r="R45" s="110" t="s">
        <v>127</v>
      </c>
      <c r="S45" s="110" t="s">
        <v>127</v>
      </c>
      <c r="T45" s="110" t="s">
        <v>127</v>
      </c>
      <c r="U45" s="110"/>
      <c r="V45" s="110"/>
    </row>
    <row r="46" spans="1:28" x14ac:dyDescent="0.4">
      <c r="A46" s="36" t="s">
        <v>60</v>
      </c>
      <c r="B46" s="37">
        <v>14</v>
      </c>
      <c r="C46" s="37">
        <v>4</v>
      </c>
      <c r="D46" s="37" t="s">
        <v>57</v>
      </c>
      <c r="E46" s="37" t="s">
        <v>75</v>
      </c>
      <c r="F46" s="37">
        <v>4</v>
      </c>
      <c r="G46" s="37">
        <v>0</v>
      </c>
      <c r="H46" s="16" t="s">
        <v>71</v>
      </c>
      <c r="N46" s="125" t="s">
        <v>57</v>
      </c>
      <c r="O46" s="110"/>
      <c r="P46" s="110"/>
      <c r="Q46" s="110" t="e">
        <v>#DIV/0!</v>
      </c>
      <c r="R46" s="110" t="e">
        <v>#DIV/0!</v>
      </c>
      <c r="S46" s="110" t="e">
        <v>#DIV/0!</v>
      </c>
      <c r="T46" s="110" t="e">
        <v>#DIV/0!</v>
      </c>
      <c r="U46" s="110" t="e">
        <v>#DIV/0!</v>
      </c>
      <c r="V46" s="110" t="e">
        <v>#DIV/0!</v>
      </c>
    </row>
    <row r="47" spans="1:28" x14ac:dyDescent="0.4">
      <c r="A47" s="36" t="s">
        <v>60</v>
      </c>
      <c r="B47" s="37">
        <v>14</v>
      </c>
      <c r="C47" s="37">
        <v>5</v>
      </c>
      <c r="D47" s="37" t="s">
        <v>57</v>
      </c>
      <c r="E47" s="37" t="s">
        <v>76</v>
      </c>
      <c r="F47" s="37">
        <v>4</v>
      </c>
      <c r="G47" s="37">
        <v>1</v>
      </c>
      <c r="H47" s="37">
        <v>232</v>
      </c>
      <c r="N47" s="125" t="s">
        <v>59</v>
      </c>
      <c r="O47" s="110" t="e">
        <v>#DIV/0!</v>
      </c>
      <c r="P47" s="110" t="e">
        <v>#DIV/0!</v>
      </c>
      <c r="Q47" s="110"/>
      <c r="R47" s="110"/>
      <c r="S47" s="110">
        <v>152.125</v>
      </c>
      <c r="T47" s="110">
        <v>76.409493613593028</v>
      </c>
      <c r="U47" s="110">
        <v>152.125</v>
      </c>
      <c r="V47" s="110">
        <v>76.409493613593028</v>
      </c>
    </row>
    <row r="48" spans="1:28" x14ac:dyDescent="0.4">
      <c r="A48" s="36" t="s">
        <v>60</v>
      </c>
      <c r="B48" s="37">
        <v>15</v>
      </c>
      <c r="C48" s="37">
        <v>1</v>
      </c>
      <c r="D48" s="37" t="s">
        <v>57</v>
      </c>
      <c r="E48" s="37">
        <v>11</v>
      </c>
      <c r="F48" s="37">
        <v>7</v>
      </c>
      <c r="G48" s="37">
        <v>1</v>
      </c>
      <c r="H48" s="37">
        <v>251</v>
      </c>
      <c r="N48" s="125" t="s">
        <v>60</v>
      </c>
      <c r="O48" s="110">
        <v>213.8125</v>
      </c>
      <c r="P48" s="110">
        <v>84.459235729433402</v>
      </c>
      <c r="Q48" s="110">
        <v>330.4</v>
      </c>
      <c r="R48" s="110">
        <v>182.21611100863475</v>
      </c>
      <c r="S48" s="110"/>
      <c r="T48" s="110"/>
      <c r="U48" s="110">
        <v>258.65384615384613</v>
      </c>
      <c r="V48" s="110">
        <v>139.92453460567728</v>
      </c>
    </row>
    <row r="49" spans="1:22" x14ac:dyDescent="0.4">
      <c r="A49" s="36" t="s">
        <v>60</v>
      </c>
      <c r="B49" s="37">
        <v>18</v>
      </c>
      <c r="C49" s="37">
        <v>2</v>
      </c>
      <c r="D49" s="37" t="s">
        <v>57</v>
      </c>
      <c r="E49" s="37">
        <v>13</v>
      </c>
      <c r="F49" s="37">
        <v>3</v>
      </c>
      <c r="G49" s="37">
        <v>1</v>
      </c>
      <c r="H49" s="37">
        <v>173</v>
      </c>
      <c r="N49" s="110" t="s">
        <v>245</v>
      </c>
      <c r="O49" s="110">
        <v>213.8125</v>
      </c>
      <c r="P49" s="110">
        <v>84.459235729433402</v>
      </c>
      <c r="Q49" s="110">
        <v>330.4</v>
      </c>
      <c r="R49" s="110">
        <v>182.21611100863475</v>
      </c>
      <c r="S49" s="110">
        <v>152.125</v>
      </c>
      <c r="T49" s="110">
        <v>76.409493613593028</v>
      </c>
      <c r="U49" s="110">
        <v>233.58823529411765</v>
      </c>
      <c r="V49" s="110">
        <v>134.81370257823218</v>
      </c>
    </row>
    <row r="50" spans="1:22" x14ac:dyDescent="0.4">
      <c r="A50" s="36" t="s">
        <v>60</v>
      </c>
      <c r="B50" s="37">
        <v>19</v>
      </c>
      <c r="C50" s="37">
        <v>2</v>
      </c>
      <c r="D50" s="37" t="s">
        <v>57</v>
      </c>
      <c r="E50" s="37">
        <v>12</v>
      </c>
      <c r="F50" s="37">
        <v>1</v>
      </c>
      <c r="G50" s="37">
        <v>0</v>
      </c>
      <c r="H50" s="16" t="s">
        <v>71</v>
      </c>
    </row>
    <row r="51" spans="1:22" x14ac:dyDescent="0.4">
      <c r="A51" s="36" t="s">
        <v>60</v>
      </c>
      <c r="B51" s="37">
        <v>19</v>
      </c>
      <c r="C51" s="37">
        <v>3</v>
      </c>
      <c r="D51" s="37" t="s">
        <v>57</v>
      </c>
      <c r="E51" s="37">
        <v>14</v>
      </c>
      <c r="F51" s="37">
        <v>1</v>
      </c>
      <c r="G51" s="37">
        <v>1</v>
      </c>
      <c r="H51" s="37">
        <v>202</v>
      </c>
    </row>
    <row r="52" spans="1:22" ht="30.75" x14ac:dyDescent="0.5">
      <c r="A52" s="36" t="s">
        <v>60</v>
      </c>
      <c r="B52" s="37">
        <v>20</v>
      </c>
      <c r="C52" s="37">
        <v>5</v>
      </c>
      <c r="D52" s="37" t="s">
        <v>57</v>
      </c>
      <c r="E52" s="37">
        <v>15</v>
      </c>
      <c r="F52" s="37">
        <v>1</v>
      </c>
      <c r="G52" s="37">
        <v>0</v>
      </c>
      <c r="H52" s="16" t="s">
        <v>71</v>
      </c>
      <c r="N52" s="78" t="s">
        <v>293</v>
      </c>
    </row>
    <row r="53" spans="1:22" x14ac:dyDescent="0.4">
      <c r="A53" s="36" t="s">
        <v>60</v>
      </c>
      <c r="B53" s="37">
        <v>20</v>
      </c>
      <c r="C53" s="37">
        <v>5</v>
      </c>
      <c r="D53" s="37" t="s">
        <v>57</v>
      </c>
      <c r="E53" s="37">
        <v>15</v>
      </c>
      <c r="F53" s="37">
        <v>1</v>
      </c>
      <c r="G53" s="37">
        <v>1</v>
      </c>
      <c r="H53" s="37">
        <v>59</v>
      </c>
      <c r="N53" s="124"/>
      <c r="O53" s="142"/>
      <c r="P53" s="142"/>
      <c r="Q53" s="142"/>
      <c r="R53" s="142"/>
      <c r="S53" s="142"/>
      <c r="T53" s="142"/>
    </row>
    <row r="54" spans="1:22" x14ac:dyDescent="0.4">
      <c r="A54" s="36" t="s">
        <v>60</v>
      </c>
      <c r="B54" s="37" t="s">
        <v>72</v>
      </c>
      <c r="C54" s="37">
        <v>1</v>
      </c>
      <c r="D54" s="37" t="s">
        <v>57</v>
      </c>
      <c r="E54" s="37">
        <v>7</v>
      </c>
      <c r="F54" s="37">
        <v>3</v>
      </c>
      <c r="G54" s="37">
        <v>1</v>
      </c>
      <c r="H54" s="37">
        <v>131</v>
      </c>
      <c r="N54" s="77" t="s">
        <v>263</v>
      </c>
      <c r="O54" s="75"/>
      <c r="P54" s="75"/>
      <c r="Q54" s="75"/>
      <c r="R54" s="75"/>
      <c r="S54" s="142"/>
      <c r="T54" s="142"/>
    </row>
    <row r="55" spans="1:22" x14ac:dyDescent="0.4">
      <c r="A55" s="36" t="s">
        <v>60</v>
      </c>
      <c r="B55" s="37" t="s">
        <v>73</v>
      </c>
      <c r="C55" s="37">
        <v>1</v>
      </c>
      <c r="D55" s="37" t="s">
        <v>57</v>
      </c>
      <c r="E55" s="37">
        <v>11</v>
      </c>
      <c r="F55" s="37">
        <v>7</v>
      </c>
      <c r="G55" s="37">
        <v>0</v>
      </c>
      <c r="H55" s="16" t="s">
        <v>71</v>
      </c>
      <c r="N55" s="75"/>
      <c r="O55" s="75"/>
      <c r="P55" s="75"/>
      <c r="Q55" s="75"/>
      <c r="R55" s="75"/>
      <c r="S55" s="155"/>
      <c r="T55" s="155"/>
      <c r="V55" s="151"/>
    </row>
    <row r="56" spans="1:22" ht="36" x14ac:dyDescent="0.4">
      <c r="A56" s="36" t="s">
        <v>60</v>
      </c>
      <c r="B56" s="37" t="s">
        <v>74</v>
      </c>
      <c r="C56" s="37">
        <v>6</v>
      </c>
      <c r="D56" s="37" t="s">
        <v>57</v>
      </c>
      <c r="E56" s="37">
        <v>12</v>
      </c>
      <c r="F56" s="37">
        <v>2</v>
      </c>
      <c r="G56" s="37">
        <v>0</v>
      </c>
      <c r="H56" s="16" t="s">
        <v>71</v>
      </c>
      <c r="N56" s="92"/>
      <c r="O56" s="79" t="s">
        <v>187</v>
      </c>
      <c r="P56" s="79" t="s">
        <v>188</v>
      </c>
      <c r="Q56" s="79" t="s">
        <v>189</v>
      </c>
      <c r="R56" s="92"/>
      <c r="S56" s="156"/>
      <c r="T56" s="156"/>
    </row>
    <row r="57" spans="1:22" ht="48" x14ac:dyDescent="0.4">
      <c r="A57" s="36" t="s">
        <v>60</v>
      </c>
      <c r="B57" s="37" t="s">
        <v>74</v>
      </c>
      <c r="C57" s="37">
        <v>7</v>
      </c>
      <c r="D57" s="37" t="s">
        <v>57</v>
      </c>
      <c r="E57" s="37">
        <v>13</v>
      </c>
      <c r="F57" s="37">
        <v>5</v>
      </c>
      <c r="G57" s="37">
        <v>0</v>
      </c>
      <c r="H57" s="16" t="s">
        <v>71</v>
      </c>
      <c r="N57" s="81" t="s">
        <v>196</v>
      </c>
      <c r="O57" s="93">
        <v>367</v>
      </c>
      <c r="P57" s="93">
        <v>636.4</v>
      </c>
      <c r="Q57" s="93">
        <v>636.4</v>
      </c>
      <c r="R57" s="75"/>
      <c r="S57" s="157"/>
      <c r="T57" s="158"/>
    </row>
    <row r="58" spans="1:22" ht="48" x14ac:dyDescent="0.4">
      <c r="A58" s="41" t="s">
        <v>60</v>
      </c>
      <c r="B58" s="37" t="s">
        <v>77</v>
      </c>
      <c r="C58" s="37">
        <v>5</v>
      </c>
      <c r="D58" s="37" t="s">
        <v>57</v>
      </c>
      <c r="E58" s="37" t="s">
        <v>78</v>
      </c>
      <c r="F58" s="37">
        <v>5</v>
      </c>
      <c r="G58" s="37">
        <v>0</v>
      </c>
      <c r="H58" s="16" t="s">
        <v>71</v>
      </c>
      <c r="N58" s="81" t="s">
        <v>197</v>
      </c>
      <c r="O58" s="93">
        <v>152.1</v>
      </c>
      <c r="P58" s="93">
        <v>213.8</v>
      </c>
      <c r="Q58" s="93">
        <v>330.4</v>
      </c>
      <c r="R58" s="75"/>
      <c r="S58" s="156"/>
      <c r="T58" s="156"/>
    </row>
    <row r="59" spans="1:22" x14ac:dyDescent="0.4">
      <c r="A59" s="36" t="s">
        <v>57</v>
      </c>
      <c r="B59" s="37" t="s">
        <v>79</v>
      </c>
      <c r="C59" s="37">
        <v>3</v>
      </c>
      <c r="D59" s="37" t="s">
        <v>59</v>
      </c>
      <c r="E59" s="37">
        <v>4</v>
      </c>
      <c r="F59" s="37">
        <v>3.3</v>
      </c>
      <c r="G59" s="37">
        <v>0</v>
      </c>
      <c r="H59" s="16" t="s">
        <v>71</v>
      </c>
      <c r="N59" s="81"/>
      <c r="O59" s="77"/>
      <c r="P59" s="77"/>
      <c r="Q59" s="77"/>
      <c r="R59" s="75"/>
    </row>
    <row r="60" spans="1:22" ht="27" thickBot="1" x14ac:dyDescent="0.45">
      <c r="A60" s="36" t="s">
        <v>57</v>
      </c>
      <c r="B60" s="37" t="s">
        <v>80</v>
      </c>
      <c r="C60" s="37">
        <v>5</v>
      </c>
      <c r="D60" s="37" t="s">
        <v>60</v>
      </c>
      <c r="E60" s="37" t="s">
        <v>81</v>
      </c>
      <c r="F60" s="37">
        <v>5</v>
      </c>
      <c r="G60" s="37">
        <v>0</v>
      </c>
      <c r="H60" s="16" t="s">
        <v>71</v>
      </c>
      <c r="N60" s="75"/>
      <c r="O60" s="75"/>
      <c r="P60" s="75"/>
      <c r="Q60" s="75"/>
      <c r="R60" s="75"/>
    </row>
    <row r="61" spans="1:22" ht="52.5" thickBot="1" x14ac:dyDescent="0.45">
      <c r="A61" s="36" t="s">
        <v>59</v>
      </c>
      <c r="B61" s="37" t="s">
        <v>82</v>
      </c>
      <c r="C61" s="37">
        <v>1.1000000000000001</v>
      </c>
      <c r="D61" s="37" t="s">
        <v>57</v>
      </c>
      <c r="E61" s="37">
        <v>5</v>
      </c>
      <c r="F61" s="37">
        <v>4</v>
      </c>
      <c r="G61" s="37">
        <v>0</v>
      </c>
      <c r="H61" s="16" t="s">
        <v>71</v>
      </c>
      <c r="N61" s="144" t="s">
        <v>241</v>
      </c>
      <c r="O61" s="87">
        <f>1-2*(O58/(O58+O57))</f>
        <v>0.41398574455788872</v>
      </c>
      <c r="P61" s="87">
        <f>1-2*(P58/(P58+P57))</f>
        <v>0.49705951540813931</v>
      </c>
      <c r="Q61" s="87">
        <f>1-2*(Q58/(Q58+Q57))</f>
        <v>0.31650806785271002</v>
      </c>
      <c r="R61" s="1" t="s">
        <v>294</v>
      </c>
    </row>
    <row r="62" spans="1:22" x14ac:dyDescent="0.4">
      <c r="A62" s="36" t="s">
        <v>59</v>
      </c>
      <c r="B62" s="37" t="s">
        <v>83</v>
      </c>
      <c r="C62" s="37">
        <v>3.3</v>
      </c>
      <c r="D62" s="37" t="s">
        <v>57</v>
      </c>
      <c r="E62" s="37" t="s">
        <v>84</v>
      </c>
      <c r="F62" s="37">
        <v>3</v>
      </c>
      <c r="G62" s="37">
        <v>0</v>
      </c>
      <c r="H62" s="16" t="s">
        <v>71</v>
      </c>
    </row>
    <row r="63" spans="1:22" ht="27.75" x14ac:dyDescent="0.4">
      <c r="A63" s="36" t="s">
        <v>57</v>
      </c>
      <c r="B63" s="37" t="s">
        <v>85</v>
      </c>
      <c r="C63" s="37">
        <v>4</v>
      </c>
      <c r="D63" s="37" t="s">
        <v>59</v>
      </c>
      <c r="E63" s="37">
        <v>8</v>
      </c>
      <c r="F63" s="37">
        <v>1.1000000000000001</v>
      </c>
      <c r="G63" s="37">
        <v>0</v>
      </c>
      <c r="H63" s="16" t="s">
        <v>71</v>
      </c>
      <c r="S63" s="91"/>
      <c r="T63" s="78"/>
      <c r="U63" s="75"/>
      <c r="V63" s="75"/>
    </row>
    <row r="64" spans="1:22" x14ac:dyDescent="0.4">
      <c r="A64" s="36" t="s">
        <v>60</v>
      </c>
      <c r="B64" s="37" t="s">
        <v>86</v>
      </c>
      <c r="C64" s="37">
        <v>1</v>
      </c>
      <c r="D64" s="37" t="s">
        <v>57</v>
      </c>
      <c r="E64" s="37" t="s">
        <v>87</v>
      </c>
      <c r="F64" s="37">
        <v>10</v>
      </c>
      <c r="G64" s="37">
        <v>1</v>
      </c>
      <c r="H64" s="37">
        <v>255</v>
      </c>
      <c r="S64" s="75"/>
      <c r="T64" s="75"/>
      <c r="U64" s="75"/>
      <c r="V64" s="75"/>
    </row>
    <row r="65" spans="1:22" x14ac:dyDescent="0.4">
      <c r="A65" s="36" t="s">
        <v>57</v>
      </c>
      <c r="B65" s="37" t="s">
        <v>88</v>
      </c>
      <c r="C65" s="37">
        <v>10</v>
      </c>
      <c r="D65" s="37" t="s">
        <v>60</v>
      </c>
      <c r="E65" s="37" t="s">
        <v>89</v>
      </c>
      <c r="F65" s="37">
        <v>1</v>
      </c>
      <c r="G65" s="37">
        <v>0</v>
      </c>
      <c r="H65" s="16" t="s">
        <v>71</v>
      </c>
      <c r="S65" s="92"/>
      <c r="T65" s="92"/>
      <c r="U65" s="92"/>
      <c r="V65" s="92"/>
    </row>
    <row r="66" spans="1:22" x14ac:dyDescent="0.4">
      <c r="A66" s="36" t="s">
        <v>60</v>
      </c>
      <c r="B66" s="37" t="s">
        <v>90</v>
      </c>
      <c r="C66" s="37">
        <v>3</v>
      </c>
      <c r="D66" s="37" t="s">
        <v>57</v>
      </c>
      <c r="E66" s="37" t="s">
        <v>84</v>
      </c>
      <c r="F66" s="37">
        <v>4</v>
      </c>
      <c r="G66" s="37">
        <v>0</v>
      </c>
      <c r="H66" s="16" t="s">
        <v>71</v>
      </c>
      <c r="S66" s="75"/>
      <c r="T66" s="75"/>
      <c r="U66" s="75"/>
      <c r="V66" s="75"/>
    </row>
    <row r="67" spans="1:22" x14ac:dyDescent="0.4">
      <c r="A67" s="36" t="s">
        <v>57</v>
      </c>
      <c r="B67" s="37" t="s">
        <v>79</v>
      </c>
      <c r="C67" s="37">
        <v>4</v>
      </c>
      <c r="D67" s="37" t="s">
        <v>60</v>
      </c>
      <c r="E67" s="37" t="s">
        <v>91</v>
      </c>
      <c r="F67" s="37">
        <v>3</v>
      </c>
      <c r="G67" s="37">
        <v>0</v>
      </c>
      <c r="H67" s="16" t="s">
        <v>71</v>
      </c>
      <c r="S67" s="75"/>
      <c r="T67" s="75"/>
      <c r="U67" s="75"/>
      <c r="V67" s="75"/>
    </row>
    <row r="68" spans="1:22" x14ac:dyDescent="0.4">
      <c r="A68" s="36" t="s">
        <v>59</v>
      </c>
      <c r="B68" s="37" t="s">
        <v>92</v>
      </c>
      <c r="C68" s="37">
        <v>12.3</v>
      </c>
      <c r="D68" s="37" t="s">
        <v>57</v>
      </c>
      <c r="E68" s="37" t="s">
        <v>78</v>
      </c>
      <c r="F68" s="37">
        <v>6</v>
      </c>
      <c r="G68" s="37">
        <v>0</v>
      </c>
      <c r="H68" s="16" t="s">
        <v>71</v>
      </c>
      <c r="S68" s="75"/>
      <c r="T68" s="75"/>
      <c r="U68" s="75"/>
      <c r="V68" s="75"/>
    </row>
    <row r="69" spans="1:22" x14ac:dyDescent="0.4">
      <c r="A69" s="36" t="s">
        <v>57</v>
      </c>
      <c r="B69" s="37" t="s">
        <v>80</v>
      </c>
      <c r="C69" s="37">
        <v>6</v>
      </c>
      <c r="D69" s="37" t="s">
        <v>59</v>
      </c>
      <c r="E69" s="37" t="s">
        <v>93</v>
      </c>
      <c r="F69" s="37">
        <v>12.3</v>
      </c>
      <c r="G69" s="37">
        <v>0</v>
      </c>
      <c r="H69" s="16" t="s">
        <v>71</v>
      </c>
      <c r="S69" s="75"/>
      <c r="T69" s="75"/>
      <c r="U69" s="75"/>
      <c r="V69" s="75"/>
    </row>
    <row r="70" spans="1:22" x14ac:dyDescent="0.4">
      <c r="A70" s="36" t="s">
        <v>59</v>
      </c>
      <c r="B70" s="37" t="s">
        <v>94</v>
      </c>
      <c r="C70" s="37">
        <v>3.2</v>
      </c>
      <c r="D70" s="37" t="s">
        <v>57</v>
      </c>
      <c r="E70" s="37">
        <v>5</v>
      </c>
      <c r="F70" s="37">
        <v>4</v>
      </c>
      <c r="G70" s="37">
        <v>0</v>
      </c>
      <c r="H70" s="16" t="s">
        <v>71</v>
      </c>
      <c r="S70" s="75"/>
      <c r="T70" s="75"/>
      <c r="U70" s="75"/>
      <c r="V70" s="75"/>
    </row>
    <row r="71" spans="1:22" x14ac:dyDescent="0.4">
      <c r="A71" s="36" t="s">
        <v>57</v>
      </c>
      <c r="B71" s="37" t="s">
        <v>85</v>
      </c>
      <c r="C71" s="37">
        <v>5</v>
      </c>
      <c r="D71" s="37" t="s">
        <v>59</v>
      </c>
      <c r="E71" s="37" t="s">
        <v>95</v>
      </c>
      <c r="F71" s="37">
        <v>3.2</v>
      </c>
      <c r="G71" s="37">
        <v>0</v>
      </c>
      <c r="H71" s="16" t="s">
        <v>71</v>
      </c>
    </row>
    <row r="72" spans="1:22" x14ac:dyDescent="0.4">
      <c r="A72" s="36" t="s">
        <v>59</v>
      </c>
      <c r="B72" s="37" t="s">
        <v>83</v>
      </c>
      <c r="C72" s="37">
        <v>19.2</v>
      </c>
      <c r="D72" s="37" t="s">
        <v>60</v>
      </c>
      <c r="E72" s="37">
        <v>23</v>
      </c>
      <c r="F72" s="37">
        <v>2</v>
      </c>
      <c r="G72" s="37">
        <v>0</v>
      </c>
      <c r="H72" s="16" t="s">
        <v>71</v>
      </c>
    </row>
    <row r="73" spans="1:22" x14ac:dyDescent="0.4">
      <c r="A73" s="36" t="s">
        <v>60</v>
      </c>
      <c r="B73" s="37" t="s">
        <v>86</v>
      </c>
      <c r="C73" s="37">
        <v>2</v>
      </c>
      <c r="D73" s="37" t="s">
        <v>59</v>
      </c>
      <c r="E73" s="37" t="s">
        <v>96</v>
      </c>
      <c r="F73" s="37">
        <v>19.2</v>
      </c>
      <c r="G73" s="37">
        <v>0</v>
      </c>
      <c r="H73" s="16" t="s">
        <v>71</v>
      </c>
    </row>
    <row r="74" spans="1:22" x14ac:dyDescent="0.4">
      <c r="A74" s="36" t="s">
        <v>57</v>
      </c>
      <c r="B74" s="37" t="s">
        <v>88</v>
      </c>
      <c r="C74" s="37">
        <v>11</v>
      </c>
      <c r="D74" s="37" t="s">
        <v>60</v>
      </c>
      <c r="E74" s="37" t="s">
        <v>97</v>
      </c>
      <c r="F74" s="37">
        <v>7</v>
      </c>
      <c r="G74" s="37">
        <v>0</v>
      </c>
      <c r="H74" s="16" t="s">
        <v>71</v>
      </c>
    </row>
    <row r="75" spans="1:22" x14ac:dyDescent="0.4">
      <c r="A75" s="36" t="s">
        <v>60</v>
      </c>
      <c r="B75" s="37" t="s">
        <v>77</v>
      </c>
      <c r="C75" s="37">
        <v>7</v>
      </c>
      <c r="D75" s="37" t="s">
        <v>57</v>
      </c>
      <c r="E75" s="37" t="s">
        <v>87</v>
      </c>
      <c r="F75" s="37">
        <v>11</v>
      </c>
      <c r="G75" s="37">
        <v>0</v>
      </c>
      <c r="H75" s="16" t="s">
        <v>71</v>
      </c>
    </row>
    <row r="76" spans="1:22" x14ac:dyDescent="0.4">
      <c r="A76" s="36" t="s">
        <v>57</v>
      </c>
      <c r="B76" s="37" t="s">
        <v>79</v>
      </c>
      <c r="C76" s="37">
        <v>7</v>
      </c>
      <c r="D76" s="37" t="s">
        <v>59</v>
      </c>
      <c r="E76" s="37" t="s">
        <v>82</v>
      </c>
      <c r="F76" s="37">
        <v>9.1999999999999993</v>
      </c>
      <c r="G76" s="37">
        <v>0</v>
      </c>
      <c r="H76" s="16" t="s">
        <v>71</v>
      </c>
    </row>
    <row r="77" spans="1:22" x14ac:dyDescent="0.4">
      <c r="A77" s="36" t="s">
        <v>57</v>
      </c>
      <c r="B77" s="37" t="s">
        <v>85</v>
      </c>
      <c r="C77" s="37">
        <v>8</v>
      </c>
      <c r="D77" s="37" t="s">
        <v>60</v>
      </c>
      <c r="E77" s="37">
        <v>23</v>
      </c>
      <c r="F77" s="37">
        <v>14</v>
      </c>
      <c r="G77" s="37">
        <v>0</v>
      </c>
      <c r="H77" s="16" t="s">
        <v>71</v>
      </c>
    </row>
    <row r="78" spans="1:22" x14ac:dyDescent="0.4">
      <c r="A78" s="36" t="s">
        <v>60</v>
      </c>
      <c r="B78" s="37" t="s">
        <v>86</v>
      </c>
      <c r="C78" s="37">
        <v>4</v>
      </c>
      <c r="D78" s="37" t="s">
        <v>57</v>
      </c>
      <c r="E78" s="37">
        <v>5</v>
      </c>
      <c r="F78" s="37">
        <v>18</v>
      </c>
      <c r="G78" s="37">
        <v>1</v>
      </c>
      <c r="H78" s="37">
        <v>59</v>
      </c>
    </row>
    <row r="79" spans="1:22" x14ac:dyDescent="0.4">
      <c r="A79" s="36" t="s">
        <v>59</v>
      </c>
      <c r="B79" s="37" t="s">
        <v>82</v>
      </c>
      <c r="C79" s="37">
        <v>9.1999999999999993</v>
      </c>
      <c r="D79" s="37" t="s">
        <v>57</v>
      </c>
      <c r="E79" s="37" t="s">
        <v>84</v>
      </c>
      <c r="F79" s="37">
        <v>7</v>
      </c>
      <c r="G79" s="37">
        <v>0</v>
      </c>
      <c r="H79" s="16" t="s">
        <v>71</v>
      </c>
    </row>
    <row r="80" spans="1:22" x14ac:dyDescent="0.4">
      <c r="A80" s="36" t="s">
        <v>57</v>
      </c>
      <c r="B80" s="37" t="s">
        <v>88</v>
      </c>
      <c r="C80" s="37">
        <v>12</v>
      </c>
      <c r="D80" s="37" t="s">
        <v>59</v>
      </c>
      <c r="E80" s="37" t="s">
        <v>92</v>
      </c>
      <c r="F80" s="37">
        <v>27.2</v>
      </c>
      <c r="G80" s="37">
        <v>0</v>
      </c>
      <c r="H80" s="16" t="s">
        <v>71</v>
      </c>
    </row>
    <row r="81" spans="1:8" x14ac:dyDescent="0.4">
      <c r="A81" s="36" t="s">
        <v>59</v>
      </c>
      <c r="B81" s="37" t="s">
        <v>92</v>
      </c>
      <c r="C81" s="37">
        <v>21.2</v>
      </c>
      <c r="D81" s="37" t="s">
        <v>57</v>
      </c>
      <c r="E81" s="37">
        <v>16</v>
      </c>
      <c r="F81" s="37">
        <v>12</v>
      </c>
      <c r="G81" s="37">
        <v>0</v>
      </c>
      <c r="H81" s="16" t="s">
        <v>71</v>
      </c>
    </row>
    <row r="82" spans="1:8" x14ac:dyDescent="0.4">
      <c r="A82" s="36" t="s">
        <v>60</v>
      </c>
      <c r="B82" s="37" t="s">
        <v>86</v>
      </c>
      <c r="C82" s="37">
        <v>5</v>
      </c>
      <c r="D82" s="37" t="s">
        <v>57</v>
      </c>
      <c r="E82" s="37" t="s">
        <v>78</v>
      </c>
      <c r="F82" s="37">
        <v>9</v>
      </c>
      <c r="G82" s="37">
        <v>1</v>
      </c>
      <c r="H82" s="37">
        <v>188</v>
      </c>
    </row>
    <row r="83" spans="1:8" x14ac:dyDescent="0.4">
      <c r="A83" s="36" t="s">
        <v>57</v>
      </c>
      <c r="B83" s="37" t="s">
        <v>85</v>
      </c>
      <c r="C83" s="37">
        <v>9</v>
      </c>
      <c r="D83" s="37" t="s">
        <v>60</v>
      </c>
      <c r="E83" s="37">
        <v>24</v>
      </c>
      <c r="F83" s="37">
        <v>6</v>
      </c>
      <c r="G83" s="37">
        <v>0</v>
      </c>
      <c r="H83" s="16" t="s">
        <v>71</v>
      </c>
    </row>
    <row r="84" spans="1:8" x14ac:dyDescent="0.4">
      <c r="A84" s="36" t="s">
        <v>57</v>
      </c>
      <c r="B84" s="37" t="s">
        <v>80</v>
      </c>
      <c r="C84" s="37">
        <v>9</v>
      </c>
      <c r="D84" s="37" t="s">
        <v>60</v>
      </c>
      <c r="E84" s="37">
        <v>23</v>
      </c>
      <c r="F84" s="37">
        <v>5</v>
      </c>
      <c r="G84" s="37">
        <v>0</v>
      </c>
      <c r="H84" s="16" t="s">
        <v>71</v>
      </c>
    </row>
    <row r="85" spans="1:8" x14ac:dyDescent="0.4">
      <c r="A85" s="36" t="s">
        <v>60</v>
      </c>
      <c r="B85" s="37" t="s">
        <v>90</v>
      </c>
      <c r="C85" s="37">
        <v>6</v>
      </c>
      <c r="D85" s="37" t="s">
        <v>57</v>
      </c>
      <c r="E85" s="37">
        <v>5</v>
      </c>
      <c r="F85" s="37">
        <v>9</v>
      </c>
      <c r="G85" s="37">
        <v>1</v>
      </c>
      <c r="H85" s="37">
        <v>299</v>
      </c>
    </row>
    <row r="86" spans="1:8" x14ac:dyDescent="0.4">
      <c r="A86" s="36" t="s">
        <v>60</v>
      </c>
      <c r="B86" s="37" t="s">
        <v>77</v>
      </c>
      <c r="C86" s="37">
        <v>9</v>
      </c>
      <c r="D86" s="37" t="s">
        <v>59</v>
      </c>
      <c r="E86" s="37" t="s">
        <v>86</v>
      </c>
      <c r="F86" s="37">
        <v>22.3</v>
      </c>
      <c r="G86" s="37">
        <v>0</v>
      </c>
      <c r="H86" s="16" t="s">
        <v>71</v>
      </c>
    </row>
    <row r="87" spans="1:8" x14ac:dyDescent="0.4">
      <c r="A87" s="36" t="s">
        <v>59</v>
      </c>
      <c r="B87" s="37" t="s">
        <v>86</v>
      </c>
      <c r="C87" s="37">
        <v>22.3</v>
      </c>
      <c r="D87" s="37" t="s">
        <v>60</v>
      </c>
      <c r="E87" s="37" t="s">
        <v>81</v>
      </c>
      <c r="F87" s="37">
        <v>9</v>
      </c>
      <c r="G87" s="37">
        <v>1</v>
      </c>
      <c r="H87" s="37"/>
    </row>
    <row r="88" spans="1:8" x14ac:dyDescent="0.4">
      <c r="A88" s="36" t="s">
        <v>60</v>
      </c>
      <c r="B88" s="37" t="s">
        <v>98</v>
      </c>
      <c r="C88" s="37">
        <v>2</v>
      </c>
      <c r="D88" s="37" t="s">
        <v>57</v>
      </c>
      <c r="E88" s="37">
        <v>5</v>
      </c>
      <c r="F88" s="37">
        <v>10</v>
      </c>
      <c r="G88" s="37">
        <v>1</v>
      </c>
      <c r="H88" s="37">
        <v>380</v>
      </c>
    </row>
    <row r="89" spans="1:8" x14ac:dyDescent="0.4">
      <c r="A89" s="36" t="s">
        <v>57</v>
      </c>
      <c r="B89" s="37" t="s">
        <v>85</v>
      </c>
      <c r="C89" s="37">
        <v>10</v>
      </c>
      <c r="D89" s="37" t="s">
        <v>60</v>
      </c>
      <c r="E89" s="37">
        <v>26</v>
      </c>
      <c r="F89" s="37">
        <v>2</v>
      </c>
      <c r="G89" s="37">
        <v>0</v>
      </c>
      <c r="H89" s="16" t="s">
        <v>71</v>
      </c>
    </row>
    <row r="90" spans="1:8" x14ac:dyDescent="0.4">
      <c r="A90" s="36" t="s">
        <v>60</v>
      </c>
      <c r="B90" s="37" t="s">
        <v>77</v>
      </c>
      <c r="C90" s="37">
        <v>10</v>
      </c>
      <c r="D90" s="37" t="s">
        <v>59</v>
      </c>
      <c r="E90" s="37" t="s">
        <v>99</v>
      </c>
      <c r="F90" s="37">
        <v>15.3</v>
      </c>
      <c r="G90" s="37">
        <v>0</v>
      </c>
      <c r="H90" s="16" t="s">
        <v>71</v>
      </c>
    </row>
    <row r="91" spans="1:8" x14ac:dyDescent="0.4">
      <c r="A91" s="36" t="s">
        <v>60</v>
      </c>
      <c r="B91" s="37" t="s">
        <v>100</v>
      </c>
      <c r="C91" s="37">
        <v>1</v>
      </c>
      <c r="D91" s="37" t="s">
        <v>59</v>
      </c>
      <c r="E91" s="37" t="s">
        <v>82</v>
      </c>
      <c r="F91" s="37" t="s">
        <v>101</v>
      </c>
      <c r="G91" s="37">
        <v>1</v>
      </c>
      <c r="H91" s="37">
        <v>258</v>
      </c>
    </row>
    <row r="92" spans="1:8" x14ac:dyDescent="0.4">
      <c r="A92" s="36" t="s">
        <v>60</v>
      </c>
      <c r="B92" s="37" t="s">
        <v>102</v>
      </c>
      <c r="C92" s="37">
        <v>3</v>
      </c>
      <c r="D92" s="37" t="s">
        <v>59</v>
      </c>
      <c r="E92" s="37" t="s">
        <v>103</v>
      </c>
      <c r="F92" s="37">
        <v>19.5</v>
      </c>
      <c r="G92" s="37">
        <v>1</v>
      </c>
      <c r="H92" s="37">
        <v>427</v>
      </c>
    </row>
    <row r="93" spans="1:8" x14ac:dyDescent="0.4">
      <c r="A93" s="36" t="s">
        <v>59</v>
      </c>
      <c r="B93" s="37" t="s">
        <v>99</v>
      </c>
      <c r="C93" s="37">
        <v>15.3</v>
      </c>
      <c r="D93" s="37" t="s">
        <v>60</v>
      </c>
      <c r="E93" s="37" t="s">
        <v>77</v>
      </c>
      <c r="F93" s="37">
        <v>10</v>
      </c>
      <c r="G93" s="37">
        <v>1</v>
      </c>
      <c r="H93" s="37">
        <v>177</v>
      </c>
    </row>
    <row r="94" spans="1:8" x14ac:dyDescent="0.4">
      <c r="A94" s="36" t="s">
        <v>59</v>
      </c>
      <c r="B94" s="37" t="s">
        <v>103</v>
      </c>
      <c r="C94" s="37">
        <v>19.100000000000001</v>
      </c>
      <c r="D94" s="37" t="s">
        <v>60</v>
      </c>
      <c r="E94" s="37" t="s">
        <v>102</v>
      </c>
      <c r="F94" s="37">
        <v>3</v>
      </c>
      <c r="G94" s="37">
        <v>1</v>
      </c>
      <c r="H94" s="37"/>
    </row>
    <row r="95" spans="1:8" x14ac:dyDescent="0.4">
      <c r="A95" s="36" t="s">
        <v>59</v>
      </c>
      <c r="B95" s="37" t="s">
        <v>82</v>
      </c>
      <c r="C95" s="37" t="s">
        <v>101</v>
      </c>
      <c r="D95" s="37" t="s">
        <v>60</v>
      </c>
      <c r="E95" s="37" t="s">
        <v>100</v>
      </c>
      <c r="F95" s="37">
        <v>1</v>
      </c>
      <c r="G95" s="37">
        <v>0</v>
      </c>
      <c r="H95" s="16" t="s">
        <v>71</v>
      </c>
    </row>
    <row r="96" spans="1:8" x14ac:dyDescent="0.4">
      <c r="A96" s="36" t="s">
        <v>60</v>
      </c>
      <c r="B96" s="37" t="s">
        <v>86</v>
      </c>
      <c r="C96" s="37">
        <v>7</v>
      </c>
      <c r="D96" s="37" t="s">
        <v>59</v>
      </c>
      <c r="E96" s="37" t="s">
        <v>90</v>
      </c>
      <c r="F96" s="37">
        <v>10.1</v>
      </c>
      <c r="G96" s="37">
        <v>1</v>
      </c>
      <c r="H96" s="37">
        <v>78</v>
      </c>
    </row>
    <row r="97" spans="1:8" x14ac:dyDescent="0.4">
      <c r="A97" s="36" t="s">
        <v>57</v>
      </c>
      <c r="B97" s="37" t="s">
        <v>85</v>
      </c>
      <c r="C97" s="37">
        <v>11</v>
      </c>
      <c r="D97" s="37" t="s">
        <v>59</v>
      </c>
      <c r="E97" s="37" t="s">
        <v>86</v>
      </c>
      <c r="F97" s="37">
        <v>36.200000000000003</v>
      </c>
      <c r="G97" s="37">
        <v>0</v>
      </c>
      <c r="H97" s="16" t="s">
        <v>71</v>
      </c>
    </row>
    <row r="98" spans="1:8" x14ac:dyDescent="0.4">
      <c r="A98" s="36" t="s">
        <v>57</v>
      </c>
      <c r="B98" s="37" t="s">
        <v>79</v>
      </c>
      <c r="C98" s="37">
        <v>10</v>
      </c>
      <c r="D98" s="37" t="s">
        <v>59</v>
      </c>
      <c r="E98" s="37" t="s">
        <v>102</v>
      </c>
      <c r="F98" s="37">
        <v>18.2</v>
      </c>
      <c r="G98" s="37">
        <v>0</v>
      </c>
      <c r="H98" s="16" t="s">
        <v>71</v>
      </c>
    </row>
    <row r="99" spans="1:8" x14ac:dyDescent="0.4">
      <c r="A99" s="36" t="s">
        <v>59</v>
      </c>
      <c r="B99" s="37" t="s">
        <v>90</v>
      </c>
      <c r="C99" s="37">
        <v>10.1</v>
      </c>
      <c r="D99" s="37" t="s">
        <v>60</v>
      </c>
      <c r="E99" s="37">
        <v>23</v>
      </c>
      <c r="F99" s="37">
        <v>7</v>
      </c>
      <c r="G99" s="37">
        <v>1</v>
      </c>
      <c r="H99" s="37">
        <v>100</v>
      </c>
    </row>
    <row r="100" spans="1:8" x14ac:dyDescent="0.4">
      <c r="A100" s="36" t="s">
        <v>59</v>
      </c>
      <c r="B100" s="37" t="s">
        <v>86</v>
      </c>
      <c r="C100" s="37">
        <v>36.200000000000003</v>
      </c>
      <c r="D100" s="37" t="s">
        <v>57</v>
      </c>
      <c r="E100" s="37" t="s">
        <v>85</v>
      </c>
      <c r="F100" s="37">
        <v>11</v>
      </c>
      <c r="G100" s="37">
        <v>0</v>
      </c>
      <c r="H100" s="16" t="s">
        <v>71</v>
      </c>
    </row>
    <row r="101" spans="1:8" x14ac:dyDescent="0.4">
      <c r="A101" s="36" t="s">
        <v>59</v>
      </c>
      <c r="B101" s="37" t="s">
        <v>102</v>
      </c>
      <c r="C101" s="37">
        <v>18.2</v>
      </c>
      <c r="D101" s="37" t="s">
        <v>57</v>
      </c>
      <c r="E101" s="37" t="s">
        <v>79</v>
      </c>
      <c r="F101" s="37">
        <v>10</v>
      </c>
      <c r="G101" s="37">
        <v>0</v>
      </c>
      <c r="H101" s="16" t="s">
        <v>71</v>
      </c>
    </row>
    <row r="102" spans="1:8" x14ac:dyDescent="0.4">
      <c r="A102" s="36" t="s">
        <v>60</v>
      </c>
      <c r="B102" s="37" t="s">
        <v>86</v>
      </c>
      <c r="C102" s="37">
        <v>8</v>
      </c>
      <c r="D102" s="37" t="s">
        <v>59</v>
      </c>
      <c r="E102" s="37" t="s">
        <v>86</v>
      </c>
      <c r="F102" s="37" t="s">
        <v>101</v>
      </c>
      <c r="G102" s="37">
        <v>0</v>
      </c>
      <c r="H102" s="16" t="s">
        <v>71</v>
      </c>
    </row>
    <row r="103" spans="1:8" x14ac:dyDescent="0.4">
      <c r="A103" s="36" t="s">
        <v>60</v>
      </c>
      <c r="B103" s="37" t="s">
        <v>98</v>
      </c>
      <c r="C103" s="37">
        <v>5</v>
      </c>
      <c r="D103" s="37" t="s">
        <v>59</v>
      </c>
      <c r="E103" s="37" t="s">
        <v>102</v>
      </c>
      <c r="F103" s="37" t="s">
        <v>101</v>
      </c>
      <c r="G103" s="37">
        <v>1</v>
      </c>
      <c r="H103" s="37">
        <v>450</v>
      </c>
    </row>
    <row r="104" spans="1:8" x14ac:dyDescent="0.4">
      <c r="A104" s="36" t="s">
        <v>60</v>
      </c>
      <c r="B104" s="37" t="s">
        <v>100</v>
      </c>
      <c r="C104" s="37">
        <v>5</v>
      </c>
      <c r="D104" s="37" t="s">
        <v>59</v>
      </c>
      <c r="E104" s="37" t="s">
        <v>90</v>
      </c>
      <c r="F104" s="37" t="s">
        <v>101</v>
      </c>
      <c r="G104" s="37">
        <v>1</v>
      </c>
      <c r="H104" s="37">
        <v>293</v>
      </c>
    </row>
    <row r="105" spans="1:8" x14ac:dyDescent="0.4">
      <c r="A105" s="36" t="s">
        <v>59</v>
      </c>
      <c r="B105" s="37" t="s">
        <v>86</v>
      </c>
      <c r="C105" s="37" t="s">
        <v>101</v>
      </c>
      <c r="D105" s="37" t="s">
        <v>60</v>
      </c>
      <c r="E105" s="37" t="s">
        <v>86</v>
      </c>
      <c r="F105" s="37">
        <v>8</v>
      </c>
      <c r="G105" s="37">
        <v>0</v>
      </c>
      <c r="H105" s="16" t="s">
        <v>71</v>
      </c>
    </row>
    <row r="106" spans="1:8" x14ac:dyDescent="0.4">
      <c r="A106" s="36" t="s">
        <v>59</v>
      </c>
      <c r="B106" s="37" t="s">
        <v>102</v>
      </c>
      <c r="C106" s="37" t="s">
        <v>101</v>
      </c>
      <c r="D106" s="37" t="s">
        <v>60</v>
      </c>
      <c r="E106" s="37" t="s">
        <v>98</v>
      </c>
      <c r="F106" s="37">
        <v>5</v>
      </c>
      <c r="G106" s="37">
        <v>1</v>
      </c>
      <c r="H106" s="37"/>
    </row>
    <row r="107" spans="1:8" x14ac:dyDescent="0.4">
      <c r="A107" s="36" t="s">
        <v>59</v>
      </c>
      <c r="B107" s="37" t="s">
        <v>90</v>
      </c>
      <c r="C107" s="37" t="s">
        <v>101</v>
      </c>
      <c r="D107" s="37" t="s">
        <v>60</v>
      </c>
      <c r="E107" s="37" t="s">
        <v>100</v>
      </c>
      <c r="F107" s="37">
        <v>5</v>
      </c>
      <c r="G107" s="37">
        <v>1</v>
      </c>
      <c r="H107" s="37">
        <v>143</v>
      </c>
    </row>
    <row r="108" spans="1:8" x14ac:dyDescent="0.4">
      <c r="A108" s="36" t="s">
        <v>57</v>
      </c>
      <c r="B108" s="37" t="s">
        <v>88</v>
      </c>
      <c r="C108" s="37">
        <v>17</v>
      </c>
      <c r="D108" s="37" t="s">
        <v>60</v>
      </c>
      <c r="E108" s="37" t="s">
        <v>98</v>
      </c>
      <c r="F108" s="37">
        <v>7</v>
      </c>
      <c r="G108" s="37">
        <v>0</v>
      </c>
      <c r="H108" s="16" t="s">
        <v>71</v>
      </c>
    </row>
    <row r="109" spans="1:8" x14ac:dyDescent="0.4">
      <c r="A109" s="36" t="s">
        <v>60</v>
      </c>
      <c r="B109" s="37" t="s">
        <v>98</v>
      </c>
      <c r="C109" s="37">
        <v>7</v>
      </c>
      <c r="D109" s="37" t="s">
        <v>57</v>
      </c>
      <c r="E109" s="37" t="s">
        <v>88</v>
      </c>
      <c r="F109" s="37">
        <v>17</v>
      </c>
      <c r="G109" s="37">
        <v>1</v>
      </c>
      <c r="H109" s="37">
        <v>228</v>
      </c>
    </row>
    <row r="110" spans="1:8" x14ac:dyDescent="0.4">
      <c r="A110" s="36" t="s">
        <v>60</v>
      </c>
      <c r="B110" s="37" t="s">
        <v>100</v>
      </c>
      <c r="C110" s="37">
        <v>8</v>
      </c>
      <c r="D110" s="37" t="s">
        <v>59</v>
      </c>
      <c r="E110" s="37" t="s">
        <v>104</v>
      </c>
      <c r="F110" s="37" t="s">
        <v>101</v>
      </c>
      <c r="G110" s="37">
        <v>0</v>
      </c>
      <c r="H110" s="16" t="s">
        <v>71</v>
      </c>
    </row>
    <row r="111" spans="1:8" x14ac:dyDescent="0.4">
      <c r="A111" s="36" t="s">
        <v>59</v>
      </c>
      <c r="B111" s="37" t="s">
        <v>98</v>
      </c>
      <c r="C111" s="37" t="s">
        <v>101</v>
      </c>
      <c r="D111" s="37" t="s">
        <v>60</v>
      </c>
      <c r="E111" s="37" t="s">
        <v>100</v>
      </c>
      <c r="F111" s="37">
        <v>8</v>
      </c>
      <c r="G111" s="37">
        <v>0</v>
      </c>
      <c r="H111" s="16" t="s">
        <v>71</v>
      </c>
    </row>
    <row r="112" spans="1:8" x14ac:dyDescent="0.4">
      <c r="A112" s="36" t="s">
        <v>57</v>
      </c>
      <c r="B112" s="37" t="s">
        <v>83</v>
      </c>
      <c r="C112" s="37">
        <v>4</v>
      </c>
      <c r="D112" s="37" t="s">
        <v>60</v>
      </c>
      <c r="E112" s="37" t="s">
        <v>105</v>
      </c>
      <c r="F112" s="37">
        <v>1</v>
      </c>
      <c r="G112" s="37">
        <v>0</v>
      </c>
      <c r="H112" s="16" t="s">
        <v>71</v>
      </c>
    </row>
    <row r="113" spans="1:8" x14ac:dyDescent="0.4">
      <c r="A113" s="36" t="s">
        <v>60</v>
      </c>
      <c r="B113" s="37" t="s">
        <v>105</v>
      </c>
      <c r="C113" s="37">
        <v>1</v>
      </c>
      <c r="D113" s="37" t="s">
        <v>57</v>
      </c>
      <c r="E113" s="37" t="s">
        <v>83</v>
      </c>
      <c r="F113" s="37">
        <v>4</v>
      </c>
      <c r="G113" s="37">
        <v>1</v>
      </c>
      <c r="H113" s="37">
        <v>215</v>
      </c>
    </row>
    <row r="114" spans="1:8" x14ac:dyDescent="0.4">
      <c r="A114" s="36" t="s">
        <v>57</v>
      </c>
      <c r="B114" s="37" t="s">
        <v>83</v>
      </c>
      <c r="C114" s="37">
        <v>7</v>
      </c>
      <c r="D114" s="37" t="s">
        <v>59</v>
      </c>
      <c r="E114" s="37" t="s">
        <v>106</v>
      </c>
      <c r="F114" s="37" t="s">
        <v>101</v>
      </c>
      <c r="G114" s="37">
        <v>0</v>
      </c>
      <c r="H114" s="16" t="s">
        <v>71</v>
      </c>
    </row>
    <row r="115" spans="1:8" x14ac:dyDescent="0.4">
      <c r="A115" s="36" t="s">
        <v>60</v>
      </c>
      <c r="B115" s="37" t="s">
        <v>105</v>
      </c>
      <c r="C115" s="37">
        <v>5</v>
      </c>
      <c r="D115" s="37" t="s">
        <v>59</v>
      </c>
      <c r="E115" s="37" t="s">
        <v>107</v>
      </c>
      <c r="F115" s="37" t="s">
        <v>101</v>
      </c>
      <c r="G115" s="37">
        <v>0</v>
      </c>
      <c r="H115" s="16" t="s">
        <v>71</v>
      </c>
    </row>
    <row r="116" spans="1:8" x14ac:dyDescent="0.4">
      <c r="A116" s="36" t="s">
        <v>59</v>
      </c>
      <c r="B116" s="37" t="s">
        <v>106</v>
      </c>
      <c r="C116" s="37" t="s">
        <v>101</v>
      </c>
      <c r="D116" s="37" t="s">
        <v>57</v>
      </c>
      <c r="E116" s="37" t="s">
        <v>83</v>
      </c>
      <c r="F116" s="37">
        <v>7</v>
      </c>
      <c r="G116" s="37">
        <v>0</v>
      </c>
      <c r="H116" s="16" t="s">
        <v>71</v>
      </c>
    </row>
    <row r="117" spans="1:8" x14ac:dyDescent="0.4">
      <c r="A117" s="36" t="s">
        <v>59</v>
      </c>
      <c r="B117" s="37" t="s">
        <v>107</v>
      </c>
      <c r="C117" s="37" t="s">
        <v>101</v>
      </c>
      <c r="D117" s="37" t="s">
        <v>60</v>
      </c>
      <c r="E117" s="37" t="s">
        <v>105</v>
      </c>
      <c r="F117" s="37">
        <v>5</v>
      </c>
      <c r="G117" s="37">
        <v>1</v>
      </c>
      <c r="H117" s="37">
        <v>117</v>
      </c>
    </row>
    <row r="118" spans="1:8" x14ac:dyDescent="0.4">
      <c r="A118" s="36" t="s">
        <v>60</v>
      </c>
      <c r="B118" s="37" t="s">
        <v>105</v>
      </c>
      <c r="C118" s="37">
        <v>8</v>
      </c>
      <c r="D118" s="37" t="s">
        <v>59</v>
      </c>
      <c r="E118" s="37" t="s">
        <v>106</v>
      </c>
      <c r="F118" s="37" t="s">
        <v>101</v>
      </c>
      <c r="G118" s="37">
        <v>0</v>
      </c>
      <c r="H118" s="16" t="s">
        <v>71</v>
      </c>
    </row>
    <row r="119" spans="1:8" x14ac:dyDescent="0.4">
      <c r="A119" s="36" t="s">
        <v>59</v>
      </c>
      <c r="B119" s="37" t="s">
        <v>106</v>
      </c>
      <c r="C119" s="37" t="s">
        <v>108</v>
      </c>
      <c r="D119" s="37" t="s">
        <v>60</v>
      </c>
      <c r="E119" s="37" t="s">
        <v>105</v>
      </c>
      <c r="F119" s="37">
        <v>8</v>
      </c>
      <c r="G119" s="37">
        <v>1</v>
      </c>
      <c r="H119" s="37">
        <v>200</v>
      </c>
    </row>
    <row r="120" spans="1:8" x14ac:dyDescent="0.4">
      <c r="A120" s="36" t="s">
        <v>60</v>
      </c>
      <c r="B120" s="37" t="s">
        <v>105</v>
      </c>
      <c r="C120" s="37">
        <v>9</v>
      </c>
      <c r="D120" s="37" t="s">
        <v>59</v>
      </c>
      <c r="E120" s="37" t="s">
        <v>109</v>
      </c>
      <c r="F120" s="37" t="s">
        <v>101</v>
      </c>
      <c r="G120" s="37">
        <v>0</v>
      </c>
      <c r="H120" s="16" t="s">
        <v>71</v>
      </c>
    </row>
    <row r="121" spans="1:8" x14ac:dyDescent="0.4">
      <c r="A121" s="36" t="s">
        <v>57</v>
      </c>
      <c r="B121" s="37" t="s">
        <v>83</v>
      </c>
      <c r="C121" s="37">
        <v>11</v>
      </c>
      <c r="D121" s="37" t="s">
        <v>59</v>
      </c>
      <c r="E121" s="37" t="s">
        <v>106</v>
      </c>
      <c r="F121" s="37" t="s">
        <v>101</v>
      </c>
      <c r="G121" s="37">
        <v>0</v>
      </c>
      <c r="H121" s="16" t="s">
        <v>71</v>
      </c>
    </row>
    <row r="122" spans="1:8" x14ac:dyDescent="0.4">
      <c r="A122" s="36" t="s">
        <v>59</v>
      </c>
      <c r="B122" s="37" t="s">
        <v>106</v>
      </c>
      <c r="C122" s="37" t="s">
        <v>101</v>
      </c>
      <c r="D122" s="37" t="s">
        <v>57</v>
      </c>
      <c r="E122" s="37" t="s">
        <v>83</v>
      </c>
      <c r="F122" s="37">
        <v>11</v>
      </c>
      <c r="G122" s="37">
        <v>0</v>
      </c>
      <c r="H122" s="16" t="s">
        <v>71</v>
      </c>
    </row>
    <row r="123" spans="1:8" x14ac:dyDescent="0.4">
      <c r="A123" s="36" t="s">
        <v>60</v>
      </c>
      <c r="B123" s="37" t="s">
        <v>110</v>
      </c>
      <c r="C123" s="37">
        <v>6</v>
      </c>
      <c r="D123" s="37" t="s">
        <v>59</v>
      </c>
      <c r="E123" s="37" t="s">
        <v>111</v>
      </c>
      <c r="F123" s="37" t="s">
        <v>112</v>
      </c>
      <c r="G123" s="37">
        <v>0</v>
      </c>
      <c r="H123" s="16" t="s">
        <v>71</v>
      </c>
    </row>
    <row r="124" spans="1:8" x14ac:dyDescent="0.4">
      <c r="A124" s="36" t="s">
        <v>59</v>
      </c>
      <c r="B124" s="37" t="s">
        <v>111</v>
      </c>
      <c r="C124" s="37" t="s">
        <v>112</v>
      </c>
      <c r="D124" s="37" t="s">
        <v>60</v>
      </c>
      <c r="E124" s="37" t="s">
        <v>110</v>
      </c>
      <c r="F124" s="37">
        <v>6</v>
      </c>
      <c r="G124" s="37">
        <v>1</v>
      </c>
      <c r="H124" s="37">
        <v>308</v>
      </c>
    </row>
    <row r="125" spans="1:8" x14ac:dyDescent="0.4">
      <c r="A125" s="36" t="s">
        <v>60</v>
      </c>
      <c r="B125" s="37" t="s">
        <v>106</v>
      </c>
      <c r="C125" s="37">
        <v>1</v>
      </c>
      <c r="D125" s="37" t="s">
        <v>59</v>
      </c>
      <c r="E125" s="37" t="s">
        <v>109</v>
      </c>
      <c r="F125" s="37" t="s">
        <v>113</v>
      </c>
      <c r="G125" s="37">
        <v>0</v>
      </c>
      <c r="H125" s="16" t="s">
        <v>71</v>
      </c>
    </row>
    <row r="126" spans="1:8" x14ac:dyDescent="0.4">
      <c r="A126" s="36" t="s">
        <v>60</v>
      </c>
      <c r="B126" s="37" t="s">
        <v>114</v>
      </c>
      <c r="C126" s="37">
        <v>1</v>
      </c>
      <c r="D126" s="37" t="s">
        <v>59</v>
      </c>
      <c r="E126" s="37" t="s">
        <v>109</v>
      </c>
      <c r="F126" s="37" t="s">
        <v>115</v>
      </c>
      <c r="G126" s="37">
        <v>0</v>
      </c>
      <c r="H126" s="16" t="s">
        <v>71</v>
      </c>
    </row>
    <row r="127" spans="1:8" x14ac:dyDescent="0.4">
      <c r="A127" s="36" t="s">
        <v>60</v>
      </c>
      <c r="B127" s="37" t="s">
        <v>109</v>
      </c>
      <c r="C127" s="37">
        <v>2</v>
      </c>
      <c r="D127" s="37" t="s">
        <v>59</v>
      </c>
      <c r="E127" s="37" t="s">
        <v>106</v>
      </c>
      <c r="F127" s="37" t="s">
        <v>116</v>
      </c>
      <c r="G127" s="37">
        <v>0</v>
      </c>
      <c r="H127" s="16" t="s">
        <v>71</v>
      </c>
    </row>
    <row r="128" spans="1:8" x14ac:dyDescent="0.4">
      <c r="A128" s="36" t="s">
        <v>59</v>
      </c>
      <c r="B128" s="37" t="s">
        <v>106</v>
      </c>
      <c r="C128" s="37" t="s">
        <v>116</v>
      </c>
      <c r="D128" s="37" t="s">
        <v>60</v>
      </c>
      <c r="E128" s="37" t="s">
        <v>109</v>
      </c>
      <c r="F128" s="37">
        <v>2</v>
      </c>
      <c r="G128" s="37">
        <v>0</v>
      </c>
      <c r="H128" s="16" t="s">
        <v>71</v>
      </c>
    </row>
    <row r="129" spans="1:8" x14ac:dyDescent="0.4">
      <c r="A129" s="36" t="s">
        <v>57</v>
      </c>
      <c r="B129" s="37" t="s">
        <v>83</v>
      </c>
      <c r="C129" s="37">
        <v>12</v>
      </c>
      <c r="D129" s="37" t="s">
        <v>59</v>
      </c>
      <c r="E129" s="37" t="s">
        <v>111</v>
      </c>
      <c r="F129" s="37" t="s">
        <v>117</v>
      </c>
      <c r="G129" s="37">
        <v>0</v>
      </c>
      <c r="H129" s="16" t="s">
        <v>71</v>
      </c>
    </row>
    <row r="130" spans="1:8" x14ac:dyDescent="0.4">
      <c r="A130" s="36" t="s">
        <v>59</v>
      </c>
      <c r="B130" s="37" t="s">
        <v>111</v>
      </c>
      <c r="C130" s="37" t="s">
        <v>117</v>
      </c>
      <c r="D130" s="37" t="s">
        <v>57</v>
      </c>
      <c r="E130" s="37" t="s">
        <v>83</v>
      </c>
      <c r="F130" s="37">
        <v>12</v>
      </c>
      <c r="G130" s="37">
        <v>0</v>
      </c>
      <c r="H130" s="16" t="s">
        <v>71</v>
      </c>
    </row>
    <row r="131" spans="1:8" x14ac:dyDescent="0.4">
      <c r="A131" s="36" t="s">
        <v>60</v>
      </c>
      <c r="B131" s="37" t="s">
        <v>111</v>
      </c>
      <c r="C131" s="37">
        <v>2</v>
      </c>
      <c r="D131" s="37" t="s">
        <v>59</v>
      </c>
      <c r="E131" s="37" t="s">
        <v>118</v>
      </c>
      <c r="F131" s="37" t="s">
        <v>117</v>
      </c>
      <c r="G131" s="37">
        <v>0</v>
      </c>
      <c r="H131" s="16" t="s">
        <v>71</v>
      </c>
    </row>
    <row r="132" spans="1:8" x14ac:dyDescent="0.4">
      <c r="A132" s="36" t="s">
        <v>59</v>
      </c>
      <c r="B132" s="37" t="s">
        <v>118</v>
      </c>
      <c r="C132" s="37" t="s">
        <v>117</v>
      </c>
      <c r="D132" s="37" t="s">
        <v>60</v>
      </c>
      <c r="E132" s="37" t="s">
        <v>111</v>
      </c>
      <c r="F132" s="37">
        <v>2</v>
      </c>
      <c r="G132" s="37">
        <v>0</v>
      </c>
      <c r="H132" s="16" t="s">
        <v>71</v>
      </c>
    </row>
    <row r="133" spans="1:8" x14ac:dyDescent="0.4">
      <c r="A133" s="36" t="s">
        <v>60</v>
      </c>
      <c r="B133" s="37" t="s">
        <v>119</v>
      </c>
      <c r="C133" s="37">
        <v>1</v>
      </c>
      <c r="D133" s="37" t="s">
        <v>59</v>
      </c>
      <c r="E133" s="37" t="s">
        <v>118</v>
      </c>
      <c r="F133" s="37" t="s">
        <v>120</v>
      </c>
      <c r="G133" s="37">
        <v>1</v>
      </c>
      <c r="H133" s="37">
        <v>475</v>
      </c>
    </row>
    <row r="134" spans="1:8" x14ac:dyDescent="0.4">
      <c r="A134" s="36" t="s">
        <v>59</v>
      </c>
      <c r="B134" s="37" t="s">
        <v>118</v>
      </c>
      <c r="C134" s="37" t="s">
        <v>120</v>
      </c>
      <c r="D134" s="37" t="s">
        <v>60</v>
      </c>
      <c r="E134" s="37" t="s">
        <v>119</v>
      </c>
      <c r="F134" s="37">
        <v>1</v>
      </c>
      <c r="G134" s="37">
        <v>0</v>
      </c>
      <c r="H134" s="16" t="s">
        <v>71</v>
      </c>
    </row>
    <row r="135" spans="1:8" x14ac:dyDescent="0.4">
      <c r="A135" s="36" t="s">
        <v>60</v>
      </c>
      <c r="B135" s="37" t="s">
        <v>118</v>
      </c>
      <c r="C135" s="37">
        <v>3</v>
      </c>
      <c r="D135" s="37" t="s">
        <v>59</v>
      </c>
      <c r="E135" s="37" t="s">
        <v>111</v>
      </c>
      <c r="F135" s="37" t="s">
        <v>121</v>
      </c>
      <c r="G135" s="37">
        <v>1</v>
      </c>
      <c r="H135" s="37">
        <v>597</v>
      </c>
    </row>
    <row r="136" spans="1:8" x14ac:dyDescent="0.4">
      <c r="A136" s="36" t="s">
        <v>59</v>
      </c>
      <c r="B136" s="37" t="s">
        <v>111</v>
      </c>
      <c r="C136" s="37" t="s">
        <v>121</v>
      </c>
      <c r="D136" s="37" t="s">
        <v>60</v>
      </c>
      <c r="E136" s="37" t="s">
        <v>118</v>
      </c>
      <c r="F136" s="37">
        <v>3</v>
      </c>
      <c r="G136" s="37">
        <v>1</v>
      </c>
      <c r="H136" s="37">
        <v>107</v>
      </c>
    </row>
    <row r="137" spans="1:8" x14ac:dyDescent="0.4">
      <c r="A137" s="36" t="s">
        <v>60</v>
      </c>
      <c r="B137" s="37" t="s">
        <v>111</v>
      </c>
      <c r="C137" s="37">
        <v>4</v>
      </c>
      <c r="D137" s="37" t="s">
        <v>59</v>
      </c>
      <c r="E137" s="37" t="s">
        <v>122</v>
      </c>
      <c r="F137" s="37" t="s">
        <v>117</v>
      </c>
      <c r="G137" s="37">
        <v>0</v>
      </c>
      <c r="H137" s="16" t="s">
        <v>71</v>
      </c>
    </row>
    <row r="138" spans="1:8" x14ac:dyDescent="0.4">
      <c r="A138" s="36" t="s">
        <v>59</v>
      </c>
      <c r="B138" s="37" t="s">
        <v>122</v>
      </c>
      <c r="C138" s="37" t="s">
        <v>117</v>
      </c>
      <c r="D138" s="37" t="s">
        <v>60</v>
      </c>
      <c r="E138" s="37" t="s">
        <v>111</v>
      </c>
      <c r="F138" s="37">
        <v>4</v>
      </c>
      <c r="G138" s="37">
        <v>1</v>
      </c>
      <c r="H138" s="37">
        <v>65</v>
      </c>
    </row>
    <row r="139" spans="1:8" x14ac:dyDescent="0.4">
      <c r="A139" s="36" t="s">
        <v>60</v>
      </c>
      <c r="B139" s="37" t="s">
        <v>119</v>
      </c>
      <c r="C139" s="37">
        <v>2</v>
      </c>
      <c r="D139" s="37" t="s">
        <v>59</v>
      </c>
      <c r="E139" s="37" t="s">
        <v>122</v>
      </c>
      <c r="F139" s="37" t="s">
        <v>123</v>
      </c>
      <c r="G139" s="37">
        <v>0</v>
      </c>
      <c r="H139" s="16" t="s">
        <v>71</v>
      </c>
    </row>
    <row r="140" spans="1:8" x14ac:dyDescent="0.4">
      <c r="A140" s="36" t="s">
        <v>60</v>
      </c>
      <c r="B140" s="37" t="s">
        <v>118</v>
      </c>
      <c r="C140" s="37">
        <v>4</v>
      </c>
      <c r="D140" s="37" t="s">
        <v>59</v>
      </c>
      <c r="E140" s="37" t="s">
        <v>118</v>
      </c>
      <c r="F140" s="37" t="s">
        <v>121</v>
      </c>
      <c r="G140" s="37">
        <v>1</v>
      </c>
      <c r="H140" s="37">
        <v>0</v>
      </c>
    </row>
    <row r="141" spans="1:8" x14ac:dyDescent="0.4">
      <c r="A141" s="36" t="s">
        <v>59</v>
      </c>
      <c r="B141" s="37" t="s">
        <v>118</v>
      </c>
      <c r="C141" s="37" t="s">
        <v>121</v>
      </c>
      <c r="D141" s="37" t="s">
        <v>60</v>
      </c>
      <c r="E141" s="37" t="s">
        <v>118</v>
      </c>
      <c r="F141" s="37">
        <v>4</v>
      </c>
      <c r="G141" s="37">
        <v>0</v>
      </c>
      <c r="H141" s="16" t="s">
        <v>71</v>
      </c>
    </row>
    <row r="142" spans="1:8" x14ac:dyDescent="0.4">
      <c r="A142" s="36" t="s">
        <v>60</v>
      </c>
      <c r="B142" s="37" t="s">
        <v>111</v>
      </c>
      <c r="C142" s="37">
        <v>5</v>
      </c>
      <c r="D142" s="37" t="s">
        <v>59</v>
      </c>
      <c r="E142" s="37" t="s">
        <v>118</v>
      </c>
      <c r="F142" s="37" t="s">
        <v>124</v>
      </c>
      <c r="G142" s="37">
        <v>0</v>
      </c>
      <c r="H142" s="16" t="s">
        <v>71</v>
      </c>
    </row>
    <row r="143" spans="1:8" x14ac:dyDescent="0.4">
      <c r="A143" s="36" t="s">
        <v>59</v>
      </c>
      <c r="B143" s="37" t="s">
        <v>118</v>
      </c>
      <c r="C143" s="37" t="s">
        <v>124</v>
      </c>
      <c r="D143" s="37" t="s">
        <v>60</v>
      </c>
      <c r="E143" s="37" t="s">
        <v>111</v>
      </c>
      <c r="F143" s="37">
        <v>5</v>
      </c>
      <c r="G143" s="37">
        <v>0</v>
      </c>
      <c r="H143" s="16" t="s">
        <v>71</v>
      </c>
    </row>
    <row r="144" spans="1:8" x14ac:dyDescent="0.4">
      <c r="A144" s="36" t="s">
        <v>60</v>
      </c>
      <c r="B144" s="37" t="s">
        <v>119</v>
      </c>
      <c r="C144" s="37">
        <v>3</v>
      </c>
      <c r="D144" s="37" t="s">
        <v>59</v>
      </c>
      <c r="E144" s="37" t="s">
        <v>122</v>
      </c>
      <c r="F144" s="37" t="s">
        <v>125</v>
      </c>
      <c r="G144" s="37">
        <v>1</v>
      </c>
      <c r="H144" s="37">
        <v>391</v>
      </c>
    </row>
    <row r="145" spans="1:27" x14ac:dyDescent="0.4">
      <c r="A145" s="36" t="s">
        <v>59</v>
      </c>
      <c r="B145" s="37" t="s">
        <v>122</v>
      </c>
      <c r="C145" s="37" t="s">
        <v>125</v>
      </c>
      <c r="D145" s="37" t="s">
        <v>60</v>
      </c>
      <c r="E145" s="37" t="s">
        <v>119</v>
      </c>
      <c r="F145" s="37">
        <v>3</v>
      </c>
      <c r="G145" s="37">
        <v>0</v>
      </c>
      <c r="H145" s="16" t="s">
        <v>71</v>
      </c>
    </row>
    <row r="146" spans="1:27" x14ac:dyDescent="0.4">
      <c r="A146" s="36" t="s">
        <v>60</v>
      </c>
      <c r="B146" s="37" t="s">
        <v>118</v>
      </c>
      <c r="C146" s="37">
        <v>6</v>
      </c>
      <c r="D146" s="37" t="s">
        <v>59</v>
      </c>
      <c r="E146" s="37" t="s">
        <v>118</v>
      </c>
      <c r="F146" s="37" t="s">
        <v>113</v>
      </c>
      <c r="G146" s="37">
        <v>1</v>
      </c>
      <c r="H146" s="37">
        <v>335</v>
      </c>
    </row>
    <row r="147" spans="1:27" x14ac:dyDescent="0.4">
      <c r="A147" s="36" t="s">
        <v>59</v>
      </c>
      <c r="B147" s="37" t="s">
        <v>118</v>
      </c>
      <c r="C147" s="37" t="s">
        <v>113</v>
      </c>
      <c r="D147" s="37" t="s">
        <v>60</v>
      </c>
      <c r="E147" s="37" t="s">
        <v>118</v>
      </c>
      <c r="F147" s="37">
        <v>6</v>
      </c>
      <c r="G147" s="37">
        <v>0</v>
      </c>
      <c r="H147" s="16" t="s">
        <v>71</v>
      </c>
    </row>
    <row r="148" spans="1:27" x14ac:dyDescent="0.4">
      <c r="A148" s="36" t="s">
        <v>60</v>
      </c>
      <c r="B148" s="37" t="s">
        <v>109</v>
      </c>
      <c r="C148" s="37">
        <v>6</v>
      </c>
      <c r="D148" s="37" t="s">
        <v>59</v>
      </c>
      <c r="E148" s="37" t="s">
        <v>122</v>
      </c>
      <c r="F148" s="37" t="s">
        <v>121</v>
      </c>
      <c r="G148" s="37">
        <v>0</v>
      </c>
      <c r="H148" s="16" t="s">
        <v>71</v>
      </c>
    </row>
    <row r="149" spans="1:27" x14ac:dyDescent="0.4">
      <c r="A149" s="36" t="s">
        <v>59</v>
      </c>
      <c r="B149" s="37" t="s">
        <v>122</v>
      </c>
      <c r="C149" s="37" t="s">
        <v>121</v>
      </c>
      <c r="D149" s="37" t="s">
        <v>60</v>
      </c>
      <c r="E149" s="37" t="s">
        <v>109</v>
      </c>
      <c r="F149" s="37">
        <v>6</v>
      </c>
      <c r="G149" s="37">
        <v>0</v>
      </c>
      <c r="H149" s="16" t="s">
        <v>71</v>
      </c>
    </row>
    <row r="150" spans="1:27" x14ac:dyDescent="0.4">
      <c r="A150" s="36" t="s">
        <v>57</v>
      </c>
      <c r="B150" s="37" t="s">
        <v>83</v>
      </c>
      <c r="C150" s="37">
        <v>15</v>
      </c>
      <c r="D150" s="37" t="s">
        <v>59</v>
      </c>
      <c r="E150" s="37" t="s">
        <v>122</v>
      </c>
      <c r="F150" s="37" t="s">
        <v>113</v>
      </c>
      <c r="G150" s="37">
        <v>0</v>
      </c>
      <c r="H150" s="16" t="s">
        <v>71</v>
      </c>
      <c r="M150" s="110"/>
      <c r="N150" s="110"/>
      <c r="O150" s="110"/>
      <c r="P150" s="110"/>
      <c r="Q150" s="110"/>
      <c r="R150" s="110"/>
      <c r="S150" s="110"/>
      <c r="T150" s="110"/>
      <c r="U150" s="110"/>
      <c r="V150" s="110"/>
      <c r="W150" s="110"/>
      <c r="X150" s="110"/>
      <c r="Y150" s="110"/>
      <c r="Z150" s="110"/>
      <c r="AA150" s="110"/>
    </row>
    <row r="151" spans="1:27" x14ac:dyDescent="0.4">
      <c r="A151" s="36" t="s">
        <v>59</v>
      </c>
      <c r="B151" s="37" t="s">
        <v>122</v>
      </c>
      <c r="C151" s="37" t="s">
        <v>113</v>
      </c>
      <c r="D151" s="37" t="s">
        <v>57</v>
      </c>
      <c r="E151" s="37" t="s">
        <v>83</v>
      </c>
      <c r="F151" s="37">
        <v>15</v>
      </c>
      <c r="G151" s="37">
        <v>0</v>
      </c>
      <c r="H151" s="16" t="s">
        <v>71</v>
      </c>
    </row>
    <row r="152" spans="1:27" x14ac:dyDescent="0.4">
      <c r="A152" s="36" t="s">
        <v>60</v>
      </c>
      <c r="B152" s="37" t="s">
        <v>118</v>
      </c>
      <c r="C152" s="37">
        <v>7</v>
      </c>
      <c r="D152" s="37" t="s">
        <v>57</v>
      </c>
      <c r="E152" s="37" t="s">
        <v>128</v>
      </c>
      <c r="F152" s="37">
        <v>1</v>
      </c>
      <c r="G152" s="37">
        <v>0</v>
      </c>
      <c r="H152" s="16" t="s">
        <v>71</v>
      </c>
    </row>
    <row r="153" spans="1:27" x14ac:dyDescent="0.4">
      <c r="A153" s="36" t="s">
        <v>60</v>
      </c>
      <c r="B153" s="37" t="s">
        <v>129</v>
      </c>
      <c r="C153" s="37">
        <v>1</v>
      </c>
      <c r="D153" s="37" t="s">
        <v>57</v>
      </c>
      <c r="E153" s="37" t="s">
        <v>83</v>
      </c>
      <c r="F153" s="37">
        <v>16</v>
      </c>
      <c r="G153" s="37">
        <v>0</v>
      </c>
      <c r="H153" s="16" t="s">
        <v>71</v>
      </c>
    </row>
    <row r="154" spans="1:27" x14ac:dyDescent="0.4">
      <c r="A154" s="36" t="s">
        <v>57</v>
      </c>
      <c r="B154" s="37" t="s">
        <v>83</v>
      </c>
      <c r="C154" s="37">
        <v>16</v>
      </c>
      <c r="D154" s="37" t="s">
        <v>60</v>
      </c>
      <c r="E154" s="37" t="s">
        <v>129</v>
      </c>
      <c r="F154" s="37">
        <v>1</v>
      </c>
      <c r="G154" s="37">
        <v>0</v>
      </c>
      <c r="H154" s="16" t="s">
        <v>71</v>
      </c>
    </row>
    <row r="155" spans="1:27" x14ac:dyDescent="0.4">
      <c r="A155" s="36" t="s">
        <v>60</v>
      </c>
      <c r="B155" s="37" t="s">
        <v>119</v>
      </c>
      <c r="C155" s="37">
        <v>5</v>
      </c>
      <c r="D155" s="37" t="s">
        <v>57</v>
      </c>
      <c r="E155" s="37" t="s">
        <v>130</v>
      </c>
      <c r="F155" s="37">
        <v>1</v>
      </c>
      <c r="G155" s="37">
        <v>0</v>
      </c>
      <c r="H155" s="16" t="s">
        <v>71</v>
      </c>
    </row>
    <row r="156" spans="1:27" x14ac:dyDescent="0.4">
      <c r="A156" s="36" t="s">
        <v>60</v>
      </c>
      <c r="B156" s="37" t="s">
        <v>131</v>
      </c>
      <c r="C156" s="37">
        <v>4</v>
      </c>
      <c r="D156" s="37" t="s">
        <v>57</v>
      </c>
      <c r="E156" s="37" t="s">
        <v>83</v>
      </c>
      <c r="F156" s="37">
        <v>17</v>
      </c>
      <c r="G156" s="37">
        <v>1</v>
      </c>
      <c r="H156" s="37">
        <v>261</v>
      </c>
    </row>
    <row r="157" spans="1:27" x14ac:dyDescent="0.4">
      <c r="A157" s="36" t="s">
        <v>60</v>
      </c>
      <c r="B157" s="37" t="s">
        <v>132</v>
      </c>
      <c r="C157" s="37">
        <v>4</v>
      </c>
      <c r="D157" s="37" t="s">
        <v>57</v>
      </c>
      <c r="E157" s="37" t="s">
        <v>133</v>
      </c>
      <c r="F157" s="37">
        <v>2</v>
      </c>
      <c r="G157" s="37">
        <v>1</v>
      </c>
      <c r="H157" s="37">
        <v>184</v>
      </c>
    </row>
    <row r="158" spans="1:27" x14ac:dyDescent="0.4">
      <c r="A158" s="36" t="s">
        <v>57</v>
      </c>
      <c r="B158" s="37" t="s">
        <v>83</v>
      </c>
      <c r="C158" s="37">
        <v>17</v>
      </c>
      <c r="D158" s="37" t="s">
        <v>60</v>
      </c>
      <c r="E158" s="37" t="s">
        <v>131</v>
      </c>
      <c r="F158" s="37">
        <v>4</v>
      </c>
      <c r="G158" s="37">
        <v>0</v>
      </c>
      <c r="H158" s="16" t="s">
        <v>71</v>
      </c>
    </row>
    <row r="159" spans="1:27" x14ac:dyDescent="0.4">
      <c r="A159" s="36" t="s">
        <v>60</v>
      </c>
      <c r="B159" s="37" t="s">
        <v>132</v>
      </c>
      <c r="C159" s="37">
        <v>5</v>
      </c>
      <c r="D159" s="37" t="s">
        <v>57</v>
      </c>
      <c r="E159" s="37" t="s">
        <v>134</v>
      </c>
      <c r="F159" s="37">
        <v>3</v>
      </c>
      <c r="G159" s="37">
        <v>1</v>
      </c>
      <c r="H159" s="37">
        <v>304</v>
      </c>
    </row>
    <row r="160" spans="1:27" x14ac:dyDescent="0.4">
      <c r="A160" s="36" t="s">
        <v>57</v>
      </c>
      <c r="B160" s="37" t="s">
        <v>134</v>
      </c>
      <c r="C160" s="37">
        <v>3</v>
      </c>
      <c r="D160" s="37" t="s">
        <v>60</v>
      </c>
      <c r="E160" s="37" t="s">
        <v>122</v>
      </c>
      <c r="F160" s="37">
        <v>5</v>
      </c>
      <c r="G160" s="37">
        <v>0</v>
      </c>
      <c r="H160" s="16" t="s">
        <v>71</v>
      </c>
    </row>
    <row r="161" spans="1:9" x14ac:dyDescent="0.4">
      <c r="A161" s="36" t="s">
        <v>57</v>
      </c>
      <c r="B161" s="37">
        <v>2</v>
      </c>
      <c r="C161" s="37">
        <v>15</v>
      </c>
      <c r="D161" s="37" t="s">
        <v>57</v>
      </c>
      <c r="E161" s="37">
        <v>3</v>
      </c>
      <c r="F161" s="37">
        <v>10</v>
      </c>
      <c r="G161" s="37">
        <v>1</v>
      </c>
      <c r="H161" s="37">
        <v>1030</v>
      </c>
      <c r="I161" s="36"/>
    </row>
    <row r="162" spans="1:9" x14ac:dyDescent="0.4">
      <c r="A162" s="36" t="s">
        <v>57</v>
      </c>
      <c r="B162" s="37">
        <v>3</v>
      </c>
      <c r="C162" s="37">
        <v>6</v>
      </c>
      <c r="D162" s="37" t="s">
        <v>57</v>
      </c>
      <c r="E162" s="37">
        <v>5</v>
      </c>
      <c r="F162" s="37">
        <v>4</v>
      </c>
      <c r="G162" s="37">
        <v>1</v>
      </c>
      <c r="H162" s="37">
        <v>2466</v>
      </c>
      <c r="I162" s="36"/>
    </row>
    <row r="163" spans="1:9" x14ac:dyDescent="0.4">
      <c r="A163" s="36" t="s">
        <v>57</v>
      </c>
      <c r="B163" s="37">
        <v>4</v>
      </c>
      <c r="C163" s="37">
        <v>5</v>
      </c>
      <c r="D163" s="37" t="s">
        <v>57</v>
      </c>
      <c r="E163" s="37">
        <v>5</v>
      </c>
      <c r="F163" s="37">
        <v>4</v>
      </c>
      <c r="G163" s="37">
        <v>1</v>
      </c>
      <c r="H163" s="37"/>
      <c r="I163" s="60"/>
    </row>
    <row r="164" spans="1:9" x14ac:dyDescent="0.4">
      <c r="A164" s="36" t="s">
        <v>57</v>
      </c>
      <c r="B164" s="37">
        <v>4</v>
      </c>
      <c r="C164" s="37">
        <v>6</v>
      </c>
      <c r="D164" s="37" t="s">
        <v>57</v>
      </c>
      <c r="E164" s="37">
        <v>6</v>
      </c>
      <c r="F164" s="37">
        <v>5</v>
      </c>
      <c r="G164" s="37">
        <v>1</v>
      </c>
      <c r="H164" s="37">
        <v>2029</v>
      </c>
      <c r="I164" s="60"/>
    </row>
    <row r="165" spans="1:9" x14ac:dyDescent="0.4">
      <c r="A165" s="36" t="s">
        <v>57</v>
      </c>
      <c r="B165" s="37">
        <v>4</v>
      </c>
      <c r="C165" s="37">
        <v>13</v>
      </c>
      <c r="D165" s="37" t="s">
        <v>57</v>
      </c>
      <c r="E165" s="37">
        <v>5</v>
      </c>
      <c r="F165" s="37">
        <v>13</v>
      </c>
      <c r="G165" s="37">
        <v>1</v>
      </c>
      <c r="H165" s="37"/>
      <c r="I165" s="60"/>
    </row>
    <row r="166" spans="1:9" x14ac:dyDescent="0.4">
      <c r="A166" s="36" t="s">
        <v>57</v>
      </c>
      <c r="B166" s="37">
        <v>4</v>
      </c>
      <c r="C166" s="37">
        <v>14</v>
      </c>
      <c r="D166" s="37" t="s">
        <v>57</v>
      </c>
      <c r="E166" s="37" t="s">
        <v>75</v>
      </c>
      <c r="F166" s="37">
        <v>1</v>
      </c>
      <c r="G166" s="37">
        <v>0</v>
      </c>
      <c r="H166" s="16" t="s">
        <v>71</v>
      </c>
      <c r="I166" s="60"/>
    </row>
    <row r="167" spans="1:9" x14ac:dyDescent="0.4">
      <c r="A167" s="36" t="s">
        <v>57</v>
      </c>
      <c r="B167" s="37">
        <v>5</v>
      </c>
      <c r="C167" s="37">
        <v>4</v>
      </c>
      <c r="D167" s="37" t="s">
        <v>57</v>
      </c>
      <c r="E167" s="37">
        <v>4</v>
      </c>
      <c r="F167" s="37">
        <v>5</v>
      </c>
      <c r="G167" s="37">
        <v>1</v>
      </c>
      <c r="H167" s="37">
        <v>2071</v>
      </c>
      <c r="I167" s="60"/>
    </row>
    <row r="168" spans="1:9" x14ac:dyDescent="0.4">
      <c r="A168" s="36" t="s">
        <v>57</v>
      </c>
      <c r="B168" s="37">
        <v>5</v>
      </c>
      <c r="C168" s="37">
        <v>13</v>
      </c>
      <c r="D168" s="37" t="s">
        <v>57</v>
      </c>
      <c r="E168" s="37">
        <v>4</v>
      </c>
      <c r="F168" s="37">
        <v>13</v>
      </c>
      <c r="G168" s="37">
        <v>0</v>
      </c>
      <c r="H168" s="16" t="s">
        <v>71</v>
      </c>
      <c r="I168" s="60"/>
    </row>
    <row r="169" spans="1:9" x14ac:dyDescent="0.4">
      <c r="A169" s="36" t="s">
        <v>57</v>
      </c>
      <c r="B169" s="37">
        <v>5</v>
      </c>
      <c r="C169" s="37">
        <v>14</v>
      </c>
      <c r="D169" s="37" t="s">
        <v>57</v>
      </c>
      <c r="E169" s="37">
        <v>8</v>
      </c>
      <c r="F169" s="37">
        <v>5</v>
      </c>
      <c r="G169" s="37">
        <v>1</v>
      </c>
      <c r="H169" s="37">
        <v>1326</v>
      </c>
      <c r="I169" s="60"/>
    </row>
    <row r="170" spans="1:9" x14ac:dyDescent="0.4">
      <c r="A170" s="36" t="s">
        <v>57</v>
      </c>
      <c r="B170" s="37">
        <v>6</v>
      </c>
      <c r="C170" s="37">
        <v>5</v>
      </c>
      <c r="D170" s="37" t="s">
        <v>57</v>
      </c>
      <c r="E170" s="37">
        <v>4</v>
      </c>
      <c r="F170" s="37">
        <v>6</v>
      </c>
      <c r="G170" s="37">
        <v>1</v>
      </c>
      <c r="H170" s="37">
        <v>2957</v>
      </c>
      <c r="I170" s="60"/>
    </row>
    <row r="171" spans="1:9" x14ac:dyDescent="0.4">
      <c r="A171" s="36" t="s">
        <v>57</v>
      </c>
      <c r="B171" s="37">
        <v>8</v>
      </c>
      <c r="C171" s="37">
        <v>5</v>
      </c>
      <c r="D171" s="37" t="s">
        <v>57</v>
      </c>
      <c r="E171" s="37">
        <v>5</v>
      </c>
      <c r="F171" s="37">
        <v>14</v>
      </c>
      <c r="G171" s="37">
        <v>1</v>
      </c>
      <c r="H171" s="37">
        <v>2639</v>
      </c>
      <c r="I171" s="36"/>
    </row>
    <row r="172" spans="1:9" x14ac:dyDescent="0.4">
      <c r="A172" s="36" t="s">
        <v>57</v>
      </c>
      <c r="B172" s="37">
        <v>10</v>
      </c>
      <c r="C172" s="37">
        <v>6</v>
      </c>
      <c r="D172" s="37" t="s">
        <v>57</v>
      </c>
      <c r="E172" s="37" t="s">
        <v>74</v>
      </c>
      <c r="F172" s="37">
        <v>6</v>
      </c>
      <c r="G172" s="37">
        <v>1</v>
      </c>
      <c r="H172" s="37">
        <v>2359</v>
      </c>
      <c r="I172" s="36"/>
    </row>
    <row r="173" spans="1:9" x14ac:dyDescent="0.4">
      <c r="A173" s="36" t="s">
        <v>57</v>
      </c>
      <c r="B173" s="37">
        <v>14</v>
      </c>
      <c r="C173" s="37">
        <v>9</v>
      </c>
      <c r="D173" s="37" t="s">
        <v>57</v>
      </c>
      <c r="E173" s="37">
        <v>15</v>
      </c>
      <c r="F173" s="37">
        <v>8</v>
      </c>
      <c r="G173" s="37">
        <v>1</v>
      </c>
      <c r="H173" s="37">
        <v>2231</v>
      </c>
      <c r="I173" s="36"/>
    </row>
    <row r="174" spans="1:9" x14ac:dyDescent="0.4">
      <c r="A174" s="36" t="s">
        <v>57</v>
      </c>
      <c r="B174" s="37">
        <v>15</v>
      </c>
      <c r="C174" s="37">
        <v>8</v>
      </c>
      <c r="D174" s="37" t="s">
        <v>57</v>
      </c>
      <c r="E174" s="37">
        <v>14</v>
      </c>
      <c r="F174" s="37">
        <v>9</v>
      </c>
      <c r="G174" s="37">
        <v>1</v>
      </c>
      <c r="H174" s="37">
        <v>2227</v>
      </c>
      <c r="I174" s="36"/>
    </row>
    <row r="175" spans="1:9" x14ac:dyDescent="0.4">
      <c r="A175" s="36" t="s">
        <v>57</v>
      </c>
      <c r="B175" s="37" t="s">
        <v>75</v>
      </c>
      <c r="C175" s="37">
        <v>1</v>
      </c>
      <c r="D175" s="37" t="s">
        <v>57</v>
      </c>
      <c r="E175" s="37">
        <v>4</v>
      </c>
      <c r="F175" s="37">
        <v>14</v>
      </c>
      <c r="G175" s="37">
        <v>0</v>
      </c>
      <c r="H175" s="16" t="s">
        <v>71</v>
      </c>
      <c r="I175" s="36"/>
    </row>
    <row r="176" spans="1:9" x14ac:dyDescent="0.4">
      <c r="A176" s="36" t="s">
        <v>57</v>
      </c>
      <c r="B176" s="37" t="s">
        <v>74</v>
      </c>
      <c r="C176" s="37">
        <v>6</v>
      </c>
      <c r="D176" s="37" t="s">
        <v>57</v>
      </c>
      <c r="E176" s="37">
        <v>10</v>
      </c>
      <c r="F176" s="37">
        <v>6</v>
      </c>
      <c r="G176" s="37">
        <v>1</v>
      </c>
      <c r="H176" s="37">
        <v>1754</v>
      </c>
      <c r="I176" s="36"/>
    </row>
    <row r="177" spans="1:23" x14ac:dyDescent="0.4">
      <c r="A177" s="36" t="s">
        <v>59</v>
      </c>
      <c r="B177" s="37">
        <v>1</v>
      </c>
      <c r="C177" s="37">
        <v>10.1</v>
      </c>
      <c r="D177" s="37" t="s">
        <v>59</v>
      </c>
      <c r="E177" s="37">
        <v>2</v>
      </c>
      <c r="F177" s="37">
        <v>6.1</v>
      </c>
      <c r="G177" s="37">
        <v>1</v>
      </c>
      <c r="H177" s="37">
        <f>156+153+154</f>
        <v>463</v>
      </c>
      <c r="I177" s="36"/>
    </row>
    <row r="178" spans="1:23" x14ac:dyDescent="0.4">
      <c r="A178" s="36" t="s">
        <v>59</v>
      </c>
      <c r="B178" s="37">
        <v>1</v>
      </c>
      <c r="C178" s="37">
        <v>10.199999999999999</v>
      </c>
      <c r="D178" s="37" t="s">
        <v>59</v>
      </c>
      <c r="E178" s="37">
        <v>2</v>
      </c>
      <c r="F178" s="37">
        <v>19.100000000000001</v>
      </c>
      <c r="G178" s="37">
        <v>1</v>
      </c>
      <c r="H178" s="37">
        <f>120+121+129</f>
        <v>370</v>
      </c>
      <c r="I178" s="36"/>
    </row>
    <row r="179" spans="1:23" x14ac:dyDescent="0.4">
      <c r="A179" s="36" t="s">
        <v>59</v>
      </c>
      <c r="B179" s="37">
        <v>1</v>
      </c>
      <c r="C179" s="37">
        <v>11.2</v>
      </c>
      <c r="D179" s="37" t="s">
        <v>59</v>
      </c>
      <c r="E179" s="37">
        <v>3</v>
      </c>
      <c r="F179" s="37">
        <v>5.0999999999999996</v>
      </c>
      <c r="G179" s="37">
        <v>0</v>
      </c>
      <c r="H179" s="16" t="s">
        <v>71</v>
      </c>
      <c r="I179" s="36"/>
    </row>
    <row r="180" spans="1:23" x14ac:dyDescent="0.4">
      <c r="A180" s="36" t="s">
        <v>59</v>
      </c>
      <c r="B180" s="37">
        <v>1</v>
      </c>
      <c r="C180" s="37">
        <v>17.2</v>
      </c>
      <c r="D180" s="37" t="s">
        <v>59</v>
      </c>
      <c r="E180" s="37">
        <v>2</v>
      </c>
      <c r="F180" s="37">
        <v>18.100000000000001</v>
      </c>
      <c r="G180" s="37">
        <v>0</v>
      </c>
      <c r="H180" s="16" t="s">
        <v>71</v>
      </c>
      <c r="I180" s="36"/>
    </row>
    <row r="181" spans="1:23" x14ac:dyDescent="0.4">
      <c r="A181" s="36" t="s">
        <v>59</v>
      </c>
      <c r="B181" s="37">
        <v>1</v>
      </c>
      <c r="C181" s="37">
        <v>18.2</v>
      </c>
      <c r="D181" s="37" t="s">
        <v>59</v>
      </c>
      <c r="E181" s="37">
        <v>3</v>
      </c>
      <c r="F181" s="37">
        <v>13.1</v>
      </c>
      <c r="G181" s="37">
        <v>1</v>
      </c>
      <c r="H181" s="37">
        <v>309</v>
      </c>
      <c r="I181" s="36"/>
    </row>
    <row r="182" spans="1:23" x14ac:dyDescent="0.4">
      <c r="A182" s="36" t="s">
        <v>59</v>
      </c>
      <c r="B182" s="37">
        <v>2</v>
      </c>
      <c r="C182" s="37">
        <v>3.1</v>
      </c>
      <c r="D182" s="37" t="s">
        <v>59</v>
      </c>
      <c r="E182" s="37">
        <v>1</v>
      </c>
      <c r="F182" s="37">
        <v>10.1</v>
      </c>
      <c r="G182" s="37">
        <v>1</v>
      </c>
      <c r="H182" s="37">
        <v>363</v>
      </c>
      <c r="I182" s="36"/>
    </row>
    <row r="183" spans="1:23" x14ac:dyDescent="0.4">
      <c r="A183" s="36" t="s">
        <v>59</v>
      </c>
      <c r="B183" s="37">
        <v>2</v>
      </c>
      <c r="C183" s="37">
        <v>6.1</v>
      </c>
      <c r="D183" s="37" t="s">
        <v>59</v>
      </c>
      <c r="E183" s="37">
        <v>1</v>
      </c>
      <c r="F183" s="37">
        <v>10.1</v>
      </c>
      <c r="G183" s="37">
        <v>0</v>
      </c>
      <c r="H183" s="16" t="s">
        <v>71</v>
      </c>
      <c r="I183" s="36"/>
    </row>
    <row r="184" spans="1:23" x14ac:dyDescent="0.4">
      <c r="A184" s="36" t="s">
        <v>59</v>
      </c>
      <c r="B184" s="37">
        <v>2</v>
      </c>
      <c r="C184" s="37">
        <v>17.2</v>
      </c>
      <c r="D184" s="37" t="s">
        <v>59</v>
      </c>
      <c r="E184" s="37">
        <v>3</v>
      </c>
      <c r="F184" s="37">
        <v>11.1</v>
      </c>
      <c r="G184" s="37">
        <v>1</v>
      </c>
      <c r="H184" s="37">
        <f>171+182</f>
        <v>353</v>
      </c>
      <c r="I184" s="36"/>
    </row>
    <row r="185" spans="1:23" x14ac:dyDescent="0.4">
      <c r="A185" s="36" t="s">
        <v>59</v>
      </c>
      <c r="B185" s="37">
        <v>2</v>
      </c>
      <c r="C185" s="37">
        <v>18.100000000000001</v>
      </c>
      <c r="D185" s="37" t="s">
        <v>59</v>
      </c>
      <c r="E185" s="37">
        <v>1</v>
      </c>
      <c r="F185" s="37">
        <v>17.2</v>
      </c>
      <c r="G185" s="37">
        <v>0</v>
      </c>
      <c r="H185" s="16" t="s">
        <v>71</v>
      </c>
      <c r="I185" s="36"/>
    </row>
    <row r="186" spans="1:23" x14ac:dyDescent="0.4">
      <c r="A186" s="36" t="s">
        <v>59</v>
      </c>
      <c r="B186" s="37">
        <v>2</v>
      </c>
      <c r="C186" s="37">
        <v>19.100000000000001</v>
      </c>
      <c r="D186" s="37" t="s">
        <v>59</v>
      </c>
      <c r="E186" s="37">
        <v>1</v>
      </c>
      <c r="F186" s="37">
        <v>10.199999999999999</v>
      </c>
      <c r="G186" s="37">
        <v>1</v>
      </c>
      <c r="H186" s="37">
        <f>114+201+90</f>
        <v>405</v>
      </c>
      <c r="I186" s="36"/>
    </row>
    <row r="187" spans="1:23" x14ac:dyDescent="0.4">
      <c r="A187" s="36" t="s">
        <v>59</v>
      </c>
      <c r="B187" s="37">
        <v>3</v>
      </c>
      <c r="C187" s="37">
        <v>5.0999999999999996</v>
      </c>
      <c r="D187" s="37" t="s">
        <v>59</v>
      </c>
      <c r="E187" s="37">
        <v>1</v>
      </c>
      <c r="F187" s="37">
        <v>11.2</v>
      </c>
      <c r="G187" s="37">
        <v>1</v>
      </c>
      <c r="H187" s="37">
        <f>223+121</f>
        <v>344</v>
      </c>
      <c r="I187" s="36"/>
    </row>
    <row r="188" spans="1:23" x14ac:dyDescent="0.4">
      <c r="A188" s="36" t="s">
        <v>59</v>
      </c>
      <c r="B188" s="37">
        <v>3</v>
      </c>
      <c r="C188" s="37">
        <v>9.1999999999999993</v>
      </c>
      <c r="D188" s="37" t="s">
        <v>59</v>
      </c>
      <c r="E188" s="37">
        <v>4</v>
      </c>
      <c r="F188" s="37">
        <v>9.1</v>
      </c>
      <c r="G188" s="37">
        <v>0</v>
      </c>
      <c r="H188" s="16" t="s">
        <v>71</v>
      </c>
      <c r="I188" s="36"/>
    </row>
    <row r="189" spans="1:23" x14ac:dyDescent="0.4">
      <c r="A189" s="36" t="s">
        <v>59</v>
      </c>
      <c r="B189" s="37">
        <v>3</v>
      </c>
      <c r="C189" s="37">
        <v>11.1</v>
      </c>
      <c r="D189" s="37" t="s">
        <v>59</v>
      </c>
      <c r="E189" s="37">
        <v>2</v>
      </c>
      <c r="F189" s="37">
        <v>17.2</v>
      </c>
      <c r="G189" s="37">
        <v>0</v>
      </c>
      <c r="H189" s="16" t="s">
        <v>71</v>
      </c>
      <c r="I189" s="36"/>
    </row>
    <row r="190" spans="1:23" x14ac:dyDescent="0.4">
      <c r="A190" s="36" t="s">
        <v>59</v>
      </c>
      <c r="B190" s="37">
        <v>3</v>
      </c>
      <c r="C190" s="37">
        <v>13.1</v>
      </c>
      <c r="D190" s="37" t="s">
        <v>59</v>
      </c>
      <c r="E190" s="37">
        <v>1</v>
      </c>
      <c r="F190" s="37">
        <v>18.2</v>
      </c>
      <c r="G190" s="37">
        <v>1</v>
      </c>
      <c r="H190" s="37">
        <v>329</v>
      </c>
      <c r="I190" s="36"/>
    </row>
    <row r="191" spans="1:23" x14ac:dyDescent="0.4">
      <c r="A191" s="36" t="s">
        <v>59</v>
      </c>
      <c r="B191" s="37">
        <v>3</v>
      </c>
      <c r="C191" s="37">
        <v>20</v>
      </c>
      <c r="D191" s="37" t="s">
        <v>59</v>
      </c>
      <c r="E191" s="37">
        <v>4</v>
      </c>
      <c r="F191" s="37">
        <v>11.2</v>
      </c>
      <c r="G191" s="37">
        <v>1</v>
      </c>
      <c r="H191" s="37"/>
      <c r="I191" s="36"/>
    </row>
    <row r="192" spans="1:23" x14ac:dyDescent="0.4">
      <c r="A192" s="36" t="s">
        <v>59</v>
      </c>
      <c r="B192" s="37">
        <v>4</v>
      </c>
      <c r="C192" s="37">
        <v>9.1</v>
      </c>
      <c r="D192" s="37" t="s">
        <v>59</v>
      </c>
      <c r="E192" s="37">
        <v>3</v>
      </c>
      <c r="F192" s="37">
        <v>9.1999999999999993</v>
      </c>
      <c r="G192" s="37">
        <v>0</v>
      </c>
      <c r="H192" s="16" t="s">
        <v>71</v>
      </c>
      <c r="I192" s="36"/>
      <c r="V192" s="75"/>
      <c r="W192" s="75"/>
    </row>
    <row r="193" spans="1:23" x14ac:dyDescent="0.4">
      <c r="A193" s="36" t="s">
        <v>59</v>
      </c>
      <c r="B193" s="37">
        <v>4</v>
      </c>
      <c r="C193" s="37">
        <v>11.2</v>
      </c>
      <c r="D193" s="37" t="s">
        <v>59</v>
      </c>
      <c r="E193" s="37">
        <v>3</v>
      </c>
      <c r="F193" s="37">
        <v>20</v>
      </c>
      <c r="G193" s="37">
        <v>1</v>
      </c>
      <c r="H193" s="37"/>
      <c r="I193" s="36"/>
      <c r="V193" s="75"/>
      <c r="W193" s="75"/>
    </row>
    <row r="194" spans="1:23" x14ac:dyDescent="0.4">
      <c r="A194" s="36" t="s">
        <v>59</v>
      </c>
      <c r="B194" s="37">
        <v>4</v>
      </c>
      <c r="C194" s="37">
        <v>21.1</v>
      </c>
      <c r="D194" s="37" t="s">
        <v>59</v>
      </c>
      <c r="E194" s="37">
        <v>6</v>
      </c>
      <c r="F194" s="37">
        <v>2.1</v>
      </c>
      <c r="G194" s="37">
        <v>1</v>
      </c>
      <c r="H194" s="37"/>
      <c r="I194" s="36"/>
      <c r="V194" s="92"/>
      <c r="W194" s="92"/>
    </row>
    <row r="195" spans="1:23" x14ac:dyDescent="0.4">
      <c r="A195" s="36" t="s">
        <v>59</v>
      </c>
      <c r="B195" s="37">
        <v>5</v>
      </c>
      <c r="C195" s="37">
        <v>3.1</v>
      </c>
      <c r="D195" s="37" t="s">
        <v>59</v>
      </c>
      <c r="E195" s="37">
        <v>7</v>
      </c>
      <c r="F195" s="37">
        <v>2.1</v>
      </c>
      <c r="G195" s="37">
        <v>0</v>
      </c>
      <c r="H195" s="16" t="s">
        <v>71</v>
      </c>
      <c r="I195" s="36"/>
      <c r="V195" s="75"/>
      <c r="W195" s="75"/>
    </row>
    <row r="196" spans="1:23" x14ac:dyDescent="0.4">
      <c r="A196" s="36" t="s">
        <v>59</v>
      </c>
      <c r="B196" s="37">
        <v>5</v>
      </c>
      <c r="C196" s="37">
        <v>10.1</v>
      </c>
      <c r="D196" s="37" t="s">
        <v>59</v>
      </c>
      <c r="E196" s="37">
        <v>8</v>
      </c>
      <c r="F196" s="37">
        <v>12.2</v>
      </c>
      <c r="G196" s="37">
        <v>0</v>
      </c>
      <c r="H196" s="16" t="s">
        <v>71</v>
      </c>
      <c r="I196" s="36"/>
      <c r="V196" s="75"/>
      <c r="W196" s="75"/>
    </row>
    <row r="197" spans="1:23" x14ac:dyDescent="0.4">
      <c r="A197" s="36" t="s">
        <v>59</v>
      </c>
      <c r="B197" s="37">
        <v>5</v>
      </c>
      <c r="C197" s="37">
        <v>14.2</v>
      </c>
      <c r="D197" s="37" t="s">
        <v>59</v>
      </c>
      <c r="E197" s="37">
        <v>12</v>
      </c>
      <c r="F197" s="37">
        <v>13.1</v>
      </c>
      <c r="G197" s="37">
        <v>1</v>
      </c>
      <c r="H197" s="37"/>
      <c r="I197" s="36"/>
      <c r="V197" s="75"/>
      <c r="W197" s="75"/>
    </row>
    <row r="198" spans="1:23" x14ac:dyDescent="0.4">
      <c r="A198" s="36" t="s">
        <v>59</v>
      </c>
      <c r="B198" s="37">
        <v>9</v>
      </c>
      <c r="C198" s="37">
        <v>3.1</v>
      </c>
      <c r="D198" s="37" t="s">
        <v>59</v>
      </c>
      <c r="E198" s="37">
        <v>8</v>
      </c>
      <c r="F198" s="37">
        <v>15.1</v>
      </c>
      <c r="G198" s="37">
        <v>1</v>
      </c>
      <c r="H198" s="37"/>
      <c r="I198" s="36"/>
      <c r="V198" s="75"/>
      <c r="W198" s="75"/>
    </row>
    <row r="199" spans="1:23" x14ac:dyDescent="0.4">
      <c r="A199" s="36" t="s">
        <v>59</v>
      </c>
      <c r="B199" s="37">
        <v>9</v>
      </c>
      <c r="C199" s="37">
        <v>15.1</v>
      </c>
      <c r="D199" s="37" t="s">
        <v>59</v>
      </c>
      <c r="E199" s="37">
        <v>14</v>
      </c>
      <c r="F199" s="37">
        <v>1</v>
      </c>
      <c r="G199" s="37">
        <v>0</v>
      </c>
      <c r="H199" s="16" t="s">
        <v>71</v>
      </c>
      <c r="I199" s="36"/>
      <c r="V199" s="75"/>
      <c r="W199" s="75"/>
    </row>
    <row r="200" spans="1:23" x14ac:dyDescent="0.4">
      <c r="A200" s="36" t="s">
        <v>59</v>
      </c>
      <c r="B200" s="37">
        <v>11</v>
      </c>
      <c r="C200" s="37">
        <v>2.2000000000000002</v>
      </c>
      <c r="D200" s="37" t="s">
        <v>59</v>
      </c>
      <c r="E200" s="37">
        <v>7</v>
      </c>
      <c r="F200" s="37">
        <v>5.2</v>
      </c>
      <c r="G200" s="37">
        <v>1</v>
      </c>
      <c r="H200" s="37"/>
      <c r="I200" s="36"/>
    </row>
    <row r="201" spans="1:23" x14ac:dyDescent="0.4">
      <c r="A201" s="36" t="s">
        <v>59</v>
      </c>
      <c r="B201" s="37">
        <v>11</v>
      </c>
      <c r="C201" s="37">
        <v>24.1</v>
      </c>
      <c r="D201" s="37" t="s">
        <v>59</v>
      </c>
      <c r="E201" s="37">
        <v>6</v>
      </c>
      <c r="F201" s="37">
        <v>21.1</v>
      </c>
      <c r="G201" s="37">
        <v>1</v>
      </c>
      <c r="H201" s="37"/>
      <c r="I201" s="36"/>
    </row>
    <row r="202" spans="1:23" x14ac:dyDescent="0.4">
      <c r="A202" s="36" t="s">
        <v>59</v>
      </c>
      <c r="B202" s="37">
        <v>12</v>
      </c>
      <c r="C202" s="37">
        <v>6.1</v>
      </c>
      <c r="D202" s="37" t="s">
        <v>59</v>
      </c>
      <c r="E202" s="37">
        <v>6</v>
      </c>
      <c r="F202" s="37">
        <v>3.2</v>
      </c>
      <c r="G202" s="37">
        <v>0</v>
      </c>
      <c r="H202" s="16" t="s">
        <v>71</v>
      </c>
      <c r="I202" s="36"/>
    </row>
    <row r="203" spans="1:23" x14ac:dyDescent="0.4">
      <c r="A203" s="36" t="s">
        <v>59</v>
      </c>
      <c r="B203" s="37">
        <v>12</v>
      </c>
      <c r="C203" s="37">
        <v>13.1</v>
      </c>
      <c r="D203" s="37" t="s">
        <v>59</v>
      </c>
      <c r="E203" s="37">
        <v>5</v>
      </c>
      <c r="F203" s="37">
        <v>14.2</v>
      </c>
      <c r="G203" s="37">
        <v>1</v>
      </c>
      <c r="H203" s="37"/>
      <c r="I203" s="36"/>
    </row>
    <row r="204" spans="1:23" x14ac:dyDescent="0.4">
      <c r="A204" s="36" t="s">
        <v>59</v>
      </c>
      <c r="B204" s="37">
        <v>13</v>
      </c>
      <c r="C204" s="37">
        <v>5.0999999999999996</v>
      </c>
      <c r="D204" s="37" t="s">
        <v>59</v>
      </c>
      <c r="E204" s="37">
        <v>8</v>
      </c>
      <c r="F204" s="37">
        <v>26.2</v>
      </c>
      <c r="G204" s="37">
        <v>0</v>
      </c>
      <c r="H204" s="16" t="s">
        <v>71</v>
      </c>
      <c r="I204" s="36"/>
    </row>
    <row r="205" spans="1:23" x14ac:dyDescent="0.4">
      <c r="A205" s="36" t="s">
        <v>59</v>
      </c>
      <c r="B205" s="37">
        <v>13</v>
      </c>
      <c r="C205" s="37">
        <v>6.1</v>
      </c>
      <c r="D205" s="37" t="s">
        <v>59</v>
      </c>
      <c r="E205" s="37">
        <v>7</v>
      </c>
      <c r="F205" s="37">
        <v>7.2</v>
      </c>
      <c r="G205" s="37">
        <v>1</v>
      </c>
      <c r="H205" s="37"/>
      <c r="I205" s="36"/>
    </row>
    <row r="206" spans="1:23" x14ac:dyDescent="0.4">
      <c r="A206" s="36" t="s">
        <v>59</v>
      </c>
      <c r="B206" s="37">
        <v>13</v>
      </c>
      <c r="C206" s="37">
        <v>8.1</v>
      </c>
      <c r="D206" s="37" t="s">
        <v>59</v>
      </c>
      <c r="E206" s="37">
        <v>8</v>
      </c>
      <c r="F206" s="37">
        <v>21.1</v>
      </c>
      <c r="G206" s="37">
        <v>0</v>
      </c>
      <c r="H206" s="16" t="s">
        <v>71</v>
      </c>
      <c r="I206" s="36"/>
    </row>
    <row r="207" spans="1:23" x14ac:dyDescent="0.4">
      <c r="A207" s="36" t="s">
        <v>59</v>
      </c>
      <c r="B207" s="37">
        <v>13</v>
      </c>
      <c r="C207" s="37">
        <v>9.1</v>
      </c>
      <c r="D207" s="37" t="s">
        <v>59</v>
      </c>
      <c r="E207" s="37">
        <v>9</v>
      </c>
      <c r="F207" s="37">
        <v>22</v>
      </c>
      <c r="G207" s="37">
        <v>1</v>
      </c>
      <c r="H207" s="37"/>
      <c r="I207" s="36"/>
    </row>
    <row r="208" spans="1:23" x14ac:dyDescent="0.4">
      <c r="A208" s="36" t="s">
        <v>60</v>
      </c>
      <c r="B208" s="37">
        <v>1</v>
      </c>
      <c r="C208" s="37">
        <v>8</v>
      </c>
      <c r="D208" s="37" t="s">
        <v>60</v>
      </c>
      <c r="E208" s="37">
        <v>3</v>
      </c>
      <c r="F208" s="37">
        <v>6</v>
      </c>
      <c r="G208" s="37">
        <v>1</v>
      </c>
      <c r="H208" s="37"/>
      <c r="I208" s="36"/>
    </row>
    <row r="209" spans="1:9" x14ac:dyDescent="0.4">
      <c r="A209" s="36" t="s">
        <v>60</v>
      </c>
      <c r="B209" s="37">
        <v>3</v>
      </c>
      <c r="C209" s="37">
        <v>2</v>
      </c>
      <c r="D209" s="37" t="s">
        <v>60</v>
      </c>
      <c r="E209" s="37">
        <v>2</v>
      </c>
      <c r="F209" s="37">
        <v>2</v>
      </c>
      <c r="G209" s="37">
        <v>0</v>
      </c>
      <c r="H209" s="16" t="s">
        <v>71</v>
      </c>
      <c r="I209" s="36"/>
    </row>
    <row r="210" spans="1:9" x14ac:dyDescent="0.4">
      <c r="A210" s="36" t="s">
        <v>60</v>
      </c>
      <c r="B210" s="37">
        <v>6</v>
      </c>
      <c r="C210" s="37">
        <v>5</v>
      </c>
      <c r="D210" s="37" t="s">
        <v>60</v>
      </c>
      <c r="E210" s="37">
        <v>5</v>
      </c>
      <c r="F210" s="37">
        <v>5</v>
      </c>
      <c r="G210" s="37">
        <v>1</v>
      </c>
      <c r="H210" s="37">
        <v>803</v>
      </c>
      <c r="I210" s="36"/>
    </row>
    <row r="211" spans="1:9" x14ac:dyDescent="0.4">
      <c r="A211" s="36" t="s">
        <v>60</v>
      </c>
      <c r="B211" s="37">
        <v>11</v>
      </c>
      <c r="C211" s="37">
        <v>7</v>
      </c>
      <c r="D211" s="37" t="s">
        <v>60</v>
      </c>
      <c r="E211" s="37" t="s">
        <v>135</v>
      </c>
      <c r="F211" s="37">
        <v>7</v>
      </c>
      <c r="G211" s="37">
        <v>1</v>
      </c>
      <c r="H211" s="37">
        <v>138</v>
      </c>
      <c r="I211" s="36"/>
    </row>
    <row r="212" spans="1:9" x14ac:dyDescent="0.4">
      <c r="A212" s="36" t="s">
        <v>60</v>
      </c>
      <c r="B212" s="37">
        <v>14</v>
      </c>
      <c r="C212" s="37">
        <v>6</v>
      </c>
      <c r="D212" s="37" t="s">
        <v>60</v>
      </c>
      <c r="E212" s="37" t="s">
        <v>72</v>
      </c>
      <c r="F212" s="37">
        <v>8</v>
      </c>
      <c r="G212" s="37">
        <v>1</v>
      </c>
      <c r="H212" s="37"/>
      <c r="I212" s="36"/>
    </row>
    <row r="213" spans="1:9" x14ac:dyDescent="0.4">
      <c r="A213" s="36" t="s">
        <v>60</v>
      </c>
      <c r="B213" s="37">
        <v>15</v>
      </c>
      <c r="C213" s="37">
        <v>3</v>
      </c>
      <c r="D213" s="37" t="s">
        <v>60</v>
      </c>
      <c r="E213" s="37">
        <v>17</v>
      </c>
      <c r="F213" s="37">
        <v>4</v>
      </c>
      <c r="G213" s="37">
        <v>1</v>
      </c>
      <c r="H213" s="37">
        <v>843</v>
      </c>
      <c r="I213" s="36"/>
    </row>
    <row r="214" spans="1:9" x14ac:dyDescent="0.4">
      <c r="A214" s="36" t="s">
        <v>60</v>
      </c>
      <c r="B214" s="37">
        <v>15</v>
      </c>
      <c r="C214" s="37">
        <v>6</v>
      </c>
      <c r="D214" s="37" t="s">
        <v>60</v>
      </c>
      <c r="E214" s="37" t="s">
        <v>74</v>
      </c>
      <c r="F214" s="37">
        <v>5</v>
      </c>
      <c r="G214" s="37">
        <v>0</v>
      </c>
      <c r="H214" s="16" t="s">
        <v>71</v>
      </c>
      <c r="I214" s="36"/>
    </row>
    <row r="215" spans="1:9" x14ac:dyDescent="0.4">
      <c r="A215" s="36" t="s">
        <v>60</v>
      </c>
      <c r="B215" s="37">
        <v>17</v>
      </c>
      <c r="C215" s="37">
        <v>4</v>
      </c>
      <c r="D215" s="37" t="s">
        <v>60</v>
      </c>
      <c r="E215" s="37">
        <v>15</v>
      </c>
      <c r="F215" s="37">
        <v>3</v>
      </c>
      <c r="G215" s="37">
        <v>1</v>
      </c>
      <c r="H215" s="37">
        <v>695</v>
      </c>
      <c r="I215" s="36"/>
    </row>
    <row r="216" spans="1:9" x14ac:dyDescent="0.4">
      <c r="A216" s="36" t="s">
        <v>60</v>
      </c>
      <c r="B216" s="37" t="s">
        <v>136</v>
      </c>
      <c r="C216" s="37">
        <v>9</v>
      </c>
      <c r="D216" s="37" t="s">
        <v>60</v>
      </c>
      <c r="E216" s="37" t="s">
        <v>135</v>
      </c>
      <c r="F216" s="37">
        <v>8</v>
      </c>
      <c r="G216" s="37">
        <v>0</v>
      </c>
      <c r="H216" s="16" t="s">
        <v>71</v>
      </c>
      <c r="I216" s="36"/>
    </row>
    <row r="217" spans="1:9" x14ac:dyDescent="0.4">
      <c r="A217" s="36" t="s">
        <v>60</v>
      </c>
      <c r="B217" s="37" t="s">
        <v>72</v>
      </c>
      <c r="C217" s="37">
        <v>8</v>
      </c>
      <c r="D217" s="37" t="s">
        <v>60</v>
      </c>
      <c r="E217" s="37">
        <v>14</v>
      </c>
      <c r="F217" s="37">
        <v>6</v>
      </c>
      <c r="G217" s="37">
        <v>1</v>
      </c>
      <c r="H217" s="37">
        <v>457</v>
      </c>
      <c r="I217" s="36"/>
    </row>
    <row r="218" spans="1:9" x14ac:dyDescent="0.4">
      <c r="A218" s="36" t="s">
        <v>60</v>
      </c>
      <c r="B218" s="37" t="s">
        <v>135</v>
      </c>
      <c r="C218" s="37">
        <v>1</v>
      </c>
      <c r="D218" s="37" t="s">
        <v>60</v>
      </c>
      <c r="E218" s="37" t="s">
        <v>137</v>
      </c>
      <c r="F218" s="37">
        <v>3</v>
      </c>
      <c r="G218" s="37">
        <v>1</v>
      </c>
      <c r="H218" s="37">
        <v>778</v>
      </c>
      <c r="I218" s="36"/>
    </row>
    <row r="219" spans="1:9" x14ac:dyDescent="0.4">
      <c r="A219" s="36" t="s">
        <v>60</v>
      </c>
      <c r="B219" s="37" t="s">
        <v>135</v>
      </c>
      <c r="C219" s="37">
        <v>7</v>
      </c>
      <c r="D219" s="37" t="s">
        <v>60</v>
      </c>
      <c r="E219" s="37">
        <v>11</v>
      </c>
      <c r="F219" s="37">
        <v>7</v>
      </c>
      <c r="G219" s="37">
        <v>1</v>
      </c>
      <c r="H219" s="37">
        <v>647</v>
      </c>
      <c r="I219" s="36"/>
    </row>
    <row r="220" spans="1:9" x14ac:dyDescent="0.4">
      <c r="A220" s="36" t="s">
        <v>60</v>
      </c>
      <c r="B220" s="37" t="s">
        <v>137</v>
      </c>
      <c r="C220" s="37">
        <v>3</v>
      </c>
      <c r="D220" s="37" t="s">
        <v>60</v>
      </c>
      <c r="E220" s="37" t="s">
        <v>135</v>
      </c>
      <c r="F220" s="37">
        <v>1</v>
      </c>
      <c r="G220" s="37">
        <v>1</v>
      </c>
      <c r="H220" s="37"/>
      <c r="I220" s="36"/>
    </row>
    <row r="221" spans="1:9" x14ac:dyDescent="0.4">
      <c r="A221" s="36" t="s">
        <v>60</v>
      </c>
      <c r="B221" s="37" t="s">
        <v>138</v>
      </c>
      <c r="C221" s="37">
        <v>7</v>
      </c>
      <c r="D221" s="37" t="s">
        <v>60</v>
      </c>
      <c r="E221" s="37">
        <v>11</v>
      </c>
      <c r="F221" s="37">
        <v>7</v>
      </c>
      <c r="G221" s="37">
        <v>0</v>
      </c>
      <c r="H221" s="16" t="s">
        <v>71</v>
      </c>
      <c r="I221" s="36"/>
    </row>
    <row r="222" spans="1:9" x14ac:dyDescent="0.4">
      <c r="A222" s="36" t="s">
        <v>60</v>
      </c>
      <c r="B222" s="37" t="s">
        <v>74</v>
      </c>
      <c r="C222" s="37">
        <v>5</v>
      </c>
      <c r="D222" s="37" t="s">
        <v>60</v>
      </c>
      <c r="E222" s="37">
        <v>15</v>
      </c>
      <c r="F222" s="37">
        <v>6</v>
      </c>
      <c r="G222" s="37">
        <v>1</v>
      </c>
      <c r="H222" s="37">
        <v>730</v>
      </c>
      <c r="I222" s="36"/>
    </row>
    <row r="223" spans="1:9" x14ac:dyDescent="0.4">
      <c r="A223" s="36" t="s">
        <v>60</v>
      </c>
      <c r="B223" s="37" t="s">
        <v>119</v>
      </c>
      <c r="C223" s="37">
        <v>4</v>
      </c>
      <c r="D223" s="37" t="s">
        <v>60</v>
      </c>
      <c r="E223" s="37" t="s">
        <v>106</v>
      </c>
      <c r="F223" s="37">
        <v>7</v>
      </c>
      <c r="G223" s="37">
        <v>1</v>
      </c>
      <c r="H223" s="37"/>
      <c r="I223" s="36"/>
    </row>
    <row r="224" spans="1:9" x14ac:dyDescent="0.4">
      <c r="A224" s="36" t="s">
        <v>60</v>
      </c>
      <c r="B224" s="37" t="s">
        <v>106</v>
      </c>
      <c r="C224" s="37">
        <v>7</v>
      </c>
      <c r="D224" s="37" t="s">
        <v>60</v>
      </c>
      <c r="E224" s="37" t="s">
        <v>119</v>
      </c>
      <c r="F224" s="37">
        <v>4</v>
      </c>
      <c r="G224" s="37">
        <v>1</v>
      </c>
      <c r="H224" s="37"/>
      <c r="I224" s="36"/>
    </row>
    <row r="225" spans="1:9" x14ac:dyDescent="0.4">
      <c r="A225" s="36" t="s">
        <v>57</v>
      </c>
      <c r="B225" s="37" t="s">
        <v>82</v>
      </c>
      <c r="C225" s="37">
        <v>7</v>
      </c>
      <c r="D225" s="37" t="s">
        <v>57</v>
      </c>
      <c r="E225" s="37" t="s">
        <v>139</v>
      </c>
      <c r="F225" s="37">
        <v>6</v>
      </c>
      <c r="G225" s="37">
        <v>1</v>
      </c>
      <c r="H225" s="37"/>
      <c r="I225" s="36"/>
    </row>
    <row r="226" spans="1:9" x14ac:dyDescent="0.4">
      <c r="H226" s="37"/>
      <c r="I226" s="36"/>
    </row>
    <row r="227" spans="1:9" x14ac:dyDescent="0.4">
      <c r="H227" s="37"/>
      <c r="I227" s="36"/>
    </row>
    <row r="228" spans="1:9" x14ac:dyDescent="0.4">
      <c r="H228" s="37"/>
      <c r="I228" s="36"/>
    </row>
    <row r="229" spans="1:9" x14ac:dyDescent="0.4">
      <c r="H229" s="37"/>
      <c r="I229" s="36"/>
    </row>
    <row r="230" spans="1:9" x14ac:dyDescent="0.4">
      <c r="H230" s="37"/>
      <c r="I230" s="36"/>
    </row>
    <row r="231" spans="1:9" x14ac:dyDescent="0.4">
      <c r="H231" s="37"/>
      <c r="I231" s="36"/>
    </row>
    <row r="232" spans="1:9" x14ac:dyDescent="0.4">
      <c r="H232" s="37"/>
      <c r="I232" s="36"/>
    </row>
    <row r="233" spans="1:9" x14ac:dyDescent="0.4">
      <c r="H233" s="37"/>
      <c r="I233" s="36"/>
    </row>
    <row r="234" spans="1:9" x14ac:dyDescent="0.4">
      <c r="H234" s="37"/>
      <c r="I234" s="36"/>
    </row>
  </sheetData>
  <pageMargins left="0.7" right="0.7" top="0.75" bottom="0.75" header="0.511811023622047" footer="0.511811023622047"/>
  <pageSetup orientation="portrait" horizontalDpi="300" verticalDpi="300"/>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61"/>
  <sheetViews>
    <sheetView zoomScale="80" zoomScaleNormal="80" workbookViewId="0">
      <selection activeCell="S15" sqref="S15"/>
    </sheetView>
  </sheetViews>
  <sheetFormatPr baseColWidth="10" defaultColWidth="11.42578125" defaultRowHeight="15" x14ac:dyDescent="0.25"/>
  <cols>
    <col min="1" max="3" width="14.7109375" style="16" customWidth="1"/>
    <col min="4" max="4" width="6.7109375" style="16" customWidth="1"/>
    <col min="5" max="5" width="8" style="16" customWidth="1"/>
    <col min="6" max="6" width="11.28515625" style="16" customWidth="1"/>
    <col min="7" max="7" width="10.85546875" style="16" customWidth="1"/>
    <col min="9" max="9" width="24.7109375" customWidth="1"/>
    <col min="10" max="10" width="21.28515625" customWidth="1"/>
    <col min="11" max="11" width="16.85546875" customWidth="1"/>
    <col min="12" max="12" width="26.5703125" customWidth="1"/>
    <col min="13" max="13" width="25.140625" customWidth="1"/>
    <col min="14" max="14" width="18.140625" customWidth="1"/>
    <col min="15" max="15" width="16.85546875" customWidth="1"/>
    <col min="16" max="16" width="18.140625" customWidth="1"/>
    <col min="17" max="17" width="16.85546875" customWidth="1"/>
    <col min="18" max="18" width="30.7109375" customWidth="1"/>
    <col min="19" max="19" width="29.42578125" customWidth="1"/>
    <col min="20" max="20" width="18.140625" customWidth="1"/>
    <col min="21" max="21" width="16.85546875" customWidth="1"/>
    <col min="22" max="22" width="18.140625" customWidth="1"/>
    <col min="23" max="23" width="16.85546875" customWidth="1"/>
    <col min="24" max="24" width="31.5703125" customWidth="1"/>
    <col min="25" max="25" width="30.140625" customWidth="1"/>
    <col min="26" max="26" width="22.7109375" customWidth="1"/>
    <col min="27" max="27" width="21.42578125" customWidth="1"/>
  </cols>
  <sheetData>
    <row r="1" spans="1:27" x14ac:dyDescent="0.25">
      <c r="A1" s="61" t="s">
        <v>65</v>
      </c>
      <c r="B1" s="61" t="s">
        <v>68</v>
      </c>
      <c r="C1" s="61" t="s">
        <v>140</v>
      </c>
      <c r="D1" s="61" t="s">
        <v>141</v>
      </c>
      <c r="E1" s="61" t="s">
        <v>142</v>
      </c>
      <c r="F1" s="61" t="s">
        <v>143</v>
      </c>
      <c r="G1" s="61" t="s">
        <v>144</v>
      </c>
      <c r="I1" s="26"/>
      <c r="J1" s="27" t="s">
        <v>68</v>
      </c>
      <c r="K1" s="27" t="s">
        <v>140</v>
      </c>
      <c r="L1" s="27" t="s">
        <v>63</v>
      </c>
      <c r="M1" s="42"/>
      <c r="N1" s="42"/>
      <c r="O1" s="42"/>
      <c r="P1" s="42"/>
      <c r="Q1" s="42"/>
      <c r="R1" s="42"/>
      <c r="S1" s="42"/>
      <c r="T1" s="42"/>
      <c r="U1" s="42"/>
      <c r="V1" s="42"/>
      <c r="W1" s="42"/>
      <c r="X1" s="42"/>
      <c r="Y1" s="42"/>
      <c r="Z1" s="42"/>
      <c r="AA1" s="43"/>
    </row>
    <row r="2" spans="1:27" x14ac:dyDescent="0.25">
      <c r="A2" s="16" t="s">
        <v>59</v>
      </c>
      <c r="B2" s="16" t="s">
        <v>59</v>
      </c>
      <c r="C2" s="16" t="s">
        <v>145</v>
      </c>
      <c r="D2" s="16">
        <v>1</v>
      </c>
      <c r="E2" s="16">
        <v>40</v>
      </c>
      <c r="F2" s="16">
        <v>34</v>
      </c>
      <c r="G2" s="16">
        <f t="shared" ref="G2:G33" si="0">F2/E2*100</f>
        <v>85</v>
      </c>
      <c r="I2" s="44"/>
      <c r="J2" s="45" t="s">
        <v>57</v>
      </c>
      <c r="K2" s="46"/>
      <c r="L2" s="47" t="s">
        <v>146</v>
      </c>
      <c r="M2" s="47" t="s">
        <v>147</v>
      </c>
      <c r="N2" s="45" t="s">
        <v>59</v>
      </c>
      <c r="O2" s="62"/>
      <c r="P2" s="62"/>
      <c r="Q2" s="46"/>
      <c r="R2" s="47" t="s">
        <v>148</v>
      </c>
      <c r="S2" s="47" t="s">
        <v>149</v>
      </c>
      <c r="T2" s="45" t="s">
        <v>60</v>
      </c>
      <c r="U2" s="62"/>
      <c r="V2" s="62"/>
      <c r="W2" s="46"/>
      <c r="X2" s="47" t="s">
        <v>150</v>
      </c>
      <c r="Y2" s="47" t="s">
        <v>151</v>
      </c>
      <c r="Z2" s="47" t="s">
        <v>152</v>
      </c>
      <c r="AA2" s="48" t="s">
        <v>153</v>
      </c>
    </row>
    <row r="3" spans="1:27" x14ac:dyDescent="0.25">
      <c r="A3" s="16" t="s">
        <v>59</v>
      </c>
      <c r="B3" s="16" t="s">
        <v>59</v>
      </c>
      <c r="C3" s="16" t="s">
        <v>145</v>
      </c>
      <c r="D3" s="16">
        <v>2</v>
      </c>
      <c r="E3" s="16">
        <v>40</v>
      </c>
      <c r="F3" s="16">
        <v>37</v>
      </c>
      <c r="G3" s="16">
        <f t="shared" si="0"/>
        <v>92.5</v>
      </c>
      <c r="I3" s="44"/>
      <c r="J3" s="45" t="s">
        <v>154</v>
      </c>
      <c r="K3" s="46"/>
      <c r="L3" s="63"/>
      <c r="M3" s="63"/>
      <c r="N3" s="45" t="s">
        <v>154</v>
      </c>
      <c r="O3" s="46"/>
      <c r="P3" s="45" t="s">
        <v>145</v>
      </c>
      <c r="Q3" s="46"/>
      <c r="R3" s="63"/>
      <c r="S3" s="63"/>
      <c r="T3" s="45" t="s">
        <v>154</v>
      </c>
      <c r="U3" s="46"/>
      <c r="V3" s="45" t="s">
        <v>145</v>
      </c>
      <c r="W3" s="46"/>
      <c r="X3" s="63"/>
      <c r="Y3" s="63"/>
      <c r="Z3" s="63"/>
      <c r="AA3" s="64"/>
    </row>
    <row r="4" spans="1:27" x14ac:dyDescent="0.25">
      <c r="A4" s="16" t="s">
        <v>59</v>
      </c>
      <c r="B4" s="16" t="s">
        <v>59</v>
      </c>
      <c r="C4" s="16" t="s">
        <v>145</v>
      </c>
      <c r="D4" s="16">
        <v>3</v>
      </c>
      <c r="E4" s="16">
        <v>40</v>
      </c>
      <c r="F4" s="16">
        <v>39</v>
      </c>
      <c r="G4" s="16">
        <f t="shared" si="0"/>
        <v>97.5</v>
      </c>
      <c r="I4" s="28" t="s">
        <v>65</v>
      </c>
      <c r="J4" s="45" t="s">
        <v>155</v>
      </c>
      <c r="K4" s="46" t="s">
        <v>156</v>
      </c>
      <c r="L4" s="49"/>
      <c r="M4" s="49"/>
      <c r="N4" s="45" t="s">
        <v>155</v>
      </c>
      <c r="O4" s="46" t="s">
        <v>156</v>
      </c>
      <c r="P4" s="45" t="s">
        <v>155</v>
      </c>
      <c r="Q4" s="46" t="s">
        <v>156</v>
      </c>
      <c r="R4" s="49"/>
      <c r="S4" s="49"/>
      <c r="T4" s="45" t="s">
        <v>155</v>
      </c>
      <c r="U4" s="46" t="s">
        <v>156</v>
      </c>
      <c r="V4" s="45" t="s">
        <v>155</v>
      </c>
      <c r="W4" s="46" t="s">
        <v>156</v>
      </c>
      <c r="X4" s="49"/>
      <c r="Y4" s="49"/>
      <c r="Z4" s="49"/>
      <c r="AA4" s="50"/>
    </row>
    <row r="5" spans="1:27" x14ac:dyDescent="0.25">
      <c r="A5" s="16" t="s">
        <v>59</v>
      </c>
      <c r="B5" s="16" t="s">
        <v>59</v>
      </c>
      <c r="C5" s="16" t="s">
        <v>145</v>
      </c>
      <c r="D5" s="16">
        <v>4</v>
      </c>
      <c r="E5" s="16">
        <v>40</v>
      </c>
      <c r="F5" s="16">
        <v>31</v>
      </c>
      <c r="G5" s="16">
        <f t="shared" si="0"/>
        <v>77.5</v>
      </c>
      <c r="I5" s="29" t="s">
        <v>59</v>
      </c>
      <c r="J5" s="30"/>
      <c r="K5" s="51"/>
      <c r="L5" s="65"/>
      <c r="M5" s="52"/>
      <c r="N5" s="32"/>
      <c r="O5" s="32"/>
      <c r="P5" s="30">
        <v>92.5</v>
      </c>
      <c r="Q5" s="51">
        <v>6.7419986246324202</v>
      </c>
      <c r="R5" s="65">
        <v>92.5</v>
      </c>
      <c r="S5" s="52">
        <v>6.7419986246324202</v>
      </c>
      <c r="T5" s="32">
        <v>31.875</v>
      </c>
      <c r="U5" s="32">
        <v>28.367014294775501</v>
      </c>
      <c r="V5" s="30"/>
      <c r="W5" s="51"/>
      <c r="X5" s="65">
        <v>31.875</v>
      </c>
      <c r="Y5" s="52">
        <v>28.367014294775501</v>
      </c>
      <c r="Z5" s="65">
        <v>62.1875</v>
      </c>
      <c r="AA5" s="53">
        <v>36.951146508070202</v>
      </c>
    </row>
    <row r="6" spans="1:27" x14ac:dyDescent="0.25">
      <c r="A6" s="16" t="s">
        <v>59</v>
      </c>
      <c r="B6" s="16" t="s">
        <v>59</v>
      </c>
      <c r="C6" s="16" t="s">
        <v>145</v>
      </c>
      <c r="D6" s="16">
        <v>5</v>
      </c>
      <c r="E6" s="16">
        <v>40</v>
      </c>
      <c r="F6" s="16">
        <v>36</v>
      </c>
      <c r="G6" s="16">
        <f t="shared" si="0"/>
        <v>90</v>
      </c>
      <c r="I6" s="31" t="s">
        <v>60</v>
      </c>
      <c r="J6" s="33">
        <v>73.125</v>
      </c>
      <c r="K6" s="54">
        <v>12.663700809077</v>
      </c>
      <c r="L6" s="65">
        <v>73.125</v>
      </c>
      <c r="M6" s="55">
        <v>12.663700809077</v>
      </c>
      <c r="N6" s="32">
        <v>92.2916666666667</v>
      </c>
      <c r="O6" s="32">
        <v>4.9380633548963004</v>
      </c>
      <c r="P6" s="33"/>
      <c r="Q6" s="54"/>
      <c r="R6" s="65">
        <v>92.2916666666667</v>
      </c>
      <c r="S6" s="55">
        <v>4.9380633548963004</v>
      </c>
      <c r="T6" s="32"/>
      <c r="U6" s="32"/>
      <c r="V6" s="33">
        <v>98.75</v>
      </c>
      <c r="W6" s="54">
        <v>1.9943100880436599</v>
      </c>
      <c r="X6" s="65">
        <v>98.75</v>
      </c>
      <c r="Y6" s="55">
        <v>1.9943100880436599</v>
      </c>
      <c r="Z6" s="65">
        <v>88.0555555555556</v>
      </c>
      <c r="AA6" s="56">
        <v>13.4577528254576</v>
      </c>
    </row>
    <row r="7" spans="1:27" x14ac:dyDescent="0.25">
      <c r="A7" s="16" t="s">
        <v>59</v>
      </c>
      <c r="B7" s="16" t="s">
        <v>59</v>
      </c>
      <c r="C7" s="16" t="s">
        <v>145</v>
      </c>
      <c r="D7" s="16">
        <v>6</v>
      </c>
      <c r="E7" s="16">
        <v>40</v>
      </c>
      <c r="F7" s="16">
        <v>37</v>
      </c>
      <c r="G7" s="16">
        <f t="shared" si="0"/>
        <v>92.5</v>
      </c>
      <c r="I7" s="34" t="s">
        <v>64</v>
      </c>
      <c r="J7" s="35">
        <v>73.125</v>
      </c>
      <c r="K7" s="57">
        <v>12.663700809077</v>
      </c>
      <c r="L7" s="58">
        <v>73.125</v>
      </c>
      <c r="M7" s="58">
        <v>12.663700809077</v>
      </c>
      <c r="N7" s="35">
        <v>92.2916666666667</v>
      </c>
      <c r="O7" s="57">
        <v>4.9380633548963004</v>
      </c>
      <c r="P7" s="35">
        <v>92.5</v>
      </c>
      <c r="Q7" s="57">
        <v>6.7419986246324202</v>
      </c>
      <c r="R7" s="58">
        <v>92.3958333333333</v>
      </c>
      <c r="S7" s="58">
        <v>5.7803624955283004</v>
      </c>
      <c r="T7" s="35">
        <v>31.875</v>
      </c>
      <c r="U7" s="57">
        <v>28.367014294775501</v>
      </c>
      <c r="V7" s="35">
        <v>98.75</v>
      </c>
      <c r="W7" s="57">
        <v>1.9943100880436599</v>
      </c>
      <c r="X7" s="58">
        <v>65.3125</v>
      </c>
      <c r="Y7" s="58">
        <v>39.413585304076797</v>
      </c>
      <c r="Z7" s="58">
        <v>77.7083333333333</v>
      </c>
      <c r="AA7" s="59">
        <v>28.337746831394799</v>
      </c>
    </row>
    <row r="8" spans="1:27" x14ac:dyDescent="0.25">
      <c r="A8" s="16" t="s">
        <v>59</v>
      </c>
      <c r="B8" s="16" t="s">
        <v>59</v>
      </c>
      <c r="C8" s="16" t="s">
        <v>145</v>
      </c>
      <c r="D8" s="16">
        <v>7</v>
      </c>
      <c r="E8" s="16">
        <v>40</v>
      </c>
      <c r="F8" s="16">
        <v>36</v>
      </c>
      <c r="G8" s="16">
        <f t="shared" si="0"/>
        <v>90</v>
      </c>
    </row>
    <row r="9" spans="1:27" x14ac:dyDescent="0.25">
      <c r="A9" s="16" t="s">
        <v>59</v>
      </c>
      <c r="B9" s="16" t="s">
        <v>59</v>
      </c>
      <c r="C9" s="16" t="s">
        <v>145</v>
      </c>
      <c r="D9" s="16">
        <v>8</v>
      </c>
      <c r="E9" s="16">
        <v>40</v>
      </c>
      <c r="F9" s="16">
        <v>38</v>
      </c>
      <c r="G9" s="16">
        <f t="shared" si="0"/>
        <v>95</v>
      </c>
    </row>
    <row r="10" spans="1:27" x14ac:dyDescent="0.25">
      <c r="A10" s="16" t="s">
        <v>59</v>
      </c>
      <c r="B10" s="16" t="s">
        <v>59</v>
      </c>
      <c r="C10" s="16" t="s">
        <v>145</v>
      </c>
      <c r="D10" s="16">
        <v>9</v>
      </c>
      <c r="E10" s="16">
        <v>40</v>
      </c>
      <c r="F10" s="16">
        <v>36</v>
      </c>
      <c r="G10" s="16">
        <f t="shared" si="0"/>
        <v>90</v>
      </c>
    </row>
    <row r="11" spans="1:27" ht="27.75" x14ac:dyDescent="0.4">
      <c r="A11" s="16" t="s">
        <v>59</v>
      </c>
      <c r="B11" s="16" t="s">
        <v>59</v>
      </c>
      <c r="C11" s="16" t="s">
        <v>145</v>
      </c>
      <c r="D11" s="16">
        <v>10</v>
      </c>
      <c r="E11" s="16">
        <v>40</v>
      </c>
      <c r="F11" s="16">
        <v>40</v>
      </c>
      <c r="G11" s="16">
        <f t="shared" si="0"/>
        <v>100</v>
      </c>
      <c r="I11" s="78" t="s">
        <v>266</v>
      </c>
    </row>
    <row r="12" spans="1:27" ht="15.75" x14ac:dyDescent="0.25">
      <c r="A12" s="16" t="s">
        <v>59</v>
      </c>
      <c r="B12" s="16" t="s">
        <v>59</v>
      </c>
      <c r="C12" s="16" t="s">
        <v>145</v>
      </c>
      <c r="D12" s="16">
        <v>11</v>
      </c>
      <c r="E12" s="16">
        <v>40</v>
      </c>
      <c r="F12" s="16">
        <v>40</v>
      </c>
      <c r="G12" s="16">
        <f t="shared" si="0"/>
        <v>100</v>
      </c>
      <c r="O12" s="74"/>
    </row>
    <row r="13" spans="1:27" ht="23.25" x14ac:dyDescent="0.35">
      <c r="A13" s="16" t="s">
        <v>59</v>
      </c>
      <c r="B13" s="16" t="s">
        <v>59</v>
      </c>
      <c r="C13" s="16" t="s">
        <v>145</v>
      </c>
      <c r="D13" s="16">
        <v>12</v>
      </c>
      <c r="E13" s="16">
        <v>40</v>
      </c>
      <c r="F13" s="16">
        <v>40</v>
      </c>
      <c r="G13" s="16">
        <f t="shared" si="0"/>
        <v>100</v>
      </c>
      <c r="I13" s="122" t="s">
        <v>264</v>
      </c>
      <c r="J13" s="75"/>
      <c r="K13" s="75"/>
      <c r="L13" s="75"/>
      <c r="M13" s="75"/>
      <c r="O13" s="74"/>
    </row>
    <row r="14" spans="1:27" ht="15.75" x14ac:dyDescent="0.25">
      <c r="A14" s="16" t="s">
        <v>60</v>
      </c>
      <c r="B14" s="16" t="s">
        <v>60</v>
      </c>
      <c r="C14" s="16" t="s">
        <v>145</v>
      </c>
      <c r="D14" s="16">
        <v>1</v>
      </c>
      <c r="E14" s="16">
        <v>40</v>
      </c>
      <c r="F14" s="16">
        <v>40</v>
      </c>
      <c r="G14" s="16">
        <f t="shared" si="0"/>
        <v>100</v>
      </c>
      <c r="I14" s="75"/>
      <c r="J14" s="75"/>
      <c r="K14" s="75"/>
      <c r="L14" s="75"/>
      <c r="M14" s="75"/>
      <c r="O14" s="159"/>
    </row>
    <row r="15" spans="1:27" ht="18" x14ac:dyDescent="0.25">
      <c r="A15" s="16" t="s">
        <v>60</v>
      </c>
      <c r="B15" s="16" t="s">
        <v>60</v>
      </c>
      <c r="C15" s="16" t="s">
        <v>145</v>
      </c>
      <c r="D15" s="16">
        <v>2</v>
      </c>
      <c r="E15" s="16">
        <v>40</v>
      </c>
      <c r="F15" s="16">
        <v>40</v>
      </c>
      <c r="G15" s="16">
        <f t="shared" si="0"/>
        <v>100</v>
      </c>
      <c r="I15" s="75"/>
      <c r="J15" s="79" t="s">
        <v>236</v>
      </c>
      <c r="K15" s="79" t="s">
        <v>237</v>
      </c>
      <c r="L15" s="79" t="s">
        <v>238</v>
      </c>
      <c r="M15" s="75"/>
      <c r="O15" s="160"/>
    </row>
    <row r="16" spans="1:27" ht="72.75" x14ac:dyDescent="0.3">
      <c r="A16" s="16" t="s">
        <v>60</v>
      </c>
      <c r="B16" s="16" t="s">
        <v>60</v>
      </c>
      <c r="C16" s="16" t="s">
        <v>145</v>
      </c>
      <c r="D16" s="16">
        <v>3</v>
      </c>
      <c r="E16" s="16">
        <v>40</v>
      </c>
      <c r="F16" s="16">
        <v>39</v>
      </c>
      <c r="G16" s="16">
        <f t="shared" si="0"/>
        <v>97.5</v>
      </c>
      <c r="I16" s="121" t="s">
        <v>196</v>
      </c>
      <c r="J16" s="123">
        <v>92.5</v>
      </c>
      <c r="K16" s="123">
        <v>98.8</v>
      </c>
      <c r="L16" s="123">
        <v>98.8</v>
      </c>
      <c r="M16" s="75"/>
      <c r="O16" s="161"/>
    </row>
    <row r="17" spans="1:18" ht="74.25" x14ac:dyDescent="0.4">
      <c r="A17" s="16" t="s">
        <v>60</v>
      </c>
      <c r="B17" s="16" t="s">
        <v>60</v>
      </c>
      <c r="C17" s="16" t="s">
        <v>145</v>
      </c>
      <c r="D17" s="16">
        <v>4</v>
      </c>
      <c r="E17" s="16">
        <v>40</v>
      </c>
      <c r="F17" s="16">
        <v>40</v>
      </c>
      <c r="G17" s="16">
        <f t="shared" si="0"/>
        <v>100</v>
      </c>
      <c r="I17" s="121" t="s">
        <v>197</v>
      </c>
      <c r="J17" s="123">
        <v>31.9</v>
      </c>
      <c r="K17" s="123">
        <v>73.099999999999994</v>
      </c>
      <c r="L17" s="123">
        <v>92.3</v>
      </c>
      <c r="M17" s="75"/>
      <c r="N17" s="91"/>
      <c r="O17" s="160"/>
    </row>
    <row r="18" spans="1:18" ht="25.5" x14ac:dyDescent="0.35">
      <c r="A18" s="16" t="s">
        <v>60</v>
      </c>
      <c r="B18" s="16" t="s">
        <v>60</v>
      </c>
      <c r="C18" s="16" t="s">
        <v>145</v>
      </c>
      <c r="D18" s="16">
        <v>5</v>
      </c>
      <c r="E18" s="16">
        <v>40</v>
      </c>
      <c r="F18" s="16">
        <v>39</v>
      </c>
      <c r="G18" s="16">
        <f t="shared" si="0"/>
        <v>97.5</v>
      </c>
      <c r="I18" s="81"/>
      <c r="J18" s="77"/>
      <c r="K18" s="77"/>
      <c r="L18" s="77"/>
      <c r="M18" s="75"/>
      <c r="N18" s="75"/>
    </row>
    <row r="19" spans="1:18" ht="16.5" thickBot="1" x14ac:dyDescent="0.3">
      <c r="A19" s="16" t="s">
        <v>60</v>
      </c>
      <c r="B19" s="16" t="s">
        <v>60</v>
      </c>
      <c r="C19" s="16" t="s">
        <v>145</v>
      </c>
      <c r="D19" s="16">
        <v>6</v>
      </c>
      <c r="E19" s="16">
        <v>40</v>
      </c>
      <c r="F19" s="16">
        <v>38</v>
      </c>
      <c r="G19" s="16">
        <f t="shared" si="0"/>
        <v>95</v>
      </c>
      <c r="I19" s="75"/>
      <c r="J19" s="75"/>
      <c r="K19" s="75"/>
      <c r="L19" s="75"/>
      <c r="M19" s="75"/>
      <c r="N19" s="75"/>
    </row>
    <row r="20" spans="1:18" ht="26.25" thickBot="1" x14ac:dyDescent="0.4">
      <c r="A20" s="16" t="s">
        <v>60</v>
      </c>
      <c r="B20" s="16" t="s">
        <v>60</v>
      </c>
      <c r="C20" s="16" t="s">
        <v>145</v>
      </c>
      <c r="D20" s="16">
        <v>7</v>
      </c>
      <c r="E20" s="16">
        <v>40</v>
      </c>
      <c r="F20" s="16">
        <v>40</v>
      </c>
      <c r="G20" s="16">
        <f t="shared" si="0"/>
        <v>100</v>
      </c>
      <c r="I20" s="86" t="s">
        <v>242</v>
      </c>
      <c r="J20" s="87">
        <f>1-2*(J17/(J17+J16))</f>
        <v>0.48713826366559487</v>
      </c>
      <c r="K20" s="87">
        <f>1-2*(K17/(K17+K16))</f>
        <v>0.14950552646887716</v>
      </c>
      <c r="L20" s="87">
        <f>1-2*(L17/(L17+L16))</f>
        <v>3.4013605442176909E-2</v>
      </c>
      <c r="M20" s="75" t="s">
        <v>198</v>
      </c>
      <c r="N20" s="75"/>
    </row>
    <row r="21" spans="1:18" ht="15.75" x14ac:dyDescent="0.25">
      <c r="A21" s="16" t="s">
        <v>60</v>
      </c>
      <c r="B21" s="16" t="s">
        <v>60</v>
      </c>
      <c r="C21" s="16" t="s">
        <v>145</v>
      </c>
      <c r="D21" s="16">
        <v>8</v>
      </c>
      <c r="E21" s="16">
        <v>40</v>
      </c>
      <c r="F21" s="16">
        <v>40</v>
      </c>
      <c r="G21" s="16">
        <f t="shared" si="0"/>
        <v>100</v>
      </c>
      <c r="N21" s="75"/>
    </row>
    <row r="22" spans="1:18" ht="15.75" x14ac:dyDescent="0.25">
      <c r="A22" s="16" t="s">
        <v>60</v>
      </c>
      <c r="B22" s="16" t="s">
        <v>60</v>
      </c>
      <c r="C22" s="16" t="s">
        <v>145</v>
      </c>
      <c r="D22" s="16">
        <v>9</v>
      </c>
      <c r="E22" s="16">
        <v>40</v>
      </c>
      <c r="F22" s="16">
        <v>40</v>
      </c>
      <c r="G22" s="16">
        <f t="shared" si="0"/>
        <v>100</v>
      </c>
      <c r="N22" s="75"/>
    </row>
    <row r="23" spans="1:18" ht="15.75" x14ac:dyDescent="0.25">
      <c r="A23" s="16" t="s">
        <v>60</v>
      </c>
      <c r="B23" s="16" t="s">
        <v>60</v>
      </c>
      <c r="C23" s="16" t="s">
        <v>145</v>
      </c>
      <c r="D23" s="16">
        <v>10</v>
      </c>
      <c r="E23" s="16">
        <v>40</v>
      </c>
      <c r="F23" s="16">
        <v>40</v>
      </c>
      <c r="G23" s="16">
        <f t="shared" si="0"/>
        <v>100</v>
      </c>
      <c r="N23" s="75"/>
    </row>
    <row r="24" spans="1:18" ht="15.75" x14ac:dyDescent="0.25">
      <c r="A24" s="16" t="s">
        <v>60</v>
      </c>
      <c r="B24" s="16" t="s">
        <v>60</v>
      </c>
      <c r="C24" s="16" t="s">
        <v>145</v>
      </c>
      <c r="D24" s="16">
        <v>11</v>
      </c>
      <c r="E24" s="16">
        <v>40</v>
      </c>
      <c r="F24" s="16">
        <v>40</v>
      </c>
      <c r="G24" s="16">
        <f t="shared" si="0"/>
        <v>100</v>
      </c>
      <c r="N24" s="75"/>
      <c r="P24" s="75"/>
      <c r="Q24" s="75"/>
      <c r="R24" s="75"/>
    </row>
    <row r="25" spans="1:18" ht="15.75" x14ac:dyDescent="0.25">
      <c r="A25" s="16" t="s">
        <v>60</v>
      </c>
      <c r="B25" s="16" t="s">
        <v>60</v>
      </c>
      <c r="C25" s="16" t="s">
        <v>145</v>
      </c>
      <c r="D25" s="16">
        <v>12</v>
      </c>
      <c r="E25" s="16">
        <v>40</v>
      </c>
      <c r="F25" s="16">
        <v>38</v>
      </c>
      <c r="G25" s="16">
        <f t="shared" si="0"/>
        <v>95</v>
      </c>
      <c r="O25" s="75"/>
      <c r="P25" s="75"/>
      <c r="Q25" s="75"/>
      <c r="R25" s="75"/>
    </row>
    <row r="26" spans="1:18" ht="15.75" x14ac:dyDescent="0.25">
      <c r="A26" s="16" t="s">
        <v>59</v>
      </c>
      <c r="B26" s="16" t="s">
        <v>60</v>
      </c>
      <c r="C26" s="16" t="s">
        <v>154</v>
      </c>
      <c r="D26" s="16">
        <v>1</v>
      </c>
      <c r="E26" s="16">
        <v>40</v>
      </c>
      <c r="F26" s="16">
        <v>23</v>
      </c>
      <c r="G26" s="16">
        <f t="shared" si="0"/>
        <v>57.499999999999993</v>
      </c>
      <c r="O26" s="75"/>
      <c r="P26" s="75"/>
      <c r="Q26" s="75"/>
      <c r="R26" s="75"/>
    </row>
    <row r="27" spans="1:18" ht="15.75" x14ac:dyDescent="0.25">
      <c r="A27" s="16" t="s">
        <v>59</v>
      </c>
      <c r="B27" s="16" t="s">
        <v>60</v>
      </c>
      <c r="C27" s="16" t="s">
        <v>154</v>
      </c>
      <c r="D27" s="16">
        <v>2</v>
      </c>
      <c r="E27" s="16">
        <v>40</v>
      </c>
      <c r="F27" s="16">
        <v>23</v>
      </c>
      <c r="G27" s="16">
        <f t="shared" si="0"/>
        <v>57.499999999999993</v>
      </c>
      <c r="O27" s="75"/>
      <c r="P27" s="75"/>
      <c r="Q27" s="75"/>
      <c r="R27" s="75"/>
    </row>
    <row r="28" spans="1:18" ht="15.75" x14ac:dyDescent="0.25">
      <c r="A28" s="16" t="s">
        <v>59</v>
      </c>
      <c r="B28" s="16" t="s">
        <v>60</v>
      </c>
      <c r="C28" s="16" t="s">
        <v>154</v>
      </c>
      <c r="D28" s="16">
        <v>3</v>
      </c>
      <c r="E28" s="16">
        <v>40</v>
      </c>
      <c r="F28" s="16">
        <v>21</v>
      </c>
      <c r="G28" s="16">
        <f t="shared" si="0"/>
        <v>52.5</v>
      </c>
      <c r="O28" s="75"/>
      <c r="P28" s="75"/>
      <c r="Q28" s="75"/>
      <c r="R28" s="75"/>
    </row>
    <row r="29" spans="1:18" ht="15.75" x14ac:dyDescent="0.25">
      <c r="A29" s="16" t="s">
        <v>59</v>
      </c>
      <c r="B29" s="16" t="s">
        <v>60</v>
      </c>
      <c r="C29" s="16" t="s">
        <v>154</v>
      </c>
      <c r="D29" s="16">
        <v>4</v>
      </c>
      <c r="E29" s="16">
        <v>40</v>
      </c>
      <c r="F29" s="16">
        <v>18</v>
      </c>
      <c r="G29" s="16">
        <f t="shared" si="0"/>
        <v>45</v>
      </c>
      <c r="O29" s="75"/>
      <c r="P29" s="75"/>
      <c r="Q29" s="75"/>
      <c r="R29" s="75"/>
    </row>
    <row r="30" spans="1:18" ht="15.75" x14ac:dyDescent="0.25">
      <c r="A30" s="16" t="s">
        <v>59</v>
      </c>
      <c r="B30" s="16" t="s">
        <v>60</v>
      </c>
      <c r="C30" s="16" t="s">
        <v>154</v>
      </c>
      <c r="D30" s="16">
        <v>5</v>
      </c>
      <c r="E30" s="16">
        <v>40</v>
      </c>
      <c r="F30" s="16">
        <v>22</v>
      </c>
      <c r="G30" s="16">
        <f t="shared" si="0"/>
        <v>55.000000000000007</v>
      </c>
      <c r="O30" s="75"/>
      <c r="P30" s="75"/>
      <c r="Q30" s="75"/>
      <c r="R30" s="75"/>
    </row>
    <row r="31" spans="1:18" ht="15.75" x14ac:dyDescent="0.25">
      <c r="A31" s="16" t="s">
        <v>59</v>
      </c>
      <c r="B31" s="16" t="s">
        <v>60</v>
      </c>
      <c r="C31" s="16" t="s">
        <v>154</v>
      </c>
      <c r="D31" s="16">
        <v>6</v>
      </c>
      <c r="E31" s="16">
        <v>40</v>
      </c>
      <c r="F31" s="16">
        <v>24</v>
      </c>
      <c r="G31" s="16">
        <f t="shared" si="0"/>
        <v>60</v>
      </c>
      <c r="O31" s="75"/>
      <c r="P31" s="75"/>
      <c r="Q31" s="75"/>
      <c r="R31" s="75"/>
    </row>
    <row r="32" spans="1:18" x14ac:dyDescent="0.25">
      <c r="A32" s="16" t="s">
        <v>59</v>
      </c>
      <c r="B32" s="16" t="s">
        <v>60</v>
      </c>
      <c r="C32" s="16" t="s">
        <v>154</v>
      </c>
      <c r="D32" s="16">
        <v>7</v>
      </c>
      <c r="E32" s="16">
        <v>40</v>
      </c>
      <c r="F32" s="16">
        <v>22</v>
      </c>
      <c r="G32" s="16">
        <f t="shared" si="0"/>
        <v>55.000000000000007</v>
      </c>
    </row>
    <row r="33" spans="1:7" x14ac:dyDescent="0.25">
      <c r="A33" s="16" t="s">
        <v>59</v>
      </c>
      <c r="B33" s="16" t="s">
        <v>60</v>
      </c>
      <c r="C33" s="16" t="s">
        <v>154</v>
      </c>
      <c r="D33" s="16">
        <v>8</v>
      </c>
      <c r="E33" s="16">
        <v>40</v>
      </c>
      <c r="F33" s="16">
        <v>0</v>
      </c>
      <c r="G33" s="16">
        <f t="shared" si="0"/>
        <v>0</v>
      </c>
    </row>
    <row r="34" spans="1:7" x14ac:dyDescent="0.25">
      <c r="A34" s="16" t="s">
        <v>59</v>
      </c>
      <c r="B34" s="16" t="s">
        <v>60</v>
      </c>
      <c r="C34" s="16" t="s">
        <v>154</v>
      </c>
      <c r="D34" s="16">
        <v>9</v>
      </c>
      <c r="E34" s="16">
        <v>40</v>
      </c>
      <c r="F34" s="16">
        <v>0</v>
      </c>
      <c r="G34" s="16">
        <f t="shared" ref="G34:G61" si="1">F34/E34*100</f>
        <v>0</v>
      </c>
    </row>
    <row r="35" spans="1:7" x14ac:dyDescent="0.25">
      <c r="A35" s="16" t="s">
        <v>59</v>
      </c>
      <c r="B35" s="16" t="s">
        <v>60</v>
      </c>
      <c r="C35" s="16" t="s">
        <v>154</v>
      </c>
      <c r="D35" s="16">
        <v>10</v>
      </c>
      <c r="E35" s="16">
        <v>40</v>
      </c>
      <c r="F35" s="16">
        <v>0</v>
      </c>
      <c r="G35" s="16">
        <f t="shared" si="1"/>
        <v>0</v>
      </c>
    </row>
    <row r="36" spans="1:7" x14ac:dyDescent="0.25">
      <c r="A36" s="16" t="s">
        <v>59</v>
      </c>
      <c r="B36" s="16" t="s">
        <v>60</v>
      </c>
      <c r="C36" s="16" t="s">
        <v>154</v>
      </c>
      <c r="D36" s="16">
        <v>11</v>
      </c>
      <c r="E36" s="16">
        <v>40</v>
      </c>
      <c r="F36" s="16">
        <v>0</v>
      </c>
      <c r="G36" s="16">
        <f t="shared" si="1"/>
        <v>0</v>
      </c>
    </row>
    <row r="37" spans="1:7" x14ac:dyDescent="0.25">
      <c r="A37" s="16" t="s">
        <v>59</v>
      </c>
      <c r="B37" s="16" t="s">
        <v>60</v>
      </c>
      <c r="C37" s="16" t="s">
        <v>154</v>
      </c>
      <c r="D37" s="16">
        <v>12</v>
      </c>
      <c r="E37" s="16">
        <v>40</v>
      </c>
      <c r="F37" s="16">
        <v>0</v>
      </c>
      <c r="G37" s="16">
        <f t="shared" si="1"/>
        <v>0</v>
      </c>
    </row>
    <row r="38" spans="1:7" x14ac:dyDescent="0.25">
      <c r="A38" s="16" t="s">
        <v>60</v>
      </c>
      <c r="B38" s="16" t="s">
        <v>57</v>
      </c>
      <c r="C38" s="16" t="s">
        <v>154</v>
      </c>
      <c r="D38" s="16">
        <v>1</v>
      </c>
      <c r="E38" s="16">
        <v>40</v>
      </c>
      <c r="F38" s="16">
        <v>29</v>
      </c>
      <c r="G38" s="16">
        <f t="shared" si="1"/>
        <v>72.5</v>
      </c>
    </row>
    <row r="39" spans="1:7" x14ac:dyDescent="0.25">
      <c r="A39" s="16" t="s">
        <v>60</v>
      </c>
      <c r="B39" s="16" t="s">
        <v>57</v>
      </c>
      <c r="C39" s="16" t="s">
        <v>154</v>
      </c>
      <c r="D39" s="16">
        <v>2</v>
      </c>
      <c r="E39" s="16">
        <v>40</v>
      </c>
      <c r="F39" s="16">
        <v>37</v>
      </c>
      <c r="G39" s="16">
        <f t="shared" si="1"/>
        <v>92.5</v>
      </c>
    </row>
    <row r="40" spans="1:7" x14ac:dyDescent="0.25">
      <c r="A40" s="16" t="s">
        <v>60</v>
      </c>
      <c r="B40" s="16" t="s">
        <v>57</v>
      </c>
      <c r="C40" s="16" t="s">
        <v>154</v>
      </c>
      <c r="D40" s="16">
        <v>3</v>
      </c>
      <c r="E40" s="16">
        <v>40</v>
      </c>
      <c r="F40" s="16">
        <v>19</v>
      </c>
      <c r="G40" s="16">
        <f t="shared" si="1"/>
        <v>47.5</v>
      </c>
    </row>
    <row r="41" spans="1:7" x14ac:dyDescent="0.25">
      <c r="A41" s="16" t="s">
        <v>60</v>
      </c>
      <c r="B41" s="16" t="s">
        <v>57</v>
      </c>
      <c r="C41" s="16" t="s">
        <v>154</v>
      </c>
      <c r="D41" s="16">
        <v>4</v>
      </c>
      <c r="E41" s="16">
        <v>40</v>
      </c>
      <c r="F41" s="16">
        <v>24</v>
      </c>
      <c r="G41" s="16">
        <f t="shared" si="1"/>
        <v>60</v>
      </c>
    </row>
    <row r="42" spans="1:7" x14ac:dyDescent="0.25">
      <c r="A42" s="16" t="s">
        <v>60</v>
      </c>
      <c r="B42" s="16" t="s">
        <v>57</v>
      </c>
      <c r="C42" s="16" t="s">
        <v>154</v>
      </c>
      <c r="D42" s="16">
        <v>5</v>
      </c>
      <c r="E42" s="16">
        <v>40</v>
      </c>
      <c r="F42" s="16">
        <v>30</v>
      </c>
      <c r="G42" s="16">
        <f t="shared" si="1"/>
        <v>75</v>
      </c>
    </row>
    <row r="43" spans="1:7" x14ac:dyDescent="0.25">
      <c r="A43" s="16" t="s">
        <v>60</v>
      </c>
      <c r="B43" s="16" t="s">
        <v>57</v>
      </c>
      <c r="C43" s="16" t="s">
        <v>154</v>
      </c>
      <c r="D43" s="16">
        <v>6</v>
      </c>
      <c r="E43" s="16">
        <v>40</v>
      </c>
      <c r="F43" s="16">
        <v>25</v>
      </c>
      <c r="G43" s="16">
        <f t="shared" si="1"/>
        <v>62.5</v>
      </c>
    </row>
    <row r="44" spans="1:7" x14ac:dyDescent="0.25">
      <c r="A44" s="16" t="s">
        <v>60</v>
      </c>
      <c r="B44" s="16" t="s">
        <v>57</v>
      </c>
      <c r="C44" s="16" t="s">
        <v>154</v>
      </c>
      <c r="D44" s="16">
        <v>7</v>
      </c>
      <c r="E44" s="16">
        <v>40</v>
      </c>
      <c r="F44" s="16">
        <v>31</v>
      </c>
      <c r="G44" s="16">
        <f t="shared" si="1"/>
        <v>77.5</v>
      </c>
    </row>
    <row r="45" spans="1:7" x14ac:dyDescent="0.25">
      <c r="A45" s="16" t="s">
        <v>60</v>
      </c>
      <c r="B45" s="16" t="s">
        <v>57</v>
      </c>
      <c r="C45" s="16" t="s">
        <v>154</v>
      </c>
      <c r="D45" s="16">
        <v>8</v>
      </c>
      <c r="E45" s="16">
        <v>40</v>
      </c>
      <c r="F45" s="16">
        <v>28</v>
      </c>
      <c r="G45" s="16">
        <f t="shared" si="1"/>
        <v>70</v>
      </c>
    </row>
    <row r="46" spans="1:7" x14ac:dyDescent="0.25">
      <c r="A46" s="16" t="s">
        <v>60</v>
      </c>
      <c r="B46" s="16" t="s">
        <v>57</v>
      </c>
      <c r="C46" s="16" t="s">
        <v>154</v>
      </c>
      <c r="D46" s="16">
        <v>9</v>
      </c>
      <c r="E46" s="16">
        <v>40</v>
      </c>
      <c r="F46" s="16">
        <v>29</v>
      </c>
      <c r="G46" s="16">
        <f t="shared" si="1"/>
        <v>72.5</v>
      </c>
    </row>
    <row r="47" spans="1:7" x14ac:dyDescent="0.25">
      <c r="A47" s="16" t="s">
        <v>60</v>
      </c>
      <c r="B47" s="16" t="s">
        <v>57</v>
      </c>
      <c r="C47" s="16" t="s">
        <v>154</v>
      </c>
      <c r="D47" s="16">
        <v>10</v>
      </c>
      <c r="E47" s="16">
        <v>40</v>
      </c>
      <c r="F47" s="16">
        <v>35</v>
      </c>
      <c r="G47" s="16">
        <f t="shared" si="1"/>
        <v>87.5</v>
      </c>
    </row>
    <row r="48" spans="1:7" x14ac:dyDescent="0.25">
      <c r="A48" s="16" t="s">
        <v>60</v>
      </c>
      <c r="B48" s="16" t="s">
        <v>57</v>
      </c>
      <c r="C48" s="16" t="s">
        <v>154</v>
      </c>
      <c r="D48" s="16">
        <v>11</v>
      </c>
      <c r="E48" s="16">
        <v>40</v>
      </c>
      <c r="F48" s="16">
        <v>35</v>
      </c>
      <c r="G48" s="16">
        <f t="shared" si="1"/>
        <v>87.5</v>
      </c>
    </row>
    <row r="49" spans="1:7" x14ac:dyDescent="0.25">
      <c r="A49" s="16" t="s">
        <v>60</v>
      </c>
      <c r="B49" s="16" t="s">
        <v>57</v>
      </c>
      <c r="C49" s="16" t="s">
        <v>154</v>
      </c>
      <c r="D49" s="16">
        <v>12</v>
      </c>
      <c r="E49" s="16">
        <v>40</v>
      </c>
      <c r="F49" s="16">
        <v>29</v>
      </c>
      <c r="G49" s="16">
        <f t="shared" si="1"/>
        <v>72.5</v>
      </c>
    </row>
    <row r="50" spans="1:7" x14ac:dyDescent="0.25">
      <c r="A50" s="16" t="s">
        <v>60</v>
      </c>
      <c r="B50" s="16" t="s">
        <v>59</v>
      </c>
      <c r="C50" s="16" t="s">
        <v>154</v>
      </c>
      <c r="D50" s="16">
        <v>1</v>
      </c>
      <c r="E50" s="16">
        <v>40</v>
      </c>
      <c r="F50" s="16">
        <v>39</v>
      </c>
      <c r="G50" s="16">
        <f t="shared" si="1"/>
        <v>97.5</v>
      </c>
    </row>
    <row r="51" spans="1:7" x14ac:dyDescent="0.25">
      <c r="A51" s="16" t="s">
        <v>60</v>
      </c>
      <c r="B51" s="16" t="s">
        <v>59</v>
      </c>
      <c r="C51" s="16" t="s">
        <v>154</v>
      </c>
      <c r="D51" s="16">
        <v>2</v>
      </c>
      <c r="E51" s="16">
        <v>40</v>
      </c>
      <c r="F51" s="16">
        <v>37</v>
      </c>
      <c r="G51" s="16">
        <f t="shared" si="1"/>
        <v>92.5</v>
      </c>
    </row>
    <row r="52" spans="1:7" x14ac:dyDescent="0.25">
      <c r="A52" s="16" t="s">
        <v>60</v>
      </c>
      <c r="B52" s="16" t="s">
        <v>59</v>
      </c>
      <c r="C52" s="16" t="s">
        <v>154</v>
      </c>
      <c r="D52" s="16">
        <v>3</v>
      </c>
      <c r="E52" s="16">
        <v>40</v>
      </c>
      <c r="F52" s="16">
        <v>36</v>
      </c>
      <c r="G52" s="16">
        <f t="shared" si="1"/>
        <v>90</v>
      </c>
    </row>
    <row r="53" spans="1:7" x14ac:dyDescent="0.25">
      <c r="A53" s="16" t="s">
        <v>60</v>
      </c>
      <c r="B53" s="16" t="s">
        <v>59</v>
      </c>
      <c r="C53" s="16" t="s">
        <v>154</v>
      </c>
      <c r="D53" s="16">
        <v>4</v>
      </c>
      <c r="E53" s="16">
        <v>40</v>
      </c>
      <c r="F53" s="16">
        <v>39</v>
      </c>
      <c r="G53" s="16">
        <f t="shared" si="1"/>
        <v>97.5</v>
      </c>
    </row>
    <row r="54" spans="1:7" x14ac:dyDescent="0.25">
      <c r="A54" s="16" t="s">
        <v>60</v>
      </c>
      <c r="B54" s="16" t="s">
        <v>59</v>
      </c>
      <c r="C54" s="16" t="s">
        <v>154</v>
      </c>
      <c r="D54" s="16">
        <v>5</v>
      </c>
      <c r="E54" s="16">
        <v>40</v>
      </c>
      <c r="F54" s="16">
        <v>36</v>
      </c>
      <c r="G54" s="16">
        <f t="shared" si="1"/>
        <v>90</v>
      </c>
    </row>
    <row r="55" spans="1:7" x14ac:dyDescent="0.25">
      <c r="A55" s="16" t="s">
        <v>60</v>
      </c>
      <c r="B55" s="16" t="s">
        <v>59</v>
      </c>
      <c r="C55" s="16" t="s">
        <v>154</v>
      </c>
      <c r="D55" s="16">
        <v>6</v>
      </c>
      <c r="E55" s="16">
        <v>40</v>
      </c>
      <c r="F55" s="16">
        <v>33</v>
      </c>
      <c r="G55" s="16">
        <f t="shared" si="1"/>
        <v>82.5</v>
      </c>
    </row>
    <row r="56" spans="1:7" x14ac:dyDescent="0.25">
      <c r="A56" s="16" t="s">
        <v>60</v>
      </c>
      <c r="B56" s="16" t="s">
        <v>59</v>
      </c>
      <c r="C56" s="16" t="s">
        <v>154</v>
      </c>
      <c r="D56" s="16">
        <v>7</v>
      </c>
      <c r="E56" s="16">
        <v>40</v>
      </c>
      <c r="F56" s="16">
        <v>39</v>
      </c>
      <c r="G56" s="16">
        <f t="shared" si="1"/>
        <v>97.5</v>
      </c>
    </row>
    <row r="57" spans="1:7" x14ac:dyDescent="0.25">
      <c r="A57" s="16" t="s">
        <v>60</v>
      </c>
      <c r="B57" s="16" t="s">
        <v>59</v>
      </c>
      <c r="C57" s="16" t="s">
        <v>154</v>
      </c>
      <c r="D57" s="16">
        <v>8</v>
      </c>
      <c r="E57" s="16">
        <v>40</v>
      </c>
      <c r="F57" s="16">
        <v>38</v>
      </c>
      <c r="G57" s="16">
        <f t="shared" si="1"/>
        <v>95</v>
      </c>
    </row>
    <row r="58" spans="1:7" x14ac:dyDescent="0.25">
      <c r="A58" s="16" t="s">
        <v>60</v>
      </c>
      <c r="B58" s="16" t="s">
        <v>59</v>
      </c>
      <c r="C58" s="16" t="s">
        <v>154</v>
      </c>
      <c r="D58" s="16">
        <v>9</v>
      </c>
      <c r="E58" s="16">
        <v>40</v>
      </c>
      <c r="F58" s="16">
        <v>37</v>
      </c>
      <c r="G58" s="16">
        <f t="shared" si="1"/>
        <v>92.5</v>
      </c>
    </row>
    <row r="59" spans="1:7" x14ac:dyDescent="0.25">
      <c r="A59" s="16" t="s">
        <v>60</v>
      </c>
      <c r="B59" s="16" t="s">
        <v>59</v>
      </c>
      <c r="C59" s="16" t="s">
        <v>154</v>
      </c>
      <c r="D59" s="16">
        <v>10</v>
      </c>
      <c r="E59" s="16">
        <v>40</v>
      </c>
      <c r="F59" s="16">
        <v>35</v>
      </c>
      <c r="G59" s="16">
        <f t="shared" si="1"/>
        <v>87.5</v>
      </c>
    </row>
    <row r="60" spans="1:7" x14ac:dyDescent="0.25">
      <c r="A60" s="16" t="s">
        <v>60</v>
      </c>
      <c r="B60" s="16" t="s">
        <v>59</v>
      </c>
      <c r="C60" s="16" t="s">
        <v>154</v>
      </c>
      <c r="D60" s="16">
        <v>11</v>
      </c>
      <c r="E60" s="16">
        <v>40</v>
      </c>
      <c r="F60" s="16">
        <v>35</v>
      </c>
      <c r="G60" s="16">
        <f t="shared" si="1"/>
        <v>87.5</v>
      </c>
    </row>
    <row r="61" spans="1:7" x14ac:dyDescent="0.25">
      <c r="A61" s="16" t="s">
        <v>60</v>
      </c>
      <c r="B61" s="16" t="s">
        <v>59</v>
      </c>
      <c r="C61" s="16" t="s">
        <v>154</v>
      </c>
      <c r="D61" s="16">
        <v>12</v>
      </c>
      <c r="E61" s="16">
        <v>40</v>
      </c>
      <c r="F61" s="16">
        <v>39</v>
      </c>
      <c r="G61" s="16">
        <f t="shared" si="1"/>
        <v>97.5</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1154</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Data Information</vt:lpstr>
      <vt:lpstr>RI phenology summary</vt:lpstr>
      <vt:lpstr>RI phenology 2012-2013</vt:lpstr>
      <vt:lpstr>RI phenology 2014-2015</vt:lpstr>
      <vt:lpstr>RI phenology 2018-2019</vt:lpstr>
      <vt:lpstr>RI phenology 2020-2021</vt:lpstr>
      <vt:lpstr>RI mechanical-floral size</vt:lpstr>
      <vt:lpstr>RI incompat. and Hybrid progeny</vt:lpstr>
      <vt:lpstr>RI seed germination</vt:lpstr>
      <vt:lpstr>Total isolation</vt:lpstr>
      <vt:lpstr>'Data Information'!_Toc85289237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Núñez Hidalgo</dc:creator>
  <dc:description/>
  <cp:lastModifiedBy>reviewer</cp:lastModifiedBy>
  <cp:revision>49</cp:revision>
  <dcterms:created xsi:type="dcterms:W3CDTF">2024-03-20T18:17:44Z</dcterms:created>
  <dcterms:modified xsi:type="dcterms:W3CDTF">2025-04-30T14:52:57Z</dcterms:modified>
  <dc:language>en-US</dc:language>
</cp:coreProperties>
</file>