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g5592\Desktop\Rodolfo backup\crude data curcu\Figures\crude data and blots\Figure S2\"/>
    </mc:Choice>
  </mc:AlternateContent>
  <xr:revisionPtr revIDLastSave="0" documentId="13_ncr:1_{8703A8D3-04F8-43D6-AEF1-3FA6D3186A5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nhibition assay" sheetId="1" r:id="rId1"/>
    <sheet name="Caseinolytic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3" i="4" l="1"/>
  <c r="H59" i="4" l="1"/>
  <c r="I45" i="4"/>
  <c r="H39" i="4"/>
  <c r="H40" i="4"/>
  <c r="H33" i="4"/>
  <c r="K33" i="4" s="1"/>
  <c r="H27" i="4"/>
  <c r="I40" i="4"/>
  <c r="I39" i="4"/>
  <c r="H38" i="4"/>
  <c r="E35" i="4"/>
  <c r="G34" i="4"/>
  <c r="I64" i="4" s="1"/>
  <c r="E34" i="4"/>
  <c r="C34" i="4"/>
  <c r="H34" i="4" s="1"/>
  <c r="G32" i="4"/>
  <c r="I53" i="4" s="1"/>
  <c r="E32" i="4"/>
  <c r="I52" i="4" s="1"/>
  <c r="C32" i="4"/>
  <c r="I51" i="4" s="1"/>
  <c r="G31" i="4"/>
  <c r="I47" i="4" s="1"/>
  <c r="E31" i="4"/>
  <c r="C31" i="4"/>
  <c r="G30" i="4"/>
  <c r="E30" i="4"/>
  <c r="C30" i="4"/>
  <c r="I38" i="4" s="1"/>
  <c r="C72" i="4" s="1"/>
  <c r="C80" i="4" s="1"/>
  <c r="G27" i="4"/>
  <c r="H69" i="4" s="1"/>
  <c r="E27" i="4"/>
  <c r="H68" i="4" s="1"/>
  <c r="C27" i="4"/>
  <c r="H67" i="4" s="1"/>
  <c r="G26" i="4"/>
  <c r="E26" i="4"/>
  <c r="H63" i="4" s="1"/>
  <c r="C26" i="4"/>
  <c r="H62" i="4" s="1"/>
  <c r="G25" i="4"/>
  <c r="C25" i="4"/>
  <c r="E24" i="4"/>
  <c r="H52" i="4" s="1"/>
  <c r="C24" i="4"/>
  <c r="H51" i="4" s="1"/>
  <c r="B74" i="4" s="1"/>
  <c r="B82" i="4" s="1"/>
  <c r="G23" i="4"/>
  <c r="H47" i="4" s="1"/>
  <c r="E23" i="4"/>
  <c r="C23" i="4"/>
  <c r="H45" i="4" s="1"/>
  <c r="G22" i="4"/>
  <c r="E22" i="4"/>
  <c r="C22" i="4"/>
  <c r="H22" i="4" s="1"/>
  <c r="K22" i="4" s="1"/>
  <c r="H17" i="4"/>
  <c r="H16" i="4"/>
  <c r="H15" i="4"/>
  <c r="H14" i="4"/>
  <c r="H13" i="4"/>
  <c r="H12" i="4"/>
  <c r="H10" i="4"/>
  <c r="H9" i="4"/>
  <c r="H8" i="4"/>
  <c r="H7" i="4"/>
  <c r="H6" i="4"/>
  <c r="H5" i="4"/>
  <c r="H26" i="4" l="1"/>
  <c r="B77" i="4"/>
  <c r="B85" i="4" s="1"/>
  <c r="H70" i="4"/>
  <c r="C74" i="4"/>
  <c r="C82" i="4" s="1"/>
  <c r="H54" i="4"/>
  <c r="H23" i="4"/>
  <c r="K23" i="4" s="1"/>
  <c r="H64" i="4"/>
  <c r="B76" i="4" s="1"/>
  <c r="B84" i="4" s="1"/>
  <c r="I67" i="4"/>
  <c r="C77" i="4" s="1"/>
  <c r="C85" i="4" s="1"/>
  <c r="H30" i="4"/>
  <c r="K30" i="4" s="1"/>
  <c r="H32" i="4"/>
  <c r="K32" i="4" s="1"/>
  <c r="I62" i="4"/>
  <c r="K34" i="4"/>
  <c r="B72" i="4"/>
  <c r="B80" i="4" s="1"/>
  <c r="H25" i="4"/>
  <c r="K25" i="4" s="1"/>
  <c r="H35" i="4"/>
  <c r="K35" i="4" s="1"/>
  <c r="H31" i="4"/>
  <c r="K31" i="4" s="1"/>
  <c r="I63" i="4"/>
  <c r="H24" i="4"/>
  <c r="K24" i="4" s="1"/>
  <c r="H42" i="4"/>
  <c r="H46" i="4"/>
  <c r="I46" i="4"/>
  <c r="C73" i="4" s="1"/>
  <c r="C81" i="4" s="1"/>
  <c r="H57" i="4"/>
  <c r="K27" i="4"/>
  <c r="K26" i="4"/>
  <c r="G25" i="1"/>
  <c r="G26" i="1"/>
  <c r="G27" i="1"/>
  <c r="B75" i="4" l="1"/>
  <c r="B83" i="4" s="1"/>
  <c r="H60" i="4"/>
  <c r="C76" i="4"/>
  <c r="C84" i="4" s="1"/>
  <c r="H48" i="4"/>
  <c r="B73" i="4"/>
  <c r="B81" i="4" s="1"/>
  <c r="H65" i="4"/>
  <c r="H13" i="1"/>
  <c r="H14" i="1"/>
  <c r="H15" i="1"/>
  <c r="H16" i="1"/>
  <c r="H17" i="1"/>
  <c r="H12" i="1"/>
  <c r="H6" i="1"/>
  <c r="H7" i="1"/>
  <c r="H8" i="1"/>
  <c r="H9" i="1"/>
  <c r="H10" i="1"/>
  <c r="H5" i="1"/>
  <c r="H33" i="1"/>
  <c r="K33" i="1" s="1"/>
  <c r="H26" i="1"/>
  <c r="K26" i="1" s="1"/>
  <c r="G34" i="1"/>
  <c r="G32" i="1"/>
  <c r="G31" i="1"/>
  <c r="G30" i="1"/>
  <c r="E35" i="1"/>
  <c r="H35" i="1" s="1"/>
  <c r="K35" i="1" s="1"/>
  <c r="E34" i="1"/>
  <c r="E32" i="1"/>
  <c r="E31" i="1"/>
  <c r="E30" i="1"/>
  <c r="C34" i="1"/>
  <c r="H34" i="1" s="1"/>
  <c r="K34" i="1" s="1"/>
  <c r="C32" i="1"/>
  <c r="H32" i="1" s="1"/>
  <c r="K32" i="1" s="1"/>
  <c r="C31" i="1"/>
  <c r="C30" i="1"/>
  <c r="H30" i="1" s="1"/>
  <c r="K30" i="1" s="1"/>
  <c r="G23" i="1"/>
  <c r="G22" i="1"/>
  <c r="C27" i="1"/>
  <c r="H27" i="1" s="1"/>
  <c r="K27" i="1" s="1"/>
  <c r="C26" i="1"/>
  <c r="C25" i="1"/>
  <c r="H25" i="1" s="1"/>
  <c r="K25" i="1" s="1"/>
  <c r="C24" i="1"/>
  <c r="C23" i="1"/>
  <c r="E27" i="1"/>
  <c r="E26" i="1"/>
  <c r="E24" i="1"/>
  <c r="E23" i="1"/>
  <c r="E22" i="1"/>
  <c r="C22" i="1"/>
  <c r="H24" i="1" l="1"/>
  <c r="K24" i="1" s="1"/>
  <c r="H22" i="1"/>
  <c r="K22" i="1" s="1"/>
  <c r="H23" i="1"/>
  <c r="K23" i="1" s="1"/>
  <c r="H31" i="1"/>
  <c r="K3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Miguel Angel Diaz Guerrero</author>
  </authors>
  <commentList>
    <comment ref="G2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Miguel Angel Diaz Guerrero:</t>
        </r>
        <r>
          <rPr>
            <sz val="9"/>
            <color indexed="81"/>
            <rFont val="Tahoma"/>
            <family val="2"/>
          </rPr>
          <t xml:space="preserve">
Los valores resaltados en amarillo se sustituyeron por 0 porque dieron negativo al ajustar con el blanco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Miguel Angel Diaz Guerrero</author>
  </authors>
  <commentList>
    <comment ref="G2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Miguel Angel Diaz Guerrero:</t>
        </r>
        <r>
          <rPr>
            <sz val="9"/>
            <color indexed="81"/>
            <rFont val="Tahoma"/>
            <family val="2"/>
          </rPr>
          <t xml:space="preserve">
Los valores resaltados en amarillo se sustituyeron por 0 porque dieron negativo al ajustar con el blanco</t>
        </r>
      </text>
    </comment>
  </commentList>
</comments>
</file>

<file path=xl/sharedStrings.xml><?xml version="1.0" encoding="utf-8"?>
<sst xmlns="http://schemas.openxmlformats.org/spreadsheetml/2006/main" count="130" uniqueCount="52">
  <si>
    <t>PAO 1 Wt</t>
  </si>
  <si>
    <t>PA14 Wt</t>
  </si>
  <si>
    <t>INP-30R</t>
  </si>
  <si>
    <t>INP-4O</t>
  </si>
  <si>
    <t>P044</t>
  </si>
  <si>
    <t>P076</t>
  </si>
  <si>
    <t>PAO 1 WT No curcuma</t>
  </si>
  <si>
    <t>PA14 WT No curcuma</t>
  </si>
  <si>
    <t>INP-30R No curcuma</t>
  </si>
  <si>
    <t>INP-40 No curcuma</t>
  </si>
  <si>
    <t>P044 No curcuma</t>
  </si>
  <si>
    <t>P076 No curcuma</t>
  </si>
  <si>
    <r>
      <t xml:space="preserve">PAO 1 WT 50 </t>
    </r>
    <r>
      <rPr>
        <sz val="11"/>
        <color theme="1"/>
        <rFont val="Calibri"/>
        <family val="2"/>
      </rPr>
      <t xml:space="preserve">μM </t>
    </r>
    <r>
      <rPr>
        <sz val="11"/>
        <color theme="1"/>
        <rFont val="Calibri"/>
        <family val="2"/>
        <scheme val="minor"/>
      </rPr>
      <t>curcuma</t>
    </r>
  </si>
  <si>
    <r>
      <t xml:space="preserve">PA14 WT 50 </t>
    </r>
    <r>
      <rPr>
        <sz val="11"/>
        <color theme="1"/>
        <rFont val="Calibri"/>
        <family val="2"/>
      </rPr>
      <t xml:space="preserve">μM </t>
    </r>
    <r>
      <rPr>
        <sz val="11"/>
        <color theme="1"/>
        <rFont val="Calibri"/>
        <family val="2"/>
        <scheme val="minor"/>
      </rPr>
      <t>curcuma</t>
    </r>
  </si>
  <si>
    <r>
      <t xml:space="preserve">INP-30R 50 </t>
    </r>
    <r>
      <rPr>
        <sz val="11"/>
        <color theme="1"/>
        <rFont val="Calibri"/>
        <family val="2"/>
      </rPr>
      <t xml:space="preserve">μM </t>
    </r>
    <r>
      <rPr>
        <sz val="11"/>
        <color theme="1"/>
        <rFont val="Calibri"/>
        <family val="2"/>
        <scheme val="minor"/>
      </rPr>
      <t>curcuma</t>
    </r>
  </si>
  <si>
    <r>
      <t xml:space="preserve">INP-40 50 </t>
    </r>
    <r>
      <rPr>
        <sz val="11"/>
        <color theme="1"/>
        <rFont val="Calibri"/>
        <family val="2"/>
      </rPr>
      <t xml:space="preserve">μM </t>
    </r>
    <r>
      <rPr>
        <sz val="11"/>
        <color theme="1"/>
        <rFont val="Calibri"/>
        <family val="2"/>
        <scheme val="minor"/>
      </rPr>
      <t>curcuma</t>
    </r>
  </si>
  <si>
    <r>
      <t xml:space="preserve">P044 50 </t>
    </r>
    <r>
      <rPr>
        <sz val="11"/>
        <color theme="1"/>
        <rFont val="Calibri"/>
        <family val="2"/>
      </rPr>
      <t xml:space="preserve">μM </t>
    </r>
    <r>
      <rPr>
        <sz val="11"/>
        <color theme="1"/>
        <rFont val="Calibri"/>
        <family val="2"/>
        <scheme val="minor"/>
      </rPr>
      <t>curcuma</t>
    </r>
  </si>
  <si>
    <r>
      <t xml:space="preserve">P076 50 </t>
    </r>
    <r>
      <rPr>
        <sz val="11"/>
        <color theme="1"/>
        <rFont val="Calibri"/>
        <family val="2"/>
      </rPr>
      <t xml:space="preserve">μM </t>
    </r>
    <r>
      <rPr>
        <sz val="11"/>
        <color theme="1"/>
        <rFont val="Calibri"/>
        <family val="2"/>
        <scheme val="minor"/>
      </rPr>
      <t>curcuma</t>
    </r>
  </si>
  <si>
    <t>PAO 1 WT</t>
  </si>
  <si>
    <t>PA14 WT</t>
  </si>
  <si>
    <t xml:space="preserve">INP-30R </t>
  </si>
  <si>
    <t xml:space="preserve">INP-40 </t>
  </si>
  <si>
    <t xml:space="preserve">P044 </t>
  </si>
  <si>
    <t xml:space="preserve">P076 </t>
  </si>
  <si>
    <t>pa14</t>
  </si>
  <si>
    <t>30R</t>
  </si>
  <si>
    <t>PA0 1 WT</t>
  </si>
  <si>
    <t>pa01</t>
  </si>
  <si>
    <t>PA01 WT</t>
  </si>
  <si>
    <t>PA01 WT No curcuma</t>
  </si>
  <si>
    <r>
      <t xml:space="preserve">PA01 WT 50 </t>
    </r>
    <r>
      <rPr>
        <sz val="11"/>
        <color theme="1"/>
        <rFont val="Calibri"/>
        <family val="2"/>
      </rPr>
      <t xml:space="preserve">μM </t>
    </r>
    <r>
      <rPr>
        <sz val="11"/>
        <color theme="1"/>
        <rFont val="Calibri"/>
        <family val="2"/>
        <scheme val="minor"/>
      </rPr>
      <t>curcuma</t>
    </r>
  </si>
  <si>
    <t>growth</t>
  </si>
  <si>
    <t>No curcumin</t>
  </si>
  <si>
    <t>50 μM curcumin</t>
  </si>
  <si>
    <t>mean</t>
  </si>
  <si>
    <t>meanOD600</t>
  </si>
  <si>
    <t>Blank LB curcumin</t>
  </si>
  <si>
    <t>Blank LB alone</t>
  </si>
  <si>
    <t>Adjustment with blank</t>
  </si>
  <si>
    <t>first</t>
  </si>
  <si>
    <t>second</t>
  </si>
  <si>
    <t>third</t>
  </si>
  <si>
    <t>Caseinolytic activity assay</t>
  </si>
  <si>
    <t xml:space="preserve">Caseinolytic activity </t>
  </si>
  <si>
    <t>Caseinolytic activity</t>
  </si>
  <si>
    <t>blank LB solo</t>
  </si>
  <si>
    <t>blank LB curcumin</t>
  </si>
  <si>
    <t>Caseinolytic</t>
  </si>
  <si>
    <t>test t</t>
  </si>
  <si>
    <r>
      <t xml:space="preserve">50 </t>
    </r>
    <r>
      <rPr>
        <sz val="11"/>
        <color theme="1"/>
        <rFont val="Calibri"/>
        <family val="2"/>
      </rPr>
      <t xml:space="preserve">μM </t>
    </r>
    <r>
      <rPr>
        <sz val="11"/>
        <color theme="1"/>
        <rFont val="Calibri"/>
        <family val="2"/>
        <scheme val="minor"/>
      </rPr>
      <t>curcumin</t>
    </r>
  </si>
  <si>
    <t>OD = optical density</t>
  </si>
  <si>
    <t xml:space="preserve">Growth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</si>
</sst>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3" borderId="0" xfId="0" applyFont="1" applyFill="1"/>
    <xf numFmtId="0" fontId="2" fillId="2" borderId="0" xfId="0" applyFont="1" applyFill="1"/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Caseinolytic activity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'Inhibition assay'!$B$38</c:f>
              <c:strCache>
                <c:ptCount val="1"/>
                <c:pt idx="0">
                  <c:v>No curcumin</c:v>
                </c:pt>
              </c:strCache>
            </c:strRef>
          </c:tx>
          <c:invertIfNegative val="0"/>
          <c:cat>
            <c:strRef>
              <c:f>'Inhibition assay'!$A$39:$A$44</c:f>
              <c:strCache>
                <c:ptCount val="6"/>
                <c:pt idx="0">
                  <c:v>PAO 1 WT</c:v>
                </c:pt>
                <c:pt idx="1">
                  <c:v>PA14 WT</c:v>
                </c:pt>
                <c:pt idx="2">
                  <c:v>INP-30R </c:v>
                </c:pt>
                <c:pt idx="3">
                  <c:v>INP-40 </c:v>
                </c:pt>
                <c:pt idx="4">
                  <c:v>P044 </c:v>
                </c:pt>
                <c:pt idx="5">
                  <c:v>P076 </c:v>
                </c:pt>
              </c:strCache>
            </c:strRef>
          </c:cat>
          <c:val>
            <c:numRef>
              <c:f>'Inhibition assay'!$B$39:$B$44</c:f>
              <c:numCache>
                <c:formatCode>General</c:formatCode>
                <c:ptCount val="6"/>
                <c:pt idx="0">
                  <c:v>1.2212255444813584</c:v>
                </c:pt>
                <c:pt idx="1">
                  <c:v>1.3845076060848678</c:v>
                </c:pt>
                <c:pt idx="2">
                  <c:v>7.4342629482071723E-2</c:v>
                </c:pt>
                <c:pt idx="3">
                  <c:v>2.13957375679064E-2</c:v>
                </c:pt>
                <c:pt idx="4">
                  <c:v>9.503637141634573E-2</c:v>
                </c:pt>
                <c:pt idx="5">
                  <c:v>3.8709677419354854E-2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AB-440E-A0C3-2EB84FBB66D8}"/>
            </c:ext>
          </c:extLst>
        </c:ser>
        <c:ser>
          <c:idx val="1"/>
          <c:order val="1"/>
          <c:tx>
            <c:strRef>
              <c:f>'Inhibition assay'!$C$38</c:f>
              <c:strCache>
                <c:ptCount val="1"/>
                <c:pt idx="0">
                  <c:v>50 μM curcumin</c:v>
                </c:pt>
              </c:strCache>
            </c:strRef>
          </c:tx>
          <c:invertIfNegative val="0"/>
          <c:cat>
            <c:strRef>
              <c:f>'Inhibition assay'!$A$39:$A$44</c:f>
              <c:strCache>
                <c:ptCount val="6"/>
                <c:pt idx="0">
                  <c:v>PAO 1 WT</c:v>
                </c:pt>
                <c:pt idx="1">
                  <c:v>PA14 WT</c:v>
                </c:pt>
                <c:pt idx="2">
                  <c:v>INP-30R </c:v>
                </c:pt>
                <c:pt idx="3">
                  <c:v>INP-40 </c:v>
                </c:pt>
                <c:pt idx="4">
                  <c:v>P044 </c:v>
                </c:pt>
                <c:pt idx="5">
                  <c:v>P076 </c:v>
                </c:pt>
              </c:strCache>
            </c:strRef>
          </c:cat>
          <c:val>
            <c:numRef>
              <c:f>'Inhibition assay'!$C$39:$C$44</c:f>
              <c:numCache>
                <c:formatCode>General</c:formatCode>
                <c:ptCount val="6"/>
                <c:pt idx="0">
                  <c:v>0.96764346764346765</c:v>
                </c:pt>
                <c:pt idx="1">
                  <c:v>1.140746819860484</c:v>
                </c:pt>
                <c:pt idx="2">
                  <c:v>9.6260786193672079E-2</c:v>
                </c:pt>
                <c:pt idx="3">
                  <c:v>0</c:v>
                </c:pt>
                <c:pt idx="4">
                  <c:v>0.45635052689961164</c:v>
                </c:pt>
                <c:pt idx="5">
                  <c:v>1.5133531157270032E-2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AB-440E-A0C3-2EB84FBB6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869568"/>
        <c:axId val="136818688"/>
      </c:barChart>
      <c:catAx>
        <c:axId val="1378695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36818688"/>
        <c:crosses val="autoZero"/>
        <c:auto val="1"/>
        <c:lblAlgn val="ctr"/>
        <c:lblOffset val="100"/>
        <c:noMultiLvlLbl val="0"/>
      </c:catAx>
      <c:valAx>
        <c:axId val="13681868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OD</a:t>
                </a:r>
                <a:r>
                  <a:rPr lang="es-MX" baseline="-25000"/>
                  <a:t>405nm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7869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3786394215952804"/>
          <c:y val="0.17606417822228212"/>
          <c:w val="0.44302783881276847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Caseinolytic!$B$38</c:f>
              <c:strCache>
                <c:ptCount val="1"/>
                <c:pt idx="0">
                  <c:v>No curcumin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Caseinolytic!$B$72:$B$77</c:f>
                <c:numCache>
                  <c:formatCode>General</c:formatCode>
                  <c:ptCount val="6"/>
                  <c:pt idx="0">
                    <c:v>2.4087418247023776E-2</c:v>
                  </c:pt>
                  <c:pt idx="1">
                    <c:v>6.1272414686145221E-2</c:v>
                  </c:pt>
                  <c:pt idx="2">
                    <c:v>4.1608208859154519E-2</c:v>
                  </c:pt>
                  <c:pt idx="3">
                    <c:v>9.0258875077506382E-3</c:v>
                  </c:pt>
                  <c:pt idx="4">
                    <c:v>4.0939265330527518E-2</c:v>
                  </c:pt>
                  <c:pt idx="5">
                    <c:v>1.0760309261518906E-2</c:v>
                  </c:pt>
                </c:numCache>
              </c:numRef>
            </c:plus>
            <c:minus>
              <c:numRef>
                <c:f>Caseinolytic!$B$72:$B$77</c:f>
                <c:numCache>
                  <c:formatCode>General</c:formatCode>
                  <c:ptCount val="6"/>
                  <c:pt idx="0">
                    <c:v>2.4087418247023776E-2</c:v>
                  </c:pt>
                  <c:pt idx="1">
                    <c:v>6.1272414686145221E-2</c:v>
                  </c:pt>
                  <c:pt idx="2">
                    <c:v>4.1608208859154519E-2</c:v>
                  </c:pt>
                  <c:pt idx="3">
                    <c:v>9.0258875077506382E-3</c:v>
                  </c:pt>
                  <c:pt idx="4">
                    <c:v>4.0939265330527518E-2</c:v>
                  </c:pt>
                  <c:pt idx="5">
                    <c:v>1.0760309261518906E-2</c:v>
                  </c:pt>
                </c:numCache>
              </c:numRef>
            </c:minus>
          </c:errBars>
          <c:cat>
            <c:strRef>
              <c:f>Caseinolytic!$A$39:$A$44</c:f>
              <c:strCache>
                <c:ptCount val="6"/>
                <c:pt idx="0">
                  <c:v>PA01 WT</c:v>
                </c:pt>
                <c:pt idx="1">
                  <c:v>PA14 WT</c:v>
                </c:pt>
                <c:pt idx="2">
                  <c:v>INP-30R </c:v>
                </c:pt>
                <c:pt idx="3">
                  <c:v>INP-40 </c:v>
                </c:pt>
                <c:pt idx="4">
                  <c:v>P044 </c:v>
                </c:pt>
                <c:pt idx="5">
                  <c:v>P076 </c:v>
                </c:pt>
              </c:strCache>
            </c:strRef>
          </c:cat>
          <c:val>
            <c:numRef>
              <c:f>Caseinolytic!$B$39:$B$44</c:f>
              <c:numCache>
                <c:formatCode>General</c:formatCode>
                <c:ptCount val="6"/>
                <c:pt idx="0">
                  <c:v>0.51653746770025832</c:v>
                </c:pt>
                <c:pt idx="1">
                  <c:v>0.58026421136909534</c:v>
                </c:pt>
                <c:pt idx="2">
                  <c:v>2.4780876494023909E-2</c:v>
                </c:pt>
                <c:pt idx="3">
                  <c:v>9.6113664855829537E-3</c:v>
                </c:pt>
                <c:pt idx="4">
                  <c:v>3.2563115104835255E-2</c:v>
                </c:pt>
                <c:pt idx="5">
                  <c:v>2.0000000000000011E-2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4A-4988-B73F-267A9C07AA76}"/>
            </c:ext>
          </c:extLst>
        </c:ser>
        <c:ser>
          <c:idx val="1"/>
          <c:order val="1"/>
          <c:tx>
            <c:strRef>
              <c:f>Caseinolytic!$C$38</c:f>
              <c:strCache>
                <c:ptCount val="1"/>
                <c:pt idx="0">
                  <c:v>50 μM curcumin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Caseinolytic!$C$72:$C$77</c:f>
                <c:numCache>
                  <c:formatCode>General</c:formatCode>
                  <c:ptCount val="6"/>
                  <c:pt idx="0">
                    <c:v>1.1961450452284259E-2</c:v>
                  </c:pt>
                  <c:pt idx="1">
                    <c:v>3.2588929211752597E-2</c:v>
                  </c:pt>
                  <c:pt idx="2">
                    <c:v>1.298402985039389E-2</c:v>
                  </c:pt>
                  <c:pt idx="3">
                    <c:v>0</c:v>
                  </c:pt>
                  <c:pt idx="4">
                    <c:v>7.3928070080892458E-2</c:v>
                  </c:pt>
                  <c:pt idx="5">
                    <c:v>8.737348287439441E-3</c:v>
                  </c:pt>
                </c:numCache>
              </c:numRef>
            </c:plus>
            <c:minus>
              <c:numRef>
                <c:f>Caseinolytic!$C$72:$C$77</c:f>
                <c:numCache>
                  <c:formatCode>General</c:formatCode>
                  <c:ptCount val="6"/>
                  <c:pt idx="0">
                    <c:v>1.1961450452284259E-2</c:v>
                  </c:pt>
                  <c:pt idx="1">
                    <c:v>3.2588929211752597E-2</c:v>
                  </c:pt>
                  <c:pt idx="2">
                    <c:v>1.298402985039389E-2</c:v>
                  </c:pt>
                  <c:pt idx="3">
                    <c:v>0</c:v>
                  </c:pt>
                  <c:pt idx="4">
                    <c:v>7.3928070080892458E-2</c:v>
                  </c:pt>
                  <c:pt idx="5">
                    <c:v>8.737348287439441E-3</c:v>
                  </c:pt>
                </c:numCache>
              </c:numRef>
            </c:minus>
          </c:errBars>
          <c:cat>
            <c:strRef>
              <c:f>Caseinolytic!$A$39:$A$44</c:f>
              <c:strCache>
                <c:ptCount val="6"/>
                <c:pt idx="0">
                  <c:v>PA01 WT</c:v>
                </c:pt>
                <c:pt idx="1">
                  <c:v>PA14 WT</c:v>
                </c:pt>
                <c:pt idx="2">
                  <c:v>INP-30R </c:v>
                </c:pt>
                <c:pt idx="3">
                  <c:v>INP-40 </c:v>
                </c:pt>
                <c:pt idx="4">
                  <c:v>P044 </c:v>
                </c:pt>
                <c:pt idx="5">
                  <c:v>P076 </c:v>
                </c:pt>
              </c:strCache>
            </c:strRef>
          </c:cat>
          <c:val>
            <c:numRef>
              <c:f>Caseinolytic!$C$39:$C$44</c:f>
              <c:numCache>
                <c:formatCode>General</c:formatCode>
                <c:ptCount val="6"/>
                <c:pt idx="0">
                  <c:v>0.41257631257631266</c:v>
                </c:pt>
                <c:pt idx="1">
                  <c:v>0.48067295855560105</c:v>
                </c:pt>
                <c:pt idx="2">
                  <c:v>3.9597315436241606E-2</c:v>
                </c:pt>
                <c:pt idx="3">
                  <c:v>0</c:v>
                </c:pt>
                <c:pt idx="4">
                  <c:v>0.18258458125346641</c:v>
                </c:pt>
                <c:pt idx="5">
                  <c:v>5.0445103857566778E-3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4A-4988-B73F-267A9C07A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936832"/>
        <c:axId val="136942720"/>
      </c:barChart>
      <c:catAx>
        <c:axId val="1369368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36942720"/>
        <c:crosses val="autoZero"/>
        <c:auto val="1"/>
        <c:lblAlgn val="ctr"/>
        <c:lblOffset val="100"/>
        <c:noMultiLvlLbl val="0"/>
      </c:catAx>
      <c:valAx>
        <c:axId val="136942720"/>
        <c:scaling>
          <c:orientation val="minMax"/>
          <c:max val="0.70000000000000007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s-MX" sz="1400" baseline="0"/>
                  <a:t>Caseinolytic activity</a:t>
                </a:r>
              </a:p>
              <a:p>
                <a:pPr>
                  <a:defRPr sz="1400"/>
                </a:pPr>
                <a:r>
                  <a:rPr lang="es-MX" sz="1400" baseline="0"/>
                  <a:t>(Abs 440 nm/O.D. 600 nm) </a:t>
                </a:r>
                <a:endParaRPr lang="es-MX" sz="1400" baseline="-250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936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521804</xdr:colOff>
      <xdr:row>47</xdr:row>
      <xdr:rowOff>144116</xdr:rowOff>
    </xdr:from>
    <xdr:to>
      <xdr:col>5</xdr:col>
      <xdr:colOff>281609</xdr:colOff>
      <xdr:row>63</xdr:row>
      <xdr:rowOff>190499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521804</xdr:colOff>
      <xdr:row>47</xdr:row>
      <xdr:rowOff>144116</xdr:rowOff>
    </xdr:from>
    <xdr:to>
      <xdr:col>5</xdr:col>
      <xdr:colOff>629478</xdr:colOff>
      <xdr:row>67</xdr:row>
      <xdr:rowOff>149087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zoomScale="115" zoomScaleNormal="115" workbookViewId="0">
      <selection activeCell="J12" sqref="J12"/>
    </sheetView>
  </sheetViews>
  <sheetFormatPr defaultColWidth="11.42578125" defaultRowHeight="15" x14ac:dyDescent="0.25"/>
  <cols>
    <col min="1" max="1" width="23.42578125" style="1" bestFit="1" customWidth="1"/>
    <col min="2" max="2" width="13.140625" bestFit="1" customWidth="1"/>
    <col min="3" max="3" width="15.85546875" bestFit="1" customWidth="1"/>
    <col min="4" max="4" width="13.140625" bestFit="1" customWidth="1"/>
    <col min="5" max="5" width="15.85546875" bestFit="1" customWidth="1"/>
    <col min="6" max="6" width="13.140625" bestFit="1" customWidth="1"/>
    <col min="7" max="7" width="15.85546875" bestFit="1" customWidth="1"/>
    <col min="9" max="9" width="15.5703125" bestFit="1" customWidth="1"/>
    <col min="11" max="11" width="20.85546875" bestFit="1" customWidth="1"/>
  </cols>
  <sheetData>
    <row r="1" spans="1:10" x14ac:dyDescent="0.25">
      <c r="B1" t="s">
        <v>42</v>
      </c>
    </row>
    <row r="3" spans="1:10" ht="14.45" x14ac:dyDescent="0.3">
      <c r="A3" s="3" t="s">
        <v>31</v>
      </c>
    </row>
    <row r="4" spans="1:10" ht="14.45" x14ac:dyDescent="0.3">
      <c r="A4" s="2" t="s">
        <v>32</v>
      </c>
      <c r="B4" t="s">
        <v>39</v>
      </c>
      <c r="D4" t="s">
        <v>40</v>
      </c>
      <c r="F4" t="s">
        <v>41</v>
      </c>
      <c r="H4" t="s">
        <v>34</v>
      </c>
    </row>
    <row r="5" spans="1:10" ht="14.45" x14ac:dyDescent="0.3">
      <c r="A5" s="1" t="s">
        <v>0</v>
      </c>
      <c r="B5">
        <v>0.43</v>
      </c>
      <c r="D5">
        <v>0.36</v>
      </c>
      <c r="F5">
        <v>0.33900000000000002</v>
      </c>
      <c r="H5">
        <f>B5+D5+F5/3</f>
        <v>0.90300000000000002</v>
      </c>
    </row>
    <row r="6" spans="1:10" ht="14.45" x14ac:dyDescent="0.3">
      <c r="A6" s="1" t="s">
        <v>1</v>
      </c>
      <c r="B6">
        <v>0.379</v>
      </c>
      <c r="D6">
        <v>0.35499999999999998</v>
      </c>
      <c r="F6">
        <v>0.29599999999999999</v>
      </c>
      <c r="H6">
        <f t="shared" ref="H6:H10" si="0">B6+D6+F6/3</f>
        <v>0.83266666666666667</v>
      </c>
    </row>
    <row r="7" spans="1:10" ht="14.45" x14ac:dyDescent="0.3">
      <c r="A7" s="1" t="s">
        <v>2</v>
      </c>
      <c r="B7">
        <v>0.42</v>
      </c>
      <c r="D7">
        <v>0.307</v>
      </c>
      <c r="F7">
        <v>0.32900000000000001</v>
      </c>
      <c r="H7">
        <f t="shared" si="0"/>
        <v>0.83666666666666667</v>
      </c>
    </row>
    <row r="8" spans="1:10" ht="14.45" x14ac:dyDescent="0.3">
      <c r="A8" s="1" t="s">
        <v>3</v>
      </c>
      <c r="B8">
        <v>0.36899999999999999</v>
      </c>
      <c r="D8">
        <v>0.32300000000000001</v>
      </c>
      <c r="F8">
        <v>0.317</v>
      </c>
      <c r="H8">
        <f t="shared" si="0"/>
        <v>0.79766666666666663</v>
      </c>
    </row>
    <row r="9" spans="1:10" ht="14.45" x14ac:dyDescent="0.3">
      <c r="A9" s="1" t="s">
        <v>4</v>
      </c>
      <c r="B9">
        <v>0.36899999999999999</v>
      </c>
      <c r="D9">
        <v>0.31</v>
      </c>
      <c r="F9">
        <v>0.3</v>
      </c>
      <c r="H9">
        <f t="shared" si="0"/>
        <v>0.77900000000000003</v>
      </c>
    </row>
    <row r="10" spans="1:10" ht="14.45" x14ac:dyDescent="0.3">
      <c r="A10" s="1" t="s">
        <v>5</v>
      </c>
      <c r="B10">
        <v>0.41</v>
      </c>
      <c r="D10">
        <v>0.315</v>
      </c>
      <c r="F10">
        <v>0.30499999999999999</v>
      </c>
      <c r="H10">
        <f t="shared" si="0"/>
        <v>0.82666666666666666</v>
      </c>
    </row>
    <row r="11" spans="1:10" x14ac:dyDescent="0.25">
      <c r="A11" s="2" t="s">
        <v>33</v>
      </c>
    </row>
    <row r="12" spans="1:10" x14ac:dyDescent="0.25">
      <c r="A12" s="1" t="s">
        <v>0</v>
      </c>
      <c r="B12">
        <v>0.35599999999999998</v>
      </c>
      <c r="D12">
        <v>0.36699999999999999</v>
      </c>
      <c r="F12">
        <v>0.28799999999999998</v>
      </c>
      <c r="H12">
        <f>B12+D12+F12/3</f>
        <v>0.81899999999999995</v>
      </c>
      <c r="J12" s="2" t="s">
        <v>50</v>
      </c>
    </row>
    <row r="13" spans="1:10" ht="14.45" x14ac:dyDescent="0.3">
      <c r="A13" s="1" t="s">
        <v>1</v>
      </c>
      <c r="B13">
        <v>0.34200000000000003</v>
      </c>
      <c r="D13">
        <v>0.37</v>
      </c>
      <c r="F13">
        <v>0.30099999999999999</v>
      </c>
      <c r="H13">
        <f t="shared" ref="H13:H17" si="1">B13+D13+F13/3</f>
        <v>0.81233333333333335</v>
      </c>
    </row>
    <row r="14" spans="1:10" ht="14.45" x14ac:dyDescent="0.3">
      <c r="A14" s="1" t="s">
        <v>2</v>
      </c>
      <c r="B14">
        <v>0.31</v>
      </c>
      <c r="D14">
        <v>0.29899999999999999</v>
      </c>
      <c r="F14">
        <v>0.25900000000000001</v>
      </c>
      <c r="H14">
        <f t="shared" si="1"/>
        <v>0.69533333333333336</v>
      </c>
    </row>
    <row r="15" spans="1:10" ht="14.45" x14ac:dyDescent="0.3">
      <c r="A15" s="1" t="s">
        <v>3</v>
      </c>
      <c r="B15">
        <v>0.318</v>
      </c>
      <c r="D15">
        <v>0.33900000000000002</v>
      </c>
      <c r="F15">
        <v>0.316</v>
      </c>
      <c r="H15">
        <f t="shared" si="1"/>
        <v>0.76233333333333331</v>
      </c>
    </row>
    <row r="16" spans="1:10" ht="14.45" x14ac:dyDescent="0.3">
      <c r="A16" s="1" t="s">
        <v>4</v>
      </c>
      <c r="B16">
        <v>0.252</v>
      </c>
      <c r="D16">
        <v>0.26400000000000001</v>
      </c>
      <c r="F16">
        <v>0.255</v>
      </c>
      <c r="H16">
        <f t="shared" si="1"/>
        <v>0.60099999999999998</v>
      </c>
    </row>
    <row r="17" spans="1:11" ht="14.45" x14ac:dyDescent="0.3">
      <c r="A17" s="1" t="s">
        <v>5</v>
      </c>
      <c r="B17">
        <v>0.26500000000000001</v>
      </c>
      <c r="D17">
        <v>0.314</v>
      </c>
      <c r="F17">
        <v>0.28499999999999998</v>
      </c>
      <c r="H17">
        <f t="shared" si="1"/>
        <v>0.67399999999999993</v>
      </c>
    </row>
    <row r="19" spans="1:11" x14ac:dyDescent="0.25">
      <c r="A19" s="3" t="s">
        <v>44</v>
      </c>
      <c r="B19" t="s">
        <v>39</v>
      </c>
      <c r="C19" s="2" t="s">
        <v>38</v>
      </c>
      <c r="D19" t="s">
        <v>40</v>
      </c>
      <c r="E19" s="2" t="s">
        <v>38</v>
      </c>
      <c r="F19" t="s">
        <v>41</v>
      </c>
      <c r="G19" s="2" t="s">
        <v>38</v>
      </c>
      <c r="H19" s="2" t="s">
        <v>34</v>
      </c>
      <c r="I19" s="2" t="s">
        <v>35</v>
      </c>
      <c r="K19" s="4" t="s">
        <v>43</v>
      </c>
    </row>
    <row r="20" spans="1:11" ht="14.45" x14ac:dyDescent="0.3">
      <c r="C20" s="2"/>
      <c r="E20" s="2"/>
      <c r="G20" s="2"/>
    </row>
    <row r="21" spans="1:11" ht="14.45" x14ac:dyDescent="0.3">
      <c r="A21" s="3" t="s">
        <v>37</v>
      </c>
      <c r="B21">
        <v>7.5499999999999998E-2</v>
      </c>
      <c r="C21" s="2"/>
      <c r="E21" s="2"/>
      <c r="G21" s="2"/>
    </row>
    <row r="22" spans="1:11" ht="14.45" x14ac:dyDescent="0.3">
      <c r="A22" s="1" t="s">
        <v>6</v>
      </c>
      <c r="B22">
        <v>0.54169999999999996</v>
      </c>
      <c r="C22" s="2">
        <f>B22-B21</f>
        <v>0.46619999999999995</v>
      </c>
      <c r="D22">
        <v>0.56379999999999997</v>
      </c>
      <c r="E22" s="2">
        <f>D22-B21</f>
        <v>0.48829999999999996</v>
      </c>
      <c r="F22">
        <v>0.52029999999999998</v>
      </c>
      <c r="G22" s="2">
        <f>F22-B21</f>
        <v>0.44479999999999997</v>
      </c>
      <c r="H22" s="2">
        <f>C22+E22+G22/3</f>
        <v>1.1027666666666667</v>
      </c>
      <c r="I22" s="2">
        <v>0.90300000000000002</v>
      </c>
      <c r="K22">
        <f>H22/I22</f>
        <v>1.2212255444813584</v>
      </c>
    </row>
    <row r="23" spans="1:11" ht="14.45" x14ac:dyDescent="0.3">
      <c r="A23" s="1" t="s">
        <v>7</v>
      </c>
      <c r="B23">
        <v>0.53910000000000002</v>
      </c>
      <c r="C23" s="2">
        <f>B23-B21</f>
        <v>0.46360000000000001</v>
      </c>
      <c r="D23">
        <v>0.61639999999999995</v>
      </c>
      <c r="E23" s="2">
        <f>D23-B21</f>
        <v>0.54089999999999994</v>
      </c>
      <c r="F23">
        <v>0.52049999999999996</v>
      </c>
      <c r="G23" s="2">
        <f>F23-B21</f>
        <v>0.44499999999999995</v>
      </c>
      <c r="H23" s="2">
        <f t="shared" ref="H23:H27" si="2">C23+E23+G23/3</f>
        <v>1.1528333333333332</v>
      </c>
      <c r="I23" s="2">
        <v>0.83266666666666667</v>
      </c>
      <c r="K23">
        <f t="shared" ref="K23:K27" si="3">H23/I23</f>
        <v>1.3845076060848678</v>
      </c>
    </row>
    <row r="24" spans="1:11" ht="14.45" x14ac:dyDescent="0.3">
      <c r="A24" s="1" t="s">
        <v>8</v>
      </c>
      <c r="B24">
        <v>7.7100000000000002E-2</v>
      </c>
      <c r="C24" s="2">
        <f>B24-B21</f>
        <v>1.6000000000000042E-3</v>
      </c>
      <c r="D24">
        <v>0.1361</v>
      </c>
      <c r="E24" s="2">
        <f>D24-B21</f>
        <v>6.0600000000000001E-2</v>
      </c>
      <c r="F24">
        <v>7.4700000000000003E-2</v>
      </c>
      <c r="G24" s="5">
        <v>0</v>
      </c>
      <c r="H24" s="2">
        <f t="shared" si="2"/>
        <v>6.2200000000000005E-2</v>
      </c>
      <c r="I24" s="2">
        <v>0.83666666666666667</v>
      </c>
      <c r="K24">
        <f t="shared" si="3"/>
        <v>7.4342629482071723E-2</v>
      </c>
    </row>
    <row r="25" spans="1:11" ht="14.45" x14ac:dyDescent="0.3">
      <c r="A25" s="1" t="s">
        <v>9</v>
      </c>
      <c r="B25">
        <v>8.9599999999999999E-2</v>
      </c>
      <c r="C25" s="2">
        <f>B25-B21</f>
        <v>1.4100000000000001E-2</v>
      </c>
      <c r="D25">
        <v>7.3800000000000004E-2</v>
      </c>
      <c r="E25" s="5">
        <v>0</v>
      </c>
      <c r="F25">
        <v>8.4400000000000003E-2</v>
      </c>
      <c r="G25" s="2">
        <f>F25-B21</f>
        <v>8.9000000000000051E-3</v>
      </c>
      <c r="H25" s="2">
        <f t="shared" si="2"/>
        <v>1.7066666666666671E-2</v>
      </c>
      <c r="I25" s="2">
        <v>0.79766666666666663</v>
      </c>
      <c r="K25">
        <f t="shared" si="3"/>
        <v>2.13957375679064E-2</v>
      </c>
    </row>
    <row r="26" spans="1:11" ht="14.45" x14ac:dyDescent="0.3">
      <c r="A26" s="1" t="s">
        <v>10</v>
      </c>
      <c r="B26">
        <v>8.7099999999999997E-2</v>
      </c>
      <c r="C26" s="2">
        <f>B26-B21</f>
        <v>1.1599999999999999E-2</v>
      </c>
      <c r="D26">
        <v>0.13689999999999999</v>
      </c>
      <c r="E26" s="2">
        <f>D26-B21</f>
        <v>6.1399999999999996E-2</v>
      </c>
      <c r="F26">
        <v>7.8600000000000003E-2</v>
      </c>
      <c r="G26" s="2">
        <f>F26-B21</f>
        <v>3.1000000000000055E-3</v>
      </c>
      <c r="H26" s="2">
        <f t="shared" si="2"/>
        <v>7.4033333333333326E-2</v>
      </c>
      <c r="I26" s="2">
        <v>0.77900000000000003</v>
      </c>
      <c r="K26">
        <f t="shared" si="3"/>
        <v>9.503637141634573E-2</v>
      </c>
    </row>
    <row r="27" spans="1:11" ht="14.45" x14ac:dyDescent="0.3">
      <c r="A27" s="1" t="s">
        <v>11</v>
      </c>
      <c r="B27">
        <v>8.9300000000000004E-2</v>
      </c>
      <c r="C27" s="2">
        <f>B27-B21</f>
        <v>1.3800000000000007E-2</v>
      </c>
      <c r="D27">
        <v>8.4900000000000003E-2</v>
      </c>
      <c r="E27" s="2">
        <f>D27-B21</f>
        <v>9.4000000000000056E-3</v>
      </c>
      <c r="F27">
        <v>0.1019</v>
      </c>
      <c r="G27" s="2">
        <f>F27-B21</f>
        <v>2.6400000000000007E-2</v>
      </c>
      <c r="H27" s="2">
        <f t="shared" si="2"/>
        <v>3.2000000000000015E-2</v>
      </c>
      <c r="I27" s="2">
        <v>0.82666666666666666</v>
      </c>
      <c r="K27">
        <f t="shared" si="3"/>
        <v>3.8709677419354854E-2</v>
      </c>
    </row>
    <row r="29" spans="1:11" ht="14.45" x14ac:dyDescent="0.3">
      <c r="A29" s="3" t="s">
        <v>36</v>
      </c>
      <c r="B29">
        <v>0.1183</v>
      </c>
    </row>
    <row r="30" spans="1:11" x14ac:dyDescent="0.25">
      <c r="A30" s="1" t="s">
        <v>12</v>
      </c>
      <c r="B30">
        <v>0.46750000000000003</v>
      </c>
      <c r="C30" s="2">
        <f>B30-B29</f>
        <v>0.34920000000000001</v>
      </c>
      <c r="D30">
        <v>0.45100000000000001</v>
      </c>
      <c r="E30" s="2">
        <f>D30-B29</f>
        <v>0.3327</v>
      </c>
      <c r="F30">
        <v>0.4501</v>
      </c>
      <c r="G30" s="2">
        <f>F30-B29</f>
        <v>0.33179999999999998</v>
      </c>
      <c r="H30" s="2">
        <f>C30+E30+G30/3</f>
        <v>0.79249999999999998</v>
      </c>
      <c r="I30" s="2">
        <v>0.81899999999999995</v>
      </c>
      <c r="K30">
        <f>H30/I30</f>
        <v>0.96764346764346765</v>
      </c>
    </row>
    <row r="31" spans="1:11" x14ac:dyDescent="0.25">
      <c r="A31" s="1" t="s">
        <v>13</v>
      </c>
      <c r="B31">
        <v>0.53739999999999999</v>
      </c>
      <c r="C31" s="2">
        <f>B31-B29</f>
        <v>0.41909999999999997</v>
      </c>
      <c r="D31">
        <v>0.50349999999999995</v>
      </c>
      <c r="E31" s="2">
        <f>D31-B29</f>
        <v>0.38519999999999993</v>
      </c>
      <c r="F31">
        <v>0.4854</v>
      </c>
      <c r="G31" s="2">
        <f>F31-B29</f>
        <v>0.36709999999999998</v>
      </c>
      <c r="H31" s="2">
        <f t="shared" ref="H31:H35" si="4">C31+E31+G31/3</f>
        <v>0.92666666666666653</v>
      </c>
      <c r="I31" s="2">
        <v>0.81233333333333335</v>
      </c>
      <c r="K31">
        <f t="shared" ref="K31:K35" si="5">H31/I31</f>
        <v>1.140746819860484</v>
      </c>
    </row>
    <row r="32" spans="1:11" x14ac:dyDescent="0.25">
      <c r="A32" s="1" t="s">
        <v>14</v>
      </c>
      <c r="B32">
        <v>0.1396</v>
      </c>
      <c r="C32" s="2">
        <f>B32-B29</f>
        <v>2.1299999999999999E-2</v>
      </c>
      <c r="D32">
        <v>0.15609999999999999</v>
      </c>
      <c r="E32" s="2">
        <f>D32-B29</f>
        <v>3.7799999999999986E-2</v>
      </c>
      <c r="F32">
        <v>0.14180000000000001</v>
      </c>
      <c r="G32" s="2">
        <f>F32-B29</f>
        <v>2.3500000000000007E-2</v>
      </c>
      <c r="H32" s="2">
        <f t="shared" si="4"/>
        <v>6.6933333333333317E-2</v>
      </c>
      <c r="I32" s="2">
        <v>0.69533333333333336</v>
      </c>
      <c r="K32">
        <f t="shared" si="5"/>
        <v>9.6260786193672079E-2</v>
      </c>
    </row>
    <row r="33" spans="1:11" x14ac:dyDescent="0.25">
      <c r="A33" s="1" t="s">
        <v>15</v>
      </c>
      <c r="B33">
        <v>8.4199999999999997E-2</v>
      </c>
      <c r="C33" s="5">
        <v>0</v>
      </c>
      <c r="D33">
        <v>7.3899999999999993E-2</v>
      </c>
      <c r="E33" s="5">
        <v>0</v>
      </c>
      <c r="F33">
        <v>8.43E-2</v>
      </c>
      <c r="G33" s="5">
        <v>0</v>
      </c>
      <c r="H33" s="2">
        <f t="shared" si="4"/>
        <v>0</v>
      </c>
      <c r="I33" s="2">
        <v>0.76233333333333331</v>
      </c>
      <c r="K33">
        <f t="shared" si="5"/>
        <v>0</v>
      </c>
    </row>
    <row r="34" spans="1:11" x14ac:dyDescent="0.25">
      <c r="A34" s="1" t="s">
        <v>16</v>
      </c>
      <c r="B34">
        <v>0.2041</v>
      </c>
      <c r="C34" s="2">
        <f>B34-B29</f>
        <v>8.5800000000000001E-2</v>
      </c>
      <c r="D34">
        <v>0.27929999999999999</v>
      </c>
      <c r="E34" s="2">
        <f>D34-B29</f>
        <v>0.16099999999999998</v>
      </c>
      <c r="F34">
        <v>0.20069999999999999</v>
      </c>
      <c r="G34" s="2">
        <f>F34-B29</f>
        <v>8.2399999999999987E-2</v>
      </c>
      <c r="H34" s="2">
        <f t="shared" si="4"/>
        <v>0.2742666666666666</v>
      </c>
      <c r="I34" s="2">
        <v>0.60099999999999998</v>
      </c>
      <c r="K34">
        <f t="shared" si="5"/>
        <v>0.45635052689961164</v>
      </c>
    </row>
    <row r="35" spans="1:11" x14ac:dyDescent="0.25">
      <c r="A35" s="1" t="s">
        <v>17</v>
      </c>
      <c r="B35">
        <v>8.4400000000000003E-2</v>
      </c>
      <c r="C35" s="5">
        <v>0</v>
      </c>
      <c r="D35">
        <v>0.1285</v>
      </c>
      <c r="E35" s="2">
        <f>D35-B29</f>
        <v>1.0200000000000001E-2</v>
      </c>
      <c r="F35">
        <v>7.7700000000000005E-2</v>
      </c>
      <c r="G35" s="5">
        <v>0</v>
      </c>
      <c r="H35" s="2">
        <f t="shared" si="4"/>
        <v>1.0200000000000001E-2</v>
      </c>
      <c r="I35" s="2">
        <v>0.67399999999999993</v>
      </c>
      <c r="K35">
        <f t="shared" si="5"/>
        <v>1.5133531157270032E-2</v>
      </c>
    </row>
    <row r="38" spans="1:11" x14ac:dyDescent="0.25">
      <c r="B38" t="s">
        <v>32</v>
      </c>
      <c r="C38" s="1" t="s">
        <v>49</v>
      </c>
    </row>
    <row r="39" spans="1:11" ht="14.45" x14ac:dyDescent="0.3">
      <c r="A39" s="1" t="s">
        <v>18</v>
      </c>
      <c r="B39">
        <v>1.2212255444813584</v>
      </c>
      <c r="C39">
        <v>0.96764346764346765</v>
      </c>
    </row>
    <row r="40" spans="1:11" ht="14.45" x14ac:dyDescent="0.3">
      <c r="A40" s="1" t="s">
        <v>19</v>
      </c>
      <c r="B40">
        <v>1.3845076060848678</v>
      </c>
      <c r="C40">
        <v>1.140746819860484</v>
      </c>
    </row>
    <row r="41" spans="1:11" ht="14.45" x14ac:dyDescent="0.3">
      <c r="A41" s="1" t="s">
        <v>20</v>
      </c>
      <c r="B41">
        <v>7.4342629482071723E-2</v>
      </c>
      <c r="C41">
        <v>9.6260786193672079E-2</v>
      </c>
    </row>
    <row r="42" spans="1:11" ht="14.45" x14ac:dyDescent="0.3">
      <c r="A42" s="1" t="s">
        <v>21</v>
      </c>
      <c r="B42">
        <v>2.13957375679064E-2</v>
      </c>
      <c r="C42">
        <v>0</v>
      </c>
    </row>
    <row r="43" spans="1:11" ht="14.45" x14ac:dyDescent="0.3">
      <c r="A43" s="1" t="s">
        <v>22</v>
      </c>
      <c r="B43">
        <v>9.503637141634573E-2</v>
      </c>
      <c r="C43">
        <v>0.45635052689961164</v>
      </c>
    </row>
    <row r="44" spans="1:11" ht="14.45" x14ac:dyDescent="0.3">
      <c r="A44" s="1" t="s">
        <v>23</v>
      </c>
      <c r="B44">
        <v>3.8709677419354854E-2</v>
      </c>
      <c r="C44">
        <v>1.5133531157270032E-2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5"/>
  <sheetViews>
    <sheetView tabSelected="1" zoomScale="115" zoomScaleNormal="115" workbookViewId="0">
      <selection activeCell="E75" sqref="E75"/>
    </sheetView>
  </sheetViews>
  <sheetFormatPr defaultColWidth="11.42578125" defaultRowHeight="15" x14ac:dyDescent="0.25"/>
  <cols>
    <col min="1" max="1" width="23.42578125" style="1" bestFit="1" customWidth="1"/>
    <col min="2" max="2" width="13.140625" bestFit="1" customWidth="1"/>
    <col min="3" max="3" width="15.85546875" bestFit="1" customWidth="1"/>
    <col min="4" max="4" width="13.140625" bestFit="1" customWidth="1"/>
    <col min="5" max="5" width="15.85546875" bestFit="1" customWidth="1"/>
    <col min="6" max="6" width="13.140625" bestFit="1" customWidth="1"/>
    <col min="7" max="7" width="15.85546875" bestFit="1" customWidth="1"/>
    <col min="9" max="9" width="15.5703125" bestFit="1" customWidth="1"/>
    <col min="11" max="11" width="20.85546875" bestFit="1" customWidth="1"/>
  </cols>
  <sheetData>
    <row r="1" spans="1:8" x14ac:dyDescent="0.25">
      <c r="B1" t="s">
        <v>42</v>
      </c>
    </row>
    <row r="3" spans="1:8" ht="14.45" x14ac:dyDescent="0.3">
      <c r="A3" s="3" t="s">
        <v>51</v>
      </c>
    </row>
    <row r="4" spans="1:8" ht="14.45" x14ac:dyDescent="0.3">
      <c r="A4" s="2" t="s">
        <v>32</v>
      </c>
      <c r="B4" t="s">
        <v>39</v>
      </c>
      <c r="D4" t="s">
        <v>40</v>
      </c>
      <c r="F4" t="s">
        <v>41</v>
      </c>
      <c r="H4" t="s">
        <v>34</v>
      </c>
    </row>
    <row r="5" spans="1:8" ht="14.45" x14ac:dyDescent="0.3">
      <c r="A5" s="1" t="s">
        <v>0</v>
      </c>
      <c r="B5">
        <v>0.43</v>
      </c>
      <c r="D5">
        <v>0.36</v>
      </c>
      <c r="F5">
        <v>0.33900000000000002</v>
      </c>
      <c r="H5">
        <f>B5+D5+F5/3</f>
        <v>0.90300000000000002</v>
      </c>
    </row>
    <row r="6" spans="1:8" ht="14.45" x14ac:dyDescent="0.3">
      <c r="A6" s="1" t="s">
        <v>1</v>
      </c>
      <c r="B6">
        <v>0.379</v>
      </c>
      <c r="D6">
        <v>0.35499999999999998</v>
      </c>
      <c r="F6">
        <v>0.29599999999999999</v>
      </c>
      <c r="H6">
        <f t="shared" ref="H6:H10" si="0">B6+D6+F6/3</f>
        <v>0.83266666666666667</v>
      </c>
    </row>
    <row r="7" spans="1:8" ht="14.45" x14ac:dyDescent="0.3">
      <c r="A7" s="1" t="s">
        <v>2</v>
      </c>
      <c r="B7">
        <v>0.42</v>
      </c>
      <c r="D7">
        <v>0.307</v>
      </c>
      <c r="F7">
        <v>0.32900000000000001</v>
      </c>
      <c r="H7">
        <f t="shared" si="0"/>
        <v>0.83666666666666667</v>
      </c>
    </row>
    <row r="8" spans="1:8" ht="14.45" x14ac:dyDescent="0.3">
      <c r="A8" s="1" t="s">
        <v>3</v>
      </c>
      <c r="B8">
        <v>0.36899999999999999</v>
      </c>
      <c r="D8">
        <v>0.32300000000000001</v>
      </c>
      <c r="F8">
        <v>0.317</v>
      </c>
      <c r="H8">
        <f t="shared" si="0"/>
        <v>0.79766666666666663</v>
      </c>
    </row>
    <row r="9" spans="1:8" ht="14.45" x14ac:dyDescent="0.3">
      <c r="A9" s="1" t="s">
        <v>4</v>
      </c>
      <c r="B9">
        <v>0.36899999999999999</v>
      </c>
      <c r="D9">
        <v>0.31</v>
      </c>
      <c r="F9">
        <v>0.3</v>
      </c>
      <c r="H9">
        <f t="shared" si="0"/>
        <v>0.77900000000000003</v>
      </c>
    </row>
    <row r="10" spans="1:8" ht="14.45" x14ac:dyDescent="0.3">
      <c r="A10" s="1" t="s">
        <v>5</v>
      </c>
      <c r="B10">
        <v>0.41</v>
      </c>
      <c r="D10">
        <v>0.315</v>
      </c>
      <c r="F10">
        <v>0.30499999999999999</v>
      </c>
      <c r="H10">
        <f t="shared" si="0"/>
        <v>0.82666666666666666</v>
      </c>
    </row>
    <row r="11" spans="1:8" x14ac:dyDescent="0.25">
      <c r="A11" s="2" t="s">
        <v>33</v>
      </c>
    </row>
    <row r="12" spans="1:8" ht="14.45" x14ac:dyDescent="0.3">
      <c r="A12" s="1" t="s">
        <v>0</v>
      </c>
      <c r="B12">
        <v>0.35599999999999998</v>
      </c>
      <c r="D12">
        <v>0.36699999999999999</v>
      </c>
      <c r="F12">
        <v>0.28799999999999998</v>
      </c>
      <c r="H12">
        <f>B12+D12+F12/3</f>
        <v>0.81899999999999995</v>
      </c>
    </row>
    <row r="13" spans="1:8" ht="14.45" x14ac:dyDescent="0.3">
      <c r="A13" s="1" t="s">
        <v>1</v>
      </c>
      <c r="B13">
        <v>0.34200000000000003</v>
      </c>
      <c r="D13">
        <v>0.37</v>
      </c>
      <c r="F13">
        <v>0.30099999999999999</v>
      </c>
      <c r="H13">
        <f t="shared" ref="H13:H17" si="1">B13+D13+F13/3</f>
        <v>0.81233333333333335</v>
      </c>
    </row>
    <row r="14" spans="1:8" ht="14.45" x14ac:dyDescent="0.3">
      <c r="A14" s="1" t="s">
        <v>2</v>
      </c>
      <c r="B14">
        <v>0.31</v>
      </c>
      <c r="D14">
        <v>0.29899999999999999</v>
      </c>
      <c r="F14">
        <v>0.25900000000000001</v>
      </c>
      <c r="H14">
        <f t="shared" si="1"/>
        <v>0.69533333333333336</v>
      </c>
    </row>
    <row r="15" spans="1:8" ht="14.45" x14ac:dyDescent="0.3">
      <c r="A15" s="1" t="s">
        <v>3</v>
      </c>
      <c r="B15">
        <v>0.318</v>
      </c>
      <c r="D15">
        <v>0.33900000000000002</v>
      </c>
      <c r="F15">
        <v>0.316</v>
      </c>
      <c r="H15">
        <f t="shared" si="1"/>
        <v>0.76233333333333331</v>
      </c>
    </row>
    <row r="16" spans="1:8" ht="14.45" x14ac:dyDescent="0.3">
      <c r="A16" s="1" t="s">
        <v>4</v>
      </c>
      <c r="B16">
        <v>0.252</v>
      </c>
      <c r="D16">
        <v>0.26400000000000001</v>
      </c>
      <c r="F16">
        <v>0.255</v>
      </c>
      <c r="H16">
        <f t="shared" si="1"/>
        <v>0.60099999999999998</v>
      </c>
    </row>
    <row r="17" spans="1:11" ht="14.45" x14ac:dyDescent="0.3">
      <c r="A17" s="1" t="s">
        <v>5</v>
      </c>
      <c r="B17">
        <v>0.26500000000000001</v>
      </c>
      <c r="D17">
        <v>0.314</v>
      </c>
      <c r="F17">
        <v>0.28499999999999998</v>
      </c>
      <c r="H17">
        <f t="shared" si="1"/>
        <v>0.67399999999999993</v>
      </c>
    </row>
    <row r="19" spans="1:11" x14ac:dyDescent="0.25">
      <c r="A19" s="3" t="s">
        <v>47</v>
      </c>
      <c r="B19" t="s">
        <v>39</v>
      </c>
      <c r="C19" s="2" t="s">
        <v>38</v>
      </c>
      <c r="D19" t="s">
        <v>40</v>
      </c>
      <c r="E19" s="2" t="s">
        <v>38</v>
      </c>
      <c r="F19" t="s">
        <v>41</v>
      </c>
      <c r="G19" s="2" t="s">
        <v>38</v>
      </c>
      <c r="H19" s="2" t="s">
        <v>34</v>
      </c>
      <c r="I19" s="2" t="s">
        <v>35</v>
      </c>
      <c r="K19" s="4" t="s">
        <v>44</v>
      </c>
    </row>
    <row r="20" spans="1:11" ht="14.45" x14ac:dyDescent="0.3">
      <c r="C20" s="2"/>
      <c r="E20" s="2"/>
      <c r="G20" s="2"/>
    </row>
    <row r="21" spans="1:11" ht="14.45" x14ac:dyDescent="0.3">
      <c r="A21" s="3" t="s">
        <v>45</v>
      </c>
      <c r="B21">
        <v>7.5499999999999998E-2</v>
      </c>
      <c r="C21" s="2"/>
      <c r="E21" s="2"/>
      <c r="G21" s="2"/>
    </row>
    <row r="22" spans="1:11" ht="14.45" x14ac:dyDescent="0.3">
      <c r="A22" s="1" t="s">
        <v>29</v>
      </c>
      <c r="B22">
        <v>0.54169999999999996</v>
      </c>
      <c r="C22" s="2">
        <f>B22-B21</f>
        <v>0.46619999999999995</v>
      </c>
      <c r="D22">
        <v>0.56379999999999997</v>
      </c>
      <c r="E22" s="2">
        <f>D22-B21</f>
        <v>0.48829999999999996</v>
      </c>
      <c r="F22">
        <v>0.52029999999999998</v>
      </c>
      <c r="G22" s="2">
        <f>F22-B21</f>
        <v>0.44479999999999997</v>
      </c>
      <c r="H22" s="2">
        <f>(C22+E22+G22)/3</f>
        <v>0.46643333333333326</v>
      </c>
      <c r="I22" s="2">
        <v>0.90300000000000002</v>
      </c>
      <c r="K22">
        <f>H22/I22</f>
        <v>0.51653746770025832</v>
      </c>
    </row>
    <row r="23" spans="1:11" ht="14.45" x14ac:dyDescent="0.3">
      <c r="A23" s="1" t="s">
        <v>7</v>
      </c>
      <c r="B23">
        <v>0.53910000000000002</v>
      </c>
      <c r="C23" s="2">
        <f>B23-B21</f>
        <v>0.46360000000000001</v>
      </c>
      <c r="D23">
        <v>0.61639999999999995</v>
      </c>
      <c r="E23" s="2">
        <f>D23-B21</f>
        <v>0.54089999999999994</v>
      </c>
      <c r="F23">
        <v>0.52049999999999996</v>
      </c>
      <c r="G23" s="2">
        <f>F23-B21</f>
        <v>0.44499999999999995</v>
      </c>
      <c r="H23" s="2">
        <f t="shared" ref="H23:H27" si="2">(C23+E23+G23)/3</f>
        <v>0.48316666666666669</v>
      </c>
      <c r="I23" s="2">
        <v>0.83266666666666667</v>
      </c>
      <c r="K23">
        <f t="shared" ref="K23:K27" si="3">H23/I23</f>
        <v>0.58026421136909534</v>
      </c>
    </row>
    <row r="24" spans="1:11" ht="14.45" x14ac:dyDescent="0.3">
      <c r="A24" s="1" t="s">
        <v>8</v>
      </c>
      <c r="B24">
        <v>7.7100000000000002E-2</v>
      </c>
      <c r="C24" s="2">
        <f>B24-B21</f>
        <v>1.6000000000000042E-3</v>
      </c>
      <c r="D24">
        <v>0.1361</v>
      </c>
      <c r="E24" s="2">
        <f>D24-B21</f>
        <v>6.0600000000000001E-2</v>
      </c>
      <c r="F24">
        <v>7.4700000000000003E-2</v>
      </c>
      <c r="G24" s="5">
        <v>0</v>
      </c>
      <c r="H24" s="2">
        <f t="shared" si="2"/>
        <v>2.0733333333333336E-2</v>
      </c>
      <c r="I24" s="2">
        <v>0.83666666666666667</v>
      </c>
      <c r="K24">
        <f t="shared" si="3"/>
        <v>2.4780876494023909E-2</v>
      </c>
    </row>
    <row r="25" spans="1:11" ht="14.45" x14ac:dyDescent="0.3">
      <c r="A25" s="1" t="s">
        <v>9</v>
      </c>
      <c r="B25">
        <v>8.9599999999999999E-2</v>
      </c>
      <c r="C25" s="2">
        <f>B25-B21</f>
        <v>1.4100000000000001E-2</v>
      </c>
      <c r="D25">
        <v>7.3800000000000004E-2</v>
      </c>
      <c r="E25" s="5">
        <v>0</v>
      </c>
      <c r="F25">
        <v>8.4400000000000003E-2</v>
      </c>
      <c r="G25" s="2">
        <f>F25-B21</f>
        <v>8.9000000000000051E-3</v>
      </c>
      <c r="H25" s="2">
        <f t="shared" si="2"/>
        <v>7.6666666666666689E-3</v>
      </c>
      <c r="I25" s="2">
        <v>0.79766666666666663</v>
      </c>
      <c r="K25">
        <f t="shared" si="3"/>
        <v>9.6113664855829537E-3</v>
      </c>
    </row>
    <row r="26" spans="1:11" ht="14.45" x14ac:dyDescent="0.3">
      <c r="A26" s="1" t="s">
        <v>10</v>
      </c>
      <c r="B26">
        <v>8.7099999999999997E-2</v>
      </c>
      <c r="C26" s="2">
        <f>B26-B21</f>
        <v>1.1599999999999999E-2</v>
      </c>
      <c r="D26">
        <v>0.13689999999999999</v>
      </c>
      <c r="E26" s="2">
        <f>D26-B21</f>
        <v>6.1399999999999996E-2</v>
      </c>
      <c r="F26">
        <v>7.8600000000000003E-2</v>
      </c>
      <c r="G26" s="2">
        <f>F26-B21</f>
        <v>3.1000000000000055E-3</v>
      </c>
      <c r="H26" s="2">
        <f t="shared" si="2"/>
        <v>2.5366666666666666E-2</v>
      </c>
      <c r="I26" s="2">
        <v>0.77900000000000003</v>
      </c>
      <c r="K26">
        <f t="shared" si="3"/>
        <v>3.2563115104835255E-2</v>
      </c>
    </row>
    <row r="27" spans="1:11" ht="14.45" x14ac:dyDescent="0.3">
      <c r="A27" s="1" t="s">
        <v>11</v>
      </c>
      <c r="B27">
        <v>8.9300000000000004E-2</v>
      </c>
      <c r="C27" s="2">
        <f>B27-B21</f>
        <v>1.3800000000000007E-2</v>
      </c>
      <c r="D27">
        <v>8.4900000000000003E-2</v>
      </c>
      <c r="E27" s="2">
        <f>D27-B21</f>
        <v>9.4000000000000056E-3</v>
      </c>
      <c r="F27">
        <v>0.1019</v>
      </c>
      <c r="G27" s="2">
        <f>F27-B21</f>
        <v>2.6400000000000007E-2</v>
      </c>
      <c r="H27" s="2">
        <f t="shared" si="2"/>
        <v>1.6533333333333341E-2</v>
      </c>
      <c r="I27" s="2">
        <v>0.82666666666666666</v>
      </c>
      <c r="K27">
        <f t="shared" si="3"/>
        <v>2.0000000000000011E-2</v>
      </c>
    </row>
    <row r="29" spans="1:11" ht="14.45" x14ac:dyDescent="0.3">
      <c r="A29" s="3" t="s">
        <v>46</v>
      </c>
      <c r="B29">
        <v>0.1183</v>
      </c>
    </row>
    <row r="30" spans="1:11" x14ac:dyDescent="0.25">
      <c r="A30" s="1" t="s">
        <v>30</v>
      </c>
      <c r="B30">
        <v>0.46750000000000003</v>
      </c>
      <c r="C30" s="2">
        <f>B30-B29</f>
        <v>0.34920000000000001</v>
      </c>
      <c r="D30">
        <v>0.45100000000000001</v>
      </c>
      <c r="E30" s="2">
        <f>D30-B29</f>
        <v>0.3327</v>
      </c>
      <c r="F30">
        <v>0.4501</v>
      </c>
      <c r="G30" s="2">
        <f>F30-B29</f>
        <v>0.33179999999999998</v>
      </c>
      <c r="H30" s="2">
        <f>(C30+E30+G30)/3</f>
        <v>0.33790000000000003</v>
      </c>
      <c r="I30" s="2">
        <v>0.81899999999999995</v>
      </c>
      <c r="K30">
        <f>H30/I30</f>
        <v>0.41257631257631266</v>
      </c>
    </row>
    <row r="31" spans="1:11" x14ac:dyDescent="0.25">
      <c r="A31" s="1" t="s">
        <v>13</v>
      </c>
      <c r="B31">
        <v>0.53739999999999999</v>
      </c>
      <c r="C31" s="2">
        <f>B31-B29</f>
        <v>0.41909999999999997</v>
      </c>
      <c r="D31">
        <v>0.50349999999999995</v>
      </c>
      <c r="E31" s="2">
        <f>D31-B29</f>
        <v>0.38519999999999993</v>
      </c>
      <c r="F31">
        <v>0.4854</v>
      </c>
      <c r="G31" s="2">
        <f>F31-B29</f>
        <v>0.36709999999999998</v>
      </c>
      <c r="H31" s="2">
        <f t="shared" ref="H31:H35" si="4">(C31+E31+G31)/3</f>
        <v>0.39046666666666657</v>
      </c>
      <c r="I31" s="2">
        <v>0.81233333333333335</v>
      </c>
      <c r="K31">
        <f t="shared" ref="K31:K35" si="5">H31/I31</f>
        <v>0.48067295855560105</v>
      </c>
    </row>
    <row r="32" spans="1:11" x14ac:dyDescent="0.25">
      <c r="A32" s="1" t="s">
        <v>14</v>
      </c>
      <c r="B32">
        <v>0.1396</v>
      </c>
      <c r="C32" s="2">
        <f>B32-B29</f>
        <v>2.1299999999999999E-2</v>
      </c>
      <c r="D32">
        <v>0.15609999999999999</v>
      </c>
      <c r="E32" s="2">
        <f>D32-B29</f>
        <v>3.7799999999999986E-2</v>
      </c>
      <c r="F32">
        <v>0.14180000000000001</v>
      </c>
      <c r="G32" s="2">
        <f>F32-B29</f>
        <v>2.3500000000000007E-2</v>
      </c>
      <c r="H32" s="2">
        <f t="shared" si="4"/>
        <v>2.753333333333333E-2</v>
      </c>
      <c r="I32" s="2">
        <v>0.69533333333333336</v>
      </c>
      <c r="K32">
        <f t="shared" si="5"/>
        <v>3.9597315436241606E-2</v>
      </c>
    </row>
    <row r="33" spans="1:11" x14ac:dyDescent="0.25">
      <c r="A33" s="1" t="s">
        <v>15</v>
      </c>
      <c r="B33">
        <v>8.4199999999999997E-2</v>
      </c>
      <c r="C33" s="5">
        <v>0</v>
      </c>
      <c r="D33">
        <v>7.3899999999999993E-2</v>
      </c>
      <c r="E33" s="5">
        <v>0</v>
      </c>
      <c r="F33">
        <v>8.43E-2</v>
      </c>
      <c r="G33" s="5">
        <v>0</v>
      </c>
      <c r="H33" s="2">
        <f t="shared" si="4"/>
        <v>0</v>
      </c>
      <c r="I33" s="2">
        <v>0.76233333333333331</v>
      </c>
      <c r="K33">
        <f t="shared" si="5"/>
        <v>0</v>
      </c>
    </row>
    <row r="34" spans="1:11" x14ac:dyDescent="0.25">
      <c r="A34" s="1" t="s">
        <v>16</v>
      </c>
      <c r="B34">
        <v>0.2041</v>
      </c>
      <c r="C34" s="2">
        <f>B34-B29</f>
        <v>8.5800000000000001E-2</v>
      </c>
      <c r="D34">
        <v>0.27929999999999999</v>
      </c>
      <c r="E34" s="2">
        <f>D34-B29</f>
        <v>0.16099999999999998</v>
      </c>
      <c r="F34">
        <v>0.20069999999999999</v>
      </c>
      <c r="G34" s="2">
        <f>F34-B29</f>
        <v>8.2399999999999987E-2</v>
      </c>
      <c r="H34" s="2">
        <f t="shared" si="4"/>
        <v>0.10973333333333331</v>
      </c>
      <c r="I34" s="2">
        <v>0.60099999999999998</v>
      </c>
      <c r="K34">
        <f t="shared" si="5"/>
        <v>0.18258458125346641</v>
      </c>
    </row>
    <row r="35" spans="1:11" x14ac:dyDescent="0.25">
      <c r="A35" s="1" t="s">
        <v>17</v>
      </c>
      <c r="B35">
        <v>8.4400000000000003E-2</v>
      </c>
      <c r="C35" s="5">
        <v>0</v>
      </c>
      <c r="D35">
        <v>0.1285</v>
      </c>
      <c r="E35" s="2">
        <f>D35-B29</f>
        <v>1.0200000000000001E-2</v>
      </c>
      <c r="F35">
        <v>7.7700000000000005E-2</v>
      </c>
      <c r="G35" s="5">
        <v>0</v>
      </c>
      <c r="H35" s="2">
        <f t="shared" si="4"/>
        <v>3.4000000000000002E-3</v>
      </c>
      <c r="I35" s="2">
        <v>0.67399999999999993</v>
      </c>
      <c r="K35">
        <f t="shared" si="5"/>
        <v>5.0445103857566778E-3</v>
      </c>
    </row>
    <row r="37" spans="1:11" x14ac:dyDescent="0.25">
      <c r="G37" t="s">
        <v>27</v>
      </c>
    </row>
    <row r="38" spans="1:11" x14ac:dyDescent="0.25">
      <c r="B38" t="s">
        <v>32</v>
      </c>
      <c r="C38" s="1" t="s">
        <v>49</v>
      </c>
      <c r="G38">
        <v>0.46619999999999995</v>
      </c>
      <c r="H38">
        <f>G38/0.903</f>
        <v>0.51627906976744176</v>
      </c>
      <c r="I38">
        <f>C30/0.819</f>
        <v>0.42637362637362641</v>
      </c>
    </row>
    <row r="39" spans="1:11" x14ac:dyDescent="0.25">
      <c r="A39" s="1" t="s">
        <v>28</v>
      </c>
      <c r="B39">
        <v>0.51653746770025832</v>
      </c>
      <c r="C39">
        <v>0.41257631257631266</v>
      </c>
      <c r="G39">
        <v>0.48829999999999996</v>
      </c>
      <c r="H39">
        <f t="shared" ref="H39:H40" si="6">G39/0.903</f>
        <v>0.5407530454042081</v>
      </c>
      <c r="I39">
        <f>E30/0.819</f>
        <v>0.40622710622710623</v>
      </c>
    </row>
    <row r="40" spans="1:11" x14ac:dyDescent="0.25">
      <c r="A40" s="1" t="s">
        <v>19</v>
      </c>
      <c r="B40">
        <v>0.58026421136909534</v>
      </c>
      <c r="C40">
        <v>0.48067295855560105</v>
      </c>
      <c r="G40">
        <v>0.44479999999999997</v>
      </c>
      <c r="H40">
        <f t="shared" si="6"/>
        <v>0.49258028792912512</v>
      </c>
      <c r="I40">
        <f>G30/0.819</f>
        <v>0.40512820512820513</v>
      </c>
    </row>
    <row r="41" spans="1:11" x14ac:dyDescent="0.25">
      <c r="A41" s="1" t="s">
        <v>20</v>
      </c>
      <c r="B41">
        <v>2.4780876494023909E-2</v>
      </c>
      <c r="C41">
        <v>3.9597315436241606E-2</v>
      </c>
    </row>
    <row r="42" spans="1:11" x14ac:dyDescent="0.25">
      <c r="A42" s="1" t="s">
        <v>21</v>
      </c>
      <c r="B42">
        <v>9.6113664855829537E-3</v>
      </c>
      <c r="C42">
        <v>0</v>
      </c>
      <c r="G42" t="s">
        <v>48</v>
      </c>
      <c r="H42" s="6">
        <f>_xlfn.T.TEST(H38:H40,I38:I40,1,2)</f>
        <v>1.294290640105203E-3</v>
      </c>
    </row>
    <row r="43" spans="1:11" x14ac:dyDescent="0.25">
      <c r="A43" s="1" t="s">
        <v>22</v>
      </c>
      <c r="B43">
        <v>3.2563115104835255E-2</v>
      </c>
      <c r="C43">
        <v>0.18258458125346641</v>
      </c>
    </row>
    <row r="44" spans="1:11" x14ac:dyDescent="0.25">
      <c r="A44" s="1" t="s">
        <v>23</v>
      </c>
      <c r="B44">
        <v>2.0000000000000011E-2</v>
      </c>
      <c r="C44">
        <v>5.0445103857566778E-3</v>
      </c>
    </row>
    <row r="45" spans="1:11" x14ac:dyDescent="0.25">
      <c r="G45" t="s">
        <v>24</v>
      </c>
      <c r="H45">
        <f>C23/0.83</f>
        <v>0.55855421686746987</v>
      </c>
      <c r="I45">
        <f>C31/0.81</f>
        <v>0.51740740740740732</v>
      </c>
    </row>
    <row r="46" spans="1:11" x14ac:dyDescent="0.25">
      <c r="H46">
        <f>E23/0.83</f>
        <v>0.65168674698795181</v>
      </c>
      <c r="I46">
        <f>E31/0.81</f>
        <v>0.47555555555555545</v>
      </c>
    </row>
    <row r="47" spans="1:11" x14ac:dyDescent="0.25">
      <c r="H47">
        <f>G23/0.83</f>
        <v>0.53614457831325302</v>
      </c>
      <c r="I47">
        <f>G31/0.81</f>
        <v>0.45320987654320982</v>
      </c>
    </row>
    <row r="48" spans="1:11" x14ac:dyDescent="0.25">
      <c r="G48" t="s">
        <v>48</v>
      </c>
      <c r="H48" s="6">
        <f>_xlfn.T.TEST(H45:H47,I45:I47,1,2)</f>
        <v>3.3471763991319341E-2</v>
      </c>
    </row>
    <row r="51" spans="7:9" x14ac:dyDescent="0.25">
      <c r="G51" t="s">
        <v>25</v>
      </c>
      <c r="H51">
        <f>C24/0.83</f>
        <v>1.9277108433734991E-3</v>
      </c>
      <c r="I51">
        <f>C32/0.69</f>
        <v>3.0869565217391304E-2</v>
      </c>
    </row>
    <row r="52" spans="7:9" x14ac:dyDescent="0.25">
      <c r="H52">
        <f>E24/0.83</f>
        <v>7.3012048192771087E-2</v>
      </c>
      <c r="I52">
        <f>E32/0.69</f>
        <v>5.4782608695652157E-2</v>
      </c>
    </row>
    <row r="53" spans="7:9" x14ac:dyDescent="0.25">
      <c r="H53">
        <v>0</v>
      </c>
      <c r="I53">
        <f>G32/0.69</f>
        <v>3.4057971014492767E-2</v>
      </c>
    </row>
    <row r="54" spans="7:9" x14ac:dyDescent="0.25">
      <c r="G54" t="s">
        <v>48</v>
      </c>
      <c r="H54" s="7">
        <f>_xlfn.T.TEST(H51:H53,I51:I53,1,2)</f>
        <v>0.29253427975667551</v>
      </c>
    </row>
    <row r="57" spans="7:9" x14ac:dyDescent="0.25">
      <c r="G57">
        <v>40</v>
      </c>
      <c r="H57">
        <f>C25/0.79</f>
        <v>1.7848101265822786E-2</v>
      </c>
      <c r="I57">
        <v>0</v>
      </c>
    </row>
    <row r="58" spans="7:9" x14ac:dyDescent="0.25">
      <c r="H58">
        <v>0</v>
      </c>
      <c r="I58">
        <v>0</v>
      </c>
    </row>
    <row r="59" spans="7:9" x14ac:dyDescent="0.25">
      <c r="H59">
        <f>0.0089/0.79</f>
        <v>1.1265822784810127E-2</v>
      </c>
      <c r="I59">
        <v>0</v>
      </c>
    </row>
    <row r="60" spans="7:9" x14ac:dyDescent="0.25">
      <c r="G60" t="s">
        <v>48</v>
      </c>
      <c r="H60" s="7">
        <f>_xlfn.T.TEST(H57:H59,I57:I59,1,2)</f>
        <v>6.8018695984378583E-2</v>
      </c>
    </row>
    <row r="62" spans="7:9" x14ac:dyDescent="0.25">
      <c r="G62" t="s">
        <v>4</v>
      </c>
      <c r="H62">
        <f>C26/0.779</f>
        <v>1.4890885750962771E-2</v>
      </c>
      <c r="I62">
        <f>C34/0.601</f>
        <v>0.14276206322795343</v>
      </c>
    </row>
    <row r="63" spans="7:9" x14ac:dyDescent="0.25">
      <c r="H63">
        <f>E26/0.77</f>
        <v>7.9740259740259736E-2</v>
      </c>
      <c r="I63">
        <f>E34/0.601</f>
        <v>0.26788685524126454</v>
      </c>
    </row>
    <row r="64" spans="7:9" x14ac:dyDescent="0.25">
      <c r="H64">
        <f>G26/0.77</f>
        <v>4.0259740259740327E-3</v>
      </c>
      <c r="I64">
        <f>G34/0.601</f>
        <v>0.13710482529118134</v>
      </c>
    </row>
    <row r="65" spans="1:9" x14ac:dyDescent="0.25">
      <c r="G65" t="s">
        <v>48</v>
      </c>
      <c r="H65" s="6">
        <f>_xlfn.T.TEST(H62:H64,I62:I64,1,2)</f>
        <v>1.8678670235489699E-2</v>
      </c>
    </row>
    <row r="67" spans="1:9" x14ac:dyDescent="0.25">
      <c r="G67" t="s">
        <v>5</v>
      </c>
      <c r="H67">
        <f>C27/0.82</f>
        <v>1.6829268292682935E-2</v>
      </c>
      <c r="I67">
        <f>E35/0.674</f>
        <v>1.5133531157270029E-2</v>
      </c>
    </row>
    <row r="68" spans="1:9" x14ac:dyDescent="0.25">
      <c r="H68">
        <f>E27/0.82</f>
        <v>1.1463414634146348E-2</v>
      </c>
      <c r="I68">
        <v>0</v>
      </c>
    </row>
    <row r="69" spans="1:9" x14ac:dyDescent="0.25">
      <c r="H69">
        <f>G27/0.82</f>
        <v>3.219512195121952E-2</v>
      </c>
      <c r="I69">
        <v>0</v>
      </c>
    </row>
    <row r="70" spans="1:9" x14ac:dyDescent="0.25">
      <c r="G70" t="s">
        <v>48</v>
      </c>
      <c r="H70" s="7">
        <f>_xlfn.T.TEST(H67:H69,I67:I69,1,2)</f>
        <v>6.5940408644404591E-2</v>
      </c>
    </row>
    <row r="71" spans="1:9" x14ac:dyDescent="0.25">
      <c r="B71" t="s">
        <v>32</v>
      </c>
      <c r="C71" s="1" t="s">
        <v>49</v>
      </c>
    </row>
    <row r="72" spans="1:9" x14ac:dyDescent="0.25">
      <c r="A72" s="1" t="s">
        <v>28</v>
      </c>
      <c r="B72">
        <f>STDEV(H38:H40)</f>
        <v>2.4087418247023776E-2</v>
      </c>
      <c r="C72">
        <f>STDEV(I38:I40)</f>
        <v>1.1961450452284259E-2</v>
      </c>
    </row>
    <row r="73" spans="1:9" x14ac:dyDescent="0.25">
      <c r="A73" s="1" t="s">
        <v>19</v>
      </c>
      <c r="B73">
        <f>STDEV(H45:H47)</f>
        <v>6.1272414686145221E-2</v>
      </c>
      <c r="C73">
        <f>STDEV(I45:I47)</f>
        <v>3.2588929211752597E-2</v>
      </c>
    </row>
    <row r="74" spans="1:9" x14ac:dyDescent="0.25">
      <c r="A74" s="1" t="s">
        <v>20</v>
      </c>
      <c r="B74">
        <f>STDEV(H51:H53)</f>
        <v>4.1608208859154519E-2</v>
      </c>
      <c r="C74">
        <f>STDEV(I51:I53)</f>
        <v>1.298402985039389E-2</v>
      </c>
    </row>
    <row r="75" spans="1:9" x14ac:dyDescent="0.25">
      <c r="A75" s="1" t="s">
        <v>21</v>
      </c>
      <c r="B75">
        <f>STDEV(H57:H59)</f>
        <v>9.0258875077506382E-3</v>
      </c>
      <c r="C75">
        <v>0</v>
      </c>
    </row>
    <row r="76" spans="1:9" x14ac:dyDescent="0.25">
      <c r="A76" s="1" t="s">
        <v>22</v>
      </c>
      <c r="B76">
        <f>STDEV(H62:H64)</f>
        <v>4.0939265330527518E-2</v>
      </c>
      <c r="C76">
        <f>STDEV(I62:I64)</f>
        <v>7.3928070080892458E-2</v>
      </c>
    </row>
    <row r="77" spans="1:9" x14ac:dyDescent="0.25">
      <c r="A77" s="1" t="s">
        <v>23</v>
      </c>
      <c r="B77">
        <f>STDEV(H67:H69)</f>
        <v>1.0760309261518906E-2</v>
      </c>
      <c r="C77">
        <f>STDEV(I67:I69)</f>
        <v>8.737348287439441E-3</v>
      </c>
    </row>
    <row r="80" spans="1:9" x14ac:dyDescent="0.25">
      <c r="A80" s="1" t="s">
        <v>26</v>
      </c>
      <c r="B80">
        <f>B72/1.73</f>
        <v>1.3923363148568657E-2</v>
      </c>
      <c r="C80">
        <f>C72/1.73</f>
        <v>6.9141332094128666E-3</v>
      </c>
    </row>
    <row r="81" spans="1:3" x14ac:dyDescent="0.25">
      <c r="A81" s="1" t="s">
        <v>19</v>
      </c>
      <c r="B81">
        <f t="shared" ref="B81:C85" si="7">B73/1.73</f>
        <v>3.5417580743436546E-2</v>
      </c>
      <c r="C81">
        <f t="shared" si="7"/>
        <v>1.8837531336273177E-2</v>
      </c>
    </row>
    <row r="82" spans="1:3" x14ac:dyDescent="0.25">
      <c r="A82" s="1" t="s">
        <v>20</v>
      </c>
      <c r="B82">
        <f t="shared" si="7"/>
        <v>2.4050987779858105E-2</v>
      </c>
      <c r="C82">
        <f t="shared" si="7"/>
        <v>7.5052195667016704E-3</v>
      </c>
    </row>
    <row r="83" spans="1:3" x14ac:dyDescent="0.25">
      <c r="A83" s="1" t="s">
        <v>21</v>
      </c>
      <c r="B83">
        <f t="shared" si="7"/>
        <v>5.2172760160408317E-3</v>
      </c>
      <c r="C83">
        <f t="shared" si="7"/>
        <v>0</v>
      </c>
    </row>
    <row r="84" spans="1:3" x14ac:dyDescent="0.25">
      <c r="A84" s="1" t="s">
        <v>22</v>
      </c>
      <c r="B84">
        <f t="shared" si="7"/>
        <v>2.3664315219958102E-2</v>
      </c>
      <c r="C84">
        <f t="shared" si="7"/>
        <v>4.2732988486065007E-2</v>
      </c>
    </row>
    <row r="85" spans="1:3" x14ac:dyDescent="0.25">
      <c r="A85" s="1" t="s">
        <v>23</v>
      </c>
      <c r="B85">
        <f t="shared" si="7"/>
        <v>6.219831943074512E-3</v>
      </c>
      <c r="C85">
        <f t="shared" si="7"/>
        <v>5.0504903395603706E-3</v>
      </c>
    </row>
  </sheetData>
  <pageMargins left="0.70866141732283472" right="0.70866141732283472" top="0.74803149606299213" bottom="0.74803149606299213" header="0.31496062992125984" footer="0.31496062992125984"/>
  <pageSetup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Inhibition assay</vt:lpstr>
      <vt:lpstr>Caseinolytic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Diaz Guerrero</dc:creator>
  <cp:lastModifiedBy>García-Contreras, Rodolfo</cp:lastModifiedBy>
  <cp:lastPrinted>2023-12-26T19:38:06Z</cp:lastPrinted>
  <dcterms:created xsi:type="dcterms:W3CDTF">2021-09-08T20:53:12Z</dcterms:created>
  <dcterms:modified xsi:type="dcterms:W3CDTF">2025-01-25T17:55:07Z</dcterms:modified>
</cp:coreProperties>
</file>