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bg5592\Desktop\crude data curcu\Figures\Finales_RGC\Figure 3\"/>
    </mc:Choice>
  </mc:AlternateContent>
  <xr:revisionPtr revIDLastSave="0" documentId="13_ncr:1_{413DFAE4-113C-4862-993D-8DAEF173BA98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Plate results" sheetId="1" r:id="rId1"/>
    <sheet name="Parameters" sheetId="2" r:id="rId2"/>
    <sheet name="Piover 1 a 10" sheetId="3" r:id="rId3"/>
    <sheet name="Piover 1 a 100" sheetId="6" r:id="rId4"/>
  </sheets>
  <calcPr calcId="191029"/>
</workbook>
</file>

<file path=xl/calcChain.xml><?xml version="1.0" encoding="utf-8"?>
<calcChain xmlns="http://schemas.openxmlformats.org/spreadsheetml/2006/main">
  <c r="I48" i="6" l="1"/>
  <c r="H50" i="6"/>
  <c r="F50" i="6"/>
  <c r="F49" i="6"/>
  <c r="E49" i="6"/>
  <c r="E48" i="6"/>
  <c r="H43" i="6"/>
  <c r="E43" i="6"/>
  <c r="E42" i="6"/>
  <c r="F42" i="6"/>
  <c r="F41" i="6"/>
  <c r="F45" i="6" s="1"/>
  <c r="F46" i="6" s="1"/>
  <c r="H34" i="6"/>
  <c r="H33" i="6"/>
  <c r="E33" i="6"/>
  <c r="H20" i="6"/>
  <c r="F20" i="6"/>
  <c r="H49" i="6" s="1"/>
  <c r="D20" i="6"/>
  <c r="H48" i="6" s="1"/>
  <c r="H19" i="6"/>
  <c r="E50" i="6" s="1"/>
  <c r="F19" i="6"/>
  <c r="D19" i="6"/>
  <c r="J19" i="6" s="1"/>
  <c r="H18" i="6"/>
  <c r="F18" i="6"/>
  <c r="H42" i="6" s="1"/>
  <c r="D18" i="6"/>
  <c r="H41" i="6" s="1"/>
  <c r="H17" i="6"/>
  <c r="F17" i="6"/>
  <c r="D17" i="6"/>
  <c r="E41" i="6" s="1"/>
  <c r="H16" i="6"/>
  <c r="H35" i="6" s="1"/>
  <c r="F16" i="6"/>
  <c r="D16" i="6"/>
  <c r="J16" i="6" s="1"/>
  <c r="H15" i="6"/>
  <c r="E35" i="6" s="1"/>
  <c r="F15" i="6"/>
  <c r="E34" i="6" s="1"/>
  <c r="E36" i="6" s="1"/>
  <c r="D15" i="6"/>
  <c r="H11" i="6"/>
  <c r="I50" i="6" s="1"/>
  <c r="F11" i="6"/>
  <c r="I49" i="6" s="1"/>
  <c r="I51" i="6" s="1"/>
  <c r="D11" i="6"/>
  <c r="H10" i="6"/>
  <c r="F10" i="6"/>
  <c r="D10" i="6"/>
  <c r="F48" i="6" s="1"/>
  <c r="H9" i="6"/>
  <c r="I43" i="6" s="1"/>
  <c r="F9" i="6"/>
  <c r="I42" i="6" s="1"/>
  <c r="D9" i="6"/>
  <c r="J9" i="6" s="1"/>
  <c r="L9" i="6" s="1"/>
  <c r="M9" i="6" s="1"/>
  <c r="N9" i="6" s="1"/>
  <c r="H8" i="6"/>
  <c r="F43" i="6" s="1"/>
  <c r="F8" i="6"/>
  <c r="D8" i="6"/>
  <c r="J8" i="6" s="1"/>
  <c r="H7" i="6"/>
  <c r="I35" i="6" s="1"/>
  <c r="F7" i="6"/>
  <c r="J7" i="6" s="1"/>
  <c r="D7" i="6"/>
  <c r="I33" i="6" s="1"/>
  <c r="H6" i="6"/>
  <c r="F35" i="6" s="1"/>
  <c r="F6" i="6"/>
  <c r="F34" i="6" s="1"/>
  <c r="D6" i="6"/>
  <c r="J6" i="6" s="1"/>
  <c r="L6" i="6" s="1"/>
  <c r="H45" i="6" l="1"/>
  <c r="H46" i="6" s="1"/>
  <c r="H44" i="6"/>
  <c r="F51" i="6"/>
  <c r="F52" i="6"/>
  <c r="F53" i="6" s="1"/>
  <c r="E44" i="6"/>
  <c r="E45" i="6"/>
  <c r="E46" i="6" s="1"/>
  <c r="E51" i="6"/>
  <c r="H51" i="6"/>
  <c r="H52" i="6"/>
  <c r="H53" i="6" s="1"/>
  <c r="H36" i="6"/>
  <c r="I52" i="6"/>
  <c r="I53" i="6" s="1"/>
  <c r="F33" i="6"/>
  <c r="I34" i="6"/>
  <c r="I37" i="6" s="1"/>
  <c r="I38" i="6" s="1"/>
  <c r="J11" i="6"/>
  <c r="J18" i="6"/>
  <c r="E52" i="6"/>
  <c r="E53" i="6" s="1"/>
  <c r="J10" i="6"/>
  <c r="J15" i="6"/>
  <c r="L15" i="6" s="1"/>
  <c r="M15" i="6" s="1"/>
  <c r="N15" i="6" s="1"/>
  <c r="J17" i="6"/>
  <c r="I41" i="6"/>
  <c r="L10" i="6"/>
  <c r="M10" i="6" s="1"/>
  <c r="N10" i="6" s="1"/>
  <c r="L16" i="6"/>
  <c r="M16" i="6" s="1"/>
  <c r="N16" i="6" s="1"/>
  <c r="L17" i="6"/>
  <c r="M17" i="6" s="1"/>
  <c r="N17" i="6" s="1"/>
  <c r="E37" i="6"/>
  <c r="E38" i="6" s="1"/>
  <c r="J38" i="6"/>
  <c r="J20" i="6"/>
  <c r="L20" i="6" s="1"/>
  <c r="M20" i="6" s="1"/>
  <c r="N20" i="6" s="1"/>
  <c r="F44" i="6"/>
  <c r="H37" i="6"/>
  <c r="H38" i="6" s="1"/>
  <c r="L11" i="6"/>
  <c r="M11" i="6" s="1"/>
  <c r="N11" i="6" s="1"/>
  <c r="L19" i="6"/>
  <c r="M19" i="6" s="1"/>
  <c r="N19" i="6" s="1"/>
  <c r="L18" i="6"/>
  <c r="M18" i="6" s="1"/>
  <c r="N18" i="6" s="1"/>
  <c r="M6" i="6"/>
  <c r="N6" i="6" s="1"/>
  <c r="L8" i="6"/>
  <c r="M8" i="6" s="1"/>
  <c r="N8" i="6" s="1"/>
  <c r="L7" i="6"/>
  <c r="M7" i="6" s="1"/>
  <c r="N7" i="6" s="1"/>
  <c r="H20" i="3"/>
  <c r="H19" i="3"/>
  <c r="H18" i="3"/>
  <c r="H17" i="3"/>
  <c r="H16" i="3"/>
  <c r="H15" i="3"/>
  <c r="F20" i="3"/>
  <c r="F19" i="3"/>
  <c r="F18" i="3"/>
  <c r="F17" i="3"/>
  <c r="F16" i="3"/>
  <c r="F15" i="3"/>
  <c r="D20" i="3"/>
  <c r="D19" i="3"/>
  <c r="D18" i="3"/>
  <c r="D17" i="3"/>
  <c r="D16" i="3"/>
  <c r="J16" i="3" s="1"/>
  <c r="L16" i="3" s="1"/>
  <c r="D15" i="3"/>
  <c r="J15" i="3" s="1"/>
  <c r="L15" i="3" s="1"/>
  <c r="H11" i="3"/>
  <c r="H10" i="3"/>
  <c r="H9" i="3"/>
  <c r="H8" i="3"/>
  <c r="H7" i="3"/>
  <c r="H6" i="3"/>
  <c r="F11" i="3"/>
  <c r="F10" i="3"/>
  <c r="F9" i="3"/>
  <c r="F8" i="3"/>
  <c r="F7" i="3"/>
  <c r="F6" i="3"/>
  <c r="D11" i="3"/>
  <c r="D10" i="3"/>
  <c r="D9" i="3"/>
  <c r="D8" i="3"/>
  <c r="D7" i="3"/>
  <c r="D6" i="3"/>
  <c r="I45" i="6" l="1"/>
  <c r="I46" i="6" s="1"/>
  <c r="I44" i="6"/>
  <c r="F37" i="6"/>
  <c r="F38" i="6" s="1"/>
  <c r="F36" i="6"/>
  <c r="J10" i="3"/>
  <c r="L10" i="3" s="1"/>
  <c r="I36" i="6"/>
  <c r="J11" i="3"/>
  <c r="L11" i="3" s="1"/>
  <c r="C38" i="6"/>
  <c r="J8" i="3"/>
  <c r="L8" i="3" s="1"/>
  <c r="J9" i="3"/>
  <c r="L9" i="3" s="1"/>
  <c r="J17" i="3"/>
  <c r="L17" i="3" s="1"/>
  <c r="J18" i="3"/>
  <c r="L18" i="3" s="1"/>
  <c r="J19" i="3"/>
  <c r="L19" i="3" s="1"/>
  <c r="J20" i="3"/>
  <c r="L20" i="3" s="1"/>
  <c r="J6" i="3"/>
  <c r="L6" i="3" s="1"/>
  <c r="J7" i="3"/>
  <c r="L7" i="3" s="1"/>
</calcChain>
</file>

<file path=xl/sharedStrings.xml><?xml version="1.0" encoding="utf-8"?>
<sst xmlns="http://schemas.openxmlformats.org/spreadsheetml/2006/main" count="373" uniqueCount="119">
  <si>
    <t>PLATE RESULTS</t>
  </si>
  <si>
    <t/>
  </si>
  <si>
    <t xml:space="preserve">PROTOCOL NAME </t>
  </si>
  <si>
    <t>pyover</t>
  </si>
  <si>
    <t>MEASUREMENT START DATE  9/8/2021, 3:02:30 PM</t>
  </si>
  <si>
    <t>MEASUREMENT END DATE  9/8/2021, 3:07:34 PM</t>
  </si>
  <si>
    <t>2 OPERATION</t>
  </si>
  <si>
    <t>FI-Kinetics</t>
  </si>
  <si>
    <t>TEMPERATURE(Celsius)</t>
  </si>
  <si>
    <t>Cycle</t>
  </si>
  <si>
    <t>1</t>
  </si>
  <si>
    <t>Time(s)</t>
  </si>
  <si>
    <t>0.0</t>
  </si>
  <si>
    <t>A</t>
  </si>
  <si>
    <t>B</t>
  </si>
  <si>
    <t>C</t>
  </si>
  <si>
    <t>D</t>
  </si>
  <si>
    <t>E</t>
  </si>
  <si>
    <t>F</t>
  </si>
  <si>
    <t>G</t>
  </si>
  <si>
    <t>H</t>
  </si>
  <si>
    <t>2</t>
  </si>
  <si>
    <t>0.6</t>
  </si>
  <si>
    <t>3</t>
  </si>
  <si>
    <t>1.1</t>
  </si>
  <si>
    <t>4</t>
  </si>
  <si>
    <t>1.7</t>
  </si>
  <si>
    <t>5</t>
  </si>
  <si>
    <t>2.3</t>
  </si>
  <si>
    <t>PARAMETERS</t>
  </si>
  <si>
    <t>MEASUREMENT END DATE    9/8/2021, 3:07:34 PM</t>
  </si>
  <si>
    <t xml:space="preserve">USER NAME	</t>
  </si>
  <si>
    <t xml:space="preserve">MEASUREMENT COMMENT	</t>
  </si>
  <si>
    <t xml:space="preserve">User interface program version	</t>
  </si>
  <si>
    <t>3.0.2</t>
  </si>
  <si>
    <t xml:space="preserve">Instrument serial number	</t>
  </si>
  <si>
    <t>PROTOCOL NAME</t>
  </si>
  <si>
    <t>PROTOCOL CREATION DATE  9/8/2021, 3:02:23 PM</t>
  </si>
  <si>
    <t>PROTOCOL CREATOR NAME</t>
  </si>
  <si>
    <t>PLATE TYPE</t>
  </si>
  <si>
    <t>PerkinElmer OptiPlate</t>
  </si>
  <si>
    <t>PLATE FORMAT</t>
  </si>
  <si>
    <t>96 wells (8X12)</t>
  </si>
  <si>
    <t>PLATE PARAMETERS</t>
  </si>
  <si>
    <t>A1 row-coordinate(µm)</t>
  </si>
  <si>
    <t>A1 column-coordinate(µm)</t>
  </si>
  <si>
    <t>Well spacing (µm)</t>
  </si>
  <si>
    <t>Well diameter(µm)</t>
  </si>
  <si>
    <t>Well volume(µl)</t>
  </si>
  <si>
    <t>1 OPERATION</t>
  </si>
  <si>
    <t>Well Kinetics-Well start</t>
  </si>
  <si>
    <t>KINETIC CYCLES</t>
  </si>
  <si>
    <t>CYCLE TIME (s)</t>
  </si>
  <si>
    <t>0 hours 0 minutes 0.0 seconds</t>
  </si>
  <si>
    <t>SHAKE WHILE WAITING</t>
  </si>
  <si>
    <t>No</t>
  </si>
  <si>
    <t>MEASUREMENT ORDER</t>
  </si>
  <si>
    <t>Bi-directional by rows</t>
  </si>
  <si>
    <t>FI-Well Kinetics</t>
  </si>
  <si>
    <t>MEASUREMENT UNIT</t>
  </si>
  <si>
    <t>RFU</t>
  </si>
  <si>
    <t>MEASUREMENT TYPE</t>
  </si>
  <si>
    <t>Single label</t>
  </si>
  <si>
    <t>EXCITATION FILTER</t>
  </si>
  <si>
    <t>480/30nm</t>
  </si>
  <si>
    <t>EMISSION FILTER</t>
  </si>
  <si>
    <t>530/30nm</t>
  </si>
  <si>
    <t>DICHROIC MIRROR</t>
  </si>
  <si>
    <t>General (50/50)</t>
  </si>
  <si>
    <t>MEASUREMENT DIRECTION</t>
  </si>
  <si>
    <t>Top measurement</t>
  </si>
  <si>
    <t>MEASUREMENT TIME (ms)</t>
  </si>
  <si>
    <t>Z-FOCUS (mm)</t>
  </si>
  <si>
    <t>EXCITATION SPOT SIZE (mm)</t>
  </si>
  <si>
    <t>EMISSION SPOT SIZE (mm)</t>
  </si>
  <si>
    <t>FLASH ENERGY (mJ)</t>
  </si>
  <si>
    <t>PMT HV (V)</t>
  </si>
  <si>
    <t>3 OPERATION</t>
  </si>
  <si>
    <t>Well Kinetics-Well end</t>
  </si>
  <si>
    <t>PLATE MAP</t>
  </si>
  <si>
    <t>X</t>
  </si>
  <si>
    <t>PAO 1 Wt</t>
  </si>
  <si>
    <t>PA14 Wt</t>
  </si>
  <si>
    <t>INP-30R</t>
  </si>
  <si>
    <t>INP-4O</t>
  </si>
  <si>
    <t>P044</t>
  </si>
  <si>
    <t>P076</t>
  </si>
  <si>
    <t>Ensayo 1</t>
  </si>
  <si>
    <t>Ensayo 2</t>
  </si>
  <si>
    <t>Ensayo 3</t>
  </si>
  <si>
    <t>Dilución 1:10</t>
  </si>
  <si>
    <t>No curcuma</t>
  </si>
  <si>
    <t>LB</t>
  </si>
  <si>
    <r>
      <t xml:space="preserve">Curcumin 50 </t>
    </r>
    <r>
      <rPr>
        <b/>
        <sz val="11"/>
        <color theme="1"/>
        <rFont val="Calibri"/>
        <family val="2"/>
      </rPr>
      <t>μM</t>
    </r>
  </si>
  <si>
    <t>sd</t>
  </si>
  <si>
    <t>mean</t>
  </si>
  <si>
    <t>PA01 Wt</t>
  </si>
  <si>
    <t>PA0 1 Wt</t>
  </si>
  <si>
    <t>Pa01 wt vs pa01 curcu</t>
  </si>
  <si>
    <t xml:space="preserve">Blank LB </t>
  </si>
  <si>
    <t>Adjustment to blank E1</t>
  </si>
  <si>
    <t>Adjustment to blank E2</t>
  </si>
  <si>
    <t>Adjustment to blank E3</t>
  </si>
  <si>
    <t>mean DO600</t>
  </si>
  <si>
    <t>50 μM curcumin</t>
  </si>
  <si>
    <t>Blank curcumin</t>
  </si>
  <si>
    <t>LB no curcumin</t>
  </si>
  <si>
    <t>pyoverdine</t>
  </si>
  <si>
    <t>blank curcumin</t>
  </si>
  <si>
    <t xml:space="preserve">blank LB </t>
  </si>
  <si>
    <t>Adjudsment to blank E1</t>
  </si>
  <si>
    <t>Adjudsment to blank E2</t>
  </si>
  <si>
    <t>Adjudsment to blank E3</t>
  </si>
  <si>
    <t>Assay 1</t>
  </si>
  <si>
    <t>Assay 2</t>
  </si>
  <si>
    <t>Assay 3</t>
  </si>
  <si>
    <t>test t</t>
  </si>
  <si>
    <t>round</t>
  </si>
  <si>
    <t>Dilution 1:100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</si>
</sst>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0" fontId="1" fillId="0" borderId="0" xfId="0" applyFont="1" applyAlignment="1">
      <alignment horizontal="left"/>
    </xf>
    <xf numFmtId="0" fontId="0" fillId="3" borderId="0" xfId="0" applyFill="1"/>
    <xf numFmtId="0" fontId="0" fillId="4" borderId="0" xfId="0" applyFill="1"/>
    <xf numFmtId="0" fontId="3" fillId="4" borderId="0" xfId="0" applyFont="1" applyFill="1"/>
    <xf numFmtId="0" fontId="3" fillId="3" borderId="0" xfId="0" applyFont="1" applyFill="1"/>
    <xf numFmtId="0" fontId="0" fillId="5" borderId="0" xfId="0" applyFill="1"/>
    <xf numFmtId="0" fontId="3" fillId="2" borderId="0" xfId="0" applyFont="1" applyFill="1"/>
    <xf numFmtId="0" fontId="3" fillId="0" borderId="0" xfId="0" applyFont="1" applyAlignment="1">
      <alignment horizontal="left"/>
    </xf>
    <xf numFmtId="0" fontId="0" fillId="2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'Piover 1 a 10'!$C$22</c:f>
              <c:strCache>
                <c:ptCount val="1"/>
                <c:pt idx="0">
                  <c:v>No curcuma</c:v>
                </c:pt>
              </c:strCache>
            </c:strRef>
          </c:tx>
          <c:invertIfNegative val="0"/>
          <c:cat>
            <c:strRef>
              <c:f>'Piover 1 a 10'!$B$23:$B$28</c:f>
              <c:strCache>
                <c:ptCount val="6"/>
                <c:pt idx="0">
                  <c:v>PAO 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10'!$C$23:$C$28</c:f>
              <c:numCache>
                <c:formatCode>General</c:formatCode>
                <c:ptCount val="6"/>
                <c:pt idx="0">
                  <c:v>43333141.749723144</c:v>
                </c:pt>
                <c:pt idx="1">
                  <c:v>47192931.545236193</c:v>
                </c:pt>
                <c:pt idx="2">
                  <c:v>53988904.780876495</c:v>
                </c:pt>
                <c:pt idx="3">
                  <c:v>43253210.196406186</c:v>
                </c:pt>
                <c:pt idx="4">
                  <c:v>66333426.187419765</c:v>
                </c:pt>
                <c:pt idx="5">
                  <c:v>38334770.564516127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37-49F1-BA4D-C0DE9D0B5082}"/>
            </c:ext>
          </c:extLst>
        </c:ser>
        <c:ser>
          <c:idx val="1"/>
          <c:order val="1"/>
          <c:tx>
            <c:strRef>
              <c:f>'Piover 1 a 10'!$D$22</c:f>
              <c:strCache>
                <c:ptCount val="1"/>
                <c:pt idx="0">
                  <c:v>50 μM curcumin</c:v>
                </c:pt>
              </c:strCache>
            </c:strRef>
          </c:tx>
          <c:invertIfNegative val="0"/>
          <c:cat>
            <c:strRef>
              <c:f>'Piover 1 a 10'!$B$23:$B$28</c:f>
              <c:strCache>
                <c:ptCount val="6"/>
                <c:pt idx="0">
                  <c:v>PAO 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10'!$D$23:$D$28</c:f>
              <c:numCache>
                <c:formatCode>General</c:formatCode>
                <c:ptCount val="6"/>
                <c:pt idx="0">
                  <c:v>23737682.539682541</c:v>
                </c:pt>
                <c:pt idx="1">
                  <c:v>31427099.712761592</c:v>
                </c:pt>
                <c:pt idx="2">
                  <c:v>31759782.837967403</c:v>
                </c:pt>
                <c:pt idx="3">
                  <c:v>19954247.048535198</c:v>
                </c:pt>
                <c:pt idx="4">
                  <c:v>16945356.627842486</c:v>
                </c:pt>
                <c:pt idx="5">
                  <c:v>17357103.857566766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37-49F1-BA4D-C0DE9D0B5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66176"/>
        <c:axId val="44467712"/>
      </c:barChart>
      <c:catAx>
        <c:axId val="44466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467712"/>
        <c:crosses val="autoZero"/>
        <c:auto val="1"/>
        <c:lblAlgn val="ctr"/>
        <c:lblOffset val="100"/>
        <c:noMultiLvlLbl val="0"/>
      </c:catAx>
      <c:valAx>
        <c:axId val="4446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466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'Piover 1 a 100'!$C$23</c:f>
              <c:strCache>
                <c:ptCount val="1"/>
                <c:pt idx="0">
                  <c:v>LB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'Piover 1 a 100'!$B$24:$B$29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100'!$C$24:$C$29</c:f>
              <c:numCache>
                <c:formatCode>General</c:formatCode>
                <c:ptCount val="6"/>
                <c:pt idx="0">
                  <c:v>74782.39</c:v>
                </c:pt>
                <c:pt idx="1">
                  <c:v>63746.29</c:v>
                </c:pt>
                <c:pt idx="2">
                  <c:v>88137.3</c:v>
                </c:pt>
                <c:pt idx="3">
                  <c:v>69285.83</c:v>
                </c:pt>
                <c:pt idx="4">
                  <c:v>141276.28</c:v>
                </c:pt>
                <c:pt idx="5">
                  <c:v>74143.56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B3-48A2-A25F-5BD903C66158}"/>
            </c:ext>
          </c:extLst>
        </c:ser>
        <c:ser>
          <c:idx val="1"/>
          <c:order val="1"/>
          <c:tx>
            <c:strRef>
              <c:f>'Piover 1 a 100'!$D$23</c:f>
              <c:strCache>
                <c:ptCount val="1"/>
                <c:pt idx="0">
                  <c:v>Curcumin 50 μM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'Piover 1 a 100'!$B$24:$B$29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100'!$D$24:$D$29</c:f>
              <c:numCache>
                <c:formatCode>General</c:formatCode>
                <c:ptCount val="6"/>
                <c:pt idx="0">
                  <c:v>19443.13</c:v>
                </c:pt>
                <c:pt idx="1">
                  <c:v>25991.41</c:v>
                </c:pt>
                <c:pt idx="2">
                  <c:v>27007.439999999999</c:v>
                </c:pt>
                <c:pt idx="3">
                  <c:v>13426.42</c:v>
                </c:pt>
                <c:pt idx="4">
                  <c:v>8047.58</c:v>
                </c:pt>
                <c:pt idx="5">
                  <c:v>12630.26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B3-48A2-A25F-5BD903C66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17376"/>
        <c:axId val="210118912"/>
      </c:barChart>
      <c:catAx>
        <c:axId val="210117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0118912"/>
        <c:crosses val="autoZero"/>
        <c:auto val="1"/>
        <c:lblAlgn val="ctr"/>
        <c:lblOffset val="100"/>
        <c:noMultiLvlLbl val="0"/>
      </c:catAx>
      <c:valAx>
        <c:axId val="2101189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Pyoverdine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11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'Piover 1 a 100'!$G$23</c:f>
              <c:strCache>
                <c:ptCount val="1"/>
                <c:pt idx="0">
                  <c:v>LB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'Piover 1 a 100'!$J$58:$J$63</c:f>
                <c:numCache>
                  <c:formatCode>General</c:formatCode>
                  <c:ptCount val="6"/>
                  <c:pt idx="0">
                    <c:v>37064.223423254123</c:v>
                  </c:pt>
                  <c:pt idx="1">
                    <c:v>217406.25378929413</c:v>
                  </c:pt>
                  <c:pt idx="2">
                    <c:v>319132.43136411946</c:v>
                  </c:pt>
                  <c:pt idx="3">
                    <c:v>349501.84048943967</c:v>
                  </c:pt>
                  <c:pt idx="4">
                    <c:v>513814.62078916887</c:v>
                  </c:pt>
                  <c:pt idx="5">
                    <c:v>742883.00112847029</c:v>
                  </c:pt>
                </c:numCache>
              </c:numRef>
            </c:plus>
            <c:minus>
              <c:numRef>
                <c:f>'Piover 1 a 100'!$J$58:$J$63</c:f>
                <c:numCache>
                  <c:formatCode>General</c:formatCode>
                  <c:ptCount val="6"/>
                  <c:pt idx="0">
                    <c:v>37064.223423254123</c:v>
                  </c:pt>
                  <c:pt idx="1">
                    <c:v>217406.25378929413</c:v>
                  </c:pt>
                  <c:pt idx="2">
                    <c:v>319132.43136411946</c:v>
                  </c:pt>
                  <c:pt idx="3">
                    <c:v>349501.84048943967</c:v>
                  </c:pt>
                  <c:pt idx="4">
                    <c:v>513814.62078916887</c:v>
                  </c:pt>
                  <c:pt idx="5">
                    <c:v>742883.00112847029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'Piover 1 a 100'!$F$24:$F$29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100'!$G$24:$G$29</c:f>
              <c:numCache>
                <c:formatCode>General</c:formatCode>
                <c:ptCount val="6"/>
                <c:pt idx="0">
                  <c:v>2492746.4008859359</c:v>
                </c:pt>
                <c:pt idx="1">
                  <c:v>2360674.6987951798</c:v>
                </c:pt>
                <c:pt idx="2">
                  <c:v>2961507.6305220886</c:v>
                </c:pt>
                <c:pt idx="3">
                  <c:v>2331940.9282700419</c:v>
                </c:pt>
                <c:pt idx="4">
                  <c:v>4764251.9480519481</c:v>
                </c:pt>
                <c:pt idx="5">
                  <c:v>1830300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9-445B-BE8E-3169AA267DE2}"/>
            </c:ext>
          </c:extLst>
        </c:ser>
        <c:ser>
          <c:idx val="1"/>
          <c:order val="1"/>
          <c:tx>
            <c:strRef>
              <c:f>'Piover 1 a 100'!$H$23</c:f>
              <c:strCache>
                <c:ptCount val="1"/>
                <c:pt idx="0">
                  <c:v>Curcumin 50 μM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'Piover 1 a 100'!$K$58:$K$63</c:f>
                <c:numCache>
                  <c:formatCode>General</c:formatCode>
                  <c:ptCount val="6"/>
                  <c:pt idx="0">
                    <c:v>36442.272251046197</c:v>
                  </c:pt>
                  <c:pt idx="1">
                    <c:v>50333.505444951115</c:v>
                  </c:pt>
                  <c:pt idx="2">
                    <c:v>78710.357857446535</c:v>
                  </c:pt>
                  <c:pt idx="3">
                    <c:v>63695.02310330404</c:v>
                  </c:pt>
                  <c:pt idx="4">
                    <c:v>136762.68701749685</c:v>
                  </c:pt>
                  <c:pt idx="5">
                    <c:v>46229.455933289173</c:v>
                  </c:pt>
                </c:numCache>
              </c:numRef>
            </c:plus>
            <c:minus>
              <c:numRef>
                <c:f>'Piover 1 a 100'!$K$58:$K$63</c:f>
                <c:numCache>
                  <c:formatCode>General</c:formatCode>
                  <c:ptCount val="6"/>
                  <c:pt idx="0">
                    <c:v>36442.272251046197</c:v>
                  </c:pt>
                  <c:pt idx="1">
                    <c:v>50333.505444951115</c:v>
                  </c:pt>
                  <c:pt idx="2">
                    <c:v>78710.357857446535</c:v>
                  </c:pt>
                  <c:pt idx="3">
                    <c:v>63695.02310330404</c:v>
                  </c:pt>
                  <c:pt idx="4">
                    <c:v>136762.68701749685</c:v>
                  </c:pt>
                  <c:pt idx="5">
                    <c:v>46229.455933289173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'Piover 1 a 100'!$F$24:$F$29</c:f>
              <c:strCache>
                <c:ptCount val="6"/>
                <c:pt idx="0">
                  <c:v>PA01 Wt</c:v>
                </c:pt>
                <c:pt idx="1">
                  <c:v>PA14 Wt</c:v>
                </c:pt>
                <c:pt idx="2">
                  <c:v>INP-30R</c:v>
                </c:pt>
                <c:pt idx="3">
                  <c:v>INP-4O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'Piover 1 a 100'!$H$24:$H$29</c:f>
              <c:numCache>
                <c:formatCode>General</c:formatCode>
                <c:ptCount val="6"/>
                <c:pt idx="0">
                  <c:v>796615.09891531721</c:v>
                </c:pt>
                <c:pt idx="1">
                  <c:v>1129112.757201646</c:v>
                </c:pt>
                <c:pt idx="2">
                  <c:v>1195180.1932367152</c:v>
                </c:pt>
                <c:pt idx="3">
                  <c:v>566299.56140350876</c:v>
                </c:pt>
                <c:pt idx="4">
                  <c:v>334758.73544093181</c:v>
                </c:pt>
                <c:pt idx="5">
                  <c:v>514955.98417408502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19-445B-BE8E-3169AA267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628480"/>
        <c:axId val="134630016"/>
      </c:barChart>
      <c:catAx>
        <c:axId val="134628480"/>
        <c:scaling>
          <c:orientation val="minMax"/>
        </c:scaling>
        <c:delete val="0"/>
        <c:axPos val="b"/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30016"/>
        <c:crosses val="autoZero"/>
        <c:auto val="1"/>
        <c:lblAlgn val="ctr"/>
        <c:lblOffset val="100"/>
        <c:noMultiLvlLbl val="0"/>
      </c:catAx>
      <c:valAx>
        <c:axId val="1346300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sz="1400" b="1">
                    <a:solidFill>
                      <a:sysClr val="windowText" lastClr="000000"/>
                    </a:solidFill>
                  </a:rPr>
                  <a:t>Fluorescence  (Arbitrary</a:t>
                </a:r>
                <a:r>
                  <a:rPr lang="es-MX" sz="1400" b="1" baseline="0">
                    <a:solidFill>
                      <a:sysClr val="windowText" lastClr="000000"/>
                    </a:solidFill>
                  </a:rPr>
                  <a:t> units)</a:t>
                </a:r>
                <a:endParaRPr lang="es-MX" sz="14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62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352425</xdr:colOff>
      <xdr:row>23</xdr:row>
      <xdr:rowOff>180975</xdr:rowOff>
    </xdr:from>
    <xdr:to>
      <xdr:col>10</xdr:col>
      <xdr:colOff>333375</xdr:colOff>
      <xdr:row>37</xdr:row>
      <xdr:rowOff>123825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358140</xdr:colOff>
      <xdr:row>26</xdr:row>
      <xdr:rowOff>53340</xdr:rowOff>
    </xdr:from>
    <xdr:to>
      <xdr:col>13</xdr:col>
      <xdr:colOff>34290</xdr:colOff>
      <xdr:row>39</xdr:row>
      <xdr:rowOff>196215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348615</xdr:colOff>
      <xdr:row>67</xdr:row>
      <xdr:rowOff>99060</xdr:rowOff>
    </xdr:from>
    <xdr:to>
      <xdr:col>6</xdr:col>
      <xdr:colOff>790575</xdr:colOff>
      <xdr:row>88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C7FCFDA-A7F2-3AEA-9DD0-25BE3E851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6"/>
  <sheetViews>
    <sheetView workbookViewId="0">
      <selection activeCell="L20" sqref="L20:M20"/>
    </sheetView>
  </sheetViews>
  <sheetFormatPr defaultColWidth="11" defaultRowHeight="15.75" x14ac:dyDescent="0.25"/>
  <cols>
    <col min="1" max="1" width="28" customWidth="1"/>
  </cols>
  <sheetData>
    <row r="1" spans="1:13" x14ac:dyDescent="0.25">
      <c r="A1" t="s">
        <v>0</v>
      </c>
    </row>
    <row r="2" spans="1:13" x14ac:dyDescent="0.25">
      <c r="A2" t="s">
        <v>1</v>
      </c>
    </row>
    <row r="3" spans="1:13" x14ac:dyDescent="0.25">
      <c r="A3" t="s">
        <v>2</v>
      </c>
      <c r="B3" t="s">
        <v>3</v>
      </c>
    </row>
    <row r="4" spans="1:13" x14ac:dyDescent="0.25">
      <c r="A4" t="s">
        <v>1</v>
      </c>
    </row>
    <row r="5" spans="1:13" x14ac:dyDescent="0.25">
      <c r="A5" t="s">
        <v>4</v>
      </c>
    </row>
    <row r="6" spans="1:13" x14ac:dyDescent="0.25">
      <c r="A6" t="s">
        <v>5</v>
      </c>
    </row>
    <row r="7" spans="1:13" x14ac:dyDescent="0.25">
      <c r="A7" t="s">
        <v>1</v>
      </c>
    </row>
    <row r="8" spans="1:13" x14ac:dyDescent="0.25">
      <c r="A8" t="s">
        <v>6</v>
      </c>
      <c r="B8" t="s">
        <v>7</v>
      </c>
    </row>
    <row r="9" spans="1:13" x14ac:dyDescent="0.25">
      <c r="A9" t="s">
        <v>8</v>
      </c>
      <c r="B9">
        <v>23.7</v>
      </c>
    </row>
    <row r="10" spans="1:13" x14ac:dyDescent="0.25">
      <c r="A10" t="s">
        <v>9</v>
      </c>
      <c r="B10" t="s">
        <v>10</v>
      </c>
      <c r="C10" t="s">
        <v>11</v>
      </c>
      <c r="D10" t="s">
        <v>12</v>
      </c>
    </row>
    <row r="11" spans="1:13" x14ac:dyDescent="0.25">
      <c r="A11" t="s">
        <v>1</v>
      </c>
    </row>
    <row r="12" spans="1:13" x14ac:dyDescent="0.25">
      <c r="A12" t="s">
        <v>1</v>
      </c>
      <c r="B12">
        <v>1</v>
      </c>
      <c r="C12">
        <v>2</v>
      </c>
      <c r="D12">
        <v>3</v>
      </c>
      <c r="E12">
        <v>4</v>
      </c>
      <c r="F12">
        <v>5</v>
      </c>
      <c r="G12">
        <v>6</v>
      </c>
      <c r="H12">
        <v>7</v>
      </c>
      <c r="I12">
        <v>8</v>
      </c>
      <c r="J12">
        <v>9</v>
      </c>
      <c r="K12">
        <v>10</v>
      </c>
      <c r="L12">
        <v>11</v>
      </c>
      <c r="M12">
        <v>12</v>
      </c>
    </row>
    <row r="13" spans="1:13" x14ac:dyDescent="0.25">
      <c r="A13" t="s">
        <v>13</v>
      </c>
      <c r="K13">
        <v>296670</v>
      </c>
      <c r="L13" s="9">
        <v>4779428</v>
      </c>
      <c r="M13" s="9">
        <v>4831081</v>
      </c>
    </row>
    <row r="14" spans="1:13" x14ac:dyDescent="0.25">
      <c r="A14" t="s">
        <v>14</v>
      </c>
      <c r="B14">
        <v>13784056</v>
      </c>
      <c r="C14">
        <v>16911432</v>
      </c>
      <c r="D14">
        <v>14851394</v>
      </c>
      <c r="E14">
        <v>12608868</v>
      </c>
      <c r="F14">
        <v>11051063</v>
      </c>
      <c r="G14">
        <v>10985624</v>
      </c>
      <c r="H14">
        <v>12527195</v>
      </c>
      <c r="I14">
        <v>14378534</v>
      </c>
      <c r="J14">
        <v>13339249</v>
      </c>
      <c r="K14">
        <v>10161201</v>
      </c>
      <c r="L14">
        <v>7386055</v>
      </c>
      <c r="M14">
        <v>8570288</v>
      </c>
    </row>
    <row r="15" spans="1:13" x14ac:dyDescent="0.25">
      <c r="A15" t="s">
        <v>15</v>
      </c>
      <c r="B15">
        <v>12845729</v>
      </c>
      <c r="C15">
        <v>16173940</v>
      </c>
      <c r="D15">
        <v>15134974</v>
      </c>
      <c r="E15">
        <v>10781152</v>
      </c>
      <c r="F15">
        <v>8697120</v>
      </c>
      <c r="G15">
        <v>9884324</v>
      </c>
      <c r="H15">
        <v>18139519</v>
      </c>
      <c r="I15">
        <v>19519093</v>
      </c>
      <c r="J15">
        <v>19782525</v>
      </c>
      <c r="K15">
        <v>15803241</v>
      </c>
      <c r="L15">
        <v>22025460</v>
      </c>
      <c r="M15">
        <v>16139502</v>
      </c>
    </row>
    <row r="16" spans="1:13" x14ac:dyDescent="0.25">
      <c r="A16" t="s">
        <v>16</v>
      </c>
      <c r="B16">
        <v>17125526</v>
      </c>
      <c r="C16">
        <v>16580092</v>
      </c>
      <c r="D16">
        <v>21516522</v>
      </c>
      <c r="E16">
        <v>17109804</v>
      </c>
      <c r="F16">
        <v>25162043</v>
      </c>
      <c r="G16">
        <v>14187634</v>
      </c>
      <c r="H16">
        <v>18358025</v>
      </c>
      <c r="I16">
        <v>17690039</v>
      </c>
      <c r="J16">
        <v>18364913</v>
      </c>
      <c r="K16">
        <v>16081842</v>
      </c>
      <c r="L16">
        <v>18979479</v>
      </c>
      <c r="M16">
        <v>15856184</v>
      </c>
    </row>
    <row r="17" spans="1:15" x14ac:dyDescent="0.25">
      <c r="A17" t="s">
        <v>17</v>
      </c>
      <c r="B17" s="13">
        <v>1586941</v>
      </c>
      <c r="C17">
        <v>1845342</v>
      </c>
      <c r="D17">
        <v>1745743</v>
      </c>
      <c r="E17">
        <v>1408421</v>
      </c>
      <c r="F17">
        <v>1236496</v>
      </c>
      <c r="G17">
        <v>1264934</v>
      </c>
      <c r="H17" s="12">
        <v>1554775</v>
      </c>
      <c r="I17">
        <v>1717143</v>
      </c>
      <c r="J17">
        <v>1601426</v>
      </c>
      <c r="K17">
        <v>1248613</v>
      </c>
      <c r="L17">
        <v>954512</v>
      </c>
      <c r="M17">
        <v>1258669</v>
      </c>
    </row>
    <row r="18" spans="1:15" x14ac:dyDescent="0.25">
      <c r="A18" t="s">
        <v>18</v>
      </c>
      <c r="B18" s="12">
        <v>1537592</v>
      </c>
      <c r="C18">
        <v>1832215</v>
      </c>
      <c r="D18">
        <v>1777810</v>
      </c>
      <c r="E18">
        <v>1285085</v>
      </c>
      <c r="F18">
        <v>1063518</v>
      </c>
      <c r="G18">
        <v>1168594</v>
      </c>
      <c r="H18" s="14">
        <v>3097118</v>
      </c>
      <c r="I18">
        <v>2691108</v>
      </c>
      <c r="J18">
        <v>3015221</v>
      </c>
      <c r="K18">
        <v>2424048</v>
      </c>
      <c r="L18">
        <v>4504240</v>
      </c>
      <c r="M18">
        <v>3017640</v>
      </c>
    </row>
    <row r="19" spans="1:15" x14ac:dyDescent="0.25">
      <c r="A19" t="s">
        <v>19</v>
      </c>
      <c r="B19" s="14">
        <v>3182802</v>
      </c>
      <c r="C19">
        <v>2612663</v>
      </c>
      <c r="D19">
        <v>3851018</v>
      </c>
      <c r="E19">
        <v>3260217</v>
      </c>
      <c r="F19">
        <v>5234308</v>
      </c>
      <c r="G19">
        <v>2933000</v>
      </c>
      <c r="H19" s="14">
        <v>3072496</v>
      </c>
      <c r="I19">
        <v>2603736</v>
      </c>
      <c r="J19">
        <v>3107481</v>
      </c>
      <c r="K19">
        <v>2442001</v>
      </c>
      <c r="L19">
        <v>3866440</v>
      </c>
      <c r="M19">
        <v>2778127</v>
      </c>
    </row>
    <row r="20" spans="1:15" x14ac:dyDescent="0.25">
      <c r="A20" t="s">
        <v>20</v>
      </c>
      <c r="K20">
        <v>380417</v>
      </c>
      <c r="L20">
        <v>883652</v>
      </c>
      <c r="M20">
        <v>866522</v>
      </c>
    </row>
    <row r="21" spans="1:15" x14ac:dyDescent="0.25">
      <c r="A21" t="s">
        <v>1</v>
      </c>
    </row>
    <row r="22" spans="1:15" x14ac:dyDescent="0.25">
      <c r="A22" t="s">
        <v>6</v>
      </c>
      <c r="B22" t="s">
        <v>7</v>
      </c>
    </row>
    <row r="23" spans="1:15" x14ac:dyDescent="0.25">
      <c r="A23" t="s">
        <v>8</v>
      </c>
      <c r="B23">
        <v>23.7</v>
      </c>
      <c r="G23">
        <v>4779428</v>
      </c>
    </row>
    <row r="24" spans="1:15" x14ac:dyDescent="0.25">
      <c r="A24" t="s">
        <v>9</v>
      </c>
      <c r="B24" t="s">
        <v>21</v>
      </c>
      <c r="C24" t="s">
        <v>11</v>
      </c>
      <c r="D24" t="s">
        <v>22</v>
      </c>
    </row>
    <row r="25" spans="1:15" x14ac:dyDescent="0.25">
      <c r="A25" t="s">
        <v>1</v>
      </c>
      <c r="O25">
        <v>3182802</v>
      </c>
    </row>
    <row r="26" spans="1:15" x14ac:dyDescent="0.25">
      <c r="A26" t="s">
        <v>1</v>
      </c>
      <c r="B26">
        <v>1</v>
      </c>
      <c r="C26">
        <v>2</v>
      </c>
      <c r="D26">
        <v>3</v>
      </c>
      <c r="E26">
        <v>4</v>
      </c>
      <c r="F26">
        <v>5</v>
      </c>
      <c r="G26">
        <v>6</v>
      </c>
      <c r="H26">
        <v>7</v>
      </c>
      <c r="I26">
        <v>8</v>
      </c>
      <c r="J26">
        <v>9</v>
      </c>
      <c r="K26">
        <v>10</v>
      </c>
      <c r="L26">
        <v>11</v>
      </c>
      <c r="M26">
        <v>12</v>
      </c>
    </row>
    <row r="27" spans="1:15" x14ac:dyDescent="0.25">
      <c r="A27" t="s">
        <v>13</v>
      </c>
      <c r="B27">
        <v>1155237</v>
      </c>
      <c r="C27">
        <v>1178719</v>
      </c>
      <c r="D27">
        <v>1205034</v>
      </c>
      <c r="E27">
        <v>383307</v>
      </c>
      <c r="F27">
        <v>987970</v>
      </c>
      <c r="G27">
        <v>816072</v>
      </c>
      <c r="H27">
        <v>1253015</v>
      </c>
      <c r="I27">
        <v>1002358</v>
      </c>
      <c r="J27">
        <v>1119012</v>
      </c>
      <c r="K27">
        <v>305506</v>
      </c>
      <c r="L27">
        <v>4788996</v>
      </c>
      <c r="M27">
        <v>4805642</v>
      </c>
    </row>
    <row r="28" spans="1:15" x14ac:dyDescent="0.25">
      <c r="A28" t="s">
        <v>14</v>
      </c>
      <c r="B28">
        <v>13782136</v>
      </c>
      <c r="C28">
        <v>16908178</v>
      </c>
      <c r="D28">
        <v>14867586</v>
      </c>
      <c r="E28">
        <v>12584901</v>
      </c>
      <c r="F28">
        <v>11034433</v>
      </c>
      <c r="G28">
        <v>10978315</v>
      </c>
      <c r="H28">
        <v>12543087</v>
      </c>
      <c r="I28">
        <v>14436361</v>
      </c>
      <c r="J28">
        <v>13375936</v>
      </c>
      <c r="K28">
        <v>10174932</v>
      </c>
      <c r="L28">
        <v>7408297</v>
      </c>
      <c r="M28">
        <v>8620834</v>
      </c>
    </row>
    <row r="29" spans="1:15" x14ac:dyDescent="0.25">
      <c r="A29" t="s">
        <v>15</v>
      </c>
      <c r="B29">
        <v>12811968</v>
      </c>
      <c r="C29">
        <v>16142155</v>
      </c>
      <c r="D29">
        <v>15133180</v>
      </c>
      <c r="E29">
        <v>10769232</v>
      </c>
      <c r="F29">
        <v>8699530</v>
      </c>
      <c r="G29">
        <v>9876479</v>
      </c>
      <c r="H29">
        <v>18160222</v>
      </c>
      <c r="I29">
        <v>19490120</v>
      </c>
      <c r="J29">
        <v>19776992</v>
      </c>
      <c r="K29">
        <v>15796487</v>
      </c>
      <c r="L29">
        <v>22091053</v>
      </c>
      <c r="M29">
        <v>16153870</v>
      </c>
    </row>
    <row r="30" spans="1:15" x14ac:dyDescent="0.25">
      <c r="A30" t="s">
        <v>16</v>
      </c>
      <c r="B30">
        <v>17124480</v>
      </c>
      <c r="C30">
        <v>16611662</v>
      </c>
      <c r="D30">
        <v>21505051</v>
      </c>
      <c r="E30">
        <v>17131512</v>
      </c>
      <c r="F30">
        <v>25197030</v>
      </c>
      <c r="G30">
        <v>14165491</v>
      </c>
      <c r="H30">
        <v>18314748</v>
      </c>
      <c r="I30">
        <v>17679921</v>
      </c>
      <c r="J30">
        <v>18344626</v>
      </c>
      <c r="K30">
        <v>16098054</v>
      </c>
      <c r="L30">
        <v>19009684</v>
      </c>
      <c r="M30">
        <v>15857081</v>
      </c>
    </row>
    <row r="31" spans="1:15" x14ac:dyDescent="0.25">
      <c r="A31" t="s">
        <v>17</v>
      </c>
      <c r="B31">
        <v>1591908</v>
      </c>
      <c r="C31">
        <v>1851406</v>
      </c>
      <c r="D31">
        <v>1742132</v>
      </c>
      <c r="E31">
        <v>1399973</v>
      </c>
      <c r="F31">
        <v>1246487</v>
      </c>
      <c r="G31">
        <v>1262260</v>
      </c>
      <c r="H31">
        <v>1538214</v>
      </c>
      <c r="I31">
        <v>1710754</v>
      </c>
      <c r="J31">
        <v>1609133</v>
      </c>
      <c r="K31">
        <v>1254121</v>
      </c>
      <c r="L31">
        <v>960967</v>
      </c>
      <c r="M31">
        <v>1258817</v>
      </c>
    </row>
    <row r="32" spans="1:15" x14ac:dyDescent="0.25">
      <c r="A32" t="s">
        <v>18</v>
      </c>
      <c r="B32">
        <v>1532406</v>
      </c>
      <c r="C32">
        <v>1833437</v>
      </c>
      <c r="D32">
        <v>1794437</v>
      </c>
      <c r="E32">
        <v>1283871</v>
      </c>
      <c r="F32">
        <v>1058118</v>
      </c>
      <c r="G32">
        <v>1175687</v>
      </c>
      <c r="H32">
        <v>3118657</v>
      </c>
      <c r="I32">
        <v>2701054</v>
      </c>
      <c r="J32">
        <v>3016403</v>
      </c>
      <c r="K32">
        <v>2423103</v>
      </c>
      <c r="L32">
        <v>4490965</v>
      </c>
      <c r="M32">
        <v>3001087</v>
      </c>
    </row>
    <row r="33" spans="1:13" x14ac:dyDescent="0.25">
      <c r="A33" t="s">
        <v>19</v>
      </c>
      <c r="B33">
        <v>3172616</v>
      </c>
      <c r="C33">
        <v>2624298</v>
      </c>
      <c r="D33">
        <v>3846413</v>
      </c>
      <c r="E33">
        <v>3257089</v>
      </c>
      <c r="F33">
        <v>5217117</v>
      </c>
      <c r="G33">
        <v>2927370</v>
      </c>
      <c r="H33">
        <v>3080585</v>
      </c>
      <c r="I33">
        <v>2589209</v>
      </c>
      <c r="J33">
        <v>3090887</v>
      </c>
      <c r="K33">
        <v>2456796</v>
      </c>
      <c r="L33">
        <v>3868569</v>
      </c>
      <c r="M33">
        <v>2798364</v>
      </c>
    </row>
    <row r="34" spans="1:13" x14ac:dyDescent="0.25">
      <c r="A34" t="s">
        <v>20</v>
      </c>
      <c r="B34">
        <v>1182754</v>
      </c>
      <c r="C34">
        <v>1199774</v>
      </c>
      <c r="D34">
        <v>1213913</v>
      </c>
      <c r="E34">
        <v>1230771</v>
      </c>
      <c r="F34">
        <v>1231888</v>
      </c>
      <c r="G34">
        <v>1259369</v>
      </c>
      <c r="H34">
        <v>1264300</v>
      </c>
      <c r="I34">
        <v>1276968</v>
      </c>
      <c r="J34">
        <v>1282489</v>
      </c>
      <c r="K34">
        <v>383502</v>
      </c>
      <c r="L34">
        <v>878501</v>
      </c>
      <c r="M34">
        <v>847597</v>
      </c>
    </row>
    <row r="35" spans="1:13" x14ac:dyDescent="0.25">
      <c r="A35" t="s">
        <v>1</v>
      </c>
    </row>
    <row r="36" spans="1:13" x14ac:dyDescent="0.25">
      <c r="A36" t="s">
        <v>6</v>
      </c>
      <c r="B36" t="s">
        <v>7</v>
      </c>
    </row>
    <row r="37" spans="1:13" x14ac:dyDescent="0.25">
      <c r="A37" t="s">
        <v>8</v>
      </c>
      <c r="B37">
        <v>23.7</v>
      </c>
    </row>
    <row r="38" spans="1:13" x14ac:dyDescent="0.25">
      <c r="A38" t="s">
        <v>9</v>
      </c>
      <c r="B38" t="s">
        <v>23</v>
      </c>
      <c r="C38" t="s">
        <v>11</v>
      </c>
      <c r="D38" t="s">
        <v>24</v>
      </c>
    </row>
    <row r="39" spans="1:13" x14ac:dyDescent="0.25">
      <c r="A39" t="s">
        <v>1</v>
      </c>
    </row>
    <row r="40" spans="1:13" x14ac:dyDescent="0.25">
      <c r="A40" t="s">
        <v>1</v>
      </c>
      <c r="B40">
        <v>1</v>
      </c>
      <c r="C40">
        <v>2</v>
      </c>
      <c r="D40">
        <v>3</v>
      </c>
      <c r="E40">
        <v>4</v>
      </c>
      <c r="F40">
        <v>5</v>
      </c>
      <c r="G40">
        <v>6</v>
      </c>
      <c r="H40">
        <v>7</v>
      </c>
      <c r="I40">
        <v>8</v>
      </c>
      <c r="J40">
        <v>9</v>
      </c>
      <c r="K40">
        <v>10</v>
      </c>
      <c r="L40">
        <v>11</v>
      </c>
      <c r="M40">
        <v>12</v>
      </c>
    </row>
    <row r="41" spans="1:13" x14ac:dyDescent="0.25">
      <c r="A41" t="s">
        <v>13</v>
      </c>
      <c r="B41">
        <v>1164556</v>
      </c>
      <c r="C41">
        <v>1181179</v>
      </c>
      <c r="D41">
        <v>1191524</v>
      </c>
      <c r="E41">
        <v>385182</v>
      </c>
      <c r="F41">
        <v>1002001</v>
      </c>
      <c r="G41">
        <v>826701</v>
      </c>
      <c r="H41">
        <v>1247099</v>
      </c>
      <c r="I41">
        <v>982880</v>
      </c>
      <c r="J41">
        <v>1116302</v>
      </c>
      <c r="K41">
        <v>305888</v>
      </c>
      <c r="L41">
        <v>4796650</v>
      </c>
      <c r="M41">
        <v>4800520</v>
      </c>
    </row>
    <row r="42" spans="1:13" x14ac:dyDescent="0.25">
      <c r="A42" t="s">
        <v>14</v>
      </c>
      <c r="B42">
        <v>13801726</v>
      </c>
      <c r="C42">
        <v>16943623</v>
      </c>
      <c r="D42">
        <v>14851274</v>
      </c>
      <c r="E42">
        <v>12586000</v>
      </c>
      <c r="F42">
        <v>11043385</v>
      </c>
      <c r="G42">
        <v>10956369</v>
      </c>
      <c r="H42">
        <v>12566688</v>
      </c>
      <c r="I42">
        <v>14431605</v>
      </c>
      <c r="J42">
        <v>13358562</v>
      </c>
      <c r="K42">
        <v>10192765</v>
      </c>
      <c r="L42">
        <v>7402922</v>
      </c>
      <c r="M42">
        <v>8565961</v>
      </c>
    </row>
    <row r="43" spans="1:13" x14ac:dyDescent="0.25">
      <c r="A43" t="s">
        <v>15</v>
      </c>
      <c r="B43">
        <v>12832322</v>
      </c>
      <c r="C43">
        <v>16149091</v>
      </c>
      <c r="D43">
        <v>15108576</v>
      </c>
      <c r="E43">
        <v>10765615</v>
      </c>
      <c r="F43">
        <v>8702154</v>
      </c>
      <c r="G43">
        <v>9887123</v>
      </c>
      <c r="H43">
        <v>18113726</v>
      </c>
      <c r="I43">
        <v>19482140</v>
      </c>
      <c r="J43">
        <v>19744818</v>
      </c>
      <c r="K43">
        <v>15722754</v>
      </c>
      <c r="L43">
        <v>22032376</v>
      </c>
      <c r="M43">
        <v>16148096</v>
      </c>
    </row>
    <row r="44" spans="1:13" x14ac:dyDescent="0.25">
      <c r="A44" t="s">
        <v>16</v>
      </c>
      <c r="B44">
        <v>17110169</v>
      </c>
      <c r="C44">
        <v>16610505</v>
      </c>
      <c r="D44">
        <v>21511479</v>
      </c>
      <c r="E44">
        <v>17109857</v>
      </c>
      <c r="F44">
        <v>25153661</v>
      </c>
      <c r="G44">
        <v>14165732</v>
      </c>
      <c r="H44">
        <v>18320397</v>
      </c>
      <c r="I44">
        <v>17668735</v>
      </c>
      <c r="J44">
        <v>18294371</v>
      </c>
      <c r="K44">
        <v>16099437</v>
      </c>
      <c r="L44">
        <v>18986493</v>
      </c>
      <c r="M44">
        <v>15862703</v>
      </c>
    </row>
    <row r="45" spans="1:13" x14ac:dyDescent="0.25">
      <c r="A45" t="s">
        <v>17</v>
      </c>
      <c r="B45">
        <v>1590444</v>
      </c>
      <c r="C45">
        <v>1840414</v>
      </c>
      <c r="D45">
        <v>1740550</v>
      </c>
      <c r="E45">
        <v>1400963</v>
      </c>
      <c r="F45">
        <v>1246159</v>
      </c>
      <c r="G45">
        <v>1265476</v>
      </c>
      <c r="H45">
        <v>1550576</v>
      </c>
      <c r="I45">
        <v>1705277</v>
      </c>
      <c r="J45">
        <v>1594590</v>
      </c>
      <c r="K45">
        <v>1244933</v>
      </c>
      <c r="L45">
        <v>955788</v>
      </c>
      <c r="M45">
        <v>1259452</v>
      </c>
    </row>
    <row r="46" spans="1:13" x14ac:dyDescent="0.25">
      <c r="A46" t="s">
        <v>18</v>
      </c>
      <c r="B46">
        <v>1538163</v>
      </c>
      <c r="C46">
        <v>1821210</v>
      </c>
      <c r="D46">
        <v>1787881</v>
      </c>
      <c r="E46">
        <v>1283784</v>
      </c>
      <c r="F46">
        <v>1064359</v>
      </c>
      <c r="G46">
        <v>1163232</v>
      </c>
      <c r="H46">
        <v>3117341</v>
      </c>
      <c r="I46">
        <v>2690507</v>
      </c>
      <c r="J46">
        <v>3007912</v>
      </c>
      <c r="K46">
        <v>2422920</v>
      </c>
      <c r="L46">
        <v>4500875</v>
      </c>
      <c r="M46">
        <v>3007326</v>
      </c>
    </row>
    <row r="47" spans="1:13" x14ac:dyDescent="0.25">
      <c r="A47" t="s">
        <v>19</v>
      </c>
      <c r="B47">
        <v>3171877</v>
      </c>
      <c r="C47">
        <v>2621067</v>
      </c>
      <c r="D47">
        <v>3839329</v>
      </c>
      <c r="E47">
        <v>3241202</v>
      </c>
      <c r="F47">
        <v>5223961</v>
      </c>
      <c r="G47">
        <v>2931038</v>
      </c>
      <c r="H47">
        <v>3095744</v>
      </c>
      <c r="I47">
        <v>2588342</v>
      </c>
      <c r="J47">
        <v>3087103</v>
      </c>
      <c r="K47">
        <v>2438585</v>
      </c>
      <c r="L47">
        <v>3853818</v>
      </c>
      <c r="M47">
        <v>2782728</v>
      </c>
    </row>
    <row r="48" spans="1:13" x14ac:dyDescent="0.25">
      <c r="A48" t="s">
        <v>20</v>
      </c>
      <c r="B48">
        <v>1176096</v>
      </c>
      <c r="C48">
        <v>1197652</v>
      </c>
      <c r="D48">
        <v>1208014</v>
      </c>
      <c r="E48">
        <v>1228325</v>
      </c>
      <c r="F48">
        <v>1244341</v>
      </c>
      <c r="G48">
        <v>1258974</v>
      </c>
      <c r="H48">
        <v>1264887</v>
      </c>
      <c r="I48">
        <v>1275579</v>
      </c>
      <c r="J48">
        <v>1265135</v>
      </c>
      <c r="K48">
        <v>379932</v>
      </c>
      <c r="L48">
        <v>882224</v>
      </c>
      <c r="M48">
        <v>857606</v>
      </c>
    </row>
    <row r="49" spans="1:13" x14ac:dyDescent="0.25">
      <c r="A49" t="s">
        <v>1</v>
      </c>
    </row>
    <row r="50" spans="1:13" x14ac:dyDescent="0.25">
      <c r="A50" t="s">
        <v>6</v>
      </c>
      <c r="B50" t="s">
        <v>7</v>
      </c>
    </row>
    <row r="51" spans="1:13" x14ac:dyDescent="0.25">
      <c r="A51" t="s">
        <v>8</v>
      </c>
      <c r="B51">
        <v>23.7</v>
      </c>
    </row>
    <row r="52" spans="1:13" x14ac:dyDescent="0.25">
      <c r="A52" t="s">
        <v>9</v>
      </c>
      <c r="B52" t="s">
        <v>25</v>
      </c>
      <c r="C52" t="s">
        <v>11</v>
      </c>
      <c r="D52" t="s">
        <v>26</v>
      </c>
    </row>
    <row r="53" spans="1:13" x14ac:dyDescent="0.25">
      <c r="A53" t="s">
        <v>1</v>
      </c>
    </row>
    <row r="54" spans="1:13" x14ac:dyDescent="0.25">
      <c r="A54" t="s">
        <v>1</v>
      </c>
      <c r="B54">
        <v>1</v>
      </c>
      <c r="C54">
        <v>2</v>
      </c>
      <c r="D54">
        <v>3</v>
      </c>
      <c r="E54">
        <v>4</v>
      </c>
      <c r="F54">
        <v>5</v>
      </c>
      <c r="G54">
        <v>6</v>
      </c>
      <c r="H54">
        <v>7</v>
      </c>
      <c r="I54">
        <v>8</v>
      </c>
      <c r="J54">
        <v>9</v>
      </c>
      <c r="K54">
        <v>10</v>
      </c>
      <c r="L54">
        <v>11</v>
      </c>
      <c r="M54">
        <v>12</v>
      </c>
    </row>
    <row r="55" spans="1:13" x14ac:dyDescent="0.25">
      <c r="A55" t="s">
        <v>13</v>
      </c>
      <c r="B55">
        <v>1154740</v>
      </c>
      <c r="C55">
        <v>1189538</v>
      </c>
      <c r="D55">
        <v>1192653</v>
      </c>
      <c r="E55">
        <v>385214</v>
      </c>
      <c r="F55">
        <v>1000095</v>
      </c>
      <c r="G55">
        <v>816385</v>
      </c>
      <c r="H55">
        <v>1234826</v>
      </c>
      <c r="I55">
        <v>990348</v>
      </c>
      <c r="J55">
        <v>1118149</v>
      </c>
      <c r="K55">
        <v>296108</v>
      </c>
      <c r="L55">
        <v>4783272</v>
      </c>
      <c r="M55">
        <v>4807411</v>
      </c>
    </row>
    <row r="56" spans="1:13" x14ac:dyDescent="0.25">
      <c r="A56" t="s">
        <v>14</v>
      </c>
      <c r="B56">
        <v>13798005</v>
      </c>
      <c r="C56">
        <v>16894386</v>
      </c>
      <c r="D56">
        <v>14865111</v>
      </c>
      <c r="E56">
        <v>12634833</v>
      </c>
      <c r="F56">
        <v>11031558</v>
      </c>
      <c r="G56">
        <v>10951354</v>
      </c>
      <c r="H56">
        <v>12573055</v>
      </c>
      <c r="I56">
        <v>14430500</v>
      </c>
      <c r="J56">
        <v>13340377</v>
      </c>
      <c r="K56">
        <v>10138452</v>
      </c>
      <c r="L56">
        <v>7378374</v>
      </c>
      <c r="M56">
        <v>8570344</v>
      </c>
    </row>
    <row r="57" spans="1:13" x14ac:dyDescent="0.25">
      <c r="A57" t="s">
        <v>15</v>
      </c>
      <c r="B57">
        <v>12830603</v>
      </c>
      <c r="C57">
        <v>16085056</v>
      </c>
      <c r="D57">
        <v>15151979</v>
      </c>
      <c r="E57">
        <v>10761680</v>
      </c>
      <c r="F57">
        <v>8694304</v>
      </c>
      <c r="G57">
        <v>9900640</v>
      </c>
      <c r="H57">
        <v>18143707</v>
      </c>
      <c r="I57">
        <v>19494262</v>
      </c>
      <c r="J57">
        <v>19740035</v>
      </c>
      <c r="K57">
        <v>15778450</v>
      </c>
      <c r="L57">
        <v>22020100</v>
      </c>
      <c r="M57">
        <v>16158062</v>
      </c>
    </row>
    <row r="58" spans="1:13" x14ac:dyDescent="0.25">
      <c r="A58" t="s">
        <v>16</v>
      </c>
      <c r="B58">
        <v>17094394</v>
      </c>
      <c r="C58">
        <v>16610080</v>
      </c>
      <c r="D58">
        <v>21473331</v>
      </c>
      <c r="E58">
        <v>17083981</v>
      </c>
      <c r="F58">
        <v>25189500</v>
      </c>
      <c r="G58">
        <v>14161011</v>
      </c>
      <c r="H58">
        <v>18336179</v>
      </c>
      <c r="I58">
        <v>17710402</v>
      </c>
      <c r="J58">
        <v>18305975</v>
      </c>
      <c r="K58">
        <v>16087994</v>
      </c>
      <c r="L58">
        <v>18989216</v>
      </c>
      <c r="M58">
        <v>15858210</v>
      </c>
    </row>
    <row r="59" spans="1:13" x14ac:dyDescent="0.25">
      <c r="A59" t="s">
        <v>17</v>
      </c>
      <c r="B59">
        <v>1584057</v>
      </c>
      <c r="C59">
        <v>1828423</v>
      </c>
      <c r="D59">
        <v>1744598</v>
      </c>
      <c r="E59">
        <v>1402525</v>
      </c>
      <c r="F59">
        <v>1242156</v>
      </c>
      <c r="G59">
        <v>1271310</v>
      </c>
      <c r="H59">
        <v>1527690</v>
      </c>
      <c r="I59">
        <v>1709082</v>
      </c>
      <c r="J59">
        <v>1594189</v>
      </c>
      <c r="K59">
        <v>1247139</v>
      </c>
      <c r="L59">
        <v>961294</v>
      </c>
      <c r="M59">
        <v>1250014</v>
      </c>
    </row>
    <row r="60" spans="1:13" x14ac:dyDescent="0.25">
      <c r="A60" t="s">
        <v>18</v>
      </c>
      <c r="B60">
        <v>1540859</v>
      </c>
      <c r="C60">
        <v>1829342</v>
      </c>
      <c r="D60">
        <v>1775278</v>
      </c>
      <c r="E60">
        <v>1286037</v>
      </c>
      <c r="F60">
        <v>1059269</v>
      </c>
      <c r="G60">
        <v>1168565</v>
      </c>
      <c r="H60">
        <v>3107485</v>
      </c>
      <c r="I60">
        <v>2692077</v>
      </c>
      <c r="J60">
        <v>3017584</v>
      </c>
      <c r="K60">
        <v>2422809</v>
      </c>
      <c r="L60">
        <v>4496454</v>
      </c>
      <c r="M60">
        <v>3010110</v>
      </c>
    </row>
    <row r="61" spans="1:13" x14ac:dyDescent="0.25">
      <c r="A61" t="s">
        <v>19</v>
      </c>
      <c r="B61">
        <v>3167714</v>
      </c>
      <c r="C61">
        <v>2603619</v>
      </c>
      <c r="D61">
        <v>3853906</v>
      </c>
      <c r="E61">
        <v>3251586</v>
      </c>
      <c r="F61">
        <v>5212053</v>
      </c>
      <c r="G61">
        <v>2935893</v>
      </c>
      <c r="H61">
        <v>3087962</v>
      </c>
      <c r="I61">
        <v>2586151</v>
      </c>
      <c r="J61">
        <v>3094865</v>
      </c>
      <c r="K61">
        <v>2443867</v>
      </c>
      <c r="L61">
        <v>3868405</v>
      </c>
      <c r="M61">
        <v>2784053</v>
      </c>
    </row>
    <row r="62" spans="1:13" x14ac:dyDescent="0.25">
      <c r="A62" t="s">
        <v>20</v>
      </c>
      <c r="B62">
        <v>1175561</v>
      </c>
      <c r="C62">
        <v>1195174</v>
      </c>
      <c r="D62">
        <v>1223561</v>
      </c>
      <c r="E62">
        <v>1217980</v>
      </c>
      <c r="F62">
        <v>1237503</v>
      </c>
      <c r="G62">
        <v>1266968</v>
      </c>
      <c r="H62">
        <v>1266646</v>
      </c>
      <c r="I62">
        <v>1274826</v>
      </c>
      <c r="J62">
        <v>1266232</v>
      </c>
      <c r="K62">
        <v>389844</v>
      </c>
      <c r="L62">
        <v>883760</v>
      </c>
      <c r="M62">
        <v>870334</v>
      </c>
    </row>
    <row r="63" spans="1:13" x14ac:dyDescent="0.25">
      <c r="A63" t="s">
        <v>1</v>
      </c>
    </row>
    <row r="64" spans="1:13" x14ac:dyDescent="0.25">
      <c r="A64" t="s">
        <v>6</v>
      </c>
      <c r="B64" t="s">
        <v>7</v>
      </c>
    </row>
    <row r="65" spans="1:13" x14ac:dyDescent="0.25">
      <c r="A65" t="s">
        <v>8</v>
      </c>
      <c r="B65">
        <v>23.7</v>
      </c>
    </row>
    <row r="66" spans="1:13" x14ac:dyDescent="0.25">
      <c r="A66" t="s">
        <v>9</v>
      </c>
      <c r="B66" t="s">
        <v>27</v>
      </c>
      <c r="C66" t="s">
        <v>11</v>
      </c>
      <c r="D66" t="s">
        <v>28</v>
      </c>
    </row>
    <row r="67" spans="1:13" x14ac:dyDescent="0.25">
      <c r="A67" t="s">
        <v>1</v>
      </c>
    </row>
    <row r="68" spans="1:13" x14ac:dyDescent="0.25">
      <c r="A68" t="s">
        <v>1</v>
      </c>
      <c r="B68">
        <v>1</v>
      </c>
      <c r="C68">
        <v>2</v>
      </c>
      <c r="D68">
        <v>3</v>
      </c>
      <c r="E68">
        <v>4</v>
      </c>
      <c r="F68">
        <v>5</v>
      </c>
      <c r="G68">
        <v>6</v>
      </c>
      <c r="H68">
        <v>7</v>
      </c>
      <c r="I68">
        <v>8</v>
      </c>
      <c r="J68">
        <v>9</v>
      </c>
      <c r="K68">
        <v>10</v>
      </c>
      <c r="L68">
        <v>11</v>
      </c>
      <c r="M68">
        <v>12</v>
      </c>
    </row>
    <row r="69" spans="1:13" x14ac:dyDescent="0.25">
      <c r="A69" t="s">
        <v>13</v>
      </c>
      <c r="B69">
        <v>1158841</v>
      </c>
      <c r="C69">
        <v>1187542</v>
      </c>
      <c r="D69">
        <v>1213231</v>
      </c>
      <c r="E69">
        <v>375008</v>
      </c>
      <c r="F69">
        <v>992982</v>
      </c>
      <c r="G69">
        <v>822670</v>
      </c>
      <c r="H69">
        <v>1248921</v>
      </c>
      <c r="I69">
        <v>987699</v>
      </c>
      <c r="J69">
        <v>1109094</v>
      </c>
      <c r="K69">
        <v>298355</v>
      </c>
      <c r="L69">
        <v>4782899</v>
      </c>
      <c r="M69">
        <v>4816320</v>
      </c>
    </row>
    <row r="70" spans="1:13" x14ac:dyDescent="0.25">
      <c r="A70" t="s">
        <v>14</v>
      </c>
      <c r="B70">
        <v>13784284</v>
      </c>
      <c r="C70">
        <v>16918639</v>
      </c>
      <c r="D70">
        <v>14872851</v>
      </c>
      <c r="E70">
        <v>12541662</v>
      </c>
      <c r="F70">
        <v>11062453</v>
      </c>
      <c r="G70">
        <v>10991515</v>
      </c>
      <c r="H70">
        <v>12519608</v>
      </c>
      <c r="I70">
        <v>14437312</v>
      </c>
      <c r="J70">
        <v>13369025</v>
      </c>
      <c r="K70">
        <v>10152297</v>
      </c>
      <c r="L70">
        <v>7394188</v>
      </c>
      <c r="M70">
        <v>8554421</v>
      </c>
    </row>
    <row r="71" spans="1:13" x14ac:dyDescent="0.25">
      <c r="A71" t="s">
        <v>15</v>
      </c>
      <c r="B71">
        <v>12842621</v>
      </c>
      <c r="C71">
        <v>16108598</v>
      </c>
      <c r="D71">
        <v>15137551</v>
      </c>
      <c r="E71">
        <v>10728378</v>
      </c>
      <c r="F71">
        <v>8713935</v>
      </c>
      <c r="G71">
        <v>9872615</v>
      </c>
      <c r="H71">
        <v>18123857</v>
      </c>
      <c r="I71">
        <v>19503011</v>
      </c>
      <c r="J71">
        <v>19756252</v>
      </c>
      <c r="K71">
        <v>15744242</v>
      </c>
      <c r="L71">
        <v>22008221</v>
      </c>
      <c r="M71">
        <v>16101122</v>
      </c>
    </row>
    <row r="72" spans="1:13" x14ac:dyDescent="0.25">
      <c r="A72" t="s">
        <v>16</v>
      </c>
      <c r="B72">
        <v>17127661</v>
      </c>
      <c r="C72">
        <v>16571487</v>
      </c>
      <c r="D72">
        <v>21464998</v>
      </c>
      <c r="E72">
        <v>17066755</v>
      </c>
      <c r="F72">
        <v>25160624</v>
      </c>
      <c r="G72">
        <v>14171396</v>
      </c>
      <c r="H72">
        <v>18312003</v>
      </c>
      <c r="I72">
        <v>17703307</v>
      </c>
      <c r="J72">
        <v>18314169</v>
      </c>
      <c r="K72">
        <v>16096563</v>
      </c>
      <c r="L72">
        <v>19008350</v>
      </c>
      <c r="M72">
        <v>15833698</v>
      </c>
    </row>
    <row r="73" spans="1:13" x14ac:dyDescent="0.25">
      <c r="A73" t="s">
        <v>17</v>
      </c>
      <c r="B73">
        <v>1593408</v>
      </c>
      <c r="C73">
        <v>1837959</v>
      </c>
      <c r="D73">
        <v>1739446</v>
      </c>
      <c r="E73">
        <v>1393045</v>
      </c>
      <c r="F73">
        <v>1237579</v>
      </c>
      <c r="G73">
        <v>1266074</v>
      </c>
      <c r="H73">
        <v>1534773</v>
      </c>
      <c r="I73">
        <v>1702255</v>
      </c>
      <c r="J73">
        <v>1596211</v>
      </c>
      <c r="K73">
        <v>1236646</v>
      </c>
      <c r="L73">
        <v>959972</v>
      </c>
      <c r="M73">
        <v>1265433</v>
      </c>
    </row>
    <row r="74" spans="1:13" x14ac:dyDescent="0.25">
      <c r="A74" t="s">
        <v>18</v>
      </c>
      <c r="B74">
        <v>1537590</v>
      </c>
      <c r="C74">
        <v>1835809</v>
      </c>
      <c r="D74">
        <v>1783653</v>
      </c>
      <c r="E74">
        <v>1280708</v>
      </c>
      <c r="F74">
        <v>1067391</v>
      </c>
      <c r="G74">
        <v>1167129</v>
      </c>
      <c r="H74">
        <v>3129536</v>
      </c>
      <c r="I74">
        <v>2680721</v>
      </c>
      <c r="J74">
        <v>3018151</v>
      </c>
      <c r="K74">
        <v>2426922</v>
      </c>
      <c r="L74">
        <v>4511786</v>
      </c>
      <c r="M74">
        <v>2997424</v>
      </c>
    </row>
    <row r="75" spans="1:13" x14ac:dyDescent="0.25">
      <c r="A75" t="s">
        <v>19</v>
      </c>
      <c r="B75">
        <v>3161593</v>
      </c>
      <c r="C75">
        <v>2617869</v>
      </c>
      <c r="D75">
        <v>3864332</v>
      </c>
      <c r="E75">
        <v>3265698</v>
      </c>
      <c r="F75">
        <v>5187921</v>
      </c>
      <c r="G75">
        <v>2920403</v>
      </c>
      <c r="H75">
        <v>3085928</v>
      </c>
      <c r="I75">
        <v>2582026</v>
      </c>
      <c r="J75">
        <v>3093615</v>
      </c>
      <c r="K75">
        <v>2435262</v>
      </c>
      <c r="L75">
        <v>3874344</v>
      </c>
      <c r="M75">
        <v>2771620</v>
      </c>
    </row>
    <row r="76" spans="1:13" x14ac:dyDescent="0.25">
      <c r="A76" t="s">
        <v>20</v>
      </c>
      <c r="B76">
        <v>1177108</v>
      </c>
      <c r="C76">
        <v>1201859</v>
      </c>
      <c r="D76">
        <v>1218018</v>
      </c>
      <c r="E76">
        <v>1219465</v>
      </c>
      <c r="F76">
        <v>1233024</v>
      </c>
      <c r="G76">
        <v>1265334</v>
      </c>
      <c r="H76">
        <v>1271924</v>
      </c>
      <c r="I76">
        <v>1263280</v>
      </c>
      <c r="J76">
        <v>1263288</v>
      </c>
      <c r="K76">
        <v>393061</v>
      </c>
      <c r="L76">
        <v>889570</v>
      </c>
      <c r="M76">
        <v>859477</v>
      </c>
    </row>
  </sheetData>
  <pageMargins left="0.7" right="0.7" top="0.75" bottom="0.75" header="0.3" footer="0.3"/>
  <ignoredErrors>
    <ignoredError sqref="A1:M12 A14:M16 A13 K13 A21:M22 A20 K20:M20 A18:M19 A17:G17 I17:M17 A24:M26 A23:F23 H23:M23 M13 A28:M77 A27:K27 M2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7"/>
  <sheetViews>
    <sheetView topLeftCell="B1" workbookViewId="0">
      <selection activeCell="M57" sqref="M57"/>
    </sheetView>
  </sheetViews>
  <sheetFormatPr defaultColWidth="11" defaultRowHeight="15.75" x14ac:dyDescent="0.25"/>
  <cols>
    <col min="1" max="1" width="28" customWidth="1"/>
  </cols>
  <sheetData>
    <row r="1" spans="1:2" x14ac:dyDescent="0.25">
      <c r="A1" t="s">
        <v>29</v>
      </c>
    </row>
    <row r="2" spans="1:2" x14ac:dyDescent="0.25">
      <c r="A2" t="s">
        <v>1</v>
      </c>
    </row>
    <row r="3" spans="1:2" x14ac:dyDescent="0.25">
      <c r="A3" t="s">
        <v>4</v>
      </c>
    </row>
    <row r="4" spans="1:2" x14ac:dyDescent="0.25">
      <c r="A4" t="s">
        <v>30</v>
      </c>
    </row>
    <row r="5" spans="1:2" x14ac:dyDescent="0.25">
      <c r="A5" t="s">
        <v>31</v>
      </c>
      <c r="B5" t="s">
        <v>1</v>
      </c>
    </row>
    <row r="6" spans="1:2" x14ac:dyDescent="0.25">
      <c r="A6" t="s">
        <v>32</v>
      </c>
      <c r="B6" t="s">
        <v>1</v>
      </c>
    </row>
    <row r="7" spans="1:2" x14ac:dyDescent="0.25">
      <c r="A7" t="s">
        <v>1</v>
      </c>
    </row>
    <row r="8" spans="1:2" x14ac:dyDescent="0.25">
      <c r="A8" t="s">
        <v>33</v>
      </c>
      <c r="B8" t="s">
        <v>34</v>
      </c>
    </row>
    <row r="9" spans="1:2" x14ac:dyDescent="0.25">
      <c r="A9" t="s">
        <v>35</v>
      </c>
      <c r="B9">
        <v>1019204</v>
      </c>
    </row>
    <row r="10" spans="1:2" x14ac:dyDescent="0.25">
      <c r="A10" t="s">
        <v>1</v>
      </c>
    </row>
    <row r="11" spans="1:2" x14ac:dyDescent="0.25">
      <c r="A11" t="s">
        <v>36</v>
      </c>
      <c r="B11" t="s">
        <v>3</v>
      </c>
    </row>
    <row r="12" spans="1:2" x14ac:dyDescent="0.25">
      <c r="A12" t="s">
        <v>37</v>
      </c>
    </row>
    <row r="13" spans="1:2" x14ac:dyDescent="0.25">
      <c r="A13" t="s">
        <v>38</v>
      </c>
      <c r="B13" t="s">
        <v>1</v>
      </c>
    </row>
    <row r="14" spans="1:2" x14ac:dyDescent="0.25">
      <c r="A14" t="s">
        <v>1</v>
      </c>
    </row>
    <row r="15" spans="1:2" x14ac:dyDescent="0.25">
      <c r="A15" t="s">
        <v>39</v>
      </c>
      <c r="B15" t="s">
        <v>40</v>
      </c>
    </row>
    <row r="16" spans="1:2" x14ac:dyDescent="0.25">
      <c r="A16" t="s">
        <v>41</v>
      </c>
      <c r="B16" t="s">
        <v>42</v>
      </c>
    </row>
    <row r="17" spans="1:2" x14ac:dyDescent="0.25">
      <c r="A17" t="s">
        <v>43</v>
      </c>
    </row>
    <row r="18" spans="1:2" x14ac:dyDescent="0.25">
      <c r="A18" t="s">
        <v>44</v>
      </c>
      <c r="B18">
        <v>11240</v>
      </c>
    </row>
    <row r="19" spans="1:2" x14ac:dyDescent="0.25">
      <c r="A19" t="s">
        <v>45</v>
      </c>
      <c r="B19">
        <v>14380</v>
      </c>
    </row>
    <row r="20" spans="1:2" x14ac:dyDescent="0.25">
      <c r="A20" t="s">
        <v>46</v>
      </c>
      <c r="B20">
        <v>9000</v>
      </c>
    </row>
    <row r="21" spans="1:2" x14ac:dyDescent="0.25">
      <c r="A21" t="s">
        <v>47</v>
      </c>
      <c r="B21">
        <v>7130</v>
      </c>
    </row>
    <row r="22" spans="1:2" x14ac:dyDescent="0.25">
      <c r="A22" t="s">
        <v>48</v>
      </c>
      <c r="B22">
        <v>350</v>
      </c>
    </row>
    <row r="23" spans="1:2" x14ac:dyDescent="0.25">
      <c r="A23" t="s">
        <v>1</v>
      </c>
    </row>
    <row r="24" spans="1:2" x14ac:dyDescent="0.25">
      <c r="A24" t="s">
        <v>49</v>
      </c>
      <c r="B24" t="s">
        <v>50</v>
      </c>
    </row>
    <row r="25" spans="1:2" x14ac:dyDescent="0.25">
      <c r="A25" t="s">
        <v>51</v>
      </c>
      <c r="B25">
        <v>5</v>
      </c>
    </row>
    <row r="26" spans="1:2" x14ac:dyDescent="0.25">
      <c r="A26" t="s">
        <v>52</v>
      </c>
      <c r="B26" t="s">
        <v>53</v>
      </c>
    </row>
    <row r="27" spans="1:2" x14ac:dyDescent="0.25">
      <c r="A27" t="s">
        <v>54</v>
      </c>
      <c r="B27" t="s">
        <v>55</v>
      </c>
    </row>
    <row r="28" spans="1:2" x14ac:dyDescent="0.25">
      <c r="A28" t="s">
        <v>56</v>
      </c>
      <c r="B28" t="s">
        <v>57</v>
      </c>
    </row>
    <row r="29" spans="1:2" x14ac:dyDescent="0.25">
      <c r="A29" t="s">
        <v>1</v>
      </c>
    </row>
    <row r="30" spans="1:2" x14ac:dyDescent="0.25">
      <c r="A30" t="s">
        <v>6</v>
      </c>
      <c r="B30" t="s">
        <v>58</v>
      </c>
    </row>
    <row r="31" spans="1:2" x14ac:dyDescent="0.25">
      <c r="A31" t="s">
        <v>59</v>
      </c>
      <c r="B31" t="s">
        <v>60</v>
      </c>
    </row>
    <row r="32" spans="1:2" x14ac:dyDescent="0.25">
      <c r="A32" t="s">
        <v>61</v>
      </c>
      <c r="B32" t="s">
        <v>62</v>
      </c>
    </row>
    <row r="33" spans="1:14" x14ac:dyDescent="0.25">
      <c r="A33" t="s">
        <v>63</v>
      </c>
      <c r="B33" t="s">
        <v>64</v>
      </c>
    </row>
    <row r="34" spans="1:14" x14ac:dyDescent="0.25">
      <c r="A34" t="s">
        <v>65</v>
      </c>
      <c r="B34" t="s">
        <v>66</v>
      </c>
    </row>
    <row r="35" spans="1:14" x14ac:dyDescent="0.25">
      <c r="A35" t="s">
        <v>67</v>
      </c>
      <c r="B35" t="s">
        <v>68</v>
      </c>
    </row>
    <row r="36" spans="1:14" x14ac:dyDescent="0.25">
      <c r="A36" t="s">
        <v>69</v>
      </c>
      <c r="B36" t="s">
        <v>70</v>
      </c>
    </row>
    <row r="37" spans="1:14" x14ac:dyDescent="0.25">
      <c r="A37" t="s">
        <v>71</v>
      </c>
      <c r="B37">
        <v>500</v>
      </c>
    </row>
    <row r="38" spans="1:14" x14ac:dyDescent="0.25">
      <c r="A38" t="s">
        <v>72</v>
      </c>
      <c r="B38">
        <v>8.5</v>
      </c>
    </row>
    <row r="39" spans="1:14" x14ac:dyDescent="0.25">
      <c r="A39" t="s">
        <v>73</v>
      </c>
      <c r="B39">
        <v>0.5</v>
      </c>
    </row>
    <row r="40" spans="1:14" x14ac:dyDescent="0.25">
      <c r="A40" t="s">
        <v>74</v>
      </c>
      <c r="B40">
        <v>1</v>
      </c>
    </row>
    <row r="41" spans="1:14" x14ac:dyDescent="0.25">
      <c r="A41" t="s">
        <v>75</v>
      </c>
      <c r="B41">
        <v>10</v>
      </c>
    </row>
    <row r="42" spans="1:14" x14ac:dyDescent="0.25">
      <c r="A42" t="s">
        <v>76</v>
      </c>
      <c r="B42">
        <v>612</v>
      </c>
    </row>
    <row r="43" spans="1:14" x14ac:dyDescent="0.25">
      <c r="A43" t="s">
        <v>1</v>
      </c>
    </row>
    <row r="44" spans="1:14" x14ac:dyDescent="0.25">
      <c r="A44" t="s">
        <v>77</v>
      </c>
      <c r="B44" t="s">
        <v>78</v>
      </c>
    </row>
    <row r="45" spans="1:14" x14ac:dyDescent="0.25">
      <c r="A45" t="s">
        <v>1</v>
      </c>
    </row>
    <row r="46" spans="1:14" x14ac:dyDescent="0.25">
      <c r="A46" t="s">
        <v>79</v>
      </c>
    </row>
    <row r="47" spans="1:14" x14ac:dyDescent="0.25">
      <c r="A47" t="s">
        <v>1</v>
      </c>
    </row>
    <row r="48" spans="1:14" x14ac:dyDescent="0.25">
      <c r="A48" t="s">
        <v>1</v>
      </c>
      <c r="B48">
        <v>1</v>
      </c>
      <c r="C48">
        <v>2</v>
      </c>
      <c r="D48">
        <v>3</v>
      </c>
      <c r="E48">
        <v>4</v>
      </c>
      <c r="F48">
        <v>5</v>
      </c>
      <c r="G48">
        <v>6</v>
      </c>
      <c r="H48">
        <v>7</v>
      </c>
      <c r="I48">
        <v>8</v>
      </c>
      <c r="J48">
        <v>9</v>
      </c>
      <c r="K48">
        <v>10</v>
      </c>
      <c r="L48">
        <v>11</v>
      </c>
      <c r="M48">
        <v>12</v>
      </c>
      <c r="N48" t="s">
        <v>1</v>
      </c>
    </row>
    <row r="49" spans="1:14" x14ac:dyDescent="0.25">
      <c r="A49" t="s">
        <v>13</v>
      </c>
      <c r="B49" t="s">
        <v>80</v>
      </c>
      <c r="C49" t="s">
        <v>80</v>
      </c>
      <c r="D49" t="s">
        <v>80</v>
      </c>
      <c r="E49" t="s">
        <v>80</v>
      </c>
      <c r="F49" t="s">
        <v>80</v>
      </c>
      <c r="G49" t="s">
        <v>80</v>
      </c>
      <c r="H49" t="s">
        <v>80</v>
      </c>
      <c r="I49" t="s">
        <v>80</v>
      </c>
      <c r="J49" t="s">
        <v>80</v>
      </c>
      <c r="K49" t="s">
        <v>80</v>
      </c>
      <c r="L49" t="s">
        <v>80</v>
      </c>
      <c r="M49" t="s">
        <v>80</v>
      </c>
      <c r="N49" t="s">
        <v>1</v>
      </c>
    </row>
    <row r="50" spans="1:14" x14ac:dyDescent="0.25">
      <c r="A50" t="s">
        <v>14</v>
      </c>
      <c r="B50" t="s">
        <v>80</v>
      </c>
      <c r="C50" t="s">
        <v>80</v>
      </c>
      <c r="D50" t="s">
        <v>80</v>
      </c>
      <c r="E50" t="s">
        <v>80</v>
      </c>
      <c r="F50" t="s">
        <v>80</v>
      </c>
      <c r="G50" t="s">
        <v>80</v>
      </c>
      <c r="H50" t="s">
        <v>80</v>
      </c>
      <c r="I50" t="s">
        <v>80</v>
      </c>
      <c r="J50" t="s">
        <v>80</v>
      </c>
      <c r="K50" t="s">
        <v>80</v>
      </c>
      <c r="L50" t="s">
        <v>80</v>
      </c>
      <c r="M50" t="s">
        <v>80</v>
      </c>
      <c r="N50" t="s">
        <v>1</v>
      </c>
    </row>
    <row r="51" spans="1:14" x14ac:dyDescent="0.25">
      <c r="A51" t="s">
        <v>15</v>
      </c>
      <c r="B51" t="s">
        <v>80</v>
      </c>
      <c r="C51" t="s">
        <v>80</v>
      </c>
      <c r="D51" t="s">
        <v>80</v>
      </c>
      <c r="E51" t="s">
        <v>80</v>
      </c>
      <c r="F51" t="s">
        <v>80</v>
      </c>
      <c r="G51" t="s">
        <v>80</v>
      </c>
      <c r="H51" t="s">
        <v>80</v>
      </c>
      <c r="I51" t="s">
        <v>80</v>
      </c>
      <c r="J51" t="s">
        <v>80</v>
      </c>
      <c r="K51" t="s">
        <v>80</v>
      </c>
      <c r="L51" t="s">
        <v>80</v>
      </c>
      <c r="M51" t="s">
        <v>80</v>
      </c>
      <c r="N51" t="s">
        <v>1</v>
      </c>
    </row>
    <row r="52" spans="1:14" x14ac:dyDescent="0.25">
      <c r="A52" t="s">
        <v>16</v>
      </c>
      <c r="B52" t="s">
        <v>80</v>
      </c>
      <c r="C52" t="s">
        <v>80</v>
      </c>
      <c r="D52" t="s">
        <v>80</v>
      </c>
      <c r="E52" t="s">
        <v>80</v>
      </c>
      <c r="F52" t="s">
        <v>80</v>
      </c>
      <c r="G52" t="s">
        <v>80</v>
      </c>
      <c r="H52" t="s">
        <v>80</v>
      </c>
      <c r="I52" t="s">
        <v>80</v>
      </c>
      <c r="J52" t="s">
        <v>80</v>
      </c>
      <c r="K52" t="s">
        <v>80</v>
      </c>
      <c r="L52" t="s">
        <v>80</v>
      </c>
      <c r="M52" t="s">
        <v>80</v>
      </c>
      <c r="N52" t="s">
        <v>1</v>
      </c>
    </row>
    <row r="53" spans="1:14" x14ac:dyDescent="0.25">
      <c r="A53" t="s">
        <v>17</v>
      </c>
      <c r="B53" t="s">
        <v>80</v>
      </c>
      <c r="C53" t="s">
        <v>80</v>
      </c>
      <c r="D53" t="s">
        <v>80</v>
      </c>
      <c r="E53" t="s">
        <v>80</v>
      </c>
      <c r="F53" t="s">
        <v>80</v>
      </c>
      <c r="G53" t="s">
        <v>80</v>
      </c>
      <c r="H53" t="s">
        <v>80</v>
      </c>
      <c r="I53" t="s">
        <v>80</v>
      </c>
      <c r="J53" t="s">
        <v>80</v>
      </c>
      <c r="K53" t="s">
        <v>80</v>
      </c>
      <c r="L53" t="s">
        <v>80</v>
      </c>
      <c r="M53" t="s">
        <v>80</v>
      </c>
      <c r="N53" t="s">
        <v>1</v>
      </c>
    </row>
    <row r="54" spans="1:14" x14ac:dyDescent="0.25">
      <c r="A54" t="s">
        <v>18</v>
      </c>
      <c r="B54" t="s">
        <v>80</v>
      </c>
      <c r="C54" t="s">
        <v>80</v>
      </c>
      <c r="D54" t="s">
        <v>80</v>
      </c>
      <c r="E54" t="s">
        <v>80</v>
      </c>
      <c r="F54" t="s">
        <v>80</v>
      </c>
      <c r="G54" t="s">
        <v>80</v>
      </c>
      <c r="H54" t="s">
        <v>80</v>
      </c>
      <c r="I54" t="s">
        <v>80</v>
      </c>
      <c r="J54" t="s">
        <v>80</v>
      </c>
      <c r="K54" t="s">
        <v>80</v>
      </c>
      <c r="L54" t="s">
        <v>80</v>
      </c>
      <c r="M54" t="s">
        <v>80</v>
      </c>
      <c r="N54" t="s">
        <v>1</v>
      </c>
    </row>
    <row r="55" spans="1:14" x14ac:dyDescent="0.25">
      <c r="A55" t="s">
        <v>19</v>
      </c>
      <c r="B55" t="s">
        <v>80</v>
      </c>
      <c r="C55" t="s">
        <v>80</v>
      </c>
      <c r="D55" t="s">
        <v>80</v>
      </c>
      <c r="E55" t="s">
        <v>80</v>
      </c>
      <c r="F55" t="s">
        <v>80</v>
      </c>
      <c r="G55" t="s">
        <v>80</v>
      </c>
      <c r="H55" t="s">
        <v>80</v>
      </c>
      <c r="I55" t="s">
        <v>80</v>
      </c>
      <c r="J55" t="s">
        <v>80</v>
      </c>
      <c r="K55" t="s">
        <v>80</v>
      </c>
      <c r="L55" t="s">
        <v>80</v>
      </c>
      <c r="M55" t="s">
        <v>80</v>
      </c>
      <c r="N55" t="s">
        <v>1</v>
      </c>
    </row>
    <row r="56" spans="1:14" x14ac:dyDescent="0.25">
      <c r="A56" t="s">
        <v>20</v>
      </c>
      <c r="B56" t="s">
        <v>80</v>
      </c>
      <c r="C56" t="s">
        <v>80</v>
      </c>
      <c r="D56" t="s">
        <v>80</v>
      </c>
      <c r="E56" t="s">
        <v>80</v>
      </c>
      <c r="F56" t="s">
        <v>80</v>
      </c>
      <c r="G56" t="s">
        <v>80</v>
      </c>
      <c r="H56" t="s">
        <v>80</v>
      </c>
      <c r="I56" t="s">
        <v>80</v>
      </c>
      <c r="J56" t="s">
        <v>80</v>
      </c>
      <c r="K56" t="s">
        <v>80</v>
      </c>
      <c r="L56" t="s">
        <v>80</v>
      </c>
      <c r="M56" t="s">
        <v>80</v>
      </c>
      <c r="N56" t="s">
        <v>1</v>
      </c>
    </row>
    <row r="57" spans="1:14" x14ac:dyDescent="0.25">
      <c r="A57" t="s">
        <v>1</v>
      </c>
    </row>
  </sheetData>
  <pageMargins left="0.7" right="0.7" top="0.75" bottom="0.75" header="0.3" footer="0.3"/>
  <ignoredErrors>
    <ignoredError sqref="A1:N5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8"/>
  <sheetViews>
    <sheetView workbookViewId="0">
      <selection activeCell="F23" sqref="F23"/>
    </sheetView>
  </sheetViews>
  <sheetFormatPr defaultColWidth="11" defaultRowHeight="15.75" x14ac:dyDescent="0.25"/>
  <cols>
    <col min="1" max="1" width="16.625" bestFit="1" customWidth="1"/>
    <col min="4" max="4" width="13.875" bestFit="1" customWidth="1"/>
    <col min="5" max="5" width="8.875" bestFit="1" customWidth="1"/>
    <col min="6" max="6" width="13.875" bestFit="1" customWidth="1"/>
    <col min="8" max="8" width="13.375" bestFit="1" customWidth="1"/>
  </cols>
  <sheetData>
    <row r="1" spans="1:14" x14ac:dyDescent="0.25">
      <c r="A1" s="3" t="s">
        <v>107</v>
      </c>
    </row>
    <row r="2" spans="1:14" x14ac:dyDescent="0.25">
      <c r="A2" t="s">
        <v>90</v>
      </c>
    </row>
    <row r="4" spans="1:14" x14ac:dyDescent="0.25">
      <c r="A4" s="1" t="s">
        <v>104</v>
      </c>
      <c r="C4" t="s">
        <v>87</v>
      </c>
      <c r="D4" s="3" t="s">
        <v>100</v>
      </c>
      <c r="E4" t="s">
        <v>88</v>
      </c>
      <c r="F4" s="3" t="s">
        <v>101</v>
      </c>
      <c r="G4" t="s">
        <v>89</v>
      </c>
      <c r="H4" s="3" t="s">
        <v>102</v>
      </c>
      <c r="J4" s="7" t="s">
        <v>95</v>
      </c>
      <c r="K4" s="8" t="s">
        <v>103</v>
      </c>
      <c r="L4" s="10" t="s">
        <v>107</v>
      </c>
    </row>
    <row r="5" spans="1:14" x14ac:dyDescent="0.25">
      <c r="A5" s="4" t="s">
        <v>105</v>
      </c>
      <c r="B5">
        <v>4779428</v>
      </c>
      <c r="D5" s="3"/>
      <c r="J5" s="6"/>
      <c r="K5" s="8"/>
      <c r="L5" s="10"/>
    </row>
    <row r="6" spans="1:14" x14ac:dyDescent="0.25">
      <c r="A6" s="2" t="s">
        <v>81</v>
      </c>
      <c r="C6">
        <v>13784056</v>
      </c>
      <c r="D6" s="3">
        <f>C6-B5</f>
        <v>9004628</v>
      </c>
      <c r="E6">
        <v>12527195</v>
      </c>
      <c r="F6" s="3">
        <f>E6-B5</f>
        <v>7747767</v>
      </c>
      <c r="G6">
        <v>12845729</v>
      </c>
      <c r="H6" s="3">
        <f>G6-B5</f>
        <v>8066301</v>
      </c>
      <c r="J6" s="7">
        <f>D6+F6+H6/3</f>
        <v>19441162</v>
      </c>
      <c r="K6" s="8">
        <v>0.81899999999999995</v>
      </c>
      <c r="L6" s="10">
        <f>J6/K6</f>
        <v>23737682.539682541</v>
      </c>
      <c r="N6" s="3"/>
    </row>
    <row r="7" spans="1:14" x14ac:dyDescent="0.25">
      <c r="A7" s="2" t="s">
        <v>82</v>
      </c>
      <c r="C7">
        <v>16911432</v>
      </c>
      <c r="D7" s="3">
        <f>C7-B5</f>
        <v>12132004</v>
      </c>
      <c r="E7">
        <v>14378534</v>
      </c>
      <c r="F7" s="3">
        <f>E7-B5</f>
        <v>9599106</v>
      </c>
      <c r="G7">
        <v>16173940</v>
      </c>
      <c r="H7" s="3">
        <f>G7-B5</f>
        <v>11394512</v>
      </c>
      <c r="J7" s="7">
        <f t="shared" ref="J7:J11" si="0">D7+F7+H7/3</f>
        <v>25529280.666666668</v>
      </c>
      <c r="K7" s="8">
        <v>0.81233333333333335</v>
      </c>
      <c r="L7" s="10">
        <f t="shared" ref="L7:L11" si="1">J7/K7</f>
        <v>31427099.712761592</v>
      </c>
      <c r="N7" s="3"/>
    </row>
    <row r="8" spans="1:14" x14ac:dyDescent="0.25">
      <c r="A8" s="2" t="s">
        <v>83</v>
      </c>
      <c r="C8">
        <v>14851394</v>
      </c>
      <c r="D8" s="3">
        <f>C8-B5</f>
        <v>10071966</v>
      </c>
      <c r="E8">
        <v>13339249</v>
      </c>
      <c r="F8" s="3">
        <f>E8-B5</f>
        <v>8559821</v>
      </c>
      <c r="G8">
        <v>15134974</v>
      </c>
      <c r="H8" s="3">
        <f>G8-B5</f>
        <v>10355546</v>
      </c>
      <c r="J8" s="7">
        <f t="shared" si="0"/>
        <v>22083635.666666668</v>
      </c>
      <c r="K8" s="8">
        <v>0.69533333333333336</v>
      </c>
      <c r="L8" s="10">
        <f t="shared" si="1"/>
        <v>31759782.837967403</v>
      </c>
      <c r="N8" s="3"/>
    </row>
    <row r="9" spans="1:14" x14ac:dyDescent="0.25">
      <c r="A9" s="2" t="s">
        <v>84</v>
      </c>
      <c r="C9">
        <v>12608868</v>
      </c>
      <c r="D9" s="3">
        <f>C9-B5</f>
        <v>7829440</v>
      </c>
      <c r="E9">
        <v>10161201</v>
      </c>
      <c r="F9" s="3">
        <f>E9-B5</f>
        <v>5381773</v>
      </c>
      <c r="G9">
        <v>10781152</v>
      </c>
      <c r="H9" s="3">
        <f>G9-B5</f>
        <v>6001724</v>
      </c>
      <c r="J9" s="7">
        <f t="shared" si="0"/>
        <v>15211787.666666666</v>
      </c>
      <c r="K9" s="8">
        <v>0.76233333333333331</v>
      </c>
      <c r="L9" s="10">
        <f t="shared" si="1"/>
        <v>19954247.048535198</v>
      </c>
      <c r="N9" s="3"/>
    </row>
    <row r="10" spans="1:14" x14ac:dyDescent="0.25">
      <c r="A10" s="2" t="s">
        <v>85</v>
      </c>
      <c r="C10">
        <v>11051063</v>
      </c>
      <c r="D10" s="3">
        <f>C10-B5</f>
        <v>6271635</v>
      </c>
      <c r="E10">
        <v>7386055</v>
      </c>
      <c r="F10" s="3">
        <f>E10-B5</f>
        <v>2606627</v>
      </c>
      <c r="G10">
        <v>8697120</v>
      </c>
      <c r="H10" s="3">
        <f>G10-B5</f>
        <v>3917692</v>
      </c>
      <c r="J10" s="7">
        <f t="shared" si="0"/>
        <v>10184159.333333334</v>
      </c>
      <c r="K10" s="8">
        <v>0.60099999999999998</v>
      </c>
      <c r="L10" s="10">
        <f t="shared" si="1"/>
        <v>16945356.627842486</v>
      </c>
      <c r="N10" s="3"/>
    </row>
    <row r="11" spans="1:14" x14ac:dyDescent="0.25">
      <c r="A11" s="2" t="s">
        <v>86</v>
      </c>
      <c r="C11">
        <v>10985624</v>
      </c>
      <c r="D11" s="3">
        <f>C11-B5</f>
        <v>6206196</v>
      </c>
      <c r="E11">
        <v>8570288</v>
      </c>
      <c r="F11" s="3">
        <f>E11-B5</f>
        <v>3790860</v>
      </c>
      <c r="G11">
        <v>9884324</v>
      </c>
      <c r="H11" s="3">
        <f>G11-B5</f>
        <v>5104896</v>
      </c>
      <c r="J11" s="7">
        <f t="shared" si="0"/>
        <v>11698688</v>
      </c>
      <c r="K11" s="8">
        <v>0.67399999999999993</v>
      </c>
      <c r="L11" s="10">
        <f t="shared" si="1"/>
        <v>17357103.857566766</v>
      </c>
      <c r="N11" s="3"/>
    </row>
    <row r="12" spans="1:14" x14ac:dyDescent="0.25">
      <c r="A12" s="2"/>
      <c r="J12" s="6"/>
      <c r="K12" s="5"/>
      <c r="L12" s="10"/>
    </row>
    <row r="13" spans="1:14" x14ac:dyDescent="0.25">
      <c r="A13" s="1" t="s">
        <v>106</v>
      </c>
      <c r="J13" s="6"/>
      <c r="K13" s="5"/>
      <c r="L13" s="10"/>
    </row>
    <row r="14" spans="1:14" x14ac:dyDescent="0.25">
      <c r="A14" s="4" t="s">
        <v>99</v>
      </c>
      <c r="B14">
        <v>4831081</v>
      </c>
      <c r="J14" s="6"/>
      <c r="K14" s="5"/>
      <c r="L14" s="10"/>
    </row>
    <row r="15" spans="1:14" x14ac:dyDescent="0.25">
      <c r="A15" s="2" t="s">
        <v>81</v>
      </c>
      <c r="C15">
        <v>18139519</v>
      </c>
      <c r="D15" s="3">
        <f>C15-B14</f>
        <v>13308438</v>
      </c>
      <c r="E15">
        <v>17125526</v>
      </c>
      <c r="F15" s="3">
        <f>E15-B14</f>
        <v>12294445</v>
      </c>
      <c r="G15">
        <v>18358025</v>
      </c>
      <c r="H15" s="3">
        <f>G15-B14</f>
        <v>13526944</v>
      </c>
      <c r="J15" s="7">
        <f>D15+F15+H15</f>
        <v>39129827</v>
      </c>
      <c r="K15" s="8">
        <v>0.90300000000000002</v>
      </c>
      <c r="L15" s="10">
        <f>J15/K15</f>
        <v>43333141.749723144</v>
      </c>
    </row>
    <row r="16" spans="1:14" x14ac:dyDescent="0.25">
      <c r="A16" s="2" t="s">
        <v>82</v>
      </c>
      <c r="C16">
        <v>19519093</v>
      </c>
      <c r="D16" s="3">
        <f>C16-B14</f>
        <v>14688012</v>
      </c>
      <c r="E16">
        <v>16580092</v>
      </c>
      <c r="F16" s="3">
        <f>E16-B14</f>
        <v>11749011</v>
      </c>
      <c r="G16">
        <v>17690039</v>
      </c>
      <c r="H16" s="3">
        <f>G16-B14</f>
        <v>12858958</v>
      </c>
      <c r="J16" s="7">
        <f t="shared" ref="J16:J20" si="2">D16+F16+H16</f>
        <v>39295981</v>
      </c>
      <c r="K16" s="8">
        <v>0.83266666666666667</v>
      </c>
      <c r="L16" s="10">
        <f t="shared" ref="L16:L20" si="3">J16/K16</f>
        <v>47192931.545236193</v>
      </c>
    </row>
    <row r="17" spans="1:12" x14ac:dyDescent="0.25">
      <c r="A17" s="2" t="s">
        <v>83</v>
      </c>
      <c r="C17">
        <v>19782525</v>
      </c>
      <c r="D17" s="3">
        <f>C17-B14</f>
        <v>14951444</v>
      </c>
      <c r="E17">
        <v>21516522</v>
      </c>
      <c r="F17" s="3">
        <f>E17-B14</f>
        <v>16685441</v>
      </c>
      <c r="G17">
        <v>18364913</v>
      </c>
      <c r="H17" s="3">
        <f>G17-B14</f>
        <v>13533832</v>
      </c>
      <c r="J17" s="7">
        <f t="shared" si="2"/>
        <v>45170717</v>
      </c>
      <c r="K17" s="8">
        <v>0.83666666666666667</v>
      </c>
      <c r="L17" s="10">
        <f t="shared" si="3"/>
        <v>53988904.780876495</v>
      </c>
    </row>
    <row r="18" spans="1:12" x14ac:dyDescent="0.25">
      <c r="A18" s="2" t="s">
        <v>84</v>
      </c>
      <c r="C18">
        <v>15803241</v>
      </c>
      <c r="D18" s="3">
        <f>C18-B14</f>
        <v>10972160</v>
      </c>
      <c r="E18">
        <v>17109804</v>
      </c>
      <c r="F18" s="3">
        <f>E18-B14</f>
        <v>12278723</v>
      </c>
      <c r="G18">
        <v>16081842</v>
      </c>
      <c r="H18" s="3">
        <f>G18-B14</f>
        <v>11250761</v>
      </c>
      <c r="J18" s="7">
        <f t="shared" si="2"/>
        <v>34501644</v>
      </c>
      <c r="K18" s="8">
        <v>0.79766666666666663</v>
      </c>
      <c r="L18" s="10">
        <f t="shared" si="3"/>
        <v>43253210.196406186</v>
      </c>
    </row>
    <row r="19" spans="1:12" x14ac:dyDescent="0.25">
      <c r="A19" s="2" t="s">
        <v>85</v>
      </c>
      <c r="C19">
        <v>22025460</v>
      </c>
      <c r="D19" s="3">
        <f>C19-B14</f>
        <v>17194379</v>
      </c>
      <c r="E19">
        <v>25162043</v>
      </c>
      <c r="F19" s="3">
        <f>E19-B14</f>
        <v>20330962</v>
      </c>
      <c r="G19">
        <v>18979479</v>
      </c>
      <c r="H19" s="3">
        <f>G19-B14</f>
        <v>14148398</v>
      </c>
      <c r="J19" s="7">
        <f t="shared" si="2"/>
        <v>51673739</v>
      </c>
      <c r="K19" s="8">
        <v>0.77900000000000003</v>
      </c>
      <c r="L19" s="10">
        <f t="shared" si="3"/>
        <v>66333426.187419765</v>
      </c>
    </row>
    <row r="20" spans="1:12" x14ac:dyDescent="0.25">
      <c r="A20" s="2" t="s">
        <v>86</v>
      </c>
      <c r="C20">
        <v>16139502</v>
      </c>
      <c r="D20" s="3">
        <f>C20-B14</f>
        <v>11308421</v>
      </c>
      <c r="E20">
        <v>14187634</v>
      </c>
      <c r="F20" s="3">
        <f>E20-B14</f>
        <v>9356553</v>
      </c>
      <c r="G20">
        <v>15856184</v>
      </c>
      <c r="H20" s="3">
        <f>G20-B14</f>
        <v>11025103</v>
      </c>
      <c r="J20" s="7">
        <f t="shared" si="2"/>
        <v>31690077</v>
      </c>
      <c r="K20" s="8">
        <v>0.82666666666666666</v>
      </c>
      <c r="L20" s="10">
        <f t="shared" si="3"/>
        <v>38334770.564516127</v>
      </c>
    </row>
    <row r="22" spans="1:12" x14ac:dyDescent="0.25">
      <c r="C22" s="3" t="s">
        <v>91</v>
      </c>
      <c r="D22" s="1" t="s">
        <v>104</v>
      </c>
    </row>
    <row r="23" spans="1:12" x14ac:dyDescent="0.25">
      <c r="B23" s="11" t="s">
        <v>81</v>
      </c>
      <c r="C23">
        <v>43333141.749723144</v>
      </c>
      <c r="D23">
        <v>23737682.539682541</v>
      </c>
    </row>
    <row r="24" spans="1:12" x14ac:dyDescent="0.25">
      <c r="B24" s="11" t="s">
        <v>82</v>
      </c>
      <c r="C24">
        <v>47192931.545236193</v>
      </c>
      <c r="D24">
        <v>31427099.712761592</v>
      </c>
    </row>
    <row r="25" spans="1:12" x14ac:dyDescent="0.25">
      <c r="B25" s="11" t="s">
        <v>83</v>
      </c>
      <c r="C25">
        <v>53988904.780876495</v>
      </c>
      <c r="D25">
        <v>31759782.837967403</v>
      </c>
    </row>
    <row r="26" spans="1:12" x14ac:dyDescent="0.25">
      <c r="B26" s="11" t="s">
        <v>84</v>
      </c>
      <c r="C26">
        <v>43253210.196406186</v>
      </c>
      <c r="D26">
        <v>19954247.048535198</v>
      </c>
    </row>
    <row r="27" spans="1:12" x14ac:dyDescent="0.25">
      <c r="B27" s="11" t="s">
        <v>85</v>
      </c>
      <c r="C27">
        <v>66333426.187419765</v>
      </c>
      <c r="D27">
        <v>16945356.627842486</v>
      </c>
    </row>
    <row r="28" spans="1:12" x14ac:dyDescent="0.25">
      <c r="B28" s="11" t="s">
        <v>86</v>
      </c>
      <c r="C28">
        <v>38334770.564516127</v>
      </c>
      <c r="D28">
        <v>17357103.857566766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63"/>
  <sheetViews>
    <sheetView tabSelected="1" workbookViewId="0">
      <selection activeCell="A2" sqref="A2"/>
    </sheetView>
  </sheetViews>
  <sheetFormatPr defaultColWidth="11" defaultRowHeight="15.75" x14ac:dyDescent="0.25"/>
  <cols>
    <col min="1" max="1" width="16.625" bestFit="1" customWidth="1"/>
    <col min="4" max="4" width="13.875" bestFit="1" customWidth="1"/>
    <col min="5" max="5" width="11.875" bestFit="1" customWidth="1"/>
    <col min="6" max="6" width="13.875" bestFit="1" customWidth="1"/>
    <col min="8" max="8" width="13.375" bestFit="1" customWidth="1"/>
    <col min="10" max="10" width="11.875" bestFit="1" customWidth="1"/>
    <col min="11" max="11" width="15.375" bestFit="1" customWidth="1"/>
    <col min="13" max="13" width="37.875" bestFit="1" customWidth="1"/>
  </cols>
  <sheetData>
    <row r="1" spans="1:14" x14ac:dyDescent="0.25">
      <c r="A1" s="3" t="s">
        <v>107</v>
      </c>
    </row>
    <row r="2" spans="1:14" x14ac:dyDescent="0.25">
      <c r="A2" t="s">
        <v>118</v>
      </c>
    </row>
    <row r="4" spans="1:14" x14ac:dyDescent="0.25">
      <c r="A4" s="1" t="s">
        <v>104</v>
      </c>
      <c r="C4" t="s">
        <v>113</v>
      </c>
      <c r="D4" s="3" t="s">
        <v>110</v>
      </c>
      <c r="E4" t="s">
        <v>114</v>
      </c>
      <c r="F4" s="3" t="s">
        <v>111</v>
      </c>
      <c r="G4" t="s">
        <v>115</v>
      </c>
      <c r="H4" s="3" t="s">
        <v>112</v>
      </c>
      <c r="J4" s="7" t="s">
        <v>95</v>
      </c>
      <c r="K4" s="8" t="s">
        <v>103</v>
      </c>
      <c r="L4" s="10" t="s">
        <v>107</v>
      </c>
      <c r="N4" t="s">
        <v>117</v>
      </c>
    </row>
    <row r="5" spans="1:14" x14ac:dyDescent="0.25">
      <c r="A5" s="4" t="s">
        <v>108</v>
      </c>
      <c r="B5">
        <v>883652</v>
      </c>
      <c r="D5" s="3"/>
      <c r="J5" s="6"/>
      <c r="K5" s="8"/>
      <c r="L5" s="10"/>
    </row>
    <row r="6" spans="1:14" x14ac:dyDescent="0.25">
      <c r="A6" s="2" t="s">
        <v>81</v>
      </c>
      <c r="C6" s="13">
        <v>1586941</v>
      </c>
      <c r="D6" s="3">
        <f>C6-B5</f>
        <v>703289</v>
      </c>
      <c r="E6" s="12">
        <v>1554775</v>
      </c>
      <c r="F6" s="3">
        <f>E6-B5</f>
        <v>671123</v>
      </c>
      <c r="G6" s="12">
        <v>1537592</v>
      </c>
      <c r="H6" s="3">
        <f>G6-B5</f>
        <v>653940</v>
      </c>
      <c r="J6" s="7">
        <f>(D6+F6+H6)/3</f>
        <v>676117.33333333337</v>
      </c>
      <c r="K6" s="8">
        <v>0.81899999999999995</v>
      </c>
      <c r="L6" s="10">
        <f>J6/K6</f>
        <v>825540.0895400896</v>
      </c>
      <c r="M6">
        <f t="shared" ref="M6:M11" si="0">L6*0.01</f>
        <v>8255.4008954008968</v>
      </c>
      <c r="N6">
        <f>ROUND(M6,2)</f>
        <v>8255.4</v>
      </c>
    </row>
    <row r="7" spans="1:14" x14ac:dyDescent="0.25">
      <c r="A7" s="2" t="s">
        <v>82</v>
      </c>
      <c r="C7">
        <v>1845342</v>
      </c>
      <c r="D7" s="3">
        <f>C7-B5</f>
        <v>961690</v>
      </c>
      <c r="E7">
        <v>1717143</v>
      </c>
      <c r="F7" s="3">
        <f>E7-B5</f>
        <v>833491</v>
      </c>
      <c r="G7">
        <v>1832215</v>
      </c>
      <c r="H7" s="3">
        <f>G7-B5</f>
        <v>948563</v>
      </c>
      <c r="J7" s="7">
        <f t="shared" ref="J7:J11" si="1">(D7+F7+H7)/3</f>
        <v>914581.33333333337</v>
      </c>
      <c r="K7" s="8">
        <v>0.81233333333333335</v>
      </c>
      <c r="L7" s="10">
        <f t="shared" ref="L7:L11" si="2">J7/K7</f>
        <v>1125869.5116947067</v>
      </c>
      <c r="M7">
        <f t="shared" si="0"/>
        <v>11258.695116947069</v>
      </c>
      <c r="N7">
        <f t="shared" ref="N7:N11" si="3">ROUND(M7,2)</f>
        <v>11258.7</v>
      </c>
    </row>
    <row r="8" spans="1:14" x14ac:dyDescent="0.25">
      <c r="A8" s="2" t="s">
        <v>83</v>
      </c>
      <c r="C8">
        <v>1745743</v>
      </c>
      <c r="D8" s="3">
        <f>C8-B5</f>
        <v>862091</v>
      </c>
      <c r="E8">
        <v>1601426</v>
      </c>
      <c r="F8" s="3">
        <f>E8-B5</f>
        <v>717774</v>
      </c>
      <c r="G8">
        <v>1777810</v>
      </c>
      <c r="H8" s="3">
        <f>G8-B5</f>
        <v>894158</v>
      </c>
      <c r="J8" s="7">
        <f t="shared" si="1"/>
        <v>824674.33333333337</v>
      </c>
      <c r="K8" s="8">
        <v>0.69533333333333336</v>
      </c>
      <c r="L8" s="10">
        <f t="shared" si="2"/>
        <v>1186012.9434324065</v>
      </c>
      <c r="M8">
        <f t="shared" si="0"/>
        <v>11860.129434324066</v>
      </c>
      <c r="N8">
        <f t="shared" si="3"/>
        <v>11860.13</v>
      </c>
    </row>
    <row r="9" spans="1:14" x14ac:dyDescent="0.25">
      <c r="A9" s="2" t="s">
        <v>84</v>
      </c>
      <c r="C9">
        <v>1408421</v>
      </c>
      <c r="D9" s="3">
        <f>C9-B5</f>
        <v>524769</v>
      </c>
      <c r="E9">
        <v>1248613</v>
      </c>
      <c r="F9" s="3">
        <f>E9-B5</f>
        <v>364961</v>
      </c>
      <c r="G9">
        <v>1285085</v>
      </c>
      <c r="H9" s="3">
        <f>G9-B5</f>
        <v>401433</v>
      </c>
      <c r="J9" s="7">
        <f t="shared" si="1"/>
        <v>430387.66666666669</v>
      </c>
      <c r="K9" s="8">
        <v>0.76233333333333331</v>
      </c>
      <c r="L9" s="10">
        <f t="shared" si="2"/>
        <v>564566.2439877569</v>
      </c>
      <c r="M9">
        <f t="shared" si="0"/>
        <v>5645.6624398775693</v>
      </c>
      <c r="N9">
        <f t="shared" si="3"/>
        <v>5645.66</v>
      </c>
    </row>
    <row r="10" spans="1:14" x14ac:dyDescent="0.25">
      <c r="A10" s="2" t="s">
        <v>85</v>
      </c>
      <c r="C10">
        <v>1236496</v>
      </c>
      <c r="D10" s="3">
        <f>C10-B5</f>
        <v>352844</v>
      </c>
      <c r="E10">
        <v>954512</v>
      </c>
      <c r="F10" s="3">
        <f>E10-B5</f>
        <v>70860</v>
      </c>
      <c r="G10">
        <v>1063518</v>
      </c>
      <c r="H10" s="3">
        <f>G10-B5</f>
        <v>179866</v>
      </c>
      <c r="J10" s="7">
        <f t="shared" si="1"/>
        <v>201190</v>
      </c>
      <c r="K10" s="8">
        <v>0.60099999999999998</v>
      </c>
      <c r="L10" s="10">
        <f t="shared" si="2"/>
        <v>334758.73544093181</v>
      </c>
      <c r="M10">
        <f t="shared" si="0"/>
        <v>3347.5873544093183</v>
      </c>
      <c r="N10">
        <f t="shared" si="3"/>
        <v>3347.59</v>
      </c>
    </row>
    <row r="11" spans="1:14" x14ac:dyDescent="0.25">
      <c r="A11" s="2" t="s">
        <v>86</v>
      </c>
      <c r="C11">
        <v>1264934</v>
      </c>
      <c r="D11" s="3">
        <f>C11-B5</f>
        <v>381282</v>
      </c>
      <c r="E11">
        <v>1258669</v>
      </c>
      <c r="F11" s="3">
        <f>E11-B5</f>
        <v>375017</v>
      </c>
      <c r="G11">
        <v>1168594</v>
      </c>
      <c r="H11" s="3">
        <f>G11-B5</f>
        <v>284942</v>
      </c>
      <c r="J11" s="7">
        <f t="shared" si="1"/>
        <v>347080.33333333331</v>
      </c>
      <c r="K11" s="8">
        <v>0.67399999999999993</v>
      </c>
      <c r="L11" s="10">
        <f t="shared" si="2"/>
        <v>514955.98417408508</v>
      </c>
      <c r="M11">
        <f t="shared" si="0"/>
        <v>5149.559841740851</v>
      </c>
      <c r="N11">
        <f t="shared" si="3"/>
        <v>5149.5600000000004</v>
      </c>
    </row>
    <row r="12" spans="1:14" x14ac:dyDescent="0.25">
      <c r="A12" s="2"/>
      <c r="J12" s="6"/>
      <c r="K12" s="5"/>
      <c r="L12" s="10"/>
    </row>
    <row r="13" spans="1:14" x14ac:dyDescent="0.25">
      <c r="A13" s="1" t="s">
        <v>106</v>
      </c>
      <c r="C13" s="14"/>
      <c r="J13" s="6"/>
      <c r="K13" s="5"/>
      <c r="L13" s="10"/>
    </row>
    <row r="14" spans="1:14" x14ac:dyDescent="0.25">
      <c r="A14" s="4" t="s">
        <v>109</v>
      </c>
      <c r="B14">
        <v>866522</v>
      </c>
      <c r="J14" s="6"/>
      <c r="K14" s="5"/>
      <c r="L14" s="10"/>
    </row>
    <row r="15" spans="1:14" x14ac:dyDescent="0.25">
      <c r="A15" s="2" t="s">
        <v>97</v>
      </c>
      <c r="C15" s="14">
        <v>3097118</v>
      </c>
      <c r="D15" s="3">
        <f>C15-B14</f>
        <v>2230596</v>
      </c>
      <c r="E15" s="14">
        <v>3182802</v>
      </c>
      <c r="F15" s="3">
        <f>E15-B14</f>
        <v>2316280</v>
      </c>
      <c r="G15" s="14">
        <v>3072496</v>
      </c>
      <c r="H15" s="3">
        <f>G15-B14</f>
        <v>2205974</v>
      </c>
      <c r="J15" s="7">
        <f>(D15+F15+H15)/3</f>
        <v>2250950</v>
      </c>
      <c r="K15" s="8">
        <v>0.90300000000000002</v>
      </c>
      <c r="L15" s="10">
        <f>J15/K15</f>
        <v>2492746.4008859359</v>
      </c>
      <c r="M15">
        <f>L15*0.01</f>
        <v>24927.464008859359</v>
      </c>
      <c r="N15">
        <f>ROUND(M15,2)</f>
        <v>24927.46</v>
      </c>
    </row>
    <row r="16" spans="1:14" x14ac:dyDescent="0.25">
      <c r="A16" s="2" t="s">
        <v>82</v>
      </c>
      <c r="C16">
        <v>2691108</v>
      </c>
      <c r="D16" s="3">
        <f>C16-B14</f>
        <v>1824586</v>
      </c>
      <c r="E16">
        <v>2612663</v>
      </c>
      <c r="F16" s="3">
        <f>E16-B14</f>
        <v>1746141</v>
      </c>
      <c r="G16">
        <v>2603736</v>
      </c>
      <c r="H16" s="3">
        <f>G16-B14</f>
        <v>1737214</v>
      </c>
      <c r="J16" s="7">
        <f t="shared" ref="J16:J20" si="4">(D16+F16+H16)/3</f>
        <v>1769313.6666666667</v>
      </c>
      <c r="K16" s="8">
        <v>0.83266666666666667</v>
      </c>
      <c r="L16" s="10">
        <f t="shared" ref="L16:L20" si="5">J16/K16</f>
        <v>2124876.3010408329</v>
      </c>
      <c r="M16">
        <f t="shared" ref="M16:M20" si="6">L16*0.01</f>
        <v>21248.763010408329</v>
      </c>
      <c r="N16">
        <f t="shared" ref="N16:N20" si="7">ROUND(M16,2)</f>
        <v>21248.76</v>
      </c>
    </row>
    <row r="17" spans="1:14" x14ac:dyDescent="0.25">
      <c r="A17" s="2" t="s">
        <v>83</v>
      </c>
      <c r="C17">
        <v>3015221</v>
      </c>
      <c r="D17" s="3">
        <f>C17-B14</f>
        <v>2148699</v>
      </c>
      <c r="E17">
        <v>3851018</v>
      </c>
      <c r="F17" s="3">
        <f>E17-B14</f>
        <v>2984496</v>
      </c>
      <c r="G17">
        <v>3107481</v>
      </c>
      <c r="H17" s="3">
        <f>G17-B14</f>
        <v>2240959</v>
      </c>
      <c r="J17" s="7">
        <f t="shared" si="4"/>
        <v>2458051.3333333335</v>
      </c>
      <c r="K17" s="8">
        <v>0.83666666666666667</v>
      </c>
      <c r="L17" s="10">
        <f t="shared" si="5"/>
        <v>2937909.9601593628</v>
      </c>
      <c r="M17">
        <f t="shared" si="6"/>
        <v>29379.099601593629</v>
      </c>
      <c r="N17">
        <f t="shared" si="7"/>
        <v>29379.1</v>
      </c>
    </row>
    <row r="18" spans="1:14" x14ac:dyDescent="0.25">
      <c r="A18" s="2" t="s">
        <v>84</v>
      </c>
      <c r="C18">
        <v>2424048</v>
      </c>
      <c r="D18" s="3">
        <f>C18-B14</f>
        <v>1557526</v>
      </c>
      <c r="E18">
        <v>3260217</v>
      </c>
      <c r="F18" s="3">
        <f>E18-B14</f>
        <v>2393695</v>
      </c>
      <c r="G18">
        <v>2442001</v>
      </c>
      <c r="H18" s="3">
        <f>G18-B14</f>
        <v>1575479</v>
      </c>
      <c r="J18" s="7">
        <f t="shared" si="4"/>
        <v>1842233.3333333333</v>
      </c>
      <c r="K18" s="8">
        <v>0.79766666666666663</v>
      </c>
      <c r="L18" s="10">
        <f t="shared" si="5"/>
        <v>2309527.7893857085</v>
      </c>
      <c r="M18">
        <f t="shared" si="6"/>
        <v>23095.277893857085</v>
      </c>
      <c r="N18">
        <f t="shared" si="7"/>
        <v>23095.279999999999</v>
      </c>
    </row>
    <row r="19" spans="1:14" x14ac:dyDescent="0.25">
      <c r="A19" s="2" t="s">
        <v>85</v>
      </c>
      <c r="C19">
        <v>4504240</v>
      </c>
      <c r="D19" s="3">
        <f>C19-B14</f>
        <v>3637718</v>
      </c>
      <c r="E19">
        <v>5234308</v>
      </c>
      <c r="F19" s="3">
        <f>E19-B14</f>
        <v>4367786</v>
      </c>
      <c r="G19">
        <v>3866440</v>
      </c>
      <c r="H19" s="3">
        <f>G19-B14</f>
        <v>2999918</v>
      </c>
      <c r="J19" s="7">
        <f t="shared" si="4"/>
        <v>3668474</v>
      </c>
      <c r="K19" s="8">
        <v>0.77900000000000003</v>
      </c>
      <c r="L19" s="10">
        <f t="shared" si="5"/>
        <v>4709209.2426187415</v>
      </c>
      <c r="M19">
        <f t="shared" si="6"/>
        <v>47092.092426187417</v>
      </c>
      <c r="N19">
        <f t="shared" si="7"/>
        <v>47092.09</v>
      </c>
    </row>
    <row r="20" spans="1:14" x14ac:dyDescent="0.25">
      <c r="A20" s="2" t="s">
        <v>86</v>
      </c>
      <c r="C20">
        <v>3017640</v>
      </c>
      <c r="D20" s="3">
        <f>C20-B14</f>
        <v>2151118</v>
      </c>
      <c r="E20">
        <v>2933000</v>
      </c>
      <c r="F20" s="3">
        <f>E20-B14</f>
        <v>2066478</v>
      </c>
      <c r="G20">
        <v>2778127</v>
      </c>
      <c r="H20" s="3">
        <f>G20-B14</f>
        <v>1911605</v>
      </c>
      <c r="J20" s="7">
        <f t="shared" si="4"/>
        <v>2043067</v>
      </c>
      <c r="K20" s="8">
        <v>0.82666666666666666</v>
      </c>
      <c r="L20" s="10">
        <f t="shared" si="5"/>
        <v>2471452.0161290322</v>
      </c>
      <c r="M20">
        <f t="shared" si="6"/>
        <v>24714.520161290322</v>
      </c>
      <c r="N20">
        <f t="shared" si="7"/>
        <v>24714.52</v>
      </c>
    </row>
    <row r="22" spans="1:14" x14ac:dyDescent="0.25">
      <c r="C22" s="3"/>
      <c r="D22" s="1"/>
    </row>
    <row r="23" spans="1:14" x14ac:dyDescent="0.25">
      <c r="C23" s="3" t="s">
        <v>92</v>
      </c>
      <c r="D23" s="1" t="s">
        <v>93</v>
      </c>
      <c r="G23" s="3" t="s">
        <v>92</v>
      </c>
      <c r="H23" s="1" t="s">
        <v>93</v>
      </c>
      <c r="J23" s="3" t="s">
        <v>92</v>
      </c>
      <c r="K23" s="1" t="s">
        <v>93</v>
      </c>
    </row>
    <row r="24" spans="1:14" x14ac:dyDescent="0.25">
      <c r="B24" s="11" t="s">
        <v>96</v>
      </c>
      <c r="C24">
        <v>74782.39</v>
      </c>
      <c r="D24">
        <v>19443.13</v>
      </c>
      <c r="F24" s="11" t="s">
        <v>96</v>
      </c>
      <c r="G24">
        <v>2492746.4008859359</v>
      </c>
      <c r="H24">
        <v>796615.09891531721</v>
      </c>
      <c r="J24">
        <v>64121.106522229638</v>
      </c>
      <c r="K24">
        <v>63045.130994309926</v>
      </c>
    </row>
    <row r="25" spans="1:14" x14ac:dyDescent="0.25">
      <c r="B25" s="11" t="s">
        <v>82</v>
      </c>
      <c r="C25">
        <v>63746.29</v>
      </c>
      <c r="D25">
        <v>25991.41</v>
      </c>
      <c r="F25" s="11" t="s">
        <v>82</v>
      </c>
      <c r="G25">
        <v>2360674.6987951798</v>
      </c>
      <c r="H25">
        <v>1129112.757201646</v>
      </c>
    </row>
    <row r="26" spans="1:14" x14ac:dyDescent="0.25">
      <c r="B26" s="11" t="s">
        <v>83</v>
      </c>
      <c r="C26">
        <v>88137.3</v>
      </c>
      <c r="D26">
        <v>27007.439999999999</v>
      </c>
      <c r="F26" s="11" t="s">
        <v>83</v>
      </c>
      <c r="G26">
        <v>2961507.6305220886</v>
      </c>
      <c r="H26">
        <v>1195180.1932367152</v>
      </c>
    </row>
    <row r="27" spans="1:14" x14ac:dyDescent="0.25">
      <c r="B27" s="11" t="s">
        <v>84</v>
      </c>
      <c r="C27">
        <v>69285.83</v>
      </c>
      <c r="D27">
        <v>13426.42</v>
      </c>
      <c r="F27" s="11" t="s">
        <v>84</v>
      </c>
      <c r="G27">
        <v>2331940.9282700419</v>
      </c>
      <c r="H27">
        <v>566299.56140350876</v>
      </c>
    </row>
    <row r="28" spans="1:14" x14ac:dyDescent="0.25">
      <c r="B28" s="11" t="s">
        <v>85</v>
      </c>
      <c r="C28">
        <v>141276.28</v>
      </c>
      <c r="D28">
        <v>8047.58</v>
      </c>
      <c r="F28" s="11" t="s">
        <v>85</v>
      </c>
      <c r="G28">
        <v>4764251.9480519481</v>
      </c>
      <c r="H28">
        <v>334758.73544093181</v>
      </c>
    </row>
    <row r="29" spans="1:14" x14ac:dyDescent="0.25">
      <c r="B29" s="11" t="s">
        <v>86</v>
      </c>
      <c r="C29">
        <v>74143.56</v>
      </c>
      <c r="D29">
        <v>12630.26</v>
      </c>
      <c r="F29" s="11" t="s">
        <v>86</v>
      </c>
      <c r="G29">
        <v>1830300</v>
      </c>
      <c r="H29">
        <v>514955.98417408502</v>
      </c>
    </row>
    <row r="33" spans="1:10" x14ac:dyDescent="0.25">
      <c r="B33" t="s">
        <v>116</v>
      </c>
      <c r="E33">
        <f>D15/0.903</f>
        <v>2470205.9800664452</v>
      </c>
      <c r="F33">
        <f>D6/0.819</f>
        <v>858716.72771672776</v>
      </c>
      <c r="H33">
        <f>D16/0.83</f>
        <v>2198296.3855421687</v>
      </c>
      <c r="I33">
        <f>D7/0.81</f>
        <v>1187271.6049382715</v>
      </c>
    </row>
    <row r="34" spans="1:10" x14ac:dyDescent="0.25">
      <c r="E34">
        <f>F15/0.903</f>
        <v>2565094.1306755259</v>
      </c>
      <c r="F34">
        <f>F6/0.916</f>
        <v>732667.03056768561</v>
      </c>
      <c r="H34">
        <f>F15/0.83</f>
        <v>2790698.7951807231</v>
      </c>
      <c r="I34">
        <f>F7/0.81</f>
        <v>1029001.2345679011</v>
      </c>
    </row>
    <row r="35" spans="1:10" x14ac:dyDescent="0.25">
      <c r="B35" t="s">
        <v>98</v>
      </c>
      <c r="E35">
        <f>H15/0.903</f>
        <v>2442939.0919158361</v>
      </c>
      <c r="F35">
        <f>H6/0.819</f>
        <v>798461.5384615385</v>
      </c>
      <c r="H35">
        <f>H16/0.83</f>
        <v>2093028.9156626507</v>
      </c>
      <c r="I35">
        <f>H7/0.81</f>
        <v>1171065.4320987654</v>
      </c>
    </row>
    <row r="36" spans="1:10" x14ac:dyDescent="0.25">
      <c r="D36" t="s">
        <v>95</v>
      </c>
      <c r="E36">
        <f>AVERAGE(E33:E35)</f>
        <v>2492746.4008859359</v>
      </c>
      <c r="F36">
        <f>AVERAGE(F33:F35)</f>
        <v>796615.09891531721</v>
      </c>
      <c r="H36">
        <f t="shared" ref="H36:I36" si="8">AVERAGE(H33:H35)</f>
        <v>2360674.6987951812</v>
      </c>
      <c r="I36">
        <f t="shared" si="8"/>
        <v>1129112.757201646</v>
      </c>
    </row>
    <row r="37" spans="1:10" x14ac:dyDescent="0.25">
      <c r="D37" t="s">
        <v>94</v>
      </c>
      <c r="E37" s="15">
        <f>STDEV(E33:E35)</f>
        <v>64121.106522229638</v>
      </c>
      <c r="F37" s="15">
        <f>STDEV(F33:F35)</f>
        <v>63045.130994309926</v>
      </c>
      <c r="H37" s="15">
        <f t="shared" ref="H37:I37" si="9">STDEV(H33:H35)</f>
        <v>376112.81905547885</v>
      </c>
      <c r="I37" s="15">
        <f t="shared" si="9"/>
        <v>87076.964419765427</v>
      </c>
    </row>
    <row r="38" spans="1:10" x14ac:dyDescent="0.25">
      <c r="C38" s="12">
        <f>_xlfn.T.TEST(E33:E35,F33:F35,1,2)</f>
        <v>2.6171133461370366E-6</v>
      </c>
      <c r="E38">
        <f>E37/1.73</f>
        <v>37064.223423254123</v>
      </c>
      <c r="F38">
        <f t="shared" ref="F38:I38" si="10">F37/1.73</f>
        <v>36442.272251046197</v>
      </c>
      <c r="H38">
        <f t="shared" si="10"/>
        <v>217406.25378929413</v>
      </c>
      <c r="I38">
        <f t="shared" si="10"/>
        <v>50333.505444951115</v>
      </c>
      <c r="J38" s="12">
        <f>_xlfn.T.TEST(H33:H35,I33:I35,1,2)</f>
        <v>2.6201805626950678E-3</v>
      </c>
    </row>
    <row r="41" spans="1:10" x14ac:dyDescent="0.25">
      <c r="A41" s="16"/>
      <c r="B41" s="16"/>
      <c r="C41" s="16"/>
      <c r="E41">
        <f>D17/0.83</f>
        <v>2588793.9759036144</v>
      </c>
      <c r="F41">
        <f>D8/0.69</f>
        <v>1249407.2463768118</v>
      </c>
      <c r="H41">
        <f>D18/0.79</f>
        <v>1971551.8987341772</v>
      </c>
      <c r="I41">
        <f>D9/0.76</f>
        <v>690485.52631578944</v>
      </c>
    </row>
    <row r="42" spans="1:10" x14ac:dyDescent="0.25">
      <c r="E42">
        <f>F17/0.83</f>
        <v>3595778.313253012</v>
      </c>
      <c r="F42">
        <f>F8/0.69</f>
        <v>1040252.1739130436</v>
      </c>
      <c r="H42">
        <f>F18/0.79</f>
        <v>3029993.6708860756</v>
      </c>
      <c r="I42">
        <f>F9/0.76</f>
        <v>480211.84210526315</v>
      </c>
    </row>
    <row r="43" spans="1:10" x14ac:dyDescent="0.25">
      <c r="E43">
        <f>H17/0.83</f>
        <v>2699950.6024096385</v>
      </c>
      <c r="F43">
        <f>H8/0.69</f>
        <v>1295881.15942029</v>
      </c>
      <c r="H43">
        <f>H18/0.79</f>
        <v>1994277.2151898732</v>
      </c>
      <c r="I43">
        <f>H9/0.76</f>
        <v>528201.31578947371</v>
      </c>
    </row>
    <row r="44" spans="1:10" x14ac:dyDescent="0.25">
      <c r="D44" t="s">
        <v>95</v>
      </c>
      <c r="E44">
        <f>AVERAGE(E41:E43)</f>
        <v>2961507.6305220886</v>
      </c>
      <c r="F44">
        <f>AVERAGE(F41:F43)</f>
        <v>1195180.1932367152</v>
      </c>
      <c r="H44">
        <f>AVERAGE(H41:H43)</f>
        <v>2331940.9282700419</v>
      </c>
      <c r="I44">
        <f>AVERAGE(I41:I43)</f>
        <v>566299.56140350876</v>
      </c>
    </row>
    <row r="45" spans="1:10" x14ac:dyDescent="0.25">
      <c r="D45" t="s">
        <v>94</v>
      </c>
      <c r="E45" s="15">
        <f>STDEV(E41:E43)</f>
        <v>552099.10625992669</v>
      </c>
      <c r="F45" s="15">
        <f>STDEV(F41:F43)</f>
        <v>136168.91909338252</v>
      </c>
      <c r="H45" s="15">
        <f>STDEV(H41:H43)</f>
        <v>604638.18404673063</v>
      </c>
      <c r="I45" s="15">
        <f>STDEV(I41:I43)</f>
        <v>110192.38996871599</v>
      </c>
    </row>
    <row r="46" spans="1:10" x14ac:dyDescent="0.25">
      <c r="E46">
        <f>E45/1.73</f>
        <v>319132.43136411946</v>
      </c>
      <c r="F46">
        <f t="shared" ref="F46:I46" si="11">F45/1.73</f>
        <v>78710.357857446535</v>
      </c>
      <c r="H46">
        <f>H45/1.73</f>
        <v>349501.84048943967</v>
      </c>
      <c r="I46">
        <f t="shared" si="11"/>
        <v>63695.02310330404</v>
      </c>
    </row>
    <row r="48" spans="1:10" x14ac:dyDescent="0.25">
      <c r="E48">
        <f>D19/0.77</f>
        <v>4724309.0909090908</v>
      </c>
      <c r="F48">
        <f>D10/0.601</f>
        <v>587094.84193011653</v>
      </c>
      <c r="H48">
        <f>D20/0.82</f>
        <v>2623314.6341463416</v>
      </c>
      <c r="I48">
        <f>D11/0.674</f>
        <v>565700.29673590499</v>
      </c>
    </row>
    <row r="49" spans="5:11" x14ac:dyDescent="0.25">
      <c r="E49">
        <f>F19/0.77</f>
        <v>5672449.3506493503</v>
      </c>
      <c r="F49">
        <f>F10/0.601</f>
        <v>117903.49417637271</v>
      </c>
      <c r="H49">
        <f>F20/0.82</f>
        <v>2520095.1219512196</v>
      </c>
      <c r="I49">
        <f>F11/0.674</f>
        <v>556405.04451038572</v>
      </c>
    </row>
    <row r="50" spans="5:11" x14ac:dyDescent="0.25">
      <c r="E50">
        <f>H19/0.77</f>
        <v>3895997.4025974027</v>
      </c>
      <c r="F50">
        <f>H10/0.601</f>
        <v>299277.87021630618</v>
      </c>
      <c r="H50">
        <f>H11/0.82</f>
        <v>347490.24390243902</v>
      </c>
      <c r="I50">
        <f>H11/0.674</f>
        <v>422762.61127596436</v>
      </c>
    </row>
    <row r="51" spans="5:11" x14ac:dyDescent="0.25">
      <c r="E51">
        <f>AVERAGE(E48:E50)</f>
        <v>4764251.9480519481</v>
      </c>
      <c r="F51">
        <f>AVERAGE(F48:F50)</f>
        <v>334758.73544093181</v>
      </c>
      <c r="H51">
        <f>AVERAGE(H48:H50)</f>
        <v>1830300</v>
      </c>
      <c r="I51">
        <f>AVERAGE(I48:I50)</f>
        <v>514955.98417408502</v>
      </c>
    </row>
    <row r="52" spans="5:11" x14ac:dyDescent="0.25">
      <c r="E52" s="15">
        <f>STDEV(E48:E50)</f>
        <v>888899.29396526213</v>
      </c>
      <c r="F52" s="15">
        <f>STDEV(F48:F50)</f>
        <v>236599.44854026954</v>
      </c>
      <c r="H52" s="15">
        <f>STDEV(H48:H50)</f>
        <v>1285187.5919522536</v>
      </c>
      <c r="I52" s="15">
        <f>STDEV(I48:I50)</f>
        <v>79976.958764590265</v>
      </c>
    </row>
    <row r="53" spans="5:11" x14ac:dyDescent="0.25">
      <c r="E53">
        <f>E52/1.73</f>
        <v>513814.62078916887</v>
      </c>
      <c r="F53">
        <f t="shared" ref="F53:I53" si="12">F52/1.73</f>
        <v>136762.68701749685</v>
      </c>
      <c r="H53">
        <f t="shared" si="12"/>
        <v>742883.00112847029</v>
      </c>
      <c r="I53">
        <f t="shared" si="12"/>
        <v>46229.455933289173</v>
      </c>
    </row>
    <row r="57" spans="5:11" x14ac:dyDescent="0.25">
      <c r="J57" s="3" t="s">
        <v>92</v>
      </c>
      <c r="K57" s="1" t="s">
        <v>93</v>
      </c>
    </row>
    <row r="58" spans="5:11" x14ac:dyDescent="0.25">
      <c r="I58" s="11" t="s">
        <v>96</v>
      </c>
      <c r="J58">
        <v>37064.223423254123</v>
      </c>
      <c r="K58">
        <v>36442.272251046197</v>
      </c>
    </row>
    <row r="59" spans="5:11" x14ac:dyDescent="0.25">
      <c r="I59" s="11" t="s">
        <v>82</v>
      </c>
      <c r="J59">
        <v>217406.25378929413</v>
      </c>
      <c r="K59">
        <v>50333.505444951115</v>
      </c>
    </row>
    <row r="60" spans="5:11" x14ac:dyDescent="0.25">
      <c r="I60" s="11" t="s">
        <v>83</v>
      </c>
      <c r="J60">
        <v>319132.43136411946</v>
      </c>
      <c r="K60">
        <v>78710.357857446535</v>
      </c>
    </row>
    <row r="61" spans="5:11" x14ac:dyDescent="0.25">
      <c r="I61" s="11" t="s">
        <v>84</v>
      </c>
      <c r="J61">
        <v>349501.84048943967</v>
      </c>
      <c r="K61">
        <v>63695.02310330404</v>
      </c>
    </row>
    <row r="62" spans="5:11" x14ac:dyDescent="0.25">
      <c r="I62" s="11" t="s">
        <v>85</v>
      </c>
      <c r="J62">
        <v>513814.62078916887</v>
      </c>
      <c r="K62">
        <v>136762.68701749685</v>
      </c>
    </row>
    <row r="63" spans="5:11" x14ac:dyDescent="0.25">
      <c r="I63" s="11" t="s">
        <v>86</v>
      </c>
      <c r="J63">
        <v>742883.00112847029</v>
      </c>
      <c r="K63">
        <v>46229.455933289173</v>
      </c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Plate results</vt:lpstr>
      <vt:lpstr>Parameters</vt:lpstr>
      <vt:lpstr>Piover 1 a 10</vt:lpstr>
      <vt:lpstr>Piover 1 a 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Diaz Guerrero</dc:creator>
  <cp:lastModifiedBy>García-Contreras, Rodolfo</cp:lastModifiedBy>
  <cp:lastPrinted>2023-12-26T19:39:34Z</cp:lastPrinted>
  <dcterms:created xsi:type="dcterms:W3CDTF">2023-12-18T18:37:22Z</dcterms:created>
  <dcterms:modified xsi:type="dcterms:W3CDTF">2025-01-05T14:42:54Z</dcterms:modified>
</cp:coreProperties>
</file>