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2240" windowHeight="9240" tabRatio="879" activeTab="9"/>
  </bookViews>
  <sheets>
    <sheet name="Contact time" sheetId="2" r:id="rId1"/>
    <sheet name="Cd conc." sheetId="3" r:id="rId2"/>
    <sheet name="separation factor" sheetId="15" r:id="rId3"/>
    <sheet name="experimental design" sheetId="12" r:id="rId4"/>
    <sheet name="Dubinin and Radushkevich" sheetId="16" r:id="rId5"/>
    <sheet name="first order" sheetId="7" r:id="rId6"/>
    <sheet name="second order" sheetId="8" r:id="rId7"/>
    <sheet name="Intraparticle diffusion" sheetId="19" r:id="rId8"/>
    <sheet name="Thermodynamic" sheetId="21" r:id="rId9"/>
    <sheet name="Sewage" sheetId="24" r:id="rId10"/>
  </sheets>
  <calcPr calcId="144525"/>
</workbook>
</file>

<file path=xl/calcChain.xml><?xml version="1.0" encoding="utf-8"?>
<calcChain xmlns="http://schemas.openxmlformats.org/spreadsheetml/2006/main">
  <c r="I6" i="3" l="1"/>
  <c r="I7" i="3"/>
  <c r="I8" i="3"/>
  <c r="I9" i="3"/>
  <c r="I10" i="3"/>
  <c r="H6" i="12"/>
  <c r="H20" i="12"/>
  <c r="G19" i="24"/>
  <c r="G22" i="21"/>
  <c r="D17" i="8" l="1"/>
  <c r="D31" i="19"/>
  <c r="D30" i="19"/>
  <c r="H19" i="12" l="1"/>
  <c r="D18" i="2" l="1"/>
  <c r="H6" i="16" l="1"/>
  <c r="E10" i="15"/>
  <c r="E11" i="15"/>
  <c r="E12" i="15"/>
  <c r="E13" i="15"/>
  <c r="E9" i="15"/>
  <c r="D29" i="19"/>
  <c r="D28" i="19"/>
  <c r="D27" i="19"/>
  <c r="D23" i="19"/>
  <c r="D22" i="19"/>
  <c r="D21" i="19"/>
  <c r="G13" i="19" l="1"/>
  <c r="F10" i="8" l="1"/>
  <c r="G12" i="7" l="1"/>
  <c r="H12" i="7" s="1"/>
  <c r="G13" i="7"/>
  <c r="H13" i="7" s="1"/>
  <c r="G9" i="7"/>
  <c r="G10" i="7"/>
  <c r="G11" i="7"/>
  <c r="H11" i="7" s="1"/>
  <c r="F7" i="24" l="1"/>
  <c r="G60" i="3" l="1"/>
  <c r="E34" i="3"/>
  <c r="O48" i="3"/>
  <c r="P42" i="3"/>
  <c r="R13" i="21"/>
  <c r="R11" i="21"/>
  <c r="E17" i="3" l="1"/>
  <c r="G23" i="21"/>
  <c r="G24" i="21"/>
  <c r="N4" i="21"/>
  <c r="E21" i="3" l="1"/>
  <c r="E6" i="16" l="1"/>
  <c r="F6" i="16" s="1"/>
  <c r="G6" i="16" s="1"/>
  <c r="G14" i="21" l="1"/>
  <c r="H14" i="21" s="1"/>
  <c r="I14" i="21" s="1"/>
  <c r="J14" i="21" s="1"/>
  <c r="G13" i="21"/>
  <c r="H13" i="21" s="1"/>
  <c r="I13" i="21" s="1"/>
  <c r="J13" i="21" s="1"/>
  <c r="G12" i="21"/>
  <c r="N6" i="21"/>
  <c r="N5" i="21"/>
  <c r="G12" i="19"/>
  <c r="G11" i="19"/>
  <c r="G10" i="19"/>
  <c r="G9" i="19"/>
  <c r="G8" i="19"/>
  <c r="G7" i="19"/>
  <c r="G6" i="19"/>
  <c r="F9" i="8"/>
  <c r="F8" i="8"/>
  <c r="F7" i="8"/>
  <c r="F6" i="8"/>
  <c r="F5" i="8"/>
  <c r="F4" i="8"/>
  <c r="F3" i="8"/>
  <c r="G8" i="7"/>
  <c r="H8" i="7" s="1"/>
  <c r="F10" i="16"/>
  <c r="G10" i="16" s="1"/>
  <c r="H10" i="16" s="1"/>
  <c r="E10" i="16"/>
  <c r="F9" i="16"/>
  <c r="G9" i="16" s="1"/>
  <c r="H9" i="16" s="1"/>
  <c r="E9" i="16"/>
  <c r="F8" i="16"/>
  <c r="G8" i="16" s="1"/>
  <c r="H8" i="16" s="1"/>
  <c r="E8" i="16"/>
  <c r="F7" i="16"/>
  <c r="G7" i="16" s="1"/>
  <c r="H7" i="16" s="1"/>
  <c r="E7" i="16"/>
  <c r="H18" i="12"/>
  <c r="H17" i="12"/>
  <c r="H16" i="12"/>
  <c r="H15" i="12"/>
  <c r="H14" i="12"/>
  <c r="H13" i="12"/>
  <c r="H12" i="12"/>
  <c r="H11" i="12"/>
  <c r="H10" i="12"/>
  <c r="H9" i="12"/>
  <c r="H8" i="12"/>
  <c r="H7" i="12"/>
  <c r="K34" i="3"/>
  <c r="I34" i="3"/>
  <c r="K33" i="3"/>
  <c r="I33" i="3"/>
  <c r="E33" i="3"/>
  <c r="K32" i="3"/>
  <c r="I32" i="3"/>
  <c r="E32" i="3"/>
  <c r="K31" i="3"/>
  <c r="I31" i="3"/>
  <c r="E31" i="3"/>
  <c r="K30" i="3"/>
  <c r="I30" i="3"/>
  <c r="E30" i="3"/>
  <c r="E20" i="3"/>
  <c r="E19" i="3"/>
  <c r="E18" i="3"/>
  <c r="D25" i="2"/>
  <c r="D24" i="2"/>
  <c r="D23" i="2"/>
  <c r="D22" i="2"/>
  <c r="D21" i="2"/>
  <c r="D20" i="2"/>
  <c r="D19" i="2"/>
  <c r="J13" i="2"/>
  <c r="D13" i="2"/>
  <c r="J12" i="2"/>
  <c r="D12" i="2"/>
  <c r="J11" i="2"/>
  <c r="D11" i="2"/>
  <c r="J10" i="2"/>
  <c r="D10" i="2"/>
  <c r="J9" i="2"/>
  <c r="D9" i="2"/>
  <c r="J8" i="2"/>
  <c r="D8" i="2"/>
  <c r="J7" i="2"/>
  <c r="D7" i="2"/>
  <c r="J6" i="2"/>
  <c r="D6" i="2"/>
  <c r="H12" i="21" l="1"/>
  <c r="I12" i="21" s="1"/>
  <c r="J12" i="21" s="1"/>
</calcChain>
</file>

<file path=xl/sharedStrings.xml><?xml version="1.0" encoding="utf-8"?>
<sst xmlns="http://schemas.openxmlformats.org/spreadsheetml/2006/main" count="157" uniqueCount="103">
  <si>
    <t>Ci</t>
  </si>
  <si>
    <t>Ceq</t>
  </si>
  <si>
    <t>adsorbed(Ci-Ceq)</t>
  </si>
  <si>
    <t>dry wt.</t>
  </si>
  <si>
    <t>adsorbed (mg/g dry wt)</t>
  </si>
  <si>
    <t>(q)</t>
  </si>
  <si>
    <t>ln q</t>
  </si>
  <si>
    <t>% removal = Ci– Cf/Cix100</t>
  </si>
  <si>
    <t>q</t>
  </si>
  <si>
    <t>ln ceq</t>
  </si>
  <si>
    <t>.</t>
  </si>
  <si>
    <t>Ceq/q</t>
  </si>
  <si>
    <t>1/qmax= slope</t>
  </si>
  <si>
    <t>qmax= 1/slope</t>
  </si>
  <si>
    <t>intercept= 1/qmaxb</t>
  </si>
  <si>
    <t>langmuir parameters</t>
  </si>
  <si>
    <t>qmax =</t>
  </si>
  <si>
    <t>b=</t>
  </si>
  <si>
    <t>n=1/slope</t>
  </si>
  <si>
    <t>1/n= slope</t>
  </si>
  <si>
    <t>Kf=</t>
  </si>
  <si>
    <t xml:space="preserve">ln Kf = intercept </t>
  </si>
  <si>
    <t>mg/L</t>
  </si>
  <si>
    <t>g</t>
  </si>
  <si>
    <t>time</t>
  </si>
  <si>
    <t>t</t>
  </si>
  <si>
    <t>qt</t>
  </si>
  <si>
    <t>qe</t>
  </si>
  <si>
    <t xml:space="preserve"> (qe-qt)</t>
  </si>
  <si>
    <t>log (qe-qt)</t>
  </si>
  <si>
    <t>y                    =   m x                         +  c</t>
  </si>
  <si>
    <t>log (qe-qt)     =   -(k1/2.303) t            +  log qe</t>
  </si>
  <si>
    <t>so, y = log (qe-qt)  ;   m=-(k1/2.303)  ;   x=t   ;   c=log qe</t>
  </si>
  <si>
    <t>log (qe-qt) = -(k1/2.303) t + log qe</t>
  </si>
  <si>
    <t>slope= -k/2.303</t>
  </si>
  <si>
    <t>intercept= log qe</t>
  </si>
  <si>
    <r>
      <t>qe</t>
    </r>
    <r>
      <rPr>
        <vertAlign val="subscript"/>
        <sz val="11"/>
        <color theme="1"/>
        <rFont val="Arial"/>
        <family val="2"/>
        <scheme val="minor"/>
      </rPr>
      <t>cal.</t>
    </r>
  </si>
  <si>
    <r>
      <t>qe</t>
    </r>
    <r>
      <rPr>
        <vertAlign val="subscript"/>
        <sz val="11"/>
        <color theme="1"/>
        <rFont val="Arial"/>
        <family val="2"/>
        <scheme val="minor"/>
      </rPr>
      <t>exp.</t>
    </r>
  </si>
  <si>
    <t>t/qt</t>
  </si>
  <si>
    <r>
      <t>1/q</t>
    </r>
    <r>
      <rPr>
        <vertAlign val="subscript"/>
        <sz val="11"/>
        <color theme="1"/>
        <rFont val="Arial"/>
        <family val="2"/>
        <scheme val="minor"/>
      </rPr>
      <t>e</t>
    </r>
    <r>
      <rPr>
        <sz val="11"/>
        <color theme="1"/>
        <rFont val="Arial"/>
        <family val="2"/>
        <scheme val="minor"/>
      </rPr>
      <t>=slope</t>
    </r>
  </si>
  <si>
    <r>
      <t>qe</t>
    </r>
    <r>
      <rPr>
        <vertAlign val="subscript"/>
        <sz val="11"/>
        <color theme="1"/>
        <rFont val="Arial"/>
        <family val="2"/>
        <scheme val="minor"/>
      </rPr>
      <t>calc</t>
    </r>
  </si>
  <si>
    <r>
      <t xml:space="preserve">  =q</t>
    </r>
    <r>
      <rPr>
        <vertAlign val="subscript"/>
        <sz val="11"/>
        <color theme="1"/>
        <rFont val="Arial"/>
        <family val="2"/>
        <scheme val="minor"/>
      </rPr>
      <t>e</t>
    </r>
    <r>
      <rPr>
        <vertAlign val="super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 xml:space="preserve">   </t>
    </r>
  </si>
  <si>
    <r>
      <t>intercept=1/K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q</t>
    </r>
    <r>
      <rPr>
        <vertAlign val="subscript"/>
        <sz val="11"/>
        <color theme="1"/>
        <rFont val="Arial"/>
        <family val="2"/>
        <scheme val="minor"/>
      </rPr>
      <t>e</t>
    </r>
    <r>
      <rPr>
        <vertAlign val="superscript"/>
        <sz val="11"/>
        <color theme="1"/>
        <rFont val="Arial"/>
        <family val="2"/>
        <scheme val="minor"/>
      </rPr>
      <t>2</t>
    </r>
  </si>
  <si>
    <r>
      <t>intercept=1/K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qe</t>
    </r>
    <r>
      <rPr>
        <vertAlign val="superscript"/>
        <sz val="11"/>
        <color theme="1"/>
        <rFont val="Arial"/>
        <family val="2"/>
        <scheme val="minor"/>
      </rPr>
      <t>2</t>
    </r>
  </si>
  <si>
    <t>b: langmuir constant</t>
  </si>
  <si>
    <r>
      <t>R</t>
    </r>
    <r>
      <rPr>
        <vertAlign val="subscript"/>
        <sz val="11"/>
        <color theme="1"/>
        <rFont val="Arial"/>
        <family val="2"/>
        <scheme val="minor"/>
      </rPr>
      <t>L</t>
    </r>
    <r>
      <rPr>
        <sz val="11"/>
        <color theme="1"/>
        <rFont val="Arial"/>
        <family val="2"/>
        <scheme val="minor"/>
      </rPr>
      <t>: separation factor</t>
    </r>
  </si>
  <si>
    <r>
      <t>R</t>
    </r>
    <r>
      <rPr>
        <vertAlign val="subscript"/>
        <sz val="11"/>
        <color theme="1"/>
        <rFont val="Arial"/>
        <family val="2"/>
        <scheme val="minor"/>
      </rPr>
      <t>L</t>
    </r>
    <r>
      <rPr>
        <sz val="11"/>
        <color theme="1"/>
        <rFont val="Arial"/>
        <family val="2"/>
        <scheme val="minor"/>
      </rPr>
      <t>= 1/(1+(1+bC</t>
    </r>
    <r>
      <rPr>
        <vertAlign val="subscript"/>
        <sz val="11"/>
        <color theme="1"/>
        <rFont val="Arial"/>
        <family val="2"/>
        <scheme val="minor"/>
      </rPr>
      <t>i</t>
    </r>
    <r>
      <rPr>
        <sz val="11"/>
        <color theme="1"/>
        <rFont val="Arial"/>
        <family val="2"/>
        <scheme val="minor"/>
      </rPr>
      <t>))</t>
    </r>
  </si>
  <si>
    <t>1/Ceq</t>
  </si>
  <si>
    <t>(1+1/Ceq)</t>
  </si>
  <si>
    <t>ln(1+1/Ceq)</t>
  </si>
  <si>
    <t>ɛ=8.3*298*ln(1+1/Ceq)</t>
  </si>
  <si>
    <r>
      <t>ɛ</t>
    </r>
    <r>
      <rPr>
        <vertAlign val="superscript"/>
        <sz val="12"/>
        <color theme="1"/>
        <rFont val="Arial"/>
        <family val="2"/>
        <scheme val="minor"/>
      </rPr>
      <t>2</t>
    </r>
  </si>
  <si>
    <r>
      <t>lnq</t>
    </r>
    <r>
      <rPr>
        <vertAlign val="subscript"/>
        <sz val="11"/>
        <color theme="1"/>
        <rFont val="Arial"/>
        <family val="2"/>
        <scheme val="minor"/>
      </rPr>
      <t>0</t>
    </r>
    <r>
      <rPr>
        <sz val="11"/>
        <color theme="1"/>
        <rFont val="Arial"/>
        <family val="2"/>
        <scheme val="minor"/>
      </rPr>
      <t xml:space="preserve">=intercept </t>
    </r>
  </si>
  <si>
    <t>t0.5</t>
  </si>
  <si>
    <t>q/Ceq</t>
  </si>
  <si>
    <t>1/T</t>
  </si>
  <si>
    <t>T</t>
  </si>
  <si>
    <t>ln q/Ceq</t>
  </si>
  <si>
    <t>K</t>
  </si>
  <si>
    <r>
      <rPr>
        <vertAlign val="superscript"/>
        <sz val="11"/>
        <color theme="1"/>
        <rFont val="Arial"/>
        <family val="2"/>
        <scheme val="minor"/>
      </rPr>
      <t>o</t>
    </r>
    <r>
      <rPr>
        <sz val="11"/>
        <color theme="1"/>
        <rFont val="Arial"/>
        <family val="2"/>
        <scheme val="minor"/>
      </rPr>
      <t>C</t>
    </r>
  </si>
  <si>
    <t>lnK</t>
  </si>
  <si>
    <r>
      <rPr>
        <sz val="11"/>
        <color theme="1"/>
        <rFont val="Calibri"/>
        <family val="2"/>
      </rPr>
      <t>Δ</t>
    </r>
    <r>
      <rPr>
        <sz val="11"/>
        <color theme="1"/>
        <rFont val="Arial"/>
        <family val="2"/>
      </rPr>
      <t>G=-RTlnKc</t>
    </r>
  </si>
  <si>
    <t>ΔG (kJ.mol-1)</t>
  </si>
  <si>
    <t>intercept = ΔS/R</t>
  </si>
  <si>
    <r>
      <t>ΔS (kJ.mol</t>
    </r>
    <r>
      <rPr>
        <vertAlign val="superscript"/>
        <sz val="11"/>
        <color theme="1"/>
        <rFont val="Arial"/>
        <family val="2"/>
        <scheme val="minor"/>
      </rPr>
      <t>-1</t>
    </r>
    <r>
      <rPr>
        <sz val="11"/>
        <color theme="1"/>
        <rFont val="Arial"/>
        <family val="2"/>
        <scheme val="minor"/>
      </rPr>
      <t>)= intercept*R/1000</t>
    </r>
  </si>
  <si>
    <r>
      <t>ΔH (kJ. mol</t>
    </r>
    <r>
      <rPr>
        <vertAlign val="superscript"/>
        <sz val="11"/>
        <color theme="1"/>
        <rFont val="Arial"/>
        <family val="2"/>
        <scheme val="minor"/>
      </rPr>
      <t>-1</t>
    </r>
    <r>
      <rPr>
        <sz val="11"/>
        <color theme="1"/>
        <rFont val="Arial"/>
        <family val="2"/>
        <scheme val="minor"/>
      </rPr>
      <t>)= slope*R/1000</t>
    </r>
  </si>
  <si>
    <t>Cd conc.</t>
  </si>
  <si>
    <t>qmax= 1/0.0197</t>
  </si>
  <si>
    <t>0.0621= 1/qmaxb</t>
  </si>
  <si>
    <t>pH</t>
  </si>
  <si>
    <t>slope= -ΔH/R</t>
  </si>
  <si>
    <t>b=1/11.1607*0.0491</t>
  </si>
  <si>
    <t>n=1/0.4856</t>
  </si>
  <si>
    <t>ln Kf= 1.8714</t>
  </si>
  <si>
    <t>TDS (mg/L)</t>
  </si>
  <si>
    <t>Temperature</t>
  </si>
  <si>
    <t>at pH: 6, contact time 90 min, 25 C, algal dose 0.5</t>
  </si>
  <si>
    <t>R1=0.768</t>
  </si>
  <si>
    <t>c1: intercept = 3.136</t>
  </si>
  <si>
    <t>k1= slope= 0.3317</t>
  </si>
  <si>
    <r>
      <t>R</t>
    </r>
    <r>
      <rPr>
        <vertAlign val="subscript"/>
        <sz val="11"/>
        <color theme="1"/>
        <rFont val="Arial"/>
        <family val="2"/>
        <scheme val="minor"/>
      </rPr>
      <t xml:space="preserve">L = </t>
    </r>
    <r>
      <rPr>
        <sz val="11"/>
        <color theme="1"/>
        <rFont val="Arial"/>
        <family val="2"/>
        <scheme val="minor"/>
      </rPr>
      <t>0.019-0.083</t>
    </r>
  </si>
  <si>
    <r>
      <t>lnq</t>
    </r>
    <r>
      <rPr>
        <vertAlign val="subscript"/>
        <sz val="11"/>
        <color theme="1"/>
        <rFont val="Arial"/>
        <family val="2"/>
        <scheme val="minor"/>
      </rPr>
      <t>0</t>
    </r>
    <r>
      <rPr>
        <sz val="11"/>
        <color theme="1"/>
        <rFont val="Arial"/>
        <family val="2"/>
        <scheme val="minor"/>
      </rPr>
      <t>=2.13</t>
    </r>
  </si>
  <si>
    <r>
      <t>q</t>
    </r>
    <r>
      <rPr>
        <vertAlign val="subscript"/>
        <sz val="11"/>
        <color theme="1"/>
        <rFont val="Arial"/>
        <family val="2"/>
        <scheme val="minor"/>
      </rPr>
      <t>0</t>
    </r>
    <r>
      <rPr>
        <sz val="11"/>
        <color theme="1"/>
        <rFont val="Arial"/>
        <family val="2"/>
        <scheme val="minor"/>
      </rPr>
      <t>= 8.415</t>
    </r>
  </si>
  <si>
    <r>
      <rPr>
        <sz val="11"/>
        <color theme="1"/>
        <rFont val="Calibri"/>
        <family val="2"/>
      </rPr>
      <t>β</t>
    </r>
    <r>
      <rPr>
        <sz val="11"/>
        <color theme="1"/>
        <rFont val="Arial"/>
        <family val="2"/>
      </rPr>
      <t>= slope= 5x10</t>
    </r>
    <r>
      <rPr>
        <vertAlign val="superscript"/>
        <sz val="11"/>
        <color theme="1"/>
        <rFont val="Arial"/>
        <family val="2"/>
      </rPr>
      <t>-8</t>
    </r>
  </si>
  <si>
    <t>E =√(1/2*0.00000005</t>
  </si>
  <si>
    <t>R2=0.805</t>
  </si>
  <si>
    <t>k2= slope= 0.0024</t>
  </si>
  <si>
    <t>c2: intercept = 5.858</t>
  </si>
  <si>
    <r>
      <t>q</t>
    </r>
    <r>
      <rPr>
        <vertAlign val="subscript"/>
        <sz val="11"/>
        <color theme="1"/>
        <rFont val="Arial"/>
        <family val="2"/>
        <scheme val="minor"/>
      </rPr>
      <t>e</t>
    </r>
    <r>
      <rPr>
        <sz val="11"/>
        <color theme="1"/>
        <rFont val="Arial"/>
        <family val="2"/>
        <scheme val="minor"/>
      </rPr>
      <t>=1/0.1763</t>
    </r>
  </si>
  <si>
    <r>
      <t>0.1176=1/K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*5.67215X</t>
    </r>
    <r>
      <rPr>
        <vertAlign val="superscript"/>
        <sz val="11"/>
        <color theme="1"/>
        <rFont val="Arial"/>
        <family val="2"/>
        <scheme val="minor"/>
      </rPr>
      <t>2</t>
    </r>
  </si>
  <si>
    <r>
      <t>K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=1/0.1176*32.17</t>
    </r>
  </si>
  <si>
    <r>
      <t>K</t>
    </r>
    <r>
      <rPr>
        <vertAlign val="subscript"/>
        <sz val="11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scheme val="minor"/>
      </rPr>
      <t>= 0.264</t>
    </r>
  </si>
  <si>
    <t>y=-0.0145x+0.156</t>
  </si>
  <si>
    <t>(k1/2.303)=0.0145, so u will get k1= 0.033</t>
  </si>
  <si>
    <t xml:space="preserve"> k1= 0.033</t>
  </si>
  <si>
    <t>0.156=log qe</t>
  </si>
  <si>
    <t>qe= 1.432</t>
  </si>
  <si>
    <t xml:space="preserve">R=8.314 </t>
  </si>
  <si>
    <t xml:space="preserve">T= 298 </t>
  </si>
  <si>
    <r>
      <t xml:space="preserve"> ɛ</t>
    </r>
    <r>
      <rPr>
        <vertAlign val="superscript"/>
        <sz val="11"/>
        <color theme="1"/>
        <rFont val="Arial"/>
        <family val="2"/>
        <scheme val="minor"/>
      </rPr>
      <t>2</t>
    </r>
  </si>
  <si>
    <t>Std order</t>
  </si>
  <si>
    <t xml:space="preserve">R (%) </t>
  </si>
  <si>
    <r>
      <t xml:space="preserve">Electrical Conductivity (EC) </t>
    </r>
    <r>
      <rPr>
        <sz val="11"/>
        <rFont val="Arial"/>
        <family val="2"/>
        <scheme val="minor"/>
      </rPr>
      <t xml:space="preserve"> (</t>
    </r>
    <r>
      <rPr>
        <sz val="11"/>
        <rFont val="Calibri"/>
        <family val="2"/>
      </rPr>
      <t>µs)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</si>
</sst>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0.0"/>
    <numFmt numFmtId="165" formatCode="0.000"/>
    <numFmt numFmtId="166" formatCode="0.00000000"/>
  </numFmts>
  <fonts count="2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vertAlign val="superscript"/>
      <sz val="11"/>
      <color theme="1"/>
      <name val="Arial"/>
      <family val="2"/>
      <scheme val="minor"/>
    </font>
    <font>
      <vertAlign val="subscript"/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  <scheme val="minor"/>
    </font>
    <font>
      <vertAlign val="superscript"/>
      <sz val="12"/>
      <color theme="1"/>
      <name val="Arial"/>
      <family val="2"/>
      <scheme val="minor"/>
    </font>
    <font>
      <vertAlign val="superscript"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0"/>
      <name val="Arial"/>
      <family val="2"/>
    </font>
    <font>
      <sz val="36"/>
      <color theme="1"/>
      <name val="Arial"/>
      <family val="2"/>
      <scheme val="minor"/>
    </font>
    <font>
      <sz val="48"/>
      <color theme="1"/>
      <name val="Arial"/>
      <family val="2"/>
      <scheme val="minor"/>
    </font>
    <font>
      <sz val="72"/>
      <color theme="1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sz val="16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rgb="FF000000"/>
      <name val="Times New Roman"/>
      <family val="1"/>
    </font>
    <font>
      <sz val="11"/>
      <name val="Arial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3">
    <xf numFmtId="0" fontId="0" fillId="0" borderId="0"/>
    <xf numFmtId="0" fontId="2" fillId="5" borderId="1" applyNumberFormat="0" applyAlignment="0" applyProtection="0"/>
    <xf numFmtId="43" fontId="1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4" borderId="0" xfId="0" applyFill="1"/>
    <xf numFmtId="0" fontId="1" fillId="4" borderId="0" xfId="0" applyFont="1" applyFill="1"/>
    <xf numFmtId="0" fontId="1" fillId="2" borderId="0" xfId="0" applyFont="1" applyFill="1" applyAlignment="1">
      <alignment horizontal="right"/>
    </xf>
    <xf numFmtId="0" fontId="2" fillId="5" borderId="1" xfId="1"/>
    <xf numFmtId="0" fontId="1" fillId="0" borderId="1" xfId="0" applyFont="1" applyBorder="1"/>
    <xf numFmtId="0" fontId="0" fillId="6" borderId="0" xfId="0" applyFill="1"/>
    <xf numFmtId="0" fontId="0" fillId="0" borderId="0" xfId="0" applyAlignment="1">
      <alignment horizontal="left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164" fontId="0" fillId="0" borderId="0" xfId="0" applyNumberFormat="1"/>
    <xf numFmtId="0" fontId="5" fillId="0" borderId="0" xfId="0" applyFont="1"/>
    <xf numFmtId="2" fontId="0" fillId="0" borderId="0" xfId="0" applyNumberFormat="1" applyFill="1"/>
    <xf numFmtId="0" fontId="6" fillId="0" borderId="0" xfId="0" applyFont="1"/>
    <xf numFmtId="0" fontId="8" fillId="0" borderId="0" xfId="0" applyFont="1"/>
    <xf numFmtId="11" fontId="0" fillId="0" borderId="0" xfId="0" applyNumberFormat="1"/>
    <xf numFmtId="1" fontId="0" fillId="0" borderId="0" xfId="0" applyNumberFormat="1"/>
    <xf numFmtId="0" fontId="7" fillId="2" borderId="0" xfId="0" applyFont="1" applyFill="1"/>
    <xf numFmtId="0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/>
    <xf numFmtId="2" fontId="0" fillId="0" borderId="0" xfId="0" applyNumberFormat="1"/>
    <xf numFmtId="0" fontId="2" fillId="5" borderId="2" xfId="1" applyBorder="1"/>
    <xf numFmtId="2" fontId="0" fillId="2" borderId="0" xfId="0" applyNumberFormat="1" applyFill="1"/>
    <xf numFmtId="2" fontId="1" fillId="2" borderId="0" xfId="0" applyNumberFormat="1" applyFont="1" applyFill="1" applyAlignment="1">
      <alignment horizontal="right"/>
    </xf>
    <xf numFmtId="0" fontId="0" fillId="0" borderId="0" xfId="0" applyBorder="1"/>
    <xf numFmtId="0" fontId="17" fillId="0" borderId="0" xfId="0" applyFont="1"/>
    <xf numFmtId="0" fontId="1" fillId="0" borderId="0" xfId="0" applyFont="1" applyBorder="1"/>
    <xf numFmtId="0" fontId="0" fillId="0" borderId="0" xfId="0" applyFill="1" applyAlignment="1">
      <alignment horizontal="center"/>
    </xf>
    <xf numFmtId="166" fontId="0" fillId="0" borderId="0" xfId="0" applyNumberFormat="1"/>
    <xf numFmtId="0" fontId="20" fillId="0" borderId="0" xfId="0" applyFont="1"/>
    <xf numFmtId="43" fontId="0" fillId="0" borderId="0" xfId="2" applyFont="1" applyFill="1"/>
    <xf numFmtId="0" fontId="14" fillId="0" borderId="0" xfId="0" applyFont="1" applyFill="1"/>
    <xf numFmtId="0" fontId="13" fillId="0" borderId="0" xfId="0" applyFont="1" applyFill="1"/>
    <xf numFmtId="165" fontId="0" fillId="0" borderId="0" xfId="0" applyNumberFormat="1" applyFill="1"/>
    <xf numFmtId="2" fontId="1" fillId="0" borderId="0" xfId="0" applyNumberFormat="1" applyFont="1" applyFill="1"/>
    <xf numFmtId="0" fontId="16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7" fillId="0" borderId="0" xfId="0" applyFont="1" applyFill="1"/>
    <xf numFmtId="11" fontId="0" fillId="0" borderId="0" xfId="0" applyNumberFormat="1" applyFill="1"/>
    <xf numFmtId="0" fontId="1" fillId="0" borderId="0" xfId="0" applyFont="1" applyFill="1" applyAlignment="1">
      <alignment horizontal="center"/>
    </xf>
    <xf numFmtId="0" fontId="19" fillId="0" borderId="0" xfId="0" applyFont="1" applyFill="1"/>
    <xf numFmtId="0" fontId="15" fillId="0" borderId="0" xfId="0" applyFont="1" applyFill="1"/>
    <xf numFmtId="0" fontId="12" fillId="0" borderId="0" xfId="0" applyFont="1"/>
    <xf numFmtId="0" fontId="1" fillId="2" borderId="0" xfId="0" applyFont="1" applyFill="1" applyAlignment="1">
      <alignment horizontal="center"/>
    </xf>
    <xf numFmtId="0" fontId="18" fillId="0" borderId="0" xfId="0" applyFont="1" applyFill="1"/>
    <xf numFmtId="0" fontId="0" fillId="0" borderId="0" xfId="0" applyFont="1" applyBorder="1"/>
  </cellXfs>
  <cellStyles count="3">
    <cellStyle name="Comma" xfId="2" builtinId="3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>
              <a:defRPr sz="900"/>
            </a:pPr>
            <a:r>
              <a:rPr lang="en-US" sz="1100" b="1" i="0" baseline="0">
                <a:effectLst/>
              </a:rPr>
              <a:t>Biosorption capacity (mg/g)</a:t>
            </a:r>
            <a:endParaRPr lang="ar-EG" sz="900">
              <a:effectLst/>
            </a:endParaRPr>
          </a:p>
        </c:rich>
      </c:tx>
      <c:layout>
        <c:manualLayout>
          <c:xMode val="edge"/>
          <c:yMode val="edge"/>
          <c:x val="0.91705555555555551"/>
          <c:y val="0.2083333333333333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90507436570429"/>
          <c:y val="5.1400554097404488E-2"/>
          <c:w val="0.74643985126859147"/>
          <c:h val="0.73444808982210552"/>
        </c:manualLayout>
      </c:layout>
      <c:barChart>
        <c:barDir val="col"/>
        <c:grouping val="clustered"/>
        <c:varyColors val="0"/>
        <c:ser>
          <c:idx val="1"/>
          <c:order val="1"/>
          <c:tx>
            <c:v>Removal efficiency (%)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numRef>
              <c:f>'Contact time'!$B$18:$B$25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60</c:v>
                </c:pt>
                <c:pt idx="5">
                  <c:v>90</c:v>
                </c:pt>
                <c:pt idx="6">
                  <c:v>120</c:v>
                </c:pt>
                <c:pt idx="7">
                  <c:v>150</c:v>
                </c:pt>
              </c:numCache>
            </c:numRef>
          </c:cat>
          <c:val>
            <c:numRef>
              <c:f>'Contact time'!$D$18:$D$25</c:f>
              <c:numCache>
                <c:formatCode>General</c:formatCode>
                <c:ptCount val="8"/>
                <c:pt idx="0">
                  <c:v>43.5</c:v>
                </c:pt>
                <c:pt idx="1">
                  <c:v>97.45</c:v>
                </c:pt>
                <c:pt idx="2" formatCode="0.00">
                  <c:v>98.776666666666671</c:v>
                </c:pt>
                <c:pt idx="3">
                  <c:v>96.666666666666671</c:v>
                </c:pt>
                <c:pt idx="4">
                  <c:v>96.433333333333337</c:v>
                </c:pt>
                <c:pt idx="5">
                  <c:v>96.566666666666663</c:v>
                </c:pt>
                <c:pt idx="6">
                  <c:v>95.363333333333344</c:v>
                </c:pt>
                <c:pt idx="7">
                  <c:v>94.21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54944"/>
        <c:axId val="153973888"/>
      </c:barChart>
      <c:lineChart>
        <c:grouping val="stacked"/>
        <c:varyColors val="0"/>
        <c:ser>
          <c:idx val="0"/>
          <c:order val="0"/>
          <c:tx>
            <c:v>Biosorprtion capacity (mg/g)</c:v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'Contact time'!$B$18:$B$25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60</c:v>
                </c:pt>
                <c:pt idx="5">
                  <c:v>90</c:v>
                </c:pt>
                <c:pt idx="6">
                  <c:v>120</c:v>
                </c:pt>
                <c:pt idx="7">
                  <c:v>150</c:v>
                </c:pt>
              </c:numCache>
            </c:numRef>
          </c:cat>
          <c:val>
            <c:numRef>
              <c:f>'Contact time'!$C$18:$C$25</c:f>
              <c:numCache>
                <c:formatCode>General</c:formatCode>
                <c:ptCount val="8"/>
                <c:pt idx="0">
                  <c:v>2.6100000000000003</c:v>
                </c:pt>
                <c:pt idx="1">
                  <c:v>5.8470000000000004</c:v>
                </c:pt>
                <c:pt idx="2">
                  <c:v>5.9266000000000005</c:v>
                </c:pt>
                <c:pt idx="3">
                  <c:v>5.6820000000000004</c:v>
                </c:pt>
                <c:pt idx="4">
                  <c:v>5.7860000000000005</c:v>
                </c:pt>
                <c:pt idx="5">
                  <c:v>5.7940000000000005</c:v>
                </c:pt>
                <c:pt idx="6">
                  <c:v>5.7218000000000009</c:v>
                </c:pt>
                <c:pt idx="7">
                  <c:v>5.6525999999999996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81696"/>
        <c:axId val="153975808"/>
      </c:lineChart>
      <c:catAx>
        <c:axId val="15395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1200" b="1" i="0" baseline="0">
                    <a:effectLst/>
                  </a:rPr>
                  <a:t>Contact time (min.)</a:t>
                </a:r>
                <a:endParaRPr lang="ar-EG" sz="7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/>
            </a:pPr>
            <a:endParaRPr lang="ar-EG"/>
          </a:p>
        </c:txPr>
        <c:crossAx val="153973888"/>
        <c:crosses val="autoZero"/>
        <c:auto val="1"/>
        <c:lblAlgn val="ctr"/>
        <c:lblOffset val="100"/>
        <c:noMultiLvlLbl val="0"/>
      </c:catAx>
      <c:valAx>
        <c:axId val="15397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1200" b="1" i="0" baseline="0">
                    <a:effectLst/>
                  </a:rPr>
                  <a:t>Removal efficiency (%)</a:t>
                </a:r>
                <a:endParaRPr lang="ar-EG" sz="9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3954944"/>
        <c:crosses val="autoZero"/>
        <c:crossBetween val="between"/>
      </c:valAx>
      <c:valAx>
        <c:axId val="1539758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53981696"/>
        <c:crosses val="max"/>
        <c:crossBetween val="between"/>
        <c:majorUnit val="2"/>
      </c:valAx>
      <c:catAx>
        <c:axId val="15398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975808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33611111111111114"/>
          <c:y val="4.2457713619130973E-3"/>
          <c:w val="0.44519700498847636"/>
          <c:h val="0.17142391374128013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40660542432195"/>
          <c:y val="5.1400554097404488E-2"/>
          <c:w val="0.71143832020997377"/>
          <c:h val="0.77706401283172932"/>
        </c:manualLayout>
      </c:layout>
      <c:barChart>
        <c:barDir val="col"/>
        <c:grouping val="clustered"/>
        <c:varyColors val="0"/>
        <c:ser>
          <c:idx val="0"/>
          <c:order val="0"/>
          <c:tx>
            <c:v>Removal efficiency (%)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 w="19050">
              <a:solidFill>
                <a:schemeClr val="tx1"/>
              </a:solidFill>
            </a:ln>
          </c:spPr>
          <c:invertIfNegative val="0"/>
          <c:cat>
            <c:numRef>
              <c:f>Thermodynamic!$F$22:$F$24</c:f>
              <c:numCache>
                <c:formatCode>General</c:formatCode>
                <c:ptCount val="3"/>
                <c:pt idx="0">
                  <c:v>25</c:v>
                </c:pt>
                <c:pt idx="1">
                  <c:v>35</c:v>
                </c:pt>
                <c:pt idx="2">
                  <c:v>45</c:v>
                </c:pt>
              </c:numCache>
            </c:numRef>
          </c:cat>
          <c:val>
            <c:numRef>
              <c:f>Thermodynamic!$G$22:$G$24</c:f>
              <c:numCache>
                <c:formatCode>General</c:formatCode>
                <c:ptCount val="3"/>
                <c:pt idx="0">
                  <c:v>92.166666666666657</c:v>
                </c:pt>
                <c:pt idx="1">
                  <c:v>93.356666666666683</c:v>
                </c:pt>
                <c:pt idx="2">
                  <c:v>96.883333333333326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278016"/>
        <c:axId val="118280576"/>
      </c:barChart>
      <c:lineChart>
        <c:grouping val="stacked"/>
        <c:varyColors val="0"/>
        <c:ser>
          <c:idx val="1"/>
          <c:order val="1"/>
          <c:tx>
            <c:v>Biosorption capacity (mg/g)</c:v>
          </c:tx>
          <c:spPr>
            <a:ln w="1905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Thermodynamic!$F$22:$F$24</c:f>
              <c:numCache>
                <c:formatCode>General</c:formatCode>
                <c:ptCount val="3"/>
                <c:pt idx="0">
                  <c:v>25</c:v>
                </c:pt>
                <c:pt idx="1">
                  <c:v>35</c:v>
                </c:pt>
                <c:pt idx="2">
                  <c:v>45</c:v>
                </c:pt>
              </c:numCache>
            </c:numRef>
          </c:cat>
          <c:val>
            <c:numRef>
              <c:f>Thermodynamic!$H$22:$H$24</c:f>
              <c:numCache>
                <c:formatCode>General</c:formatCode>
                <c:ptCount val="3"/>
                <c:pt idx="0">
                  <c:v>5.53</c:v>
                </c:pt>
                <c:pt idx="1">
                  <c:v>5.6014000000000008</c:v>
                </c:pt>
                <c:pt idx="2">
                  <c:v>5.8130000000000006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84672"/>
        <c:axId val="118282496"/>
      </c:lineChart>
      <c:catAx>
        <c:axId val="11827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/>
                </a:pPr>
                <a:r>
                  <a:rPr lang="en-US" sz="1200" b="1" i="0" baseline="0">
                    <a:effectLst/>
                  </a:rPr>
                  <a:t>Temperature (</a:t>
                </a:r>
                <a:r>
                  <a:rPr lang="en-US" sz="1200" b="1" i="0" baseline="30000">
                    <a:effectLst/>
                  </a:rPr>
                  <a:t>o</a:t>
                </a:r>
                <a:r>
                  <a:rPr lang="en-US" sz="1200" b="1" i="0" baseline="0">
                    <a:effectLst/>
                  </a:rPr>
                  <a:t>C)</a:t>
                </a:r>
                <a:endParaRPr lang="ar-EG" sz="7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/>
            </a:pPr>
            <a:endParaRPr lang="ar-EG"/>
          </a:p>
        </c:txPr>
        <c:crossAx val="118280576"/>
        <c:crosses val="autoZero"/>
        <c:auto val="1"/>
        <c:lblAlgn val="ctr"/>
        <c:lblOffset val="100"/>
        <c:noMultiLvlLbl val="0"/>
      </c:catAx>
      <c:valAx>
        <c:axId val="118280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/>
                </a:pPr>
                <a:r>
                  <a:rPr lang="en-US" sz="1200" b="1" i="0" baseline="0">
                    <a:effectLst/>
                  </a:rPr>
                  <a:t>Removal efficiency (%)</a:t>
                </a:r>
                <a:endParaRPr lang="ar-EG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2.6668197725284337E-2"/>
              <c:y val="0.15644867308253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8278016"/>
        <c:crosses val="autoZero"/>
        <c:crossBetween val="between"/>
      </c:valAx>
      <c:valAx>
        <c:axId val="118282496"/>
        <c:scaling>
          <c:orientation val="minMax"/>
          <c:min val="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700"/>
                </a:pPr>
                <a:r>
                  <a:rPr lang="en-US" sz="1200" b="1" i="0" baseline="0">
                    <a:effectLst/>
                  </a:rPr>
                  <a:t>Biosorption capacity (mg/g)</a:t>
                </a:r>
                <a:endParaRPr lang="ar-EG" sz="7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8284672"/>
        <c:crosses val="max"/>
        <c:crossBetween val="between"/>
        <c:majorUnit val="0.30000000000000004"/>
      </c:valAx>
      <c:catAx>
        <c:axId val="118284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282496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26944444444444443"/>
          <c:y val="5.9417468649752128E-2"/>
          <c:w val="0.389584864391951"/>
          <c:h val="0.17746135899679205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Langmuir isotherm 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17528850273026217"/>
          <c:y val="5.33333333333333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492219507044379"/>
          <c:y val="5.3830398472918158E-2"/>
          <c:w val="0.80582109994871332"/>
          <c:h val="0.725313099498926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9215779145098048"/>
                  <c:y val="5.9990874045856554E-2"/>
                </c:manualLayout>
              </c:layout>
              <c:numFmt formatCode="General" sourceLinked="0"/>
            </c:trendlineLbl>
          </c:trendline>
          <c:xVal>
            <c:numRef>
              <c:f>'Cd conc.'!$H$30:$H$34</c:f>
              <c:numCache>
                <c:formatCode>General</c:formatCode>
                <c:ptCount val="5"/>
                <c:pt idx="0">
                  <c:v>0.1158</c:v>
                </c:pt>
                <c:pt idx="1">
                  <c:v>0.28999999999999998</c:v>
                </c:pt>
                <c:pt idx="2">
                  <c:v>0.71599999999999997</c:v>
                </c:pt>
                <c:pt idx="3">
                  <c:v>1.08</c:v>
                </c:pt>
                <c:pt idx="4">
                  <c:v>2.9769999999999999</c:v>
                </c:pt>
              </c:numCache>
            </c:numRef>
          </c:xVal>
          <c:yVal>
            <c:numRef>
              <c:f>'Cd conc.'!$K$30:$K$34</c:f>
              <c:numCache>
                <c:formatCode>General</c:formatCode>
                <c:ptCount val="5"/>
                <c:pt idx="0">
                  <c:v>5.8578337144129008E-2</c:v>
                </c:pt>
                <c:pt idx="1">
                  <c:v>7.3566717402333837E-2</c:v>
                </c:pt>
                <c:pt idx="2">
                  <c:v>0.12225105859855211</c:v>
                </c:pt>
                <c:pt idx="3">
                  <c:v>0.13874614594039053</c:v>
                </c:pt>
                <c:pt idx="4">
                  <c:v>0.31654722157242199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66784"/>
        <c:axId val="117368704"/>
      </c:scatterChart>
      <c:valAx>
        <c:axId val="11736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/>
                </a:pPr>
                <a:r>
                  <a:rPr lang="en-US" sz="1000" b="1" i="0" baseline="0">
                    <a:effectLst/>
                  </a:rPr>
                  <a:t>Ceq</a:t>
                </a:r>
                <a:endParaRPr lang="en-US" sz="4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368704"/>
        <c:crosses val="autoZero"/>
        <c:crossBetween val="midCat"/>
      </c:valAx>
      <c:valAx>
        <c:axId val="117368704"/>
        <c:scaling>
          <c:orientation val="minMax"/>
          <c:min val="5.000000000000001E-2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400"/>
                </a:pPr>
                <a:r>
                  <a:rPr lang="en-US" sz="1000" b="1" i="0" baseline="0">
                    <a:effectLst/>
                  </a:rPr>
                  <a:t>Ceq/q</a:t>
                </a:r>
                <a:endParaRPr lang="en-US" sz="400">
                  <a:effectLst/>
                </a:endParaRPr>
              </a:p>
            </c:rich>
          </c:tx>
          <c:layout>
            <c:manualLayout>
              <c:xMode val="edge"/>
              <c:yMode val="edge"/>
              <c:x val="1.3888888888888888E-2"/>
              <c:y val="0.346043307086614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7366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Freundlich isotherm  </a:t>
            </a:r>
            <a:endParaRPr lang="en-US" sz="1200">
              <a:effectLst/>
            </a:endParaRPr>
          </a:p>
        </c:rich>
      </c:tx>
      <c:layout>
        <c:manualLayout>
          <c:xMode val="edge"/>
          <c:yMode val="edge"/>
          <c:x val="0.34475789457552047"/>
          <c:y val="6.94444391640221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132426628489621"/>
          <c:y val="4.6770924467774859E-2"/>
          <c:w val="0.83130446194225727"/>
          <c:h val="0.7729467210759238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 w="6350"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5.836001749781277E-2"/>
                  <c:y val="0.2689129483814523"/>
                </c:manualLayout>
              </c:layout>
              <c:numFmt formatCode="General" sourceLinked="0"/>
            </c:trendlineLbl>
          </c:trendline>
          <c:xVal>
            <c:numRef>
              <c:f>'Cd conc.'!$D$44:$D$48</c:f>
              <c:numCache>
                <c:formatCode>General</c:formatCode>
                <c:ptCount val="5"/>
                <c:pt idx="0">
                  <c:v>-2.1558907138432422</c:v>
                </c:pt>
                <c:pt idx="1">
                  <c:v>-1.2378743560016174</c:v>
                </c:pt>
                <c:pt idx="2">
                  <c:v>-0.33407511202149148</c:v>
                </c:pt>
                <c:pt idx="3">
                  <c:v>7.6961041136128394E-2</c:v>
                </c:pt>
                <c:pt idx="4">
                  <c:v>1.0909160820336392</c:v>
                </c:pt>
              </c:numCache>
            </c:numRef>
          </c:xVal>
          <c:yVal>
            <c:numRef>
              <c:f>'Cd conc.'!$E$44:$E$48</c:f>
              <c:numCache>
                <c:formatCode>General</c:formatCode>
                <c:ptCount val="5"/>
                <c:pt idx="0">
                  <c:v>0.68149961021032834</c:v>
                </c:pt>
                <c:pt idx="1">
                  <c:v>1.3716882087305284</c:v>
                </c:pt>
                <c:pt idx="2">
                  <c:v>1.7676033793502959</c:v>
                </c:pt>
                <c:pt idx="3">
                  <c:v>2.0520703448837039</c:v>
                </c:pt>
                <c:pt idx="4">
                  <c:v>2.2411989312796972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94048"/>
        <c:axId val="117404416"/>
      </c:scatterChart>
      <c:valAx>
        <c:axId val="117394048"/>
        <c:scaling>
          <c:orientation val="minMax"/>
          <c:max val="1.1000000000000001"/>
          <c:min val="-2.5"/>
        </c:scaling>
        <c:delete val="0"/>
        <c:axPos val="b"/>
        <c:title>
          <c:tx>
            <c:rich>
              <a:bodyPr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ln ceq</a:t>
                </a:r>
                <a:endParaRPr lang="en-US" sz="6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404416"/>
        <c:crosses val="autoZero"/>
        <c:crossBetween val="midCat"/>
        <c:majorUnit val="0.5"/>
      </c:valAx>
      <c:valAx>
        <c:axId val="117404416"/>
        <c:scaling>
          <c:orientation val="minMax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/>
                </a:pPr>
                <a:r>
                  <a:rPr lang="en-US" sz="1200" b="1" i="0" baseline="0">
                    <a:effectLst/>
                  </a:rPr>
                  <a:t>ln q </a:t>
                </a:r>
                <a:endParaRPr lang="en-US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0"/>
              <c:y val="0.400769539224263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7394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vert="horz"/>
          <a:lstStyle/>
          <a:p>
            <a:pPr>
              <a:defRPr sz="1200"/>
            </a:pPr>
            <a:r>
              <a:rPr lang="en-US" sz="1200"/>
              <a:t>Biosorption capacity</a:t>
            </a:r>
            <a:r>
              <a:rPr lang="en-US" sz="1200" baseline="0"/>
              <a:t> </a:t>
            </a:r>
            <a:r>
              <a:rPr lang="en-US" sz="1200"/>
              <a:t>(mg/g)</a:t>
            </a:r>
            <a:endParaRPr lang="en-US" sz="1200" baseline="-25000"/>
          </a:p>
        </c:rich>
      </c:tx>
      <c:layout>
        <c:manualLayout>
          <c:xMode val="edge"/>
          <c:yMode val="edge"/>
          <c:x val="0.91022707657581703"/>
          <c:y val="0.1666666666666666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39129483814524"/>
          <c:y val="5.1400554097404488E-2"/>
          <c:w val="0.72717049185974181"/>
          <c:h val="0.72877697579469236"/>
        </c:manualLayout>
      </c:layout>
      <c:barChart>
        <c:barDir val="col"/>
        <c:grouping val="clustered"/>
        <c:varyColors val="0"/>
        <c:ser>
          <c:idx val="1"/>
          <c:order val="1"/>
          <c:tx>
            <c:v>Removal efficiency (%)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 w="15875">
              <a:solidFill>
                <a:schemeClr val="tx1"/>
              </a:solidFill>
            </a:ln>
          </c:spPr>
          <c:invertIfNegative val="0"/>
          <c:cat>
            <c:numRef>
              <c:f>'Cd conc.'!$C$17:$C$21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cat>
          <c:val>
            <c:numRef>
              <c:f>'Cd conc.'!$E$17:$E$21</c:f>
              <c:numCache>
                <c:formatCode>General</c:formatCode>
                <c:ptCount val="5"/>
                <c:pt idx="0">
                  <c:v>98.841999999999999</c:v>
                </c:pt>
                <c:pt idx="1">
                  <c:v>98.550000000000011</c:v>
                </c:pt>
                <c:pt idx="2">
                  <c:v>97.61333333333333</c:v>
                </c:pt>
                <c:pt idx="3">
                  <c:v>97.300000000000011</c:v>
                </c:pt>
                <c:pt idx="4">
                  <c:v>94.046000000000006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43968"/>
        <c:axId val="117483392"/>
      </c:barChart>
      <c:lineChart>
        <c:grouping val="stacked"/>
        <c:varyColors val="0"/>
        <c:ser>
          <c:idx val="0"/>
          <c:order val="0"/>
          <c:tx>
            <c:v>Biosorption capacity (mg/g)</c:v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'Cd conc.'!$C$17:$C$21</c:f>
              <c:numCache>
                <c:formatCode>General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</c:numCache>
            </c:numRef>
          </c:cat>
          <c:val>
            <c:numRef>
              <c:f>'Cd conc.'!$D$17:$D$21</c:f>
              <c:numCache>
                <c:formatCode>General</c:formatCode>
                <c:ptCount val="5"/>
                <c:pt idx="0">
                  <c:v>1.9768400000000002</c:v>
                </c:pt>
                <c:pt idx="1">
                  <c:v>3.9420000000000002</c:v>
                </c:pt>
                <c:pt idx="2">
                  <c:v>5.8567999999999998</c:v>
                </c:pt>
                <c:pt idx="3">
                  <c:v>7.7840000000000007</c:v>
                </c:pt>
                <c:pt idx="4">
                  <c:v>9.4046000000000003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87104"/>
        <c:axId val="117485568"/>
      </c:lineChart>
      <c:catAx>
        <c:axId val="11744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Initial Cd</a:t>
                </a:r>
                <a:r>
                  <a:rPr lang="en-US" sz="1100" b="1" i="0" baseline="30000">
                    <a:effectLst/>
                  </a:rPr>
                  <a:t>2+</a:t>
                </a:r>
                <a:r>
                  <a:rPr lang="en-US" sz="1100" b="1" i="0" baseline="0">
                    <a:effectLst/>
                  </a:rPr>
                  <a:t> concentration (mg/L)</a:t>
                </a:r>
                <a:endParaRPr lang="ar-EG" sz="6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rtl="0">
              <a:defRPr/>
            </a:pPr>
            <a:endParaRPr lang="ar-EG"/>
          </a:p>
        </c:txPr>
        <c:crossAx val="117483392"/>
        <c:crosses val="autoZero"/>
        <c:auto val="1"/>
        <c:lblAlgn val="ctr"/>
        <c:lblOffset val="100"/>
        <c:noMultiLvlLbl val="0"/>
      </c:catAx>
      <c:valAx>
        <c:axId val="11748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600"/>
                </a:pPr>
                <a:r>
                  <a:rPr lang="en-US" sz="1100" b="1" i="0" baseline="0">
                    <a:effectLst/>
                  </a:rPr>
                  <a:t>Removal efficiency (%)</a:t>
                </a:r>
                <a:endParaRPr lang="ar-EG" sz="6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443968"/>
        <c:crosses val="autoZero"/>
        <c:crossBetween val="between"/>
      </c:valAx>
      <c:valAx>
        <c:axId val="1174855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17487104"/>
        <c:crosses val="max"/>
        <c:crossBetween val="between"/>
      </c:valAx>
      <c:catAx>
        <c:axId val="11748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485568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2361111111111111"/>
          <c:y val="4.2457713619130973E-3"/>
          <c:w val="0.52016666666666667"/>
          <c:h val="0.15817512394284047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6.3881014873140851E-2"/>
                  <c:y val="-0.2732826625838437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-5E-08x + 2.1306
R² = 0.979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'Dubinin and Radushkevich'!$I$14:$I$18</c:f>
              <c:numCache>
                <c:formatCode>0.00</c:formatCode>
                <c:ptCount val="5"/>
                <c:pt idx="0">
                  <c:v>31398029.921999998</c:v>
                </c:pt>
                <c:pt idx="1">
                  <c:v>13627836.728</c:v>
                </c:pt>
                <c:pt idx="2">
                  <c:v>4673928.3530000001</c:v>
                </c:pt>
                <c:pt idx="3">
                  <c:v>2627910.0920000002</c:v>
                </c:pt>
                <c:pt idx="4">
                  <c:v>513121.505</c:v>
                </c:pt>
              </c:numCache>
            </c:numRef>
          </c:xVal>
          <c:yVal>
            <c:numRef>
              <c:f>'Dubinin and Radushkevich'!$J$14:$J$18</c:f>
              <c:numCache>
                <c:formatCode>General</c:formatCode>
                <c:ptCount val="5"/>
                <c:pt idx="0">
                  <c:v>0.68149961021032834</c:v>
                </c:pt>
                <c:pt idx="1">
                  <c:v>1.3716882087305284</c:v>
                </c:pt>
                <c:pt idx="2">
                  <c:v>1.7676033793502959</c:v>
                </c:pt>
                <c:pt idx="3">
                  <c:v>2.0520703448837039</c:v>
                </c:pt>
                <c:pt idx="4">
                  <c:v>2.2411989312796972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46496"/>
        <c:axId val="116748672"/>
      </c:scatterChart>
      <c:valAx>
        <c:axId val="116746496"/>
        <c:scaling>
          <c:orientation val="minMax"/>
          <c:max val="35000000"/>
          <c:min val="500000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ɛ</a:t>
                </a:r>
                <a:r>
                  <a:rPr lang="en-US" sz="1100" baseline="30000"/>
                  <a:t>2</a:t>
                </a:r>
                <a:endParaRPr lang="ar-SA" sz="1100" baseline="30000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6748672"/>
        <c:crosses val="autoZero"/>
        <c:crossBetween val="midCat"/>
        <c:majorUnit val="10000000"/>
        <c:minorUnit val="2000"/>
      </c:valAx>
      <c:valAx>
        <c:axId val="116748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 q</a:t>
                </a:r>
                <a:endParaRPr lang="ar-SA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674649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6.6401899359054425E-2"/>
                  <c:y val="-0.52436187089838227"/>
                </c:manualLayout>
              </c:layout>
              <c:numFmt formatCode="General" sourceLinked="0"/>
            </c:trendlineLbl>
          </c:trendline>
          <c:xVal>
            <c:numRef>
              <c:f>'first order'!$D$8:$D$13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60</c:v>
                </c:pt>
                <c:pt idx="5">
                  <c:v>90</c:v>
                </c:pt>
              </c:numCache>
            </c:numRef>
          </c:xVal>
          <c:yVal>
            <c:numRef>
              <c:f>'first order'!$H$8:$H$13</c:f>
              <c:numCache>
                <c:formatCode>General</c:formatCode>
                <c:ptCount val="6"/>
                <c:pt idx="0">
                  <c:v>0.52069309640100314</c:v>
                </c:pt>
                <c:pt idx="1">
                  <c:v>0</c:v>
                </c:pt>
                <c:pt idx="2">
                  <c:v>0</c:v>
                </c:pt>
                <c:pt idx="3">
                  <c:v>-0.89756629431866131</c:v>
                </c:pt>
                <c:pt idx="4">
                  <c:v>-0.85201467931619468</c:v>
                </c:pt>
                <c:pt idx="5">
                  <c:v>-0.87745647593124554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08288"/>
        <c:axId val="117710208"/>
      </c:scatterChart>
      <c:valAx>
        <c:axId val="117708288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sz="1050"/>
                  <a:t>Time (min.)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710208"/>
        <c:crosses val="autoZero"/>
        <c:crossBetween val="midCat"/>
        <c:majorUnit val="15"/>
      </c:valAx>
      <c:valAx>
        <c:axId val="117710208"/>
        <c:scaling>
          <c:orientation val="minMax"/>
          <c:max val="0.8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log (qe-qt)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708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22437729658792652"/>
                  <c:y val="5.045129775444735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/>
                  </a:pPr>
                  <a:endParaRPr lang="ar-EG"/>
                </a:p>
              </c:txPr>
            </c:trendlineLbl>
          </c:trendline>
          <c:xVal>
            <c:numRef>
              <c:f>'second order'!$D$3:$D$10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60</c:v>
                </c:pt>
                <c:pt idx="5">
                  <c:v>90</c:v>
                </c:pt>
                <c:pt idx="6">
                  <c:v>120</c:v>
                </c:pt>
                <c:pt idx="7">
                  <c:v>150</c:v>
                </c:pt>
              </c:numCache>
            </c:numRef>
          </c:xVal>
          <c:yVal>
            <c:numRef>
              <c:f>'second order'!$F$3:$F$10</c:f>
              <c:numCache>
                <c:formatCode>General</c:formatCode>
                <c:ptCount val="8"/>
                <c:pt idx="0">
                  <c:v>0</c:v>
                </c:pt>
                <c:pt idx="1">
                  <c:v>1.7102787754403967</c:v>
                </c:pt>
                <c:pt idx="2">
                  <c:v>3.3746161374143688</c:v>
                </c:pt>
                <c:pt idx="3">
                  <c:v>5.1724137931034484</c:v>
                </c:pt>
                <c:pt idx="4">
                  <c:v>10.369858278603525</c:v>
                </c:pt>
                <c:pt idx="5">
                  <c:v>15.533310321021744</c:v>
                </c:pt>
                <c:pt idx="6">
                  <c:v>20.972421266035159</c:v>
                </c:pt>
                <c:pt idx="7">
                  <c:v>26.536461097548031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01248"/>
        <c:axId val="117728000"/>
      </c:scatterChart>
      <c:valAx>
        <c:axId val="11770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(min.)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728000"/>
        <c:crosses val="autoZero"/>
        <c:crossBetween val="midCat"/>
      </c:valAx>
      <c:valAx>
        <c:axId val="1177280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t/qt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701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Intraparticle</a:t>
            </a:r>
          </a:p>
        </c:rich>
      </c:tx>
      <c:layout>
        <c:manualLayout>
          <c:xMode val="edge"/>
          <c:yMode val="edge"/>
          <c:x val="0.24452899269944198"/>
          <c:y val="0.27986560685793538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'Intraparticle diffusion'!$G$6:$G$13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30</c:v>
                </c:pt>
                <c:pt idx="5">
                  <c:v>45</c:v>
                </c:pt>
                <c:pt idx="6">
                  <c:v>60</c:v>
                </c:pt>
                <c:pt idx="7">
                  <c:v>75</c:v>
                </c:pt>
              </c:numCache>
            </c:numRef>
          </c:xVal>
          <c:yVal>
            <c:numRef>
              <c:f>'Intraparticle diffusion'!$H$6:$H$13</c:f>
              <c:numCache>
                <c:formatCode>General</c:formatCode>
                <c:ptCount val="8"/>
                <c:pt idx="0">
                  <c:v>2.6100000000000003</c:v>
                </c:pt>
                <c:pt idx="1">
                  <c:v>5.8470000000000004</c:v>
                </c:pt>
                <c:pt idx="2">
                  <c:v>5.9266000000000005</c:v>
                </c:pt>
                <c:pt idx="3">
                  <c:v>5.8</c:v>
                </c:pt>
                <c:pt idx="4">
                  <c:v>5.7860000000000005</c:v>
                </c:pt>
                <c:pt idx="5">
                  <c:v>5.7940000000000005</c:v>
                </c:pt>
                <c:pt idx="6">
                  <c:v>5.7218000000000009</c:v>
                </c:pt>
                <c:pt idx="7">
                  <c:v>5.6525999999999996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01952"/>
        <c:axId val="117504256"/>
      </c:scatterChart>
      <c:valAx>
        <c:axId val="11750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  <a:r>
                  <a:rPr lang="en-US" baseline="30000"/>
                  <a:t>0.5</a:t>
                </a:r>
                <a:endParaRPr lang="ar-SA" baseline="300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504256"/>
        <c:crosses val="autoZero"/>
        <c:crossBetween val="midCat"/>
      </c:valAx>
      <c:valAx>
        <c:axId val="117504256"/>
        <c:scaling>
          <c:orientation val="minMax"/>
          <c:max val="6"/>
          <c:min val="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qt</a:t>
                </a:r>
                <a:endParaRPr lang="ar-SA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7501952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4.8201327775204569E-2"/>
                  <c:y val="-0.52191338599118264"/>
                </c:manualLayout>
              </c:layout>
              <c:numFmt formatCode="General" sourceLinked="0"/>
            </c:trendlineLbl>
          </c:trendline>
          <c:xVal>
            <c:numRef>
              <c:f>Thermodynamic!$M$12:$M$14</c:f>
              <c:numCache>
                <c:formatCode>General</c:formatCode>
                <c:ptCount val="3"/>
                <c:pt idx="0">
                  <c:v>3.3557046979865801E-3</c:v>
                </c:pt>
                <c:pt idx="1">
                  <c:v>3.246753246753247E-3</c:v>
                </c:pt>
                <c:pt idx="2">
                  <c:v>3.1446540880503146E-3</c:v>
                </c:pt>
              </c:numCache>
            </c:numRef>
          </c:xVal>
          <c:yVal>
            <c:numRef>
              <c:f>Thermodynamic!$N$12:$N$14</c:f>
              <c:numCache>
                <c:formatCode>General</c:formatCode>
                <c:ptCount val="3"/>
                <c:pt idx="0">
                  <c:v>0.85577248737817579</c:v>
                </c:pt>
                <c:pt idx="1">
                  <c:v>1.0333755252656533</c:v>
                </c:pt>
                <c:pt idx="2">
                  <c:v>1.8273055384126637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42784"/>
        <c:axId val="118344704"/>
      </c:scatterChart>
      <c:valAx>
        <c:axId val="11834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1</a:t>
                </a:r>
                <a:r>
                  <a:rPr lang="ar-EG"/>
                  <a:t>/</a:t>
                </a:r>
                <a:r>
                  <a:rPr lang="en-US"/>
                  <a:t>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8344704"/>
        <c:crosses val="autoZero"/>
        <c:crossBetween val="midCat"/>
      </c:valAx>
      <c:valAx>
        <c:axId val="118344704"/>
        <c:scaling>
          <c:orientation val="minMax"/>
          <c:max val="1.9000000000000001"/>
          <c:min val="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 K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8342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16</xdr:row>
      <xdr:rowOff>160337</xdr:rowOff>
    </xdr:from>
    <xdr:to>
      <xdr:col>11</xdr:col>
      <xdr:colOff>587375</xdr:colOff>
      <xdr:row>30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625475</xdr:colOff>
      <xdr:row>20</xdr:row>
      <xdr:rowOff>124505</xdr:rowOff>
    </xdr:from>
    <xdr:to>
      <xdr:col>21</xdr:col>
      <xdr:colOff>654050</xdr:colOff>
      <xdr:row>35</xdr:row>
      <xdr:rowOff>23811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38</xdr:row>
      <xdr:rowOff>109537</xdr:rowOff>
    </xdr:from>
    <xdr:to>
      <xdr:col>11</xdr:col>
      <xdr:colOff>190500</xdr:colOff>
      <xdr:row>53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381001</xdr:colOff>
      <xdr:row>3</xdr:row>
      <xdr:rowOff>50345</xdr:rowOff>
    </xdr:from>
    <xdr:to>
      <xdr:col>16</xdr:col>
      <xdr:colOff>585108</xdr:colOff>
      <xdr:row>17</xdr:row>
      <xdr:rowOff>4081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583407</xdr:colOff>
      <xdr:row>1</xdr:row>
      <xdr:rowOff>107155</xdr:rowOff>
    </xdr:from>
    <xdr:to>
      <xdr:col>17</xdr:col>
      <xdr:colOff>350044</xdr:colOff>
      <xdr:row>16</xdr:row>
      <xdr:rowOff>50006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287845</xdr:colOff>
      <xdr:row>23</xdr:row>
      <xdr:rowOff>181641</xdr:rowOff>
    </xdr:from>
    <xdr:ext cx="1740980" cy="4555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مربع نص 8"/>
            <xdr:cNvSpPr txBox="1"/>
          </xdr:nvSpPr>
          <xdr:spPr>
            <a:xfrm>
              <a:off x="5431345" y="4525041"/>
              <a:ext cx="1740980" cy="4555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1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/>
                      </a:rPr>
                      <m:t>𝐸</m:t>
                    </m:r>
                    <m:r>
                      <a:rPr lang="en-US" sz="1100" i="1">
                        <a:latin typeface="Cambria Math"/>
                      </a:rPr>
                      <m:t>=</m:t>
                    </m:r>
                    <m:f>
                      <m:fPr>
                        <m:type m:val="noBar"/>
                        <m:ctrlPr>
                          <a:rPr lang="en-US" sz="1100" i="1">
                            <a:latin typeface="Cambria Math"/>
                          </a:rPr>
                        </m:ctrlPr>
                      </m:fPr>
                      <m:num>
                        <m:rad>
                          <m:radPr>
                            <m:degHide m:val="on"/>
                            <m:ctrlPr>
                              <a:rPr lang="en-US" sz="110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en-US" sz="1100" b="0" i="1">
                                <a:latin typeface="Cambria Math"/>
                              </a:rPr>
                              <m:t>1</m:t>
                            </m:r>
                            <m:r>
                              <a:rPr lang="en-US" sz="1100" b="0" i="1">
                                <a:latin typeface="Cambria Math"/>
                              </a:rPr>
                              <m:t>/</m:t>
                            </m:r>
                            <m:r>
                              <a:rPr lang="en-US" sz="1100" b="0" i="1">
                                <a:latin typeface="Cambria Math"/>
                              </a:rPr>
                              <m:t>2</m:t>
                            </m:r>
                            <m:r>
                              <a:rPr lang="el-GR" sz="1100" b="0" i="1">
                                <a:latin typeface="Cambria Math"/>
                              </a:rPr>
                              <m:t>𝛽</m:t>
                            </m:r>
                          </m:e>
                        </m:rad>
                      </m:num>
                      <m:den/>
                    </m:f>
                  </m:oMath>
                </m:oMathPara>
              </a14:m>
              <a:endParaRPr lang="ar-SA" sz="1100"/>
            </a:p>
          </xdr:txBody>
        </xdr:sp>
      </mc:Choice>
      <mc:Fallback xmlns="">
        <xdr:sp macro="" textlink="">
          <xdr:nvSpPr>
            <xdr:cNvPr id="9" name="مربع نص 8"/>
            <xdr:cNvSpPr txBox="1"/>
          </xdr:nvSpPr>
          <xdr:spPr>
            <a:xfrm>
              <a:off x="5431345" y="4525041"/>
              <a:ext cx="1740980" cy="4555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1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𝐸</a:t>
              </a:r>
              <a:r>
                <a:rPr lang="en-US" sz="1100" i="0">
                  <a:latin typeface="Cambria Math"/>
                </a:rPr>
                <a:t>=√(</a:t>
              </a:r>
              <a:r>
                <a:rPr lang="en-US" sz="1100" b="0" i="0">
                  <a:latin typeface="Cambria Math"/>
                </a:rPr>
                <a:t>1/2</a:t>
              </a:r>
              <a:r>
                <a:rPr lang="el-GR" sz="1100" b="0" i="0">
                  <a:latin typeface="Cambria Math"/>
                </a:rPr>
                <a:t>𝛽</a:t>
              </a:r>
              <a:r>
                <a:rPr lang="en-US" sz="1100" b="0" i="0">
                  <a:latin typeface="Cambria Math"/>
                </a:rPr>
                <a:t>)¦</a:t>
              </a:r>
              <a:endParaRPr lang="ar-SA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560616</xdr:colOff>
      <xdr:row>2</xdr:row>
      <xdr:rowOff>148998</xdr:rowOff>
    </xdr:from>
    <xdr:to>
      <xdr:col>17</xdr:col>
      <xdr:colOff>419102</xdr:colOff>
      <xdr:row>17</xdr:row>
      <xdr:rowOff>48305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1006929</xdr:colOff>
      <xdr:row>0</xdr:row>
      <xdr:rowOff>118381</xdr:rowOff>
    </xdr:from>
    <xdr:to>
      <xdr:col>13</xdr:col>
      <xdr:colOff>435429</xdr:colOff>
      <xdr:row>15</xdr:row>
      <xdr:rowOff>31295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4083</xdr:colOff>
      <xdr:row>1</xdr:row>
      <xdr:rowOff>46944</xdr:rowOff>
    </xdr:from>
    <xdr:to>
      <xdr:col>16</xdr:col>
      <xdr:colOff>455840</xdr:colOff>
      <xdr:row>17</xdr:row>
      <xdr:rowOff>75519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0.11615</cdr:x>
      <cdr:y>0.04951</cdr:y>
    </cdr:from>
    <cdr:to>
      <cdr:x>0.90546</cdr:x>
      <cdr:y>0.67832</cdr:y>
    </cdr:to>
    <cdr:grpSp>
      <cdr:nvGrpSpPr>
        <cdr:cNvPr id="6" name="Group 5"/>
        <cdr:cNvGrpSpPr/>
      </cdr:nvGrpSpPr>
      <cdr:grpSpPr>
        <a:xfrm xmlns:a="http://schemas.openxmlformats.org/drawingml/2006/main">
          <a:off x="526612" y="143563"/>
          <a:ext cx="3578653" cy="1823349"/>
          <a:chOff x="526596" y="143556"/>
          <a:chExt cx="3578672" cy="1823357"/>
        </a:xfrm>
      </cdr:grpSpPr>
      <cdr:cxnSp macro="">
        <cdr:nvCxnSpPr>
          <cdr:cNvPr id="3" name="Straight Connector 2"/>
          <cdr:cNvCxnSpPr/>
        </cdr:nvCxnSpPr>
        <cdr:spPr>
          <a:xfrm xmlns:a="http://schemas.openxmlformats.org/drawingml/2006/main" flipV="1">
            <a:off x="526596" y="157163"/>
            <a:ext cx="462643" cy="180975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ysClr val="windowText" lastClr="00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Straight Connector 4"/>
          <cdr:cNvCxnSpPr/>
        </cdr:nvCxnSpPr>
        <cdr:spPr>
          <a:xfrm xmlns:a="http://schemas.openxmlformats.org/drawingml/2006/main">
            <a:off x="989239" y="143556"/>
            <a:ext cx="3116029" cy="190494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ysClr val="windowText" lastClr="000000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592591</xdr:colOff>
      <xdr:row>14</xdr:row>
      <xdr:rowOff>64634</xdr:rowOff>
    </xdr:from>
    <xdr:to>
      <xdr:col>20</xdr:col>
      <xdr:colOff>363991</xdr:colOff>
      <xdr:row>26</xdr:row>
      <xdr:rowOff>52388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353786</xdr:colOff>
      <xdr:row>26</xdr:row>
      <xdr:rowOff>145596</xdr:rowOff>
    </xdr:from>
    <xdr:to>
      <xdr:col>9</xdr:col>
      <xdr:colOff>557893</xdr:colOff>
      <xdr:row>42</xdr:row>
      <xdr:rowOff>58510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2"/>
  <sheetViews>
    <sheetView zoomScale="70" zoomScaleNormal="70" workbookViewId="0">
      <selection activeCell="F26" sqref="F26"/>
    </sheetView>
  </sheetViews>
  <sheetFormatPr defaultRowHeight="14.25" x14ac:dyDescent="0.2"/>
  <cols>
    <col min="9" max="9" width="18.125" customWidth="1"/>
  </cols>
  <sheetData>
    <row r="2" spans="1:11" x14ac:dyDescent="0.2">
      <c r="E2" s="13"/>
      <c r="F2" s="13"/>
      <c r="G2" s="13"/>
      <c r="H2" s="13"/>
      <c r="I2" s="13"/>
    </row>
    <row r="3" spans="1:11" x14ac:dyDescent="0.2">
      <c r="F3" s="13"/>
      <c r="G3" s="13"/>
      <c r="H3" s="13"/>
      <c r="I3" s="13"/>
    </row>
    <row r="4" spans="1:11" ht="15" x14ac:dyDescent="0.25">
      <c r="B4" t="s">
        <v>22</v>
      </c>
      <c r="C4" t="s">
        <v>22</v>
      </c>
      <c r="G4" s="13"/>
      <c r="H4" s="13" t="s">
        <v>3</v>
      </c>
      <c r="I4" s="13"/>
      <c r="J4" s="3" t="s">
        <v>4</v>
      </c>
    </row>
    <row r="5" spans="1:11" ht="15" x14ac:dyDescent="0.25">
      <c r="A5" t="s">
        <v>24</v>
      </c>
      <c r="B5" t="s">
        <v>0</v>
      </c>
      <c r="C5" t="s">
        <v>1</v>
      </c>
      <c r="D5" t="s">
        <v>2</v>
      </c>
      <c r="G5" s="13"/>
      <c r="H5" s="13" t="s">
        <v>23</v>
      </c>
      <c r="I5" s="15"/>
      <c r="J5" s="4" t="s">
        <v>5</v>
      </c>
    </row>
    <row r="6" spans="1:11" x14ac:dyDescent="0.2">
      <c r="A6">
        <v>0</v>
      </c>
      <c r="B6">
        <v>30</v>
      </c>
      <c r="C6">
        <v>16.95</v>
      </c>
      <c r="D6">
        <f t="shared" ref="D6:D13" si="0">B6-C6</f>
        <v>13.05</v>
      </c>
      <c r="G6" s="13"/>
      <c r="H6" s="13">
        <v>0.5</v>
      </c>
      <c r="I6" s="13"/>
      <c r="J6" s="2">
        <f>(B6-C6)*0.1/H6</f>
        <v>2.6100000000000003</v>
      </c>
      <c r="K6" s="13"/>
    </row>
    <row r="7" spans="1:11" x14ac:dyDescent="0.2">
      <c r="A7">
        <v>10</v>
      </c>
      <c r="B7">
        <v>30</v>
      </c>
      <c r="C7">
        <v>0.76500000000000001</v>
      </c>
      <c r="D7">
        <f t="shared" si="0"/>
        <v>29.234999999999999</v>
      </c>
      <c r="G7" s="13"/>
      <c r="H7" s="13">
        <v>0.5</v>
      </c>
      <c r="I7" s="13"/>
      <c r="J7" s="2">
        <f t="shared" ref="J7:J12" si="1">(B7-C7)*0.1/H7</f>
        <v>5.8470000000000004</v>
      </c>
      <c r="K7" s="13"/>
    </row>
    <row r="8" spans="1:11" x14ac:dyDescent="0.2">
      <c r="A8">
        <v>20</v>
      </c>
      <c r="B8">
        <v>30</v>
      </c>
      <c r="C8">
        <v>0.36699999999999999</v>
      </c>
      <c r="D8">
        <f t="shared" si="0"/>
        <v>29.632999999999999</v>
      </c>
      <c r="G8" s="13"/>
      <c r="H8" s="13">
        <v>0.5</v>
      </c>
      <c r="I8" s="13"/>
      <c r="J8" s="2">
        <f t="shared" si="1"/>
        <v>5.9266000000000005</v>
      </c>
      <c r="K8" s="13"/>
    </row>
    <row r="9" spans="1:11" x14ac:dyDescent="0.2">
      <c r="A9">
        <v>30</v>
      </c>
      <c r="B9">
        <v>30</v>
      </c>
      <c r="C9">
        <v>1</v>
      </c>
      <c r="D9">
        <f t="shared" si="0"/>
        <v>29</v>
      </c>
      <c r="G9" s="13"/>
      <c r="H9" s="13">
        <v>0.5</v>
      </c>
      <c r="I9" s="13"/>
      <c r="J9" s="2">
        <f t="shared" si="1"/>
        <v>5.8000000000000007</v>
      </c>
      <c r="K9" s="13"/>
    </row>
    <row r="10" spans="1:11" x14ac:dyDescent="0.2">
      <c r="A10">
        <v>60</v>
      </c>
      <c r="B10">
        <v>30</v>
      </c>
      <c r="C10">
        <v>1.07</v>
      </c>
      <c r="D10">
        <f t="shared" si="0"/>
        <v>28.93</v>
      </c>
      <c r="G10" s="13"/>
      <c r="H10" s="13">
        <v>0.5</v>
      </c>
      <c r="I10" s="13"/>
      <c r="J10" s="2">
        <f t="shared" si="1"/>
        <v>5.7860000000000005</v>
      </c>
      <c r="K10" s="13"/>
    </row>
    <row r="11" spans="1:11" x14ac:dyDescent="0.2">
      <c r="A11">
        <v>90</v>
      </c>
      <c r="B11">
        <v>30</v>
      </c>
      <c r="C11">
        <v>1.03</v>
      </c>
      <c r="D11">
        <f t="shared" si="0"/>
        <v>28.97</v>
      </c>
      <c r="G11" s="13"/>
      <c r="H11" s="13">
        <v>0.5</v>
      </c>
      <c r="I11" s="13"/>
      <c r="J11" s="2">
        <f t="shared" si="1"/>
        <v>5.7940000000000005</v>
      </c>
      <c r="K11" s="13"/>
    </row>
    <row r="12" spans="1:11" x14ac:dyDescent="0.2">
      <c r="A12">
        <v>120</v>
      </c>
      <c r="B12">
        <v>30</v>
      </c>
      <c r="C12">
        <v>1.391</v>
      </c>
      <c r="D12">
        <f t="shared" si="0"/>
        <v>28.609000000000002</v>
      </c>
      <c r="G12" s="13"/>
      <c r="H12" s="13">
        <v>0.5</v>
      </c>
      <c r="I12" s="13"/>
      <c r="J12" s="2">
        <f t="shared" si="1"/>
        <v>5.7218000000000009</v>
      </c>
      <c r="K12" s="13"/>
    </row>
    <row r="13" spans="1:11" x14ac:dyDescent="0.2">
      <c r="A13">
        <v>150</v>
      </c>
      <c r="B13">
        <v>30</v>
      </c>
      <c r="C13">
        <v>1.7370000000000001</v>
      </c>
      <c r="D13">
        <f t="shared" si="0"/>
        <v>28.262999999999998</v>
      </c>
      <c r="G13" s="13"/>
      <c r="H13" s="13">
        <v>0.5</v>
      </c>
      <c r="I13" s="13"/>
      <c r="J13" s="2">
        <f>(B13-C13)*0.1/H13</f>
        <v>5.6525999999999996</v>
      </c>
    </row>
    <row r="14" spans="1:11" x14ac:dyDescent="0.2">
      <c r="G14" s="13"/>
      <c r="H14" s="13"/>
      <c r="I14" s="13"/>
      <c r="J14" s="2"/>
    </row>
    <row r="15" spans="1:11" x14ac:dyDescent="0.2">
      <c r="B15" t="s">
        <v>24</v>
      </c>
      <c r="C15" t="s">
        <v>7</v>
      </c>
    </row>
    <row r="16" spans="1:11" ht="15" x14ac:dyDescent="0.25">
      <c r="C16" s="51" t="s">
        <v>5</v>
      </c>
      <c r="D16" s="1" t="s">
        <v>101</v>
      </c>
    </row>
    <row r="17" spans="2:15" x14ac:dyDescent="0.2">
      <c r="C17">
        <v>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">
      <c r="B18">
        <v>0</v>
      </c>
      <c r="C18">
        <v>2.6100000000000003</v>
      </c>
      <c r="D18">
        <f t="shared" ref="D18:D25" si="2">(B6-C6)/B6*100</f>
        <v>43.5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5" x14ac:dyDescent="0.2">
      <c r="B19">
        <v>10</v>
      </c>
      <c r="C19">
        <v>5.8470000000000004</v>
      </c>
      <c r="D19">
        <f t="shared" si="2"/>
        <v>97.45</v>
      </c>
      <c r="E19" s="13"/>
      <c r="F19" s="13"/>
      <c r="G19" s="13"/>
      <c r="H19" s="13"/>
      <c r="I19" s="13"/>
      <c r="J19" s="13"/>
      <c r="K19" s="13"/>
      <c r="L19" s="13"/>
      <c r="M19" s="13"/>
      <c r="N19" s="37"/>
      <c r="O19" s="13"/>
    </row>
    <row r="20" spans="2:15" x14ac:dyDescent="0.2">
      <c r="B20">
        <v>20</v>
      </c>
      <c r="C20">
        <v>5.9266000000000005</v>
      </c>
      <c r="D20" s="27">
        <f t="shared" si="2"/>
        <v>98.776666666666671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2:15" x14ac:dyDescent="0.2">
      <c r="B21">
        <v>30</v>
      </c>
      <c r="C21">
        <v>5.6820000000000004</v>
      </c>
      <c r="D21">
        <f t="shared" si="2"/>
        <v>96.666666666666671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x14ac:dyDescent="0.2">
      <c r="B22">
        <v>60</v>
      </c>
      <c r="C22">
        <v>5.7860000000000005</v>
      </c>
      <c r="D22">
        <f t="shared" si="2"/>
        <v>96.433333333333337</v>
      </c>
    </row>
    <row r="23" spans="2:15" x14ac:dyDescent="0.2">
      <c r="B23">
        <v>90</v>
      </c>
      <c r="C23">
        <v>5.7940000000000005</v>
      </c>
      <c r="D23">
        <f t="shared" si="2"/>
        <v>96.566666666666663</v>
      </c>
    </row>
    <row r="24" spans="2:15" x14ac:dyDescent="0.2">
      <c r="B24">
        <v>120</v>
      </c>
      <c r="C24">
        <v>5.7218000000000009</v>
      </c>
      <c r="D24">
        <f t="shared" si="2"/>
        <v>95.363333333333344</v>
      </c>
    </row>
    <row r="25" spans="2:15" x14ac:dyDescent="0.2">
      <c r="B25">
        <v>150</v>
      </c>
      <c r="C25">
        <v>5.6525999999999996</v>
      </c>
      <c r="D25">
        <f t="shared" si="2"/>
        <v>94.21</v>
      </c>
    </row>
    <row r="28" spans="2:15" ht="44.25" x14ac:dyDescent="0.55000000000000004">
      <c r="C28" s="13"/>
      <c r="D28" s="38"/>
      <c r="E28" s="38"/>
      <c r="F28" s="13"/>
    </row>
    <row r="29" spans="2:15" ht="15" x14ac:dyDescent="0.25">
      <c r="C29" s="13"/>
      <c r="D29" s="13"/>
      <c r="E29" s="13"/>
      <c r="F29" s="15"/>
      <c r="H29" s="3"/>
      <c r="I29" s="3"/>
    </row>
    <row r="30" spans="2:15" x14ac:dyDescent="0.2">
      <c r="C30" s="13"/>
      <c r="D30" s="13"/>
      <c r="E30" s="39"/>
      <c r="F30" s="39"/>
    </row>
    <row r="31" spans="2:15" x14ac:dyDescent="0.2">
      <c r="C31" s="13"/>
      <c r="D31" s="13"/>
      <c r="E31" s="18"/>
      <c r="F31" s="40"/>
    </row>
    <row r="32" spans="2:15" x14ac:dyDescent="0.2">
      <c r="C32" s="13"/>
      <c r="D32" s="13"/>
      <c r="E32" s="18"/>
      <c r="F32" s="40"/>
    </row>
    <row r="33" spans="1:18" x14ac:dyDescent="0.2">
      <c r="A33" s="16"/>
      <c r="C33" s="13"/>
      <c r="D33" s="13"/>
      <c r="E33" s="18"/>
      <c r="F33" s="40"/>
    </row>
    <row r="34" spans="1:18" x14ac:dyDescent="0.2">
      <c r="C34" s="13"/>
      <c r="D34" s="13"/>
      <c r="E34" s="18"/>
      <c r="F34" s="40"/>
    </row>
    <row r="35" spans="1:18" x14ac:dyDescent="0.2">
      <c r="C35" s="13"/>
      <c r="D35" s="13"/>
      <c r="E35" s="18"/>
      <c r="F35" s="40"/>
    </row>
    <row r="36" spans="1:18" x14ac:dyDescent="0.2">
      <c r="C36" s="13"/>
      <c r="D36" s="13"/>
      <c r="E36" s="18"/>
      <c r="F36" s="40"/>
    </row>
    <row r="37" spans="1:18" x14ac:dyDescent="0.2">
      <c r="C37" s="13"/>
      <c r="D37" s="13"/>
      <c r="E37" s="18"/>
      <c r="F37" s="40"/>
    </row>
    <row r="38" spans="1:18" x14ac:dyDescent="0.2">
      <c r="C38" s="13"/>
      <c r="D38" s="13"/>
      <c r="E38" s="18"/>
      <c r="F38" s="40"/>
    </row>
    <row r="39" spans="1:18" x14ac:dyDescent="0.2">
      <c r="C39" s="13"/>
      <c r="D39" s="13"/>
      <c r="E39" s="18"/>
      <c r="F39" s="40"/>
      <c r="N39" s="13"/>
      <c r="O39" s="13"/>
      <c r="P39" s="13"/>
      <c r="Q39" s="13"/>
      <c r="R39" s="13"/>
    </row>
    <row r="40" spans="1:18" ht="15" x14ac:dyDescent="0.25">
      <c r="N40" s="13"/>
      <c r="O40" s="13"/>
      <c r="P40" s="15"/>
      <c r="Q40" s="15"/>
      <c r="R40" s="13"/>
    </row>
    <row r="41" spans="1:18" ht="15" x14ac:dyDescent="0.25">
      <c r="N41" s="13"/>
      <c r="O41" s="13"/>
      <c r="P41" s="13"/>
      <c r="Q41" s="15"/>
      <c r="R41" s="15"/>
    </row>
    <row r="42" spans="1:18" ht="15" x14ac:dyDescent="0.25">
      <c r="N42" s="13"/>
      <c r="O42" s="13"/>
      <c r="P42" s="13"/>
      <c r="Q42" s="15"/>
      <c r="R42" s="15"/>
    </row>
    <row r="43" spans="1:18" ht="15" x14ac:dyDescent="0.25">
      <c r="N43" s="13"/>
      <c r="O43" s="13"/>
      <c r="P43" s="13"/>
      <c r="Q43" s="15"/>
      <c r="R43" s="15"/>
    </row>
    <row r="44" spans="1:18" ht="15" x14ac:dyDescent="0.25">
      <c r="N44" s="13"/>
      <c r="O44" s="13"/>
      <c r="P44" s="14"/>
      <c r="Q44" s="15"/>
      <c r="R44" s="13"/>
    </row>
    <row r="45" spans="1:18" x14ac:dyDescent="0.2">
      <c r="N45" s="13"/>
      <c r="O45" s="13"/>
      <c r="P45" s="13"/>
      <c r="Q45" s="13"/>
      <c r="R45" s="13"/>
    </row>
    <row r="46" spans="1:18" x14ac:dyDescent="0.2">
      <c r="N46" s="13"/>
      <c r="O46" s="13"/>
      <c r="P46" s="13"/>
      <c r="Q46" s="13"/>
      <c r="R46" s="13"/>
    </row>
    <row r="47" spans="1:18" x14ac:dyDescent="0.2">
      <c r="N47" s="13"/>
      <c r="O47" s="13"/>
      <c r="P47" s="13"/>
      <c r="Q47" s="13"/>
      <c r="R47" s="13"/>
    </row>
    <row r="48" spans="1:18" x14ac:dyDescent="0.2">
      <c r="N48" s="13"/>
      <c r="O48" s="13"/>
      <c r="P48" s="13"/>
      <c r="Q48" s="13"/>
      <c r="R48" s="13"/>
    </row>
    <row r="49" spans="2:18" x14ac:dyDescent="0.2">
      <c r="N49" s="13"/>
      <c r="O49" s="13"/>
      <c r="P49" s="13"/>
      <c r="Q49" s="13"/>
      <c r="R49" s="13"/>
    </row>
    <row r="50" spans="2:18" ht="15" x14ac:dyDescent="0.25">
      <c r="N50" s="13"/>
      <c r="O50" s="14"/>
      <c r="P50" s="14"/>
      <c r="Q50" s="15"/>
      <c r="R50" s="13"/>
    </row>
    <row r="51" spans="2:18" x14ac:dyDescent="0.2">
      <c r="N51" s="13"/>
      <c r="O51" s="13"/>
      <c r="P51" s="13"/>
      <c r="Q51" s="13"/>
      <c r="R51" s="13"/>
    </row>
    <row r="52" spans="2:18" x14ac:dyDescent="0.2">
      <c r="N52" s="13"/>
      <c r="O52" s="13"/>
      <c r="P52" s="13"/>
      <c r="Q52" s="13"/>
      <c r="R52" s="13"/>
    </row>
    <row r="53" spans="2:18" x14ac:dyDescent="0.2">
      <c r="B53" s="13"/>
      <c r="C53" s="13"/>
      <c r="D53" s="13"/>
      <c r="E53" s="13"/>
      <c r="F53" s="13"/>
      <c r="G53" s="13"/>
      <c r="H53" s="13"/>
      <c r="I53" s="13"/>
    </row>
    <row r="54" spans="2:18" x14ac:dyDescent="0.2">
      <c r="B54" s="13"/>
      <c r="C54" s="13"/>
      <c r="D54" s="13"/>
      <c r="E54" s="13"/>
      <c r="F54" s="13"/>
      <c r="G54" s="13"/>
      <c r="H54" s="13"/>
      <c r="I54" s="13"/>
    </row>
    <row r="55" spans="2:18" x14ac:dyDescent="0.2">
      <c r="B55" s="13"/>
      <c r="C55" s="13"/>
      <c r="D55" s="13"/>
      <c r="E55" s="13"/>
      <c r="F55" s="13"/>
      <c r="G55" s="13"/>
      <c r="H55" s="13"/>
      <c r="I55" s="13"/>
    </row>
    <row r="56" spans="2:18" x14ac:dyDescent="0.2">
      <c r="B56" s="13"/>
      <c r="C56" s="13"/>
      <c r="D56" s="13"/>
      <c r="E56" s="13"/>
      <c r="F56" s="13"/>
      <c r="G56" s="13"/>
      <c r="H56" s="13"/>
      <c r="I56" s="13"/>
    </row>
    <row r="57" spans="2:18" ht="15" x14ac:dyDescent="0.25">
      <c r="B57" s="13"/>
      <c r="C57" s="13"/>
      <c r="D57" s="13"/>
      <c r="E57" s="14"/>
      <c r="F57" s="41"/>
      <c r="G57" s="13"/>
      <c r="H57" s="13"/>
      <c r="I57" s="13"/>
    </row>
    <row r="58" spans="2:18" x14ac:dyDescent="0.2">
      <c r="B58" s="13"/>
      <c r="C58" s="13"/>
      <c r="D58" s="13"/>
      <c r="E58" s="13"/>
      <c r="F58" s="13"/>
      <c r="G58" s="13"/>
      <c r="H58" s="13"/>
      <c r="I58" s="13"/>
    </row>
    <row r="59" spans="2:18" x14ac:dyDescent="0.2">
      <c r="B59" s="13"/>
      <c r="C59" s="13"/>
      <c r="D59" s="13"/>
      <c r="E59" s="13"/>
      <c r="F59" s="13"/>
      <c r="G59" s="13"/>
      <c r="H59" s="13"/>
      <c r="I59" s="13"/>
    </row>
    <row r="60" spans="2:18" x14ac:dyDescent="0.2">
      <c r="B60" s="13"/>
      <c r="C60" s="13"/>
      <c r="D60" s="13"/>
      <c r="E60" s="13"/>
      <c r="F60" s="13"/>
      <c r="G60" s="13"/>
      <c r="H60" s="13"/>
      <c r="I60" s="13"/>
    </row>
    <row r="61" spans="2:18" ht="15" x14ac:dyDescent="0.25">
      <c r="B61" s="13"/>
      <c r="C61" s="13"/>
      <c r="D61" s="13"/>
      <c r="E61" s="13"/>
      <c r="F61" s="14"/>
      <c r="G61" s="15"/>
      <c r="H61" s="13"/>
      <c r="I61" s="13"/>
    </row>
    <row r="62" spans="2:18" x14ac:dyDescent="0.2">
      <c r="B62" s="13"/>
      <c r="C62" s="13"/>
      <c r="D62" s="13"/>
      <c r="E62" s="13"/>
      <c r="F62" s="13"/>
      <c r="G62" s="13"/>
      <c r="H62" s="13"/>
      <c r="I62" s="13"/>
    </row>
    <row r="63" spans="2:18" x14ac:dyDescent="0.2">
      <c r="B63" s="13"/>
      <c r="C63" s="13"/>
      <c r="D63" s="13"/>
      <c r="E63" s="13"/>
      <c r="F63" s="13"/>
      <c r="G63" s="13"/>
      <c r="H63" s="13"/>
      <c r="I63" s="13"/>
    </row>
    <row r="64" spans="2:18" x14ac:dyDescent="0.2">
      <c r="B64" s="13"/>
      <c r="C64" s="13"/>
      <c r="D64" s="13"/>
      <c r="E64" s="13"/>
      <c r="F64" s="13"/>
      <c r="G64" s="13"/>
      <c r="H64" s="13"/>
      <c r="I64" s="13"/>
    </row>
    <row r="65" spans="2:9" x14ac:dyDescent="0.2">
      <c r="B65" s="13"/>
      <c r="C65" s="13"/>
      <c r="D65" s="13"/>
      <c r="E65" s="13"/>
      <c r="F65" s="13"/>
      <c r="G65" s="13"/>
      <c r="H65" s="13"/>
      <c r="I65" s="13"/>
    </row>
    <row r="66" spans="2:9" x14ac:dyDescent="0.2">
      <c r="B66" s="13"/>
      <c r="C66" s="13"/>
      <c r="D66" s="13"/>
      <c r="E66" s="13"/>
      <c r="F66" s="13"/>
      <c r="G66" s="13"/>
      <c r="H66" s="13"/>
      <c r="I66" s="13"/>
    </row>
    <row r="67" spans="2:9" x14ac:dyDescent="0.2">
      <c r="B67" s="13"/>
      <c r="C67" s="13"/>
      <c r="D67" s="13"/>
      <c r="E67" s="13"/>
      <c r="F67" s="13"/>
      <c r="G67" s="13"/>
      <c r="H67" s="13"/>
      <c r="I67" s="13"/>
    </row>
    <row r="68" spans="2:9" x14ac:dyDescent="0.2">
      <c r="B68" s="13"/>
      <c r="C68" s="13"/>
      <c r="D68" s="13"/>
      <c r="E68" s="13"/>
      <c r="F68" s="13"/>
      <c r="G68" s="13"/>
      <c r="H68" s="13"/>
      <c r="I68" s="13"/>
    </row>
    <row r="69" spans="2:9" x14ac:dyDescent="0.2">
      <c r="B69" s="13"/>
      <c r="C69" s="13"/>
      <c r="D69" s="13"/>
      <c r="E69" s="13"/>
      <c r="F69" s="13"/>
      <c r="G69" s="13"/>
      <c r="H69" s="13"/>
      <c r="I69" s="13"/>
    </row>
    <row r="70" spans="2:9" x14ac:dyDescent="0.2">
      <c r="B70" s="13"/>
      <c r="C70" s="13"/>
      <c r="D70" s="13"/>
      <c r="E70" s="13"/>
      <c r="F70" s="13"/>
      <c r="G70" s="13"/>
      <c r="H70" s="13"/>
      <c r="I70" s="13"/>
    </row>
    <row r="71" spans="2:9" x14ac:dyDescent="0.2">
      <c r="B71" s="13"/>
      <c r="C71" s="13"/>
      <c r="D71" s="13"/>
      <c r="E71" s="13"/>
      <c r="F71" s="13"/>
      <c r="G71" s="13"/>
      <c r="H71" s="13"/>
      <c r="I71" s="13"/>
    </row>
    <row r="72" spans="2:9" x14ac:dyDescent="0.2">
      <c r="B72" s="13"/>
      <c r="C72" s="13"/>
      <c r="D72" s="13"/>
      <c r="E72" s="13"/>
      <c r="F72" s="13"/>
      <c r="G72" s="13"/>
      <c r="H72" s="13"/>
      <c r="I72" s="13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20"/>
  <sheetViews>
    <sheetView tabSelected="1" workbookViewId="0">
      <selection activeCell="J12" sqref="J12"/>
    </sheetView>
  </sheetViews>
  <sheetFormatPr defaultRowHeight="14.25" x14ac:dyDescent="0.2"/>
  <cols>
    <col min="5" max="5" width="34.25" customWidth="1"/>
    <col min="14" max="14" width="15.375" customWidth="1"/>
  </cols>
  <sheetData>
    <row r="3" spans="4:17" ht="20.25" x14ac:dyDescent="0.3">
      <c r="F3" s="13"/>
      <c r="G3" s="52"/>
      <c r="H3" s="52"/>
      <c r="I3" s="13"/>
    </row>
    <row r="4" spans="4:17" x14ac:dyDescent="0.2">
      <c r="E4" s="31"/>
      <c r="F4" s="31"/>
    </row>
    <row r="5" spans="4:17" ht="15" x14ac:dyDescent="0.25">
      <c r="D5" s="32"/>
      <c r="E5" s="53" t="s">
        <v>102</v>
      </c>
      <c r="F5" s="31" t="s">
        <v>74</v>
      </c>
      <c r="H5" t="s">
        <v>69</v>
      </c>
      <c r="I5" t="s">
        <v>75</v>
      </c>
    </row>
    <row r="6" spans="4:17" ht="15" x14ac:dyDescent="0.25">
      <c r="E6" s="33">
        <v>1</v>
      </c>
      <c r="F6" s="31"/>
      <c r="H6">
        <v>8.74</v>
      </c>
      <c r="I6">
        <v>17</v>
      </c>
    </row>
    <row r="7" spans="4:17" x14ac:dyDescent="0.2">
      <c r="E7" s="31">
        <v>1001.5</v>
      </c>
      <c r="F7" s="31">
        <f>E7*0.64</f>
        <v>640.96</v>
      </c>
    </row>
    <row r="9" spans="4:17" ht="15" x14ac:dyDescent="0.25">
      <c r="E9" t="s">
        <v>22</v>
      </c>
      <c r="F9" t="s">
        <v>22</v>
      </c>
      <c r="L9" s="3"/>
    </row>
    <row r="10" spans="4:17" ht="15" x14ac:dyDescent="0.25">
      <c r="E10" t="s">
        <v>0</v>
      </c>
      <c r="F10" t="s">
        <v>1</v>
      </c>
      <c r="K10" s="3"/>
      <c r="L10" s="4"/>
    </row>
    <row r="11" spans="4:17" x14ac:dyDescent="0.2">
      <c r="E11">
        <v>30</v>
      </c>
      <c r="F11">
        <v>0.622</v>
      </c>
      <c r="H11" s="13"/>
      <c r="I11" s="13"/>
      <c r="J11" s="13"/>
      <c r="K11" s="13"/>
      <c r="L11" s="13"/>
    </row>
    <row r="12" spans="4:17" x14ac:dyDescent="0.2">
      <c r="H12" s="13"/>
      <c r="I12" s="13"/>
      <c r="J12" s="13"/>
      <c r="K12" s="13"/>
      <c r="L12" s="13"/>
    </row>
    <row r="14" spans="4:17" x14ac:dyDescent="0.2">
      <c r="F14" t="s">
        <v>76</v>
      </c>
    </row>
    <row r="16" spans="4:17" x14ac:dyDescent="0.2">
      <c r="E16" t="s">
        <v>7</v>
      </c>
      <c r="L16" s="34"/>
      <c r="M16" s="34"/>
      <c r="N16" s="34"/>
      <c r="O16" s="34"/>
      <c r="P16" s="13"/>
      <c r="Q16" s="13"/>
    </row>
    <row r="17" spans="7:17" x14ac:dyDescent="0.2">
      <c r="G17" t="s">
        <v>7</v>
      </c>
      <c r="I17" s="13"/>
      <c r="J17" s="13"/>
      <c r="K17" s="13"/>
      <c r="L17" s="34"/>
      <c r="M17" s="34"/>
      <c r="N17" s="34"/>
      <c r="O17" s="34"/>
      <c r="P17" s="13"/>
      <c r="Q17" s="13"/>
    </row>
    <row r="18" spans="7:17" x14ac:dyDescent="0.2">
      <c r="I18" s="13"/>
      <c r="J18" s="13"/>
      <c r="K18" s="13"/>
      <c r="L18" s="13"/>
      <c r="M18" s="13"/>
      <c r="N18" s="13"/>
      <c r="O18" s="13"/>
      <c r="P18" s="13"/>
      <c r="Q18" s="13"/>
    </row>
    <row r="19" spans="7:17" ht="21.75" customHeight="1" x14ac:dyDescent="0.75">
      <c r="G19" s="1">
        <f>(E11-F11)/E11*100</f>
        <v>97.926666666666662</v>
      </c>
      <c r="I19" s="13"/>
      <c r="J19" s="13"/>
      <c r="K19" s="13"/>
      <c r="L19" s="49"/>
    </row>
    <row r="20" spans="7:17" x14ac:dyDescent="0.2">
      <c r="I20" s="13"/>
      <c r="J20" s="13"/>
      <c r="K20" s="13"/>
      <c r="L20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67"/>
  <sheetViews>
    <sheetView topLeftCell="B9" zoomScale="70" zoomScaleNormal="70" workbookViewId="0">
      <selection activeCell="D15" sqref="D15:E15"/>
    </sheetView>
  </sheetViews>
  <sheetFormatPr defaultRowHeight="14.25" x14ac:dyDescent="0.2"/>
  <cols>
    <col min="6" max="6" width="9" customWidth="1"/>
    <col min="11" max="11" width="18.125" customWidth="1"/>
  </cols>
  <sheetData>
    <row r="2" spans="3:24" x14ac:dyDescent="0.2">
      <c r="E2" s="13"/>
      <c r="F2" s="13"/>
      <c r="G2" s="13"/>
      <c r="H2" s="13"/>
    </row>
    <row r="3" spans="3:24" ht="15" x14ac:dyDescent="0.25">
      <c r="C3" s="3" t="s">
        <v>66</v>
      </c>
      <c r="E3" s="13"/>
      <c r="F3" s="13"/>
      <c r="G3" s="13"/>
      <c r="H3" s="13"/>
    </row>
    <row r="4" spans="3:24" ht="15" x14ac:dyDescent="0.25">
      <c r="D4" t="s">
        <v>22</v>
      </c>
      <c r="E4" s="13" t="s">
        <v>22</v>
      </c>
      <c r="F4" s="13"/>
      <c r="G4" s="13" t="s">
        <v>3</v>
      </c>
      <c r="H4" s="13"/>
      <c r="I4" s="3" t="s">
        <v>4</v>
      </c>
    </row>
    <row r="5" spans="3:24" ht="15" x14ac:dyDescent="0.25">
      <c r="D5" t="s">
        <v>0</v>
      </c>
      <c r="E5" s="13" t="s">
        <v>1</v>
      </c>
      <c r="F5" s="13"/>
      <c r="G5" s="13" t="s">
        <v>23</v>
      </c>
      <c r="H5" s="15"/>
      <c r="I5" s="4" t="s">
        <v>5</v>
      </c>
    </row>
    <row r="6" spans="3:24" x14ac:dyDescent="0.2">
      <c r="D6">
        <v>10</v>
      </c>
      <c r="E6" s="13">
        <v>0.1158</v>
      </c>
      <c r="F6" s="13"/>
      <c r="G6" s="13">
        <v>0.5</v>
      </c>
      <c r="H6" s="13"/>
      <c r="I6" s="2">
        <f>(D6-E6)*0.1/G6</f>
        <v>1.9768400000000002</v>
      </c>
    </row>
    <row r="7" spans="3:24" x14ac:dyDescent="0.2">
      <c r="D7">
        <v>20</v>
      </c>
      <c r="E7" s="13">
        <v>0.28999999999999998</v>
      </c>
      <c r="F7" s="13"/>
      <c r="G7" s="13">
        <v>0.5</v>
      </c>
      <c r="H7" s="13"/>
      <c r="I7" s="2">
        <f>(D7-E7)*0.1/G7</f>
        <v>3.9420000000000002</v>
      </c>
    </row>
    <row r="8" spans="3:24" ht="31.5" customHeight="1" x14ac:dyDescent="0.2">
      <c r="D8">
        <v>30</v>
      </c>
      <c r="E8" s="13">
        <v>0.71599999999999997</v>
      </c>
      <c r="F8" s="13"/>
      <c r="G8" s="13">
        <v>0.5</v>
      </c>
      <c r="H8" s="13"/>
      <c r="I8" s="2">
        <f>(D8-E8)*0.1/G8</f>
        <v>5.8567999999999998</v>
      </c>
      <c r="S8" s="13"/>
      <c r="T8" s="13"/>
      <c r="U8" s="13"/>
      <c r="V8" s="13"/>
      <c r="W8" s="13"/>
      <c r="X8" s="13"/>
    </row>
    <row r="9" spans="3:24" ht="32.25" customHeight="1" x14ac:dyDescent="1.1499999999999999">
      <c r="D9">
        <v>40</v>
      </c>
      <c r="E9" s="13">
        <v>1.08</v>
      </c>
      <c r="F9" s="13"/>
      <c r="G9" s="13">
        <v>0.5</v>
      </c>
      <c r="H9" s="13"/>
      <c r="I9" s="2">
        <f>(D9-E9)*0.1/G9</f>
        <v>7.7840000000000007</v>
      </c>
      <c r="S9" s="13"/>
      <c r="T9" s="13"/>
      <c r="U9" s="13"/>
      <c r="V9" s="13"/>
      <c r="W9" s="13"/>
      <c r="X9" s="42"/>
    </row>
    <row r="10" spans="3:24" ht="21.75" customHeight="1" x14ac:dyDescent="0.2">
      <c r="D10">
        <v>50</v>
      </c>
      <c r="E10" s="13">
        <v>2.9769999999999999</v>
      </c>
      <c r="F10" s="13"/>
      <c r="G10" s="13">
        <v>0.5</v>
      </c>
      <c r="H10" s="13"/>
      <c r="I10" s="2">
        <f>(D10-E10)*0.1/G10</f>
        <v>9.4046000000000003</v>
      </c>
    </row>
    <row r="11" spans="3:24" x14ac:dyDescent="0.2">
      <c r="E11" s="13"/>
      <c r="F11" s="13"/>
      <c r="G11" s="13"/>
      <c r="H11" s="13"/>
      <c r="I11" s="2"/>
    </row>
    <row r="12" spans="3:24" x14ac:dyDescent="0.2">
      <c r="F12" s="13"/>
      <c r="G12" s="13"/>
      <c r="H12" s="13"/>
    </row>
    <row r="13" spans="3:24" x14ac:dyDescent="0.2">
      <c r="C13" t="s">
        <v>7</v>
      </c>
      <c r="E13" s="13"/>
      <c r="F13" s="13"/>
      <c r="G13" s="13"/>
      <c r="H13" s="13"/>
    </row>
    <row r="14" spans="3:24" x14ac:dyDescent="0.2">
      <c r="E14" s="13"/>
      <c r="F14" s="13"/>
      <c r="G14" s="13"/>
      <c r="H14" s="13"/>
    </row>
    <row r="15" spans="3:24" ht="15" x14ac:dyDescent="0.25">
      <c r="D15" s="51" t="s">
        <v>5</v>
      </c>
      <c r="E15" s="1" t="s">
        <v>101</v>
      </c>
      <c r="F15" s="13"/>
      <c r="G15" s="13"/>
      <c r="H15" s="13"/>
    </row>
    <row r="16" spans="3:24" x14ac:dyDescent="0.2">
      <c r="D16">
        <v>0</v>
      </c>
      <c r="F16" s="13"/>
      <c r="G16" s="13"/>
      <c r="H16" s="13"/>
    </row>
    <row r="17" spans="3:11" x14ac:dyDescent="0.2">
      <c r="C17">
        <v>10</v>
      </c>
      <c r="D17">
        <v>1.9768400000000002</v>
      </c>
      <c r="E17">
        <f>(D6-E6)/D6*100</f>
        <v>98.841999999999999</v>
      </c>
      <c r="F17" s="39"/>
      <c r="G17" s="13"/>
      <c r="H17" s="13"/>
    </row>
    <row r="18" spans="3:11" x14ac:dyDescent="0.2">
      <c r="C18">
        <v>20</v>
      </c>
      <c r="D18">
        <v>3.9420000000000002</v>
      </c>
      <c r="E18">
        <f>(D7-E7)/D7*100</f>
        <v>98.550000000000011</v>
      </c>
      <c r="F18" s="18"/>
      <c r="G18" s="13"/>
      <c r="H18" s="13"/>
    </row>
    <row r="19" spans="3:11" x14ac:dyDescent="0.2">
      <c r="C19">
        <v>30</v>
      </c>
      <c r="D19">
        <v>5.8567999999999998</v>
      </c>
      <c r="E19">
        <f>(D8-E8)/D8*100</f>
        <v>97.61333333333333</v>
      </c>
      <c r="F19" s="39"/>
      <c r="G19" s="13"/>
      <c r="H19" s="13"/>
    </row>
    <row r="20" spans="3:11" x14ac:dyDescent="0.2">
      <c r="C20">
        <v>40</v>
      </c>
      <c r="D20">
        <v>7.7840000000000007</v>
      </c>
      <c r="E20">
        <f>(D9-E9)/D9*100</f>
        <v>97.300000000000011</v>
      </c>
      <c r="F20" s="18"/>
      <c r="G20" s="13"/>
      <c r="H20" s="13"/>
    </row>
    <row r="21" spans="3:11" x14ac:dyDescent="0.2">
      <c r="C21">
        <v>50</v>
      </c>
      <c r="D21">
        <v>9.4046000000000003</v>
      </c>
      <c r="E21">
        <f>(D10-E10)/D10*100</f>
        <v>94.046000000000006</v>
      </c>
      <c r="F21" s="18"/>
      <c r="G21" s="13"/>
      <c r="H21" s="13"/>
    </row>
    <row r="22" spans="3:11" x14ac:dyDescent="0.2">
      <c r="E22" s="18"/>
      <c r="F22" s="18"/>
      <c r="G22" s="13"/>
      <c r="H22" s="13"/>
    </row>
    <row r="23" spans="3:11" x14ac:dyDescent="0.2">
      <c r="E23" s="18"/>
      <c r="F23" s="18"/>
      <c r="G23" s="13"/>
      <c r="H23" s="13"/>
    </row>
    <row r="24" spans="3:11" x14ac:dyDescent="0.2">
      <c r="E24" s="18"/>
      <c r="F24" s="18"/>
      <c r="G24" s="13"/>
      <c r="H24" s="13"/>
    </row>
    <row r="25" spans="3:11" x14ac:dyDescent="0.2">
      <c r="E25" s="13"/>
      <c r="F25" s="13"/>
      <c r="G25" s="13"/>
      <c r="H25" s="13"/>
    </row>
    <row r="26" spans="3:11" x14ac:dyDescent="0.2">
      <c r="E26" s="13"/>
      <c r="F26" s="13"/>
      <c r="G26" s="13"/>
      <c r="H26" s="13"/>
    </row>
    <row r="29" spans="3:11" ht="15" x14ac:dyDescent="0.25">
      <c r="D29" t="s">
        <v>8</v>
      </c>
      <c r="E29" t="s">
        <v>6</v>
      </c>
      <c r="H29" s="3" t="s">
        <v>1</v>
      </c>
      <c r="I29" s="3" t="s">
        <v>9</v>
      </c>
      <c r="J29" s="3" t="s">
        <v>5</v>
      </c>
      <c r="K29" s="3" t="s">
        <v>11</v>
      </c>
    </row>
    <row r="30" spans="3:11" x14ac:dyDescent="0.2">
      <c r="D30">
        <v>1.9768400000000002</v>
      </c>
      <c r="E30">
        <f>LN(D30)</f>
        <v>0.68149961021032834</v>
      </c>
      <c r="H30">
        <v>0.1158</v>
      </c>
      <c r="I30">
        <f>LN(H30)</f>
        <v>-2.1558907138432422</v>
      </c>
      <c r="J30">
        <v>1.9768400000000002</v>
      </c>
      <c r="K30">
        <f>H30/J30</f>
        <v>5.8578337144129008E-2</v>
      </c>
    </row>
    <row r="31" spans="3:11" x14ac:dyDescent="0.2">
      <c r="D31">
        <v>3.9420000000000002</v>
      </c>
      <c r="E31">
        <f>LN(D31)</f>
        <v>1.3716882087305284</v>
      </c>
      <c r="H31">
        <v>0.28999999999999998</v>
      </c>
      <c r="I31">
        <f>LN(H31)</f>
        <v>-1.2378743560016174</v>
      </c>
      <c r="J31">
        <v>3.9420000000000002</v>
      </c>
      <c r="K31">
        <f>H31/J31</f>
        <v>7.3566717402333837E-2</v>
      </c>
    </row>
    <row r="32" spans="3:11" x14ac:dyDescent="0.2">
      <c r="D32">
        <v>5.8567999999999998</v>
      </c>
      <c r="E32">
        <f>LN(D32)</f>
        <v>1.7676033793502959</v>
      </c>
      <c r="H32">
        <v>0.71599999999999997</v>
      </c>
      <c r="I32">
        <f>LN(H32)</f>
        <v>-0.33407511202149148</v>
      </c>
      <c r="J32">
        <v>5.8567999999999998</v>
      </c>
      <c r="K32">
        <f>H32/J32</f>
        <v>0.12225105859855211</v>
      </c>
    </row>
    <row r="33" spans="4:25" x14ac:dyDescent="0.2">
      <c r="D33">
        <v>7.7840000000000007</v>
      </c>
      <c r="E33">
        <f>LN(D33)</f>
        <v>2.0520703448837039</v>
      </c>
      <c r="H33">
        <v>1.08</v>
      </c>
      <c r="I33">
        <f>LN(H33)</f>
        <v>7.6961041136128394E-2</v>
      </c>
      <c r="J33">
        <v>7.7840000000000007</v>
      </c>
      <c r="K33">
        <f>H33/J33</f>
        <v>0.13874614594039053</v>
      </c>
    </row>
    <row r="34" spans="4:25" x14ac:dyDescent="0.2">
      <c r="D34">
        <v>9.4046000000000003</v>
      </c>
      <c r="E34">
        <f>LN(D34)</f>
        <v>2.2411989312796972</v>
      </c>
      <c r="H34">
        <v>2.9769999999999999</v>
      </c>
      <c r="I34">
        <f>LN(H34)</f>
        <v>1.0909160820336392</v>
      </c>
      <c r="J34">
        <v>9.4046000000000003</v>
      </c>
      <c r="K34">
        <f>H34/J34</f>
        <v>0.31654722157242199</v>
      </c>
    </row>
    <row r="35" spans="4:25" x14ac:dyDescent="0.2">
      <c r="D35" t="s">
        <v>10</v>
      </c>
    </row>
    <row r="38" spans="4:25" ht="15" x14ac:dyDescent="0.25">
      <c r="O38" s="5" t="s">
        <v>15</v>
      </c>
      <c r="P38" s="5"/>
    </row>
    <row r="39" spans="4:25" ht="15" x14ac:dyDescent="0.25">
      <c r="O39" s="6"/>
      <c r="P39" s="7" t="s">
        <v>12</v>
      </c>
      <c r="Q39" s="7"/>
    </row>
    <row r="40" spans="4:25" ht="15" x14ac:dyDescent="0.25">
      <c r="O40" s="6"/>
      <c r="P40" s="7" t="s">
        <v>13</v>
      </c>
      <c r="Q40" s="7"/>
    </row>
    <row r="41" spans="4:25" ht="15" x14ac:dyDescent="0.25">
      <c r="O41" s="6"/>
      <c r="P41" s="7" t="s">
        <v>67</v>
      </c>
      <c r="Q41" s="7"/>
      <c r="V41" s="13"/>
      <c r="W41" s="13"/>
      <c r="X41" s="13"/>
      <c r="Y41" s="13"/>
    </row>
    <row r="42" spans="4:25" ht="15" x14ac:dyDescent="0.25">
      <c r="O42" s="8" t="s">
        <v>16</v>
      </c>
      <c r="P42" s="5">
        <f>1/0.0896</f>
        <v>11.160714285714286</v>
      </c>
      <c r="Q42" s="6"/>
      <c r="V42" s="13"/>
      <c r="W42" s="13"/>
      <c r="X42" s="13"/>
      <c r="Y42" s="13"/>
    </row>
    <row r="43" spans="4:25" x14ac:dyDescent="0.2">
      <c r="D43" t="s">
        <v>9</v>
      </c>
      <c r="E43" t="s">
        <v>6</v>
      </c>
      <c r="V43" s="13"/>
      <c r="W43" s="13"/>
      <c r="X43" s="13"/>
      <c r="Y43" s="13"/>
    </row>
    <row r="44" spans="4:25" ht="15" x14ac:dyDescent="0.25">
      <c r="D44">
        <v>-2.1558907138432422</v>
      </c>
      <c r="E44">
        <v>0.68149961021032834</v>
      </c>
      <c r="O44" t="s">
        <v>14</v>
      </c>
      <c r="V44" s="13"/>
      <c r="W44" s="14"/>
      <c r="X44" s="15"/>
      <c r="Y44" s="13"/>
    </row>
    <row r="45" spans="4:25" x14ac:dyDescent="0.2">
      <c r="D45">
        <v>-1.2378743560016174</v>
      </c>
      <c r="E45">
        <v>1.3716882087305284</v>
      </c>
      <c r="V45" s="13"/>
      <c r="W45" s="13"/>
      <c r="X45" s="13"/>
      <c r="Y45" s="13"/>
    </row>
    <row r="46" spans="4:25" x14ac:dyDescent="0.2">
      <c r="D46">
        <v>-0.33407511202149148</v>
      </c>
      <c r="E46">
        <v>1.7676033793502959</v>
      </c>
      <c r="O46" t="s">
        <v>68</v>
      </c>
      <c r="V46" s="13"/>
      <c r="W46" s="13"/>
      <c r="X46" s="13"/>
      <c r="Y46" s="13"/>
    </row>
    <row r="47" spans="4:25" x14ac:dyDescent="0.2">
      <c r="D47">
        <v>7.6961041136128394E-2</v>
      </c>
      <c r="E47">
        <v>2.0520703448837039</v>
      </c>
      <c r="O47" t="s">
        <v>71</v>
      </c>
    </row>
    <row r="48" spans="4:25" ht="15" x14ac:dyDescent="0.25">
      <c r="D48">
        <v>1.0909160820336392</v>
      </c>
      <c r="E48">
        <v>2.2411989312796972</v>
      </c>
      <c r="N48" s="8" t="s">
        <v>17</v>
      </c>
      <c r="O48" s="30">
        <f>1/(11.1607*0.0896)</f>
        <v>1.0000012800016385</v>
      </c>
      <c r="P48" s="5"/>
    </row>
    <row r="57" spans="7:11" x14ac:dyDescent="0.2">
      <c r="G57" t="s">
        <v>19</v>
      </c>
    </row>
    <row r="58" spans="7:11" x14ac:dyDescent="0.2">
      <c r="G58" t="s">
        <v>18</v>
      </c>
    </row>
    <row r="59" spans="7:11" x14ac:dyDescent="0.2">
      <c r="G59" t="s">
        <v>72</v>
      </c>
    </row>
    <row r="60" spans="7:11" ht="15" x14ac:dyDescent="0.25">
      <c r="G60" s="5">
        <f>1/0.4856</f>
        <v>2.0593080724876445</v>
      </c>
      <c r="I60" s="13"/>
      <c r="J60" s="13"/>
      <c r="K60" s="13"/>
    </row>
    <row r="61" spans="7:11" ht="15" x14ac:dyDescent="0.25">
      <c r="I61" s="14"/>
      <c r="J61" s="15"/>
      <c r="K61" s="13"/>
    </row>
    <row r="62" spans="7:11" x14ac:dyDescent="0.2">
      <c r="G62" t="s">
        <v>21</v>
      </c>
      <c r="I62" s="13"/>
      <c r="J62" s="13"/>
      <c r="K62" s="13"/>
    </row>
    <row r="63" spans="7:11" x14ac:dyDescent="0.2">
      <c r="G63" t="s">
        <v>73</v>
      </c>
      <c r="I63" s="13"/>
      <c r="J63" s="13"/>
      <c r="K63" s="13"/>
    </row>
    <row r="64" spans="7:11" ht="15" x14ac:dyDescent="0.25">
      <c r="G64" s="8" t="s">
        <v>20</v>
      </c>
      <c r="H64" s="5">
        <v>6.4969999999999999</v>
      </c>
      <c r="I64" s="13"/>
      <c r="J64" s="13"/>
      <c r="K64" s="13"/>
    </row>
    <row r="65" spans="9:11" ht="15" x14ac:dyDescent="0.25">
      <c r="I65" s="13"/>
      <c r="J65" s="14"/>
      <c r="K65" s="15"/>
    </row>
    <row r="66" spans="9:11" x14ac:dyDescent="0.2">
      <c r="I66" s="13"/>
      <c r="J66" s="13"/>
      <c r="K66" s="13"/>
    </row>
    <row r="67" spans="9:11" x14ac:dyDescent="0.2">
      <c r="I67" s="13"/>
      <c r="J67" s="13"/>
      <c r="K67" s="1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2"/>
  <sheetViews>
    <sheetView zoomScale="70" zoomScaleNormal="70" workbookViewId="0">
      <selection activeCell="L20" sqref="L20"/>
    </sheetView>
  </sheetViews>
  <sheetFormatPr defaultRowHeight="14.25" x14ac:dyDescent="0.2"/>
  <sheetData>
    <row r="3" spans="2:6" x14ac:dyDescent="0.2">
      <c r="B3" s="13"/>
      <c r="C3" s="13"/>
    </row>
    <row r="5" spans="2:6" x14ac:dyDescent="0.2">
      <c r="D5" t="s">
        <v>44</v>
      </c>
    </row>
    <row r="6" spans="2:6" ht="18.75" x14ac:dyDescent="0.35">
      <c r="D6" t="s">
        <v>45</v>
      </c>
    </row>
    <row r="7" spans="2:6" ht="18.75" x14ac:dyDescent="0.35">
      <c r="B7" t="s">
        <v>22</v>
      </c>
      <c r="D7" t="s">
        <v>46</v>
      </c>
    </row>
    <row r="8" spans="2:6" x14ac:dyDescent="0.2">
      <c r="B8" t="s">
        <v>0</v>
      </c>
    </row>
    <row r="9" spans="2:6" x14ac:dyDescent="0.2">
      <c r="B9">
        <v>10</v>
      </c>
      <c r="E9">
        <f>1/(1+(1+1*B9))</f>
        <v>8.3333333333333329E-2</v>
      </c>
    </row>
    <row r="10" spans="2:6" x14ac:dyDescent="0.2">
      <c r="B10">
        <v>20</v>
      </c>
      <c r="E10">
        <f t="shared" ref="E10:E13" si="0">1/(1+(1+1*B10))</f>
        <v>4.5454545454545456E-2</v>
      </c>
    </row>
    <row r="11" spans="2:6" x14ac:dyDescent="0.2">
      <c r="B11">
        <v>30</v>
      </c>
      <c r="E11">
        <f t="shared" si="0"/>
        <v>3.125E-2</v>
      </c>
    </row>
    <row r="12" spans="2:6" x14ac:dyDescent="0.2">
      <c r="B12">
        <v>40</v>
      </c>
      <c r="E12">
        <f t="shared" si="0"/>
        <v>2.3809523809523808E-2</v>
      </c>
    </row>
    <row r="13" spans="2:6" x14ac:dyDescent="0.2">
      <c r="B13">
        <v>50</v>
      </c>
      <c r="E13">
        <f t="shared" si="0"/>
        <v>1.9230769230769232E-2</v>
      </c>
    </row>
    <row r="14" spans="2:6" ht="18.75" x14ac:dyDescent="0.35">
      <c r="E14" s="1" t="s">
        <v>80</v>
      </c>
      <c r="F14" s="1"/>
    </row>
    <row r="15" spans="2:6" x14ac:dyDescent="0.2">
      <c r="B15" s="13"/>
      <c r="C15" s="13"/>
      <c r="D15" s="13"/>
    </row>
    <row r="16" spans="2:6" x14ac:dyDescent="0.2">
      <c r="B16" s="13"/>
      <c r="C16" s="13"/>
      <c r="D16" s="13"/>
    </row>
    <row r="17" spans="2:20" x14ac:dyDescent="0.2">
      <c r="B17" s="13"/>
      <c r="C17" s="13"/>
      <c r="D17" s="13"/>
    </row>
    <row r="18" spans="2:20" x14ac:dyDescent="0.2">
      <c r="B18" s="13"/>
      <c r="C18" s="13"/>
      <c r="D18" s="13"/>
    </row>
    <row r="19" spans="2:20" x14ac:dyDescent="0.2">
      <c r="B19" s="13"/>
      <c r="C19" s="13"/>
      <c r="D19" s="13"/>
    </row>
    <row r="20" spans="2:20" x14ac:dyDescent="0.2">
      <c r="B20" s="13"/>
      <c r="C20" s="13"/>
      <c r="D20" s="13"/>
    </row>
    <row r="21" spans="2:20" x14ac:dyDescent="0.2">
      <c r="B21" s="13"/>
      <c r="C21" s="13"/>
      <c r="D21" s="13"/>
    </row>
    <row r="22" spans="2:20" x14ac:dyDescent="0.2">
      <c r="B22" s="13"/>
      <c r="C22" s="13"/>
      <c r="D22" s="13"/>
    </row>
    <row r="23" spans="2:20" x14ac:dyDescent="0.2">
      <c r="B23" s="13"/>
      <c r="C23" s="13"/>
      <c r="D23" s="13"/>
    </row>
    <row r="24" spans="2:20" x14ac:dyDescent="0.2">
      <c r="B24" s="13"/>
      <c r="C24" s="13"/>
      <c r="D24" s="13"/>
    </row>
    <row r="25" spans="2:20" x14ac:dyDescent="0.2">
      <c r="B25" s="13"/>
      <c r="C25" s="13"/>
      <c r="D25" s="13"/>
    </row>
    <row r="26" spans="2:20" x14ac:dyDescent="0.2">
      <c r="B26" s="13"/>
      <c r="C26" s="13"/>
      <c r="D26" s="13"/>
    </row>
    <row r="27" spans="2:20" x14ac:dyDescent="0.2">
      <c r="B27" s="13"/>
      <c r="C27" s="13"/>
      <c r="D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x14ac:dyDescent="0.2">
      <c r="B28" s="13"/>
      <c r="C28" s="13"/>
      <c r="D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2:20" x14ac:dyDescent="0.2">
      <c r="B29" s="13"/>
      <c r="C29" s="13"/>
      <c r="D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2:20" x14ac:dyDescent="0.2"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2:20" x14ac:dyDescent="0.2"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2:20" x14ac:dyDescent="0.2"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8:20" x14ac:dyDescent="0.2"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8:20" ht="44.25" x14ac:dyDescent="0.55000000000000004">
      <c r="H34" s="13"/>
      <c r="I34" s="13"/>
      <c r="J34" s="13"/>
      <c r="K34" s="13"/>
      <c r="L34" s="38"/>
      <c r="M34" s="13"/>
      <c r="N34" s="13"/>
      <c r="O34" s="13"/>
      <c r="P34" s="13"/>
      <c r="Q34" s="13"/>
      <c r="R34" s="13"/>
      <c r="S34" s="13"/>
      <c r="T34" s="13"/>
    </row>
    <row r="35" spans="8:20" x14ac:dyDescent="0.2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8:20" x14ac:dyDescent="0.2"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8:20" x14ac:dyDescent="0.2"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8:20" x14ac:dyDescent="0.2"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8:20" x14ac:dyDescent="0.2"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8:20" x14ac:dyDescent="0.2"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8:20" x14ac:dyDescent="0.2"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8:20" x14ac:dyDescent="0.2"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</sheetData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3"/>
  <sheetViews>
    <sheetView zoomScale="90" zoomScaleNormal="90" workbookViewId="0">
      <selection activeCell="F23" sqref="F23"/>
    </sheetView>
  </sheetViews>
  <sheetFormatPr defaultRowHeight="14.25" x14ac:dyDescent="0.2"/>
  <cols>
    <col min="1" max="1" width="11.75" customWidth="1"/>
    <col min="4" max="4" width="5.75" customWidth="1"/>
    <col min="6" max="6" width="18.125" customWidth="1"/>
  </cols>
  <sheetData>
    <row r="2" spans="1:17" x14ac:dyDescent="0.2">
      <c r="B2" s="13"/>
      <c r="C2" s="13"/>
      <c r="D2" s="13"/>
      <c r="E2" s="13"/>
    </row>
    <row r="3" spans="1:17" x14ac:dyDescent="0.2">
      <c r="F3" s="13"/>
      <c r="G3" s="13"/>
      <c r="H3" s="13"/>
      <c r="I3" s="13"/>
      <c r="K3" s="50"/>
      <c r="L3" s="50"/>
    </row>
    <row r="4" spans="1:17" ht="15" x14ac:dyDescent="0.25">
      <c r="A4" t="s">
        <v>100</v>
      </c>
      <c r="B4" t="s">
        <v>22</v>
      </c>
      <c r="C4" t="s">
        <v>22</v>
      </c>
      <c r="E4" t="s">
        <v>3</v>
      </c>
      <c r="H4" s="50" t="s">
        <v>7</v>
      </c>
      <c r="I4" s="50"/>
      <c r="K4" s="13"/>
      <c r="L4" s="15"/>
      <c r="M4" s="13"/>
      <c r="Q4" s="13"/>
    </row>
    <row r="5" spans="1:17" ht="15" x14ac:dyDescent="0.25">
      <c r="B5" t="s">
        <v>0</v>
      </c>
      <c r="C5" t="s">
        <v>1</v>
      </c>
      <c r="E5" s="13" t="s">
        <v>23</v>
      </c>
      <c r="K5" s="15"/>
      <c r="L5" s="47"/>
      <c r="M5" s="13"/>
      <c r="Q5" s="13"/>
    </row>
    <row r="6" spans="1:17" x14ac:dyDescent="0.2">
      <c r="A6">
        <v>1</v>
      </c>
      <c r="B6">
        <v>10</v>
      </c>
      <c r="C6">
        <v>0.124</v>
      </c>
      <c r="E6" s="13">
        <v>0.5</v>
      </c>
      <c r="G6">
        <v>10</v>
      </c>
      <c r="H6" s="1">
        <f>(B6-C6)/B6*100</f>
        <v>98.759999999999991</v>
      </c>
      <c r="K6" s="13"/>
      <c r="L6" s="13"/>
      <c r="M6" s="13"/>
      <c r="Q6" s="13"/>
    </row>
    <row r="7" spans="1:17" x14ac:dyDescent="0.2">
      <c r="A7">
        <v>2</v>
      </c>
      <c r="B7">
        <v>10</v>
      </c>
      <c r="C7">
        <v>0.30299999999999999</v>
      </c>
      <c r="E7" s="13">
        <v>0.5</v>
      </c>
      <c r="G7">
        <v>10</v>
      </c>
      <c r="H7" s="1">
        <f>(B7-C7)/B7*100</f>
        <v>96.969999999999985</v>
      </c>
      <c r="K7" s="13"/>
      <c r="L7" s="13"/>
      <c r="M7" s="13"/>
      <c r="Q7" s="13"/>
    </row>
    <row r="8" spans="1:17" x14ac:dyDescent="0.2">
      <c r="A8">
        <v>3</v>
      </c>
      <c r="B8">
        <v>50</v>
      </c>
      <c r="C8">
        <v>3.0760000000000001</v>
      </c>
      <c r="E8" s="13">
        <v>0.5</v>
      </c>
      <c r="G8">
        <v>50</v>
      </c>
      <c r="H8" s="1">
        <f>(B8-C8)/B8*100</f>
        <v>93.847999999999999</v>
      </c>
      <c r="K8" s="13"/>
      <c r="L8" s="13"/>
      <c r="M8" s="13"/>
      <c r="Q8" s="13"/>
    </row>
    <row r="9" spans="1:17" x14ac:dyDescent="0.2">
      <c r="A9">
        <v>4</v>
      </c>
      <c r="B9">
        <v>50</v>
      </c>
      <c r="C9">
        <v>1.6839999999999999</v>
      </c>
      <c r="E9" s="13">
        <v>0.5</v>
      </c>
      <c r="G9">
        <v>50</v>
      </c>
      <c r="H9" s="1">
        <f>(B9-C9)/B9*100</f>
        <v>96.632000000000005</v>
      </c>
      <c r="K9" s="13"/>
      <c r="L9" s="13"/>
      <c r="M9" s="13"/>
      <c r="Q9" s="13"/>
    </row>
    <row r="10" spans="1:17" x14ac:dyDescent="0.2">
      <c r="A10">
        <v>5</v>
      </c>
      <c r="B10">
        <v>30</v>
      </c>
      <c r="C10">
        <v>3.86</v>
      </c>
      <c r="E10" s="13">
        <v>0.1</v>
      </c>
      <c r="G10">
        <v>30</v>
      </c>
      <c r="H10" s="1">
        <f>(B10-C10)/B10*100</f>
        <v>87.13333333333334</v>
      </c>
      <c r="K10" s="13"/>
      <c r="L10" s="13"/>
      <c r="M10" s="13"/>
      <c r="Q10" s="13"/>
    </row>
    <row r="11" spans="1:17" ht="18" customHeight="1" x14ac:dyDescent="0.2">
      <c r="A11">
        <v>6</v>
      </c>
      <c r="B11">
        <v>30</v>
      </c>
      <c r="C11">
        <v>5.5350000000000001</v>
      </c>
      <c r="E11" s="13">
        <v>0.1</v>
      </c>
      <c r="G11">
        <v>30</v>
      </c>
      <c r="H11" s="1">
        <f>(B11-C11)/B11*100</f>
        <v>81.55</v>
      </c>
      <c r="K11" s="13"/>
      <c r="L11" s="13"/>
      <c r="M11" s="13"/>
      <c r="Q11" s="13"/>
    </row>
    <row r="12" spans="1:17" x14ac:dyDescent="0.2">
      <c r="A12">
        <v>7</v>
      </c>
      <c r="B12">
        <v>30</v>
      </c>
      <c r="C12">
        <v>1.4311</v>
      </c>
      <c r="E12" s="13">
        <v>0.9</v>
      </c>
      <c r="G12">
        <v>30</v>
      </c>
      <c r="H12" s="1">
        <f>(B12-C12)/B12*100</f>
        <v>95.229666666666674</v>
      </c>
      <c r="K12" s="13"/>
      <c r="L12" s="13"/>
      <c r="M12" s="13"/>
      <c r="Q12" s="13"/>
    </row>
    <row r="13" spans="1:17" x14ac:dyDescent="0.2">
      <c r="A13">
        <v>8</v>
      </c>
      <c r="B13">
        <v>30</v>
      </c>
      <c r="C13">
        <v>2.8163999999999998</v>
      </c>
      <c r="E13" s="13">
        <v>0.9</v>
      </c>
      <c r="G13">
        <v>30</v>
      </c>
      <c r="H13" s="1">
        <f>(B13-C13)/B13*100</f>
        <v>90.611999999999995</v>
      </c>
      <c r="K13" s="13"/>
      <c r="L13" s="13"/>
      <c r="M13" s="13"/>
      <c r="Q13" s="13"/>
    </row>
    <row r="14" spans="1:17" x14ac:dyDescent="0.2">
      <c r="A14">
        <v>9</v>
      </c>
      <c r="B14">
        <v>10</v>
      </c>
      <c r="C14">
        <v>0.1653</v>
      </c>
      <c r="E14" s="13">
        <v>0.1</v>
      </c>
      <c r="G14">
        <v>10</v>
      </c>
      <c r="H14" s="1">
        <f>(B14-C14)/B14*100</f>
        <v>98.346999999999994</v>
      </c>
      <c r="K14" s="13"/>
      <c r="L14" s="13"/>
      <c r="M14" s="13"/>
      <c r="Q14" s="13"/>
    </row>
    <row r="15" spans="1:17" x14ac:dyDescent="0.2">
      <c r="A15">
        <v>10</v>
      </c>
      <c r="B15">
        <v>50</v>
      </c>
      <c r="C15">
        <v>8.9749999999999996</v>
      </c>
      <c r="E15" s="13">
        <v>0.1</v>
      </c>
      <c r="G15">
        <v>50</v>
      </c>
      <c r="H15" s="1">
        <f>(B15-C15)/B15*100</f>
        <v>82.05</v>
      </c>
      <c r="K15" s="13"/>
      <c r="L15" s="13"/>
      <c r="M15" s="13"/>
      <c r="Q15" s="13"/>
    </row>
    <row r="16" spans="1:17" x14ac:dyDescent="0.2">
      <c r="A16">
        <v>11</v>
      </c>
      <c r="B16">
        <v>10</v>
      </c>
      <c r="C16">
        <v>0.56699999999999995</v>
      </c>
      <c r="E16" s="13">
        <v>0.9</v>
      </c>
      <c r="G16">
        <v>10</v>
      </c>
      <c r="H16" s="1">
        <f>(B16-C16)/B16*100</f>
        <v>94.33</v>
      </c>
      <c r="K16" s="13"/>
      <c r="L16" s="13"/>
      <c r="M16" s="13"/>
      <c r="Q16" s="13"/>
    </row>
    <row r="17" spans="1:17" x14ac:dyDescent="0.2">
      <c r="A17">
        <v>12</v>
      </c>
      <c r="B17">
        <v>50</v>
      </c>
      <c r="C17">
        <v>0.65</v>
      </c>
      <c r="E17" s="13">
        <v>0.9</v>
      </c>
      <c r="G17">
        <v>50</v>
      </c>
      <c r="H17" s="1">
        <f>(B17-C17)/B17*100</f>
        <v>98.7</v>
      </c>
      <c r="K17" s="13"/>
      <c r="L17" s="13"/>
      <c r="M17" s="13"/>
      <c r="Q17" s="13"/>
    </row>
    <row r="18" spans="1:17" x14ac:dyDescent="0.2">
      <c r="A18">
        <v>13</v>
      </c>
      <c r="B18">
        <v>30</v>
      </c>
      <c r="C18">
        <v>0.157</v>
      </c>
      <c r="E18" s="13">
        <v>0.5</v>
      </c>
      <c r="G18">
        <v>30</v>
      </c>
      <c r="H18" s="1">
        <f>(B18-C18)/B18*100</f>
        <v>99.476666666666674</v>
      </c>
      <c r="K18" s="13"/>
      <c r="L18" s="13"/>
      <c r="M18" s="13"/>
      <c r="Q18" s="13"/>
    </row>
    <row r="19" spans="1:17" x14ac:dyDescent="0.2">
      <c r="A19">
        <v>14</v>
      </c>
      <c r="B19">
        <v>30</v>
      </c>
      <c r="C19">
        <v>0.54900000000000004</v>
      </c>
      <c r="E19" s="13">
        <v>0.5</v>
      </c>
      <c r="G19">
        <v>30</v>
      </c>
      <c r="H19" s="1">
        <f>(B19-C19)/B19*100</f>
        <v>98.17</v>
      </c>
      <c r="K19" s="13"/>
      <c r="L19" s="13"/>
      <c r="M19" s="13"/>
      <c r="Q19" s="13"/>
    </row>
    <row r="20" spans="1:17" x14ac:dyDescent="0.2">
      <c r="A20">
        <v>15</v>
      </c>
      <c r="B20">
        <v>30</v>
      </c>
      <c r="C20">
        <v>1.26</v>
      </c>
      <c r="E20" s="13">
        <v>0.5</v>
      </c>
      <c r="G20">
        <v>30</v>
      </c>
      <c r="H20" s="1">
        <f>(B20-C20)/B20*100</f>
        <v>95.8</v>
      </c>
      <c r="K20" s="13"/>
      <c r="L20" s="13"/>
      <c r="M20" s="13"/>
      <c r="Q20" s="13"/>
    </row>
    <row r="21" spans="1:17" x14ac:dyDescent="0.2">
      <c r="F21" s="13"/>
      <c r="G21" s="13"/>
      <c r="H21" s="13"/>
      <c r="I21" s="13"/>
    </row>
    <row r="22" spans="1:17" x14ac:dyDescent="0.2">
      <c r="G22" s="13"/>
      <c r="H22" s="13"/>
    </row>
    <row r="23" spans="1:17" x14ac:dyDescent="0.2">
      <c r="G23" s="13"/>
      <c r="H23" s="13"/>
    </row>
    <row r="27" spans="1:17" ht="15.75" x14ac:dyDescent="0.25">
      <c r="K27" s="36"/>
    </row>
    <row r="38" spans="10:15" x14ac:dyDescent="0.2">
      <c r="J38" s="13"/>
      <c r="K38" s="13"/>
      <c r="L38" s="13"/>
      <c r="M38" s="13"/>
      <c r="N38" s="13"/>
    </row>
    <row r="39" spans="10:15" x14ac:dyDescent="0.2">
      <c r="J39" s="13"/>
      <c r="K39" s="13"/>
      <c r="L39" s="13"/>
      <c r="M39" s="13"/>
      <c r="N39" s="13"/>
    </row>
    <row r="40" spans="10:15" ht="15" x14ac:dyDescent="0.25">
      <c r="J40" s="13"/>
      <c r="K40" s="13"/>
      <c r="L40" s="13"/>
      <c r="M40" s="15"/>
      <c r="N40" s="15"/>
    </row>
    <row r="41" spans="10:15" ht="15" x14ac:dyDescent="0.25">
      <c r="J41" s="13"/>
      <c r="K41" s="13"/>
      <c r="L41" s="13"/>
      <c r="M41" s="13"/>
      <c r="N41" s="15"/>
      <c r="O41" s="7"/>
    </row>
    <row r="42" spans="10:15" ht="15" x14ac:dyDescent="0.25">
      <c r="J42" s="13"/>
      <c r="K42" s="13"/>
      <c r="L42" s="13"/>
      <c r="M42" s="13"/>
      <c r="N42" s="15"/>
      <c r="O42" s="7"/>
    </row>
    <row r="43" spans="10:15" ht="15" x14ac:dyDescent="0.25">
      <c r="J43" s="13"/>
      <c r="K43" s="13"/>
      <c r="L43" s="13"/>
      <c r="M43" s="13"/>
      <c r="N43" s="15"/>
      <c r="O43" s="7"/>
    </row>
    <row r="44" spans="10:15" ht="15" x14ac:dyDescent="0.25">
      <c r="J44" s="13"/>
      <c r="K44" s="13"/>
      <c r="L44" s="13"/>
      <c r="M44" s="14"/>
      <c r="N44" s="15"/>
      <c r="O44" s="6"/>
    </row>
    <row r="45" spans="10:15" x14ac:dyDescent="0.2">
      <c r="J45" s="13"/>
      <c r="K45" s="13"/>
      <c r="L45" s="13"/>
      <c r="M45" s="13"/>
      <c r="N45" s="13"/>
    </row>
    <row r="46" spans="10:15" x14ac:dyDescent="0.2">
      <c r="J46" s="13"/>
      <c r="K46" s="13"/>
      <c r="L46" s="13"/>
      <c r="M46" s="13"/>
      <c r="N46" s="13"/>
    </row>
    <row r="47" spans="10:15" x14ac:dyDescent="0.2">
      <c r="J47" s="13"/>
      <c r="K47" s="13"/>
      <c r="L47" s="13"/>
      <c r="M47" s="13"/>
      <c r="N47" s="13"/>
    </row>
    <row r="48" spans="10:15" x14ac:dyDescent="0.2">
      <c r="J48" s="13"/>
      <c r="K48" s="13"/>
      <c r="L48" s="13"/>
      <c r="M48" s="13"/>
      <c r="N48" s="13"/>
    </row>
    <row r="49" spans="10:14" x14ac:dyDescent="0.2">
      <c r="J49" s="13"/>
      <c r="K49" s="13"/>
      <c r="L49" s="13"/>
      <c r="M49" s="13"/>
      <c r="N49" s="13"/>
    </row>
    <row r="50" spans="10:14" ht="15" x14ac:dyDescent="0.25">
      <c r="J50" s="13"/>
      <c r="K50" s="13"/>
      <c r="L50" s="14"/>
      <c r="M50" s="14"/>
      <c r="N50" s="15"/>
    </row>
    <row r="51" spans="10:14" x14ac:dyDescent="0.2">
      <c r="J51" s="13"/>
      <c r="K51" s="13"/>
      <c r="L51" s="13"/>
      <c r="M51" s="13"/>
      <c r="N51" s="13"/>
    </row>
    <row r="52" spans="10:14" x14ac:dyDescent="0.2">
      <c r="J52" s="13"/>
      <c r="K52" s="13"/>
      <c r="L52" s="13"/>
      <c r="M52" s="13"/>
      <c r="N52" s="13"/>
    </row>
    <row r="53" spans="10:14" x14ac:dyDescent="0.2">
      <c r="J53" s="13"/>
      <c r="K53" s="13"/>
      <c r="L53" s="13"/>
      <c r="M53" s="13"/>
      <c r="N53" s="1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8"/>
  <sheetViews>
    <sheetView zoomScale="80" zoomScaleNormal="80" workbookViewId="0">
      <selection activeCell="J25" sqref="J25"/>
    </sheetView>
  </sheetViews>
  <sheetFormatPr defaultRowHeight="14.25" x14ac:dyDescent="0.2"/>
  <cols>
    <col min="7" max="7" width="13.5" customWidth="1"/>
    <col min="8" max="8" width="19" customWidth="1"/>
    <col min="9" max="9" width="15.875" bestFit="1" customWidth="1"/>
    <col min="11" max="11" width="14.25" customWidth="1"/>
    <col min="12" max="12" width="10.875" bestFit="1" customWidth="1"/>
  </cols>
  <sheetData>
    <row r="3" spans="1:11" ht="15" x14ac:dyDescent="0.2">
      <c r="G3" s="13"/>
      <c r="H3" s="13"/>
      <c r="I3" s="44"/>
      <c r="J3" s="13"/>
    </row>
    <row r="4" spans="1:11" ht="15" x14ac:dyDescent="0.2">
      <c r="G4" s="13"/>
      <c r="H4" s="13"/>
      <c r="I4" s="13"/>
      <c r="J4" s="44"/>
    </row>
    <row r="5" spans="1:11" ht="18.75" x14ac:dyDescent="0.25">
      <c r="D5" t="s">
        <v>1</v>
      </c>
      <c r="E5" t="s">
        <v>47</v>
      </c>
      <c r="F5" t="s">
        <v>48</v>
      </c>
      <c r="G5" t="s">
        <v>49</v>
      </c>
      <c r="H5" s="19" t="s">
        <v>50</v>
      </c>
      <c r="I5" s="20" t="s">
        <v>51</v>
      </c>
      <c r="J5" t="s">
        <v>99</v>
      </c>
    </row>
    <row r="6" spans="1:11" x14ac:dyDescent="0.2">
      <c r="D6">
        <v>0.1158</v>
      </c>
      <c r="E6">
        <f>1/D6</f>
        <v>8.6355785837651116</v>
      </c>
      <c r="F6">
        <f>1+E6</f>
        <v>9.6355785837651116</v>
      </c>
      <c r="G6">
        <f>LN(F6)</f>
        <v>2.2654623502725331</v>
      </c>
      <c r="H6">
        <f>8.3*298*G6</f>
        <v>5603.3945771640838</v>
      </c>
      <c r="I6" s="27">
        <v>31398029.921999998</v>
      </c>
      <c r="J6" s="21">
        <v>31398029.921999998</v>
      </c>
      <c r="K6" s="24"/>
    </row>
    <row r="7" spans="1:11" x14ac:dyDescent="0.2">
      <c r="D7">
        <v>0.28999999999999998</v>
      </c>
      <c r="E7">
        <f>1/D7</f>
        <v>3.4482758620689657</v>
      </c>
      <c r="F7">
        <f>1+E7</f>
        <v>4.4482758620689662</v>
      </c>
      <c r="G7">
        <f>LN(F7)</f>
        <v>1.4925165743751982</v>
      </c>
      <c r="H7">
        <f>8.3*298*G7</f>
        <v>3691.5904950596155</v>
      </c>
      <c r="I7" s="27">
        <v>13627836.728</v>
      </c>
      <c r="J7" s="21">
        <v>13627836.728</v>
      </c>
    </row>
    <row r="8" spans="1:11" x14ac:dyDescent="0.2">
      <c r="D8">
        <v>0.71599999999999997</v>
      </c>
      <c r="E8">
        <f>1/D8</f>
        <v>1.3966480446927374</v>
      </c>
      <c r="F8">
        <f>1+E8</f>
        <v>2.3966480446927374</v>
      </c>
      <c r="G8">
        <f>LN(F8)</f>
        <v>0.87407111308726193</v>
      </c>
      <c r="H8">
        <f>8.3*298*G8</f>
        <v>2161.9274911100338</v>
      </c>
      <c r="I8" s="27">
        <v>4673928.3530000001</v>
      </c>
      <c r="J8" s="21">
        <v>4673928.3530000001</v>
      </c>
    </row>
    <row r="9" spans="1:11" x14ac:dyDescent="0.2">
      <c r="D9">
        <v>1.08</v>
      </c>
      <c r="E9">
        <f>1/D9</f>
        <v>0.92592592592592582</v>
      </c>
      <c r="F9">
        <f>1+E9</f>
        <v>1.9259259259259258</v>
      </c>
      <c r="G9">
        <f>LN(F9)</f>
        <v>0.65540685257709819</v>
      </c>
      <c r="H9">
        <f>8.3*298*G9</f>
        <v>1621.0833091641948</v>
      </c>
      <c r="I9" s="27">
        <v>2627910.0920000002</v>
      </c>
      <c r="J9" s="21">
        <v>2627910.0920000002</v>
      </c>
    </row>
    <row r="10" spans="1:11" x14ac:dyDescent="0.2">
      <c r="D10">
        <v>2.9769999999999999</v>
      </c>
      <c r="E10">
        <f>1/D10</f>
        <v>0.33590863285186429</v>
      </c>
      <c r="F10">
        <f>1+E10</f>
        <v>1.3359086328518643</v>
      </c>
      <c r="G10">
        <f>LN(F10)</f>
        <v>0.2896116841919143</v>
      </c>
      <c r="H10">
        <f>8.3*298*G10</f>
        <v>716.32553968028083</v>
      </c>
      <c r="I10" s="27">
        <v>513121.505</v>
      </c>
      <c r="J10" s="21">
        <v>513121.505</v>
      </c>
    </row>
    <row r="13" spans="1:11" ht="18" x14ac:dyDescent="0.2">
      <c r="I13" s="20" t="s">
        <v>51</v>
      </c>
      <c r="J13" t="s">
        <v>6</v>
      </c>
    </row>
    <row r="14" spans="1:11" x14ac:dyDescent="0.2">
      <c r="I14" s="27">
        <v>31398029.921999998</v>
      </c>
      <c r="J14">
        <v>0.68149961021032834</v>
      </c>
    </row>
    <row r="15" spans="1:11" ht="24.75" customHeight="1" x14ac:dyDescent="0.55000000000000004">
      <c r="A15" s="13"/>
      <c r="B15" s="13"/>
      <c r="C15" s="13"/>
      <c r="D15" s="38"/>
      <c r="I15" s="27">
        <v>13627836.728</v>
      </c>
      <c r="J15">
        <v>1.3716882087305284</v>
      </c>
    </row>
    <row r="16" spans="1:11" x14ac:dyDescent="0.2">
      <c r="I16" s="27">
        <v>4673928.3530000001</v>
      </c>
      <c r="J16">
        <v>1.7676033793502959</v>
      </c>
    </row>
    <row r="17" spans="2:15" x14ac:dyDescent="0.2">
      <c r="I17" s="27">
        <v>2627910.0920000002</v>
      </c>
      <c r="J17">
        <v>2.0520703448837039</v>
      </c>
    </row>
    <row r="18" spans="2:15" x14ac:dyDescent="0.2">
      <c r="I18" s="27">
        <v>513121.505</v>
      </c>
      <c r="J18">
        <v>2.2411989312796972</v>
      </c>
    </row>
    <row r="20" spans="2:15" ht="18.75" x14ac:dyDescent="0.35">
      <c r="G20" t="s">
        <v>52</v>
      </c>
      <c r="O20" s="21"/>
    </row>
    <row r="21" spans="2:15" ht="18.75" x14ac:dyDescent="0.35">
      <c r="G21" t="s">
        <v>81</v>
      </c>
    </row>
    <row r="22" spans="2:15" ht="18.75" x14ac:dyDescent="0.35">
      <c r="G22" s="1" t="s">
        <v>82</v>
      </c>
    </row>
    <row r="23" spans="2:15" x14ac:dyDescent="0.2">
      <c r="C23" t="s">
        <v>97</v>
      </c>
      <c r="E23" t="s">
        <v>98</v>
      </c>
    </row>
    <row r="25" spans="2:15" ht="17.25" x14ac:dyDescent="0.25">
      <c r="G25" s="23" t="s">
        <v>83</v>
      </c>
    </row>
    <row r="26" spans="2:15" x14ac:dyDescent="0.2">
      <c r="K26" s="35"/>
    </row>
    <row r="27" spans="2:15" x14ac:dyDescent="0.2">
      <c r="H27" t="s">
        <v>84</v>
      </c>
    </row>
    <row r="28" spans="2:15" x14ac:dyDescent="0.2">
      <c r="E28" s="21"/>
      <c r="G28" s="13"/>
      <c r="H28" s="13"/>
      <c r="I28" s="13"/>
    </row>
    <row r="29" spans="2:15" x14ac:dyDescent="0.2">
      <c r="B29" s="1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1" spans="2:15" x14ac:dyDescent="0.2">
      <c r="G31" s="13"/>
    </row>
    <row r="32" spans="2:15" ht="15" x14ac:dyDescent="0.2">
      <c r="G32" s="13"/>
      <c r="H32" s="13"/>
      <c r="I32" s="44"/>
      <c r="J32" s="13"/>
    </row>
    <row r="33" spans="6:11" x14ac:dyDescent="0.2">
      <c r="G33" s="13"/>
      <c r="H33" s="13"/>
      <c r="I33" s="13"/>
      <c r="J33" s="13"/>
    </row>
    <row r="34" spans="6:11" ht="15.75" x14ac:dyDescent="0.25">
      <c r="H34" s="19"/>
      <c r="I34" s="20"/>
    </row>
    <row r="35" spans="6:11" x14ac:dyDescent="0.2">
      <c r="I35" s="22"/>
      <c r="J35" s="21"/>
    </row>
    <row r="36" spans="6:11" x14ac:dyDescent="0.2">
      <c r="J36" s="21"/>
    </row>
    <row r="37" spans="6:11" x14ac:dyDescent="0.2">
      <c r="J37" s="21"/>
    </row>
    <row r="38" spans="6:11" x14ac:dyDescent="0.2">
      <c r="J38" s="21"/>
    </row>
    <row r="39" spans="6:11" x14ac:dyDescent="0.2">
      <c r="J39" s="21"/>
    </row>
    <row r="42" spans="6:11" ht="15" x14ac:dyDescent="0.2">
      <c r="I42" s="20"/>
    </row>
    <row r="43" spans="6:11" x14ac:dyDescent="0.2">
      <c r="I43" s="22"/>
    </row>
    <row r="46" spans="6:11" x14ac:dyDescent="0.2">
      <c r="F46" s="13"/>
      <c r="G46" s="13"/>
      <c r="H46" s="13"/>
      <c r="I46" s="13"/>
      <c r="J46" s="13"/>
      <c r="K46" s="13"/>
    </row>
    <row r="47" spans="6:11" x14ac:dyDescent="0.2">
      <c r="F47" s="13"/>
      <c r="G47" s="13"/>
      <c r="H47" s="13"/>
      <c r="I47" s="13"/>
      <c r="J47" s="13"/>
      <c r="K47" s="13"/>
    </row>
    <row r="48" spans="6:11" x14ac:dyDescent="0.2">
      <c r="F48" s="13"/>
      <c r="G48" s="13"/>
      <c r="H48" s="13"/>
      <c r="I48" s="13"/>
      <c r="J48" s="13"/>
      <c r="K48" s="13"/>
    </row>
    <row r="49" spans="6:11" x14ac:dyDescent="0.2">
      <c r="F49" s="13"/>
      <c r="G49" s="13"/>
      <c r="H49" s="13"/>
      <c r="I49" s="13"/>
      <c r="J49" s="13"/>
      <c r="K49" s="13"/>
    </row>
    <row r="50" spans="6:11" x14ac:dyDescent="0.2">
      <c r="F50" s="13"/>
      <c r="G50" s="13"/>
      <c r="H50" s="13"/>
      <c r="I50" s="13"/>
      <c r="J50" s="13"/>
      <c r="K50" s="13"/>
    </row>
    <row r="51" spans="6:11" x14ac:dyDescent="0.2">
      <c r="F51" s="13"/>
      <c r="G51" s="13"/>
      <c r="H51" s="13"/>
      <c r="I51" s="13"/>
      <c r="J51" s="13"/>
      <c r="K51" s="13"/>
    </row>
    <row r="52" spans="6:11" x14ac:dyDescent="0.2">
      <c r="F52" s="13"/>
      <c r="G52" s="13"/>
      <c r="H52" s="13"/>
      <c r="I52" s="13"/>
      <c r="J52" s="13"/>
      <c r="K52" s="13"/>
    </row>
    <row r="53" spans="6:11" x14ac:dyDescent="0.2">
      <c r="F53" s="13"/>
      <c r="G53" s="13"/>
      <c r="H53" s="13"/>
      <c r="I53" s="13"/>
      <c r="J53" s="13"/>
      <c r="K53" s="13"/>
    </row>
    <row r="54" spans="6:11" x14ac:dyDescent="0.2">
      <c r="F54" s="13"/>
      <c r="G54" s="13"/>
      <c r="H54" s="45"/>
      <c r="I54" s="13"/>
      <c r="J54" s="13"/>
      <c r="K54" s="13"/>
    </row>
    <row r="55" spans="6:11" x14ac:dyDescent="0.2">
      <c r="F55" s="13"/>
      <c r="G55" s="13"/>
      <c r="H55" s="13"/>
      <c r="I55" s="13"/>
      <c r="J55" s="13"/>
      <c r="K55" s="13"/>
    </row>
    <row r="56" spans="6:11" x14ac:dyDescent="0.2">
      <c r="F56" s="13"/>
      <c r="G56" s="13"/>
      <c r="H56" s="13"/>
      <c r="I56" s="13"/>
      <c r="J56" s="13"/>
      <c r="K56" s="13"/>
    </row>
    <row r="57" spans="6:11" x14ac:dyDescent="0.2">
      <c r="F57" s="46"/>
      <c r="G57" s="13"/>
      <c r="H57" s="13"/>
      <c r="I57" s="13"/>
      <c r="J57" s="13"/>
      <c r="K57" s="13"/>
    </row>
    <row r="58" spans="6:11" x14ac:dyDescent="0.2">
      <c r="F58" s="13"/>
      <c r="G58" s="13"/>
      <c r="H58" s="13"/>
      <c r="I58" s="13"/>
      <c r="J58" s="13"/>
      <c r="K58" s="13"/>
    </row>
    <row r="59" spans="6:11" x14ac:dyDescent="0.2">
      <c r="F59" s="13"/>
      <c r="G59" s="13"/>
      <c r="H59" s="13"/>
      <c r="I59" s="13"/>
      <c r="J59" s="13"/>
      <c r="K59" s="13"/>
    </row>
    <row r="60" spans="6:11" x14ac:dyDescent="0.2">
      <c r="F60" s="13"/>
      <c r="G60" s="13"/>
      <c r="H60" s="13"/>
      <c r="I60" s="13"/>
      <c r="J60" s="13"/>
      <c r="K60" s="13"/>
    </row>
    <row r="61" spans="6:11" x14ac:dyDescent="0.2">
      <c r="F61" s="13"/>
      <c r="G61" s="13"/>
      <c r="H61" s="13"/>
      <c r="I61" s="13"/>
      <c r="J61" s="13"/>
      <c r="K61" s="13"/>
    </row>
    <row r="62" spans="6:11" x14ac:dyDescent="0.2">
      <c r="F62" s="13"/>
      <c r="G62" s="13"/>
      <c r="H62" s="13"/>
      <c r="I62" s="13"/>
      <c r="J62" s="13"/>
      <c r="K62" s="13"/>
    </row>
    <row r="63" spans="6:11" x14ac:dyDescent="0.2">
      <c r="F63" s="13"/>
      <c r="G63" s="13"/>
      <c r="H63" s="13"/>
      <c r="I63" s="13"/>
      <c r="J63" s="13"/>
      <c r="K63" s="13"/>
    </row>
    <row r="64" spans="6:11" x14ac:dyDescent="0.2">
      <c r="F64" s="13"/>
      <c r="G64" s="13"/>
      <c r="H64" s="13"/>
      <c r="I64" s="13"/>
      <c r="J64" s="13"/>
      <c r="K64" s="13"/>
    </row>
    <row r="65" spans="6:11" x14ac:dyDescent="0.2">
      <c r="F65" s="13"/>
      <c r="G65" s="13"/>
      <c r="H65" s="13"/>
      <c r="I65" s="13"/>
      <c r="J65" s="13"/>
      <c r="K65" s="13"/>
    </row>
    <row r="66" spans="6:11" x14ac:dyDescent="0.2">
      <c r="F66" s="13"/>
      <c r="G66" s="13"/>
      <c r="H66" s="13"/>
      <c r="I66" s="13"/>
      <c r="J66" s="13"/>
      <c r="K66" s="13"/>
    </row>
    <row r="67" spans="6:11" x14ac:dyDescent="0.2">
      <c r="F67" s="13"/>
      <c r="G67" s="13"/>
      <c r="H67" s="13"/>
      <c r="I67" s="13"/>
      <c r="J67" s="13"/>
      <c r="K67" s="13"/>
    </row>
    <row r="68" spans="6:11" x14ac:dyDescent="0.2">
      <c r="F68" s="13"/>
      <c r="G68" s="13"/>
      <c r="H68" s="13"/>
      <c r="I68" s="13"/>
      <c r="J68" s="13"/>
      <c r="K68" s="1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2"/>
  <sheetViews>
    <sheetView zoomScale="70" zoomScaleNormal="70" workbookViewId="0">
      <selection activeCell="J11" sqref="J11"/>
    </sheetView>
  </sheetViews>
  <sheetFormatPr defaultRowHeight="14.25" x14ac:dyDescent="0.2"/>
  <cols>
    <col min="6" max="6" width="18.125" customWidth="1"/>
    <col min="8" max="8" width="12.75" customWidth="1"/>
    <col min="14" max="14" width="12.625" customWidth="1"/>
    <col min="15" max="15" width="12.875" customWidth="1"/>
    <col min="16" max="16" width="9.125" customWidth="1"/>
  </cols>
  <sheetData>
    <row r="2" spans="1:24" x14ac:dyDescent="0.2">
      <c r="A2" s="13"/>
      <c r="B2" s="13"/>
      <c r="C2" s="13"/>
      <c r="D2" s="13"/>
      <c r="E2" s="13"/>
      <c r="F2" s="13"/>
      <c r="G2" s="13"/>
    </row>
    <row r="3" spans="1:24" x14ac:dyDescent="0.2">
      <c r="A3" s="13"/>
      <c r="B3" s="13"/>
      <c r="C3" s="13"/>
      <c r="D3" s="13"/>
      <c r="E3" s="13"/>
      <c r="F3" s="13"/>
      <c r="G3" s="13"/>
      <c r="Q3" s="13"/>
      <c r="R3" s="13"/>
      <c r="S3" s="13"/>
      <c r="T3" s="13"/>
      <c r="U3" s="13"/>
      <c r="V3" s="13"/>
      <c r="W3" s="13"/>
      <c r="X3" s="13"/>
    </row>
    <row r="4" spans="1:24" x14ac:dyDescent="0.2">
      <c r="A4" s="13"/>
      <c r="B4" s="13"/>
      <c r="C4" s="13"/>
      <c r="D4" s="13"/>
      <c r="E4" s="13"/>
      <c r="F4" s="13"/>
      <c r="G4" s="13"/>
      <c r="Q4" s="13"/>
      <c r="R4" s="13"/>
      <c r="S4" s="13"/>
      <c r="T4" s="13"/>
      <c r="U4" s="13"/>
      <c r="V4" s="13"/>
      <c r="W4" s="13"/>
      <c r="X4" s="13"/>
    </row>
    <row r="5" spans="1:24" ht="15" x14ac:dyDescent="0.25">
      <c r="A5" s="15"/>
      <c r="B5" s="15"/>
      <c r="C5" s="15"/>
      <c r="D5" s="15"/>
      <c r="E5" s="15"/>
      <c r="F5" s="15"/>
      <c r="G5" s="13"/>
      <c r="Q5" s="13"/>
      <c r="R5" s="13"/>
      <c r="S5" s="13"/>
      <c r="T5" s="13"/>
      <c r="U5" s="13"/>
      <c r="V5" s="13"/>
      <c r="W5" s="13"/>
      <c r="X5" s="13"/>
    </row>
    <row r="6" spans="1:24" ht="18.75" x14ac:dyDescent="0.35">
      <c r="F6" t="s">
        <v>37</v>
      </c>
      <c r="Q6" s="13"/>
      <c r="R6" s="13"/>
      <c r="S6" s="13"/>
      <c r="T6" s="13"/>
      <c r="U6" s="13"/>
      <c r="V6" s="13"/>
      <c r="W6" s="13"/>
      <c r="X6" s="13"/>
    </row>
    <row r="7" spans="1:24" ht="15" x14ac:dyDescent="0.25">
      <c r="D7" s="9" t="s">
        <v>25</v>
      </c>
      <c r="E7" s="9" t="s">
        <v>26</v>
      </c>
      <c r="F7" s="10" t="s">
        <v>27</v>
      </c>
      <c r="G7" s="9" t="s">
        <v>28</v>
      </c>
      <c r="H7" s="9" t="s">
        <v>29</v>
      </c>
      <c r="K7" s="3"/>
      <c r="Q7" s="13"/>
      <c r="R7" s="13"/>
      <c r="S7" s="13"/>
      <c r="T7" s="13"/>
      <c r="U7" s="13"/>
      <c r="V7" s="13"/>
      <c r="W7" s="13"/>
      <c r="X7" s="13"/>
    </row>
    <row r="8" spans="1:24" ht="15" x14ac:dyDescent="0.25">
      <c r="D8">
        <v>0</v>
      </c>
      <c r="E8">
        <v>2.6100000000000003</v>
      </c>
      <c r="F8">
        <v>5.9266000000000005</v>
      </c>
      <c r="G8">
        <f>F8-E8</f>
        <v>3.3166000000000002</v>
      </c>
      <c r="H8">
        <f>LOG(G8)</f>
        <v>0.52069309640100314</v>
      </c>
      <c r="J8" s="3"/>
      <c r="K8" s="4"/>
      <c r="Q8" s="13"/>
      <c r="R8" s="13"/>
      <c r="S8" s="13"/>
      <c r="T8" s="13"/>
      <c r="U8" s="13"/>
      <c r="V8" s="13"/>
      <c r="W8" s="13"/>
      <c r="X8" s="13"/>
    </row>
    <row r="9" spans="1:24" x14ac:dyDescent="0.2">
      <c r="D9">
        <v>10</v>
      </c>
      <c r="E9">
        <v>5.8470000000000004</v>
      </c>
      <c r="F9">
        <v>5.9266000000000005</v>
      </c>
      <c r="G9">
        <f t="shared" ref="G9:G13" si="0">F9-E9</f>
        <v>7.9600000000000115E-2</v>
      </c>
      <c r="H9">
        <v>0</v>
      </c>
      <c r="K9" s="13"/>
      <c r="Q9" s="13"/>
      <c r="R9" s="13"/>
      <c r="S9" s="13"/>
      <c r="T9" s="13"/>
      <c r="U9" s="13"/>
      <c r="V9" s="13"/>
      <c r="W9" s="13"/>
      <c r="X9" s="13"/>
    </row>
    <row r="10" spans="1:24" x14ac:dyDescent="0.2">
      <c r="D10">
        <v>20</v>
      </c>
      <c r="E10">
        <v>5.9266000000000005</v>
      </c>
      <c r="F10">
        <v>5.9266000000000005</v>
      </c>
      <c r="G10">
        <f t="shared" si="0"/>
        <v>0</v>
      </c>
      <c r="H10">
        <v>0</v>
      </c>
      <c r="Q10" s="13"/>
      <c r="R10" s="13"/>
      <c r="S10" s="13"/>
      <c r="T10" s="13"/>
      <c r="U10" s="13"/>
      <c r="V10" s="13"/>
      <c r="W10" s="13"/>
      <c r="X10" s="13"/>
    </row>
    <row r="11" spans="1:24" x14ac:dyDescent="0.2">
      <c r="D11">
        <v>30</v>
      </c>
      <c r="E11">
        <v>5.8</v>
      </c>
      <c r="F11">
        <v>5.9266000000000005</v>
      </c>
      <c r="G11">
        <f t="shared" si="0"/>
        <v>0.12660000000000071</v>
      </c>
      <c r="H11">
        <f t="shared" ref="H9:H13" si="1">LOG(G11)</f>
        <v>-0.89756629431866131</v>
      </c>
      <c r="Q11" s="13"/>
      <c r="R11" s="13"/>
      <c r="S11" s="13"/>
      <c r="T11" s="13"/>
      <c r="U11" s="13"/>
      <c r="V11" s="13"/>
      <c r="W11" s="13"/>
      <c r="X11" s="13"/>
    </row>
    <row r="12" spans="1:24" x14ac:dyDescent="0.2">
      <c r="D12">
        <v>60</v>
      </c>
      <c r="E12">
        <v>5.7860000000000005</v>
      </c>
      <c r="F12">
        <v>5.9266000000000005</v>
      </c>
      <c r="G12">
        <f t="shared" si="0"/>
        <v>0.14060000000000006</v>
      </c>
      <c r="H12">
        <f t="shared" si="1"/>
        <v>-0.85201467931619468</v>
      </c>
      <c r="Q12" s="13"/>
      <c r="R12" s="13"/>
      <c r="S12" s="13"/>
      <c r="T12" s="13"/>
      <c r="U12" s="13"/>
      <c r="V12" s="13"/>
      <c r="W12" s="13"/>
      <c r="X12" s="13"/>
    </row>
    <row r="13" spans="1:24" x14ac:dyDescent="0.2">
      <c r="D13">
        <v>90</v>
      </c>
      <c r="E13" s="12">
        <v>5.7940000000000005</v>
      </c>
      <c r="F13">
        <v>5.9266000000000005</v>
      </c>
      <c r="G13">
        <f t="shared" si="0"/>
        <v>0.13260000000000005</v>
      </c>
      <c r="H13">
        <f t="shared" si="1"/>
        <v>-0.87745647593124554</v>
      </c>
      <c r="Q13" s="13"/>
      <c r="R13" s="13"/>
      <c r="S13" s="13"/>
      <c r="T13" s="13"/>
      <c r="U13" s="13"/>
      <c r="V13" s="13"/>
      <c r="W13" s="13"/>
      <c r="X13" s="13"/>
    </row>
    <row r="14" spans="1:24" x14ac:dyDescent="0.2">
      <c r="Q14" s="13"/>
      <c r="R14" s="13"/>
      <c r="S14" s="13"/>
      <c r="T14" s="13"/>
      <c r="U14" s="13"/>
      <c r="V14" s="13"/>
      <c r="W14" s="13"/>
      <c r="X14" s="13"/>
    </row>
    <row r="15" spans="1:24" x14ac:dyDescent="0.2">
      <c r="Q15" s="13"/>
      <c r="R15" s="13"/>
      <c r="S15" s="13"/>
      <c r="T15" s="13"/>
      <c r="U15" s="13"/>
      <c r="V15" s="13"/>
      <c r="W15" s="13"/>
      <c r="X15" s="13"/>
    </row>
    <row r="16" spans="1:24" x14ac:dyDescent="0.2">
      <c r="Q16" s="13"/>
      <c r="R16" s="13"/>
      <c r="S16" s="13"/>
      <c r="T16" s="13"/>
      <c r="U16" s="13"/>
      <c r="V16" s="13"/>
      <c r="W16" s="13"/>
      <c r="X16" s="13"/>
    </row>
    <row r="17" spans="3:26" x14ac:dyDescent="0.2">
      <c r="Q17" s="13"/>
      <c r="R17" s="13"/>
      <c r="S17" s="13"/>
      <c r="T17" s="13"/>
      <c r="U17" s="13"/>
      <c r="V17" s="13"/>
      <c r="W17" s="13"/>
      <c r="X17" s="13"/>
    </row>
    <row r="18" spans="3:26" x14ac:dyDescent="0.2">
      <c r="Q18" s="13"/>
      <c r="R18" s="13"/>
      <c r="S18" s="13"/>
      <c r="T18" s="13"/>
      <c r="U18" s="13"/>
      <c r="V18" s="13"/>
      <c r="W18" s="13"/>
      <c r="X18" s="13"/>
    </row>
    <row r="19" spans="3:26" x14ac:dyDescent="0.2">
      <c r="Q19" s="13"/>
      <c r="R19" s="13"/>
      <c r="S19" s="13"/>
      <c r="T19" s="13"/>
      <c r="U19" s="13"/>
      <c r="V19" s="13"/>
      <c r="W19" s="13"/>
      <c r="X19" s="13"/>
    </row>
    <row r="20" spans="3:26" x14ac:dyDescent="0.2">
      <c r="G20" t="s">
        <v>30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3:26" x14ac:dyDescent="0.2">
      <c r="G21" t="s">
        <v>31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3:26" ht="22.5" customHeight="1" x14ac:dyDescent="0.55000000000000004">
      <c r="C22" s="13"/>
      <c r="D22" s="13"/>
      <c r="E22" s="13"/>
      <c r="F22" s="38"/>
      <c r="G22" s="13" t="s">
        <v>32</v>
      </c>
      <c r="H22" s="13"/>
      <c r="I22" s="13"/>
      <c r="J22" s="13"/>
      <c r="K22" s="13"/>
      <c r="L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3:26" x14ac:dyDescent="0.2">
      <c r="G23" s="13"/>
      <c r="H23" s="13"/>
      <c r="I23" s="13"/>
      <c r="J23" s="13"/>
      <c r="K23" s="13"/>
      <c r="L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3:26" x14ac:dyDescent="0.2">
      <c r="G24" s="13" t="s">
        <v>92</v>
      </c>
      <c r="H24" s="13"/>
      <c r="I24" s="13"/>
      <c r="J24" s="13"/>
      <c r="K24" s="13"/>
      <c r="L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3:26" x14ac:dyDescent="0.2">
      <c r="G25" s="13" t="s">
        <v>33</v>
      </c>
      <c r="H25" s="13"/>
      <c r="I25" s="13"/>
      <c r="J25" s="13"/>
      <c r="K25" s="13"/>
      <c r="L25" s="13"/>
      <c r="M25" s="16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3:26" x14ac:dyDescent="0.2">
      <c r="G26" s="13" t="s">
        <v>93</v>
      </c>
      <c r="H26" s="13"/>
      <c r="I26" s="13"/>
      <c r="J26" s="13"/>
      <c r="K26" s="13"/>
      <c r="L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3:26" x14ac:dyDescent="0.2">
      <c r="G27" s="13"/>
      <c r="H27" s="1" t="s">
        <v>94</v>
      </c>
      <c r="I27" s="13"/>
      <c r="J27" s="13"/>
      <c r="K27" s="13"/>
      <c r="L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3:26" x14ac:dyDescent="0.2"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3:26" x14ac:dyDescent="0.2">
      <c r="I29" t="s">
        <v>34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3:26" x14ac:dyDescent="0.2">
      <c r="I30" t="s">
        <v>35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3:26" x14ac:dyDescent="0.2"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3:26" x14ac:dyDescent="0.2">
      <c r="K32" t="s">
        <v>35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4:24" x14ac:dyDescent="0.2">
      <c r="K33" t="s">
        <v>95</v>
      </c>
      <c r="Q33" s="13"/>
      <c r="R33" s="13"/>
      <c r="S33" s="13"/>
      <c r="T33" s="13"/>
      <c r="U33" s="13"/>
      <c r="V33" s="13"/>
      <c r="W33" s="13"/>
      <c r="X33" s="13"/>
    </row>
    <row r="34" spans="4:24" ht="18.75" x14ac:dyDescent="0.35">
      <c r="J34" s="1" t="s">
        <v>36</v>
      </c>
      <c r="K34" s="11" t="s">
        <v>96</v>
      </c>
    </row>
    <row r="35" spans="4:24" x14ac:dyDescent="0.2">
      <c r="D35" s="13"/>
      <c r="E35" s="13"/>
      <c r="F35" s="13"/>
      <c r="G35" s="13"/>
      <c r="H35" s="13"/>
      <c r="I35" s="13"/>
      <c r="J35" s="13"/>
      <c r="K35" s="13"/>
    </row>
    <row r="36" spans="4:24" x14ac:dyDescent="0.2">
      <c r="D36" s="13"/>
      <c r="E36" s="13"/>
      <c r="F36" s="13"/>
      <c r="G36" s="13"/>
      <c r="H36" s="13"/>
      <c r="I36" s="13"/>
      <c r="J36" s="13"/>
      <c r="K36" s="13"/>
    </row>
    <row r="37" spans="4:24" x14ac:dyDescent="0.2">
      <c r="D37" s="13"/>
      <c r="E37" s="13"/>
      <c r="F37" s="13"/>
      <c r="G37" s="13"/>
      <c r="H37" s="13"/>
      <c r="I37" s="13"/>
      <c r="J37" s="13"/>
      <c r="K37" s="13"/>
    </row>
    <row r="38" spans="4:24" x14ac:dyDescent="0.2">
      <c r="D38" s="13"/>
      <c r="E38" s="13"/>
      <c r="F38" s="13"/>
      <c r="G38" s="13"/>
      <c r="H38" s="13"/>
      <c r="I38" s="13"/>
      <c r="J38" s="13"/>
      <c r="K38" s="13"/>
    </row>
    <row r="39" spans="4:24" x14ac:dyDescent="0.2">
      <c r="D39" s="13"/>
      <c r="E39" s="13"/>
      <c r="F39" s="13"/>
      <c r="G39" s="13"/>
      <c r="H39" s="13"/>
      <c r="I39" s="13"/>
      <c r="J39" s="13"/>
      <c r="K39" s="13"/>
    </row>
    <row r="40" spans="4:24" x14ac:dyDescent="0.2">
      <c r="D40" s="13"/>
      <c r="E40" s="13"/>
      <c r="F40" s="13"/>
      <c r="G40" s="13"/>
      <c r="H40" s="13"/>
      <c r="I40" s="13"/>
      <c r="J40" s="13"/>
      <c r="K40" s="13"/>
    </row>
    <row r="48" spans="4:24" x14ac:dyDescent="0.2">
      <c r="F48" s="12"/>
    </row>
    <row r="49" spans="5:11" x14ac:dyDescent="0.2">
      <c r="E49" s="12"/>
      <c r="F49" s="12"/>
    </row>
    <row r="58" spans="5:11" x14ac:dyDescent="0.2">
      <c r="G58" s="1"/>
      <c r="H58" s="1"/>
      <c r="I58" s="1"/>
      <c r="J58" s="1"/>
      <c r="K58" s="1"/>
    </row>
    <row r="60" spans="5:11" x14ac:dyDescent="0.2">
      <c r="G60" s="1"/>
      <c r="H60" s="1"/>
    </row>
    <row r="63" spans="5:11" x14ac:dyDescent="0.2">
      <c r="H63" s="11"/>
    </row>
    <row r="70" spans="8:11" x14ac:dyDescent="0.2">
      <c r="J70" s="1"/>
      <c r="K70" s="11"/>
    </row>
    <row r="71" spans="8:11" x14ac:dyDescent="0.2">
      <c r="H71" s="1"/>
      <c r="J71" s="1"/>
      <c r="K71" s="1"/>
    </row>
    <row r="72" spans="8:11" x14ac:dyDescent="0.2">
      <c r="H72" s="1"/>
      <c r="J72" s="1"/>
      <c r="K72" s="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0"/>
  <sheetViews>
    <sheetView zoomScale="70" zoomScaleNormal="70" workbookViewId="0">
      <selection activeCell="G21" sqref="G21"/>
    </sheetView>
  </sheetViews>
  <sheetFormatPr defaultRowHeight="14.25" x14ac:dyDescent="0.2"/>
  <cols>
    <col min="7" max="7" width="13.875" customWidth="1"/>
  </cols>
  <sheetData>
    <row r="2" spans="3:6" ht="15" x14ac:dyDescent="0.25">
      <c r="D2" s="9" t="s">
        <v>25</v>
      </c>
      <c r="E2" s="9" t="s">
        <v>26</v>
      </c>
      <c r="F2" s="9" t="s">
        <v>38</v>
      </c>
    </row>
    <row r="3" spans="3:6" ht="15" x14ac:dyDescent="0.25">
      <c r="D3">
        <v>0</v>
      </c>
      <c r="E3">
        <v>2.6100000000000003</v>
      </c>
      <c r="F3" s="9">
        <f t="shared" ref="F3:F10" si="0">D3/E3</f>
        <v>0</v>
      </c>
    </row>
    <row r="4" spans="3:6" ht="15" x14ac:dyDescent="0.25">
      <c r="D4">
        <v>10</v>
      </c>
      <c r="E4">
        <v>5.8470000000000004</v>
      </c>
      <c r="F4" s="9">
        <f t="shared" si="0"/>
        <v>1.7102787754403967</v>
      </c>
    </row>
    <row r="5" spans="3:6" ht="15" x14ac:dyDescent="0.25">
      <c r="D5">
        <v>20</v>
      </c>
      <c r="E5">
        <v>5.9266000000000005</v>
      </c>
      <c r="F5" s="9">
        <f t="shared" si="0"/>
        <v>3.3746161374143688</v>
      </c>
    </row>
    <row r="6" spans="3:6" ht="15" x14ac:dyDescent="0.25">
      <c r="D6">
        <v>30</v>
      </c>
      <c r="E6">
        <v>5.8</v>
      </c>
      <c r="F6" s="9">
        <f t="shared" si="0"/>
        <v>5.1724137931034484</v>
      </c>
    </row>
    <row r="7" spans="3:6" ht="15" x14ac:dyDescent="0.25">
      <c r="D7">
        <v>60</v>
      </c>
      <c r="E7">
        <v>5.7860000000000005</v>
      </c>
      <c r="F7" s="9">
        <f t="shared" si="0"/>
        <v>10.369858278603525</v>
      </c>
    </row>
    <row r="8" spans="3:6" ht="15" x14ac:dyDescent="0.25">
      <c r="D8">
        <v>90</v>
      </c>
      <c r="E8">
        <v>5.7940000000000005</v>
      </c>
      <c r="F8" s="9">
        <f t="shared" si="0"/>
        <v>15.533310321021744</v>
      </c>
    </row>
    <row r="9" spans="3:6" ht="15" x14ac:dyDescent="0.25">
      <c r="D9" s="28">
        <v>120</v>
      </c>
      <c r="E9">
        <v>5.7218000000000009</v>
      </c>
      <c r="F9" s="9">
        <f t="shared" si="0"/>
        <v>20.972421266035159</v>
      </c>
    </row>
    <row r="10" spans="3:6" ht="15" x14ac:dyDescent="0.25">
      <c r="D10">
        <v>150</v>
      </c>
      <c r="E10">
        <v>5.6525999999999996</v>
      </c>
      <c r="F10" s="28">
        <f t="shared" si="0"/>
        <v>26.536461097548031</v>
      </c>
    </row>
    <row r="13" spans="3:6" x14ac:dyDescent="0.2">
      <c r="F13" s="13"/>
    </row>
    <row r="14" spans="3:6" x14ac:dyDescent="0.2">
      <c r="F14" s="13"/>
    </row>
    <row r="15" spans="3:6" ht="18.75" x14ac:dyDescent="0.35">
      <c r="D15" t="s">
        <v>39</v>
      </c>
      <c r="F15" s="13"/>
    </row>
    <row r="16" spans="3:6" ht="18.75" x14ac:dyDescent="0.35">
      <c r="C16" t="s">
        <v>40</v>
      </c>
      <c r="D16" t="s">
        <v>88</v>
      </c>
      <c r="F16" s="13"/>
    </row>
    <row r="17" spans="4:17" x14ac:dyDescent="0.2">
      <c r="D17" s="11">
        <f>1/0.1763</f>
        <v>5.6721497447532609</v>
      </c>
    </row>
    <row r="18" spans="4:17" ht="18.75" x14ac:dyDescent="0.35">
      <c r="K18" t="s">
        <v>42</v>
      </c>
    </row>
    <row r="19" spans="4:17" ht="18.75" x14ac:dyDescent="0.35">
      <c r="G19" s="13"/>
      <c r="H19" s="13"/>
      <c r="I19" s="13"/>
      <c r="J19" s="13"/>
      <c r="K19" t="s">
        <v>43</v>
      </c>
    </row>
    <row r="20" spans="4:17" ht="18.75" x14ac:dyDescent="0.35">
      <c r="I20">
        <v>32.17</v>
      </c>
      <c r="J20" t="s">
        <v>41</v>
      </c>
      <c r="K20" t="s">
        <v>89</v>
      </c>
    </row>
    <row r="21" spans="4:17" ht="18.75" x14ac:dyDescent="0.35">
      <c r="K21" t="s">
        <v>90</v>
      </c>
    </row>
    <row r="22" spans="4:17" ht="18.75" x14ac:dyDescent="0.35">
      <c r="K22" s="11" t="s">
        <v>91</v>
      </c>
    </row>
    <row r="23" spans="4:17" x14ac:dyDescent="0.2">
      <c r="L23" s="13"/>
      <c r="M23" s="13"/>
      <c r="N23" s="13"/>
      <c r="O23" s="13"/>
      <c r="P23" s="13"/>
      <c r="Q23" s="13"/>
    </row>
    <row r="24" spans="4:17" x14ac:dyDescent="0.2">
      <c r="L24" s="13"/>
      <c r="M24" s="13"/>
      <c r="N24" s="13"/>
      <c r="O24" s="13"/>
      <c r="P24" s="13"/>
      <c r="Q24" s="13"/>
    </row>
    <row r="25" spans="4:17" x14ac:dyDescent="0.2">
      <c r="L25" s="13"/>
      <c r="M25" s="13"/>
      <c r="N25" s="13"/>
      <c r="O25" s="13"/>
      <c r="P25" s="13"/>
      <c r="Q25" s="13"/>
    </row>
    <row r="26" spans="4:17" ht="44.25" x14ac:dyDescent="0.55000000000000004">
      <c r="L26" s="13"/>
      <c r="M26" s="13"/>
      <c r="N26" s="13"/>
      <c r="O26" s="13"/>
      <c r="P26" s="38"/>
      <c r="Q26" s="13"/>
    </row>
    <row r="27" spans="4:17" x14ac:dyDescent="0.2">
      <c r="L27" s="13"/>
      <c r="M27" s="13"/>
      <c r="N27" s="13"/>
      <c r="O27" s="13"/>
      <c r="P27" s="13"/>
      <c r="Q27" s="13"/>
    </row>
    <row r="28" spans="4:17" x14ac:dyDescent="0.2">
      <c r="L28" s="13"/>
      <c r="M28" s="13"/>
      <c r="N28" s="13"/>
      <c r="O28" s="13"/>
      <c r="P28" s="13"/>
      <c r="Q28" s="13"/>
    </row>
    <row r="29" spans="4:17" x14ac:dyDescent="0.2">
      <c r="L29" s="13"/>
      <c r="M29" s="13"/>
      <c r="N29" s="13"/>
      <c r="O29" s="13"/>
      <c r="P29" s="13"/>
      <c r="Q29" s="13"/>
    </row>
    <row r="30" spans="4:17" x14ac:dyDescent="0.2">
      <c r="L30" s="13"/>
      <c r="M30" s="13"/>
      <c r="N30" s="13"/>
      <c r="O30" s="13"/>
      <c r="P30" s="13"/>
      <c r="Q30" s="13"/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31"/>
  <sheetViews>
    <sheetView zoomScale="70" zoomScaleNormal="70" workbookViewId="0">
      <selection activeCell="K27" sqref="K27"/>
    </sheetView>
  </sheetViews>
  <sheetFormatPr defaultRowHeight="14.25" x14ac:dyDescent="0.2"/>
  <sheetData>
    <row r="2" spans="6:10" ht="15.75" x14ac:dyDescent="0.25">
      <c r="G2" s="48"/>
      <c r="H2" s="48"/>
      <c r="I2" s="48"/>
      <c r="J2" s="48"/>
    </row>
    <row r="5" spans="6:10" x14ac:dyDescent="0.2">
      <c r="F5" t="s">
        <v>25</v>
      </c>
      <c r="G5" t="s">
        <v>53</v>
      </c>
      <c r="H5" t="s">
        <v>26</v>
      </c>
    </row>
    <row r="6" spans="6:10" x14ac:dyDescent="0.2">
      <c r="F6">
        <v>0</v>
      </c>
      <c r="G6">
        <f>F6/2</f>
        <v>0</v>
      </c>
      <c r="H6">
        <v>2.6100000000000003</v>
      </c>
    </row>
    <row r="7" spans="6:10" x14ac:dyDescent="0.2">
      <c r="F7">
        <v>10</v>
      </c>
      <c r="G7">
        <f t="shared" ref="G7:G12" si="0">F7/2</f>
        <v>5</v>
      </c>
      <c r="H7">
        <v>5.8470000000000004</v>
      </c>
    </row>
    <row r="8" spans="6:10" x14ac:dyDescent="0.2">
      <c r="F8">
        <v>20</v>
      </c>
      <c r="G8">
        <f t="shared" si="0"/>
        <v>10</v>
      </c>
      <c r="H8">
        <v>5.9266000000000005</v>
      </c>
    </row>
    <row r="9" spans="6:10" x14ac:dyDescent="0.2">
      <c r="F9">
        <v>30</v>
      </c>
      <c r="G9">
        <f t="shared" si="0"/>
        <v>15</v>
      </c>
      <c r="H9">
        <v>5.8</v>
      </c>
    </row>
    <row r="10" spans="6:10" x14ac:dyDescent="0.2">
      <c r="F10">
        <v>60</v>
      </c>
      <c r="G10">
        <f t="shared" si="0"/>
        <v>30</v>
      </c>
      <c r="H10">
        <v>5.7860000000000005</v>
      </c>
    </row>
    <row r="11" spans="6:10" x14ac:dyDescent="0.2">
      <c r="F11">
        <v>90</v>
      </c>
      <c r="G11">
        <f t="shared" si="0"/>
        <v>45</v>
      </c>
      <c r="H11">
        <v>5.7940000000000005</v>
      </c>
    </row>
    <row r="12" spans="6:10" ht="15" x14ac:dyDescent="0.25">
      <c r="F12" s="28">
        <v>120</v>
      </c>
      <c r="G12">
        <f t="shared" si="0"/>
        <v>60</v>
      </c>
      <c r="H12">
        <v>5.7218000000000009</v>
      </c>
    </row>
    <row r="13" spans="6:10" x14ac:dyDescent="0.2">
      <c r="F13">
        <v>150</v>
      </c>
      <c r="G13">
        <f t="shared" ref="G13" si="1">F13/2</f>
        <v>75</v>
      </c>
      <c r="H13">
        <v>5.6525999999999996</v>
      </c>
    </row>
    <row r="14" spans="6:10" x14ac:dyDescent="0.2">
      <c r="G14" s="13"/>
      <c r="H14" s="13"/>
    </row>
    <row r="15" spans="6:10" x14ac:dyDescent="0.2">
      <c r="G15" s="13"/>
      <c r="H15" s="13"/>
    </row>
    <row r="21" spans="3:25" x14ac:dyDescent="0.2">
      <c r="C21">
        <v>0</v>
      </c>
      <c r="D21">
        <f>C21/2</f>
        <v>0</v>
      </c>
      <c r="E21">
        <v>2.6100000000000003</v>
      </c>
    </row>
    <row r="22" spans="3:25" x14ac:dyDescent="0.2">
      <c r="C22">
        <v>10</v>
      </c>
      <c r="D22">
        <f t="shared" ref="D22:D23" si="2">C22/2</f>
        <v>5</v>
      </c>
      <c r="E22">
        <v>5.8470000000000004</v>
      </c>
      <c r="F22" s="1" t="s">
        <v>77</v>
      </c>
    </row>
    <row r="23" spans="3:25" x14ac:dyDescent="0.2">
      <c r="C23">
        <v>20</v>
      </c>
      <c r="D23">
        <f t="shared" si="2"/>
        <v>10</v>
      </c>
      <c r="E23">
        <v>5.9266000000000005</v>
      </c>
      <c r="F23" s="1" t="s">
        <v>78</v>
      </c>
      <c r="G23" s="1"/>
    </row>
    <row r="24" spans="3:25" x14ac:dyDescent="0.2">
      <c r="F24" s="1" t="s">
        <v>79</v>
      </c>
      <c r="G24" s="1"/>
    </row>
    <row r="27" spans="3:25" x14ac:dyDescent="0.2">
      <c r="C27">
        <v>30</v>
      </c>
      <c r="D27">
        <f t="shared" ref="D27:D31" si="3">C27/2</f>
        <v>15</v>
      </c>
      <c r="E27">
        <v>5.8</v>
      </c>
    </row>
    <row r="28" spans="3:25" x14ac:dyDescent="0.2">
      <c r="C28">
        <v>60</v>
      </c>
      <c r="D28">
        <f t="shared" si="3"/>
        <v>30</v>
      </c>
      <c r="E28">
        <v>5.7860000000000005</v>
      </c>
      <c r="F28" s="1" t="s">
        <v>85</v>
      </c>
    </row>
    <row r="29" spans="3:25" x14ac:dyDescent="0.2">
      <c r="C29">
        <v>90</v>
      </c>
      <c r="D29">
        <f t="shared" si="3"/>
        <v>45</v>
      </c>
      <c r="E29">
        <v>5.7940000000000005</v>
      </c>
      <c r="F29" s="1" t="s">
        <v>87</v>
      </c>
      <c r="G29" s="1"/>
      <c r="T29" s="13"/>
      <c r="U29" s="13"/>
      <c r="V29" s="13"/>
      <c r="W29" s="13"/>
      <c r="X29" s="13"/>
      <c r="Y29" s="13"/>
    </row>
    <row r="30" spans="3:25" ht="21" customHeight="1" x14ac:dyDescent="0.55000000000000004">
      <c r="C30">
        <v>120</v>
      </c>
      <c r="D30">
        <f t="shared" si="3"/>
        <v>60</v>
      </c>
      <c r="E30">
        <v>5.7218000000000009</v>
      </c>
      <c r="F30" s="1" t="s">
        <v>86</v>
      </c>
      <c r="G30" s="1"/>
      <c r="T30" s="13"/>
      <c r="U30" s="13"/>
      <c r="V30" s="13"/>
      <c r="W30" s="13"/>
      <c r="X30" s="38"/>
      <c r="Y30" s="13"/>
    </row>
    <row r="31" spans="3:25" x14ac:dyDescent="0.2">
      <c r="C31">
        <v>150</v>
      </c>
      <c r="D31">
        <f t="shared" si="3"/>
        <v>75</v>
      </c>
      <c r="E31">
        <v>5.6525999999999996</v>
      </c>
      <c r="G31" s="13"/>
      <c r="T31" s="13"/>
      <c r="U31" s="13"/>
      <c r="V31" s="13"/>
      <c r="W31" s="13"/>
      <c r="X31" s="13"/>
      <c r="Y31" s="1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zoomScale="70" zoomScaleNormal="70" workbookViewId="0">
      <selection activeCell="L35" sqref="L35"/>
    </sheetView>
  </sheetViews>
  <sheetFormatPr defaultRowHeight="14.25" x14ac:dyDescent="0.2"/>
  <cols>
    <col min="9" max="9" width="12.75" customWidth="1"/>
  </cols>
  <sheetData>
    <row r="2" spans="1:24" ht="15" x14ac:dyDescent="0.25">
      <c r="D2" s="25"/>
      <c r="G2" t="s">
        <v>22</v>
      </c>
      <c r="H2" t="s">
        <v>22</v>
      </c>
      <c r="L2" t="s">
        <v>3</v>
      </c>
      <c r="N2" s="3" t="s">
        <v>4</v>
      </c>
    </row>
    <row r="3" spans="1:24" ht="17.25" x14ac:dyDescent="0.25">
      <c r="A3" s="13"/>
      <c r="B3" s="13"/>
      <c r="C3" s="13"/>
      <c r="D3" s="13"/>
      <c r="E3" s="13"/>
      <c r="F3" s="25" t="s">
        <v>59</v>
      </c>
      <c r="G3" t="s">
        <v>0</v>
      </c>
      <c r="H3" t="s">
        <v>1</v>
      </c>
      <c r="L3" t="s">
        <v>23</v>
      </c>
      <c r="M3" s="3"/>
      <c r="N3" s="4" t="s">
        <v>5</v>
      </c>
      <c r="R3" s="17"/>
    </row>
    <row r="4" spans="1:24" x14ac:dyDescent="0.2">
      <c r="A4" s="13"/>
      <c r="B4" s="13"/>
      <c r="C4" s="13"/>
      <c r="D4" s="13"/>
      <c r="E4" s="13"/>
      <c r="F4">
        <v>25</v>
      </c>
      <c r="G4">
        <v>30</v>
      </c>
      <c r="H4">
        <v>2.35</v>
      </c>
      <c r="L4" s="1">
        <v>0.5</v>
      </c>
      <c r="N4" s="2">
        <f>(G4-H4)*0.1/L4</f>
        <v>5.53</v>
      </c>
    </row>
    <row r="5" spans="1:24" x14ac:dyDescent="0.2">
      <c r="A5" s="13"/>
      <c r="B5" s="13"/>
      <c r="C5" s="13"/>
      <c r="D5" s="13"/>
      <c r="E5" s="13"/>
      <c r="F5">
        <v>35</v>
      </c>
      <c r="G5">
        <v>30</v>
      </c>
      <c r="H5">
        <v>1.9930000000000001</v>
      </c>
      <c r="L5" s="1">
        <v>0.5</v>
      </c>
      <c r="N5" s="2">
        <f>(G5-H5)*0.1/L5</f>
        <v>5.6014000000000008</v>
      </c>
      <c r="X5" s="13"/>
    </row>
    <row r="6" spans="1:24" x14ac:dyDescent="0.2">
      <c r="A6" s="13"/>
      <c r="B6" s="13"/>
      <c r="C6" s="13"/>
      <c r="D6" s="13"/>
      <c r="E6" s="13"/>
      <c r="F6">
        <v>45</v>
      </c>
      <c r="G6">
        <v>30</v>
      </c>
      <c r="H6">
        <v>0.93500000000000005</v>
      </c>
      <c r="L6" s="1">
        <v>0.5</v>
      </c>
      <c r="N6" s="2">
        <f>(G6-H6)*0.1/L6</f>
        <v>5.8130000000000006</v>
      </c>
    </row>
    <row r="7" spans="1:24" x14ac:dyDescent="0.2">
      <c r="A7" s="13"/>
      <c r="B7" s="13"/>
      <c r="C7" s="13"/>
      <c r="D7" s="13"/>
      <c r="E7" s="13"/>
      <c r="Q7" t="s">
        <v>63</v>
      </c>
    </row>
    <row r="8" spans="1:24" x14ac:dyDescent="0.2">
      <c r="A8" s="13"/>
      <c r="B8" s="13"/>
      <c r="C8" s="13"/>
      <c r="D8" s="13"/>
      <c r="E8" s="13"/>
      <c r="Q8" t="s">
        <v>70</v>
      </c>
    </row>
    <row r="9" spans="1:24" x14ac:dyDescent="0.2">
      <c r="A9" s="13"/>
      <c r="B9" s="13"/>
      <c r="C9" s="13"/>
      <c r="D9" s="13"/>
      <c r="E9" s="13"/>
    </row>
    <row r="10" spans="1:24" ht="16.5" x14ac:dyDescent="0.2">
      <c r="G10" t="s">
        <v>58</v>
      </c>
      <c r="H10" t="s">
        <v>60</v>
      </c>
      <c r="Q10" s="1" t="s">
        <v>64</v>
      </c>
      <c r="R10" s="1"/>
      <c r="S10" s="1"/>
    </row>
    <row r="11" spans="1:24" ht="15" x14ac:dyDescent="0.25">
      <c r="E11" t="s">
        <v>8</v>
      </c>
      <c r="F11" t="s">
        <v>1</v>
      </c>
      <c r="G11" t="s">
        <v>54</v>
      </c>
      <c r="H11" t="s">
        <v>57</v>
      </c>
      <c r="I11" s="26" t="s">
        <v>61</v>
      </c>
      <c r="J11" s="1" t="s">
        <v>62</v>
      </c>
      <c r="L11" t="s">
        <v>56</v>
      </c>
      <c r="M11" t="s">
        <v>55</v>
      </c>
      <c r="N11" t="s">
        <v>60</v>
      </c>
      <c r="Q11" s="1"/>
      <c r="R11" s="1">
        <f>16.087*8.3/1000</f>
        <v>0.13352210000000003</v>
      </c>
      <c r="S11" s="1"/>
    </row>
    <row r="12" spans="1:24" ht="16.5" x14ac:dyDescent="0.2">
      <c r="E12">
        <v>5.53</v>
      </c>
      <c r="F12">
        <v>2.35</v>
      </c>
      <c r="G12">
        <f>E12/F12</f>
        <v>2.3531914893617021</v>
      </c>
      <c r="H12">
        <f>LN(G12)</f>
        <v>0.85577248737817579</v>
      </c>
      <c r="I12">
        <f>-8.3*L12*H12</f>
        <v>-2116.6676702811801</v>
      </c>
      <c r="J12" s="29">
        <f>I12/1000</f>
        <v>-2.11666767028118</v>
      </c>
      <c r="L12">
        <v>298</v>
      </c>
      <c r="M12">
        <v>3.3557046979865801E-3</v>
      </c>
      <c r="N12">
        <v>0.85577248737817579</v>
      </c>
      <c r="Q12" s="1" t="s">
        <v>65</v>
      </c>
      <c r="R12" s="1"/>
      <c r="S12" s="1"/>
    </row>
    <row r="13" spans="1:24" x14ac:dyDescent="0.2">
      <c r="E13">
        <v>5.6014000000000008</v>
      </c>
      <c r="F13">
        <v>1.9930000000000001</v>
      </c>
      <c r="G13">
        <f>E13/F13</f>
        <v>2.8105368790767691</v>
      </c>
      <c r="H13">
        <f>LN(G13)</f>
        <v>1.0333755252656533</v>
      </c>
      <c r="I13">
        <f>-8.3*L13*H13</f>
        <v>-2641.7211927891162</v>
      </c>
      <c r="J13" s="29">
        <f>I13/1000</f>
        <v>-2.6417211927891162</v>
      </c>
      <c r="L13">
        <v>308</v>
      </c>
      <c r="M13">
        <v>3.246753246753247E-3</v>
      </c>
      <c r="N13">
        <v>1.0333755252656533</v>
      </c>
      <c r="R13">
        <f>4579.1*8.3/1000</f>
        <v>38.006530000000005</v>
      </c>
    </row>
    <row r="14" spans="1:24" x14ac:dyDescent="0.2">
      <c r="E14">
        <v>5.8130000000000006</v>
      </c>
      <c r="F14">
        <v>0.93500000000000005</v>
      </c>
      <c r="G14">
        <f>E14/F14</f>
        <v>6.2171122994652412</v>
      </c>
      <c r="H14">
        <f>LN(G14)</f>
        <v>1.8273055384126637</v>
      </c>
      <c r="I14">
        <f>-8.3*L14*H14</f>
        <v>-4822.990238086385</v>
      </c>
      <c r="J14" s="29">
        <f>I14/1000</f>
        <v>-4.8229902380863852</v>
      </c>
      <c r="L14">
        <v>318</v>
      </c>
      <c r="M14">
        <v>3.1446540880503146E-3</v>
      </c>
      <c r="N14">
        <v>1.8273055384126637</v>
      </c>
    </row>
    <row r="17" spans="2:8" ht="22.5" customHeight="1" x14ac:dyDescent="0.75">
      <c r="B17" s="13"/>
      <c r="C17" s="49"/>
      <c r="D17" s="49"/>
    </row>
    <row r="19" spans="2:8" x14ac:dyDescent="0.2">
      <c r="G19" s="25"/>
    </row>
    <row r="20" spans="2:8" ht="15" x14ac:dyDescent="0.25">
      <c r="G20" s="1" t="s">
        <v>101</v>
      </c>
      <c r="H20" s="51" t="s">
        <v>5</v>
      </c>
    </row>
    <row r="21" spans="2:8" x14ac:dyDescent="0.2">
      <c r="G21">
        <v>0</v>
      </c>
    </row>
    <row r="22" spans="2:8" x14ac:dyDescent="0.2">
      <c r="F22">
        <v>25</v>
      </c>
      <c r="G22">
        <f>(G4-H4)/G4*100</f>
        <v>92.166666666666657</v>
      </c>
      <c r="H22">
        <v>5.53</v>
      </c>
    </row>
    <row r="23" spans="2:8" x14ac:dyDescent="0.2">
      <c r="F23">
        <v>35</v>
      </c>
      <c r="G23">
        <f t="shared" ref="G23:G24" si="0">(G5-H5)/G5*100</f>
        <v>93.356666666666683</v>
      </c>
      <c r="H23">
        <v>5.6014000000000008</v>
      </c>
    </row>
    <row r="24" spans="2:8" x14ac:dyDescent="0.2">
      <c r="F24">
        <v>45</v>
      </c>
      <c r="G24">
        <f t="shared" si="0"/>
        <v>96.883333333333326</v>
      </c>
      <c r="H24">
        <v>5.8130000000000006</v>
      </c>
    </row>
  </sheetData>
  <pageMargins left="0.7" right="0.7" top="0.75" bottom="0.75" header="0.3" footer="0.3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Contact time</vt:lpstr>
      <vt:lpstr>Cd conc.</vt:lpstr>
      <vt:lpstr>separation factor</vt:lpstr>
      <vt:lpstr>experimental design</vt:lpstr>
      <vt:lpstr>Dubinin and Radushkevich</vt:lpstr>
      <vt:lpstr>first order</vt:lpstr>
      <vt:lpstr>second order</vt:lpstr>
      <vt:lpstr>Intraparticle diffusion</vt:lpstr>
      <vt:lpstr>Thermodynamic</vt:lpstr>
      <vt:lpstr>Sewage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dr.m</dc:creator>
  <cp:lastModifiedBy>M7MD</cp:lastModifiedBy>
  <dcterms:created xsi:type="dcterms:W3CDTF">2015-11-11T03:54:13Z</dcterms:created>
  <dcterms:modified xsi:type="dcterms:W3CDTF">2025-02-19T04:26:38Z</dcterms:modified>
</cp:coreProperties>
</file>